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8990" windowHeight="10560" tabRatio="852" activeTab="0"/>
  </bookViews>
  <sheets>
    <sheet name="Notes" sheetId="1" r:id="rId1"/>
    <sheet name="Formulation" sheetId="2" r:id="rId2"/>
    <sheet name="E-Reg-Mileage Co-Op Model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ObjValue" localSheetId="2">'E-Reg-Mileage Co-Op Model'!$O$7</definedName>
    <definedName name="ObjValue">#REF!</definedName>
    <definedName name="RiskAfterRecalcMacro" hidden="1">"UseStochDataAfter"</definedName>
    <definedName name="RiskAfterSimMacro" hidden="1">""</definedName>
    <definedName name="RiskBeforeRecalcMacro" hidden="1">""</definedName>
    <definedName name="RiskBeforeSimMacro" hidden="1">"ClearItrRecord"</definedName>
    <definedName name="RiskCollectDistributionSamples" hidden="1">2</definedName>
    <definedName name="RiskFixedSeed" hidden="1">123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FALSE</definedName>
    <definedName name="RiskRunBeforeRecalcMacro" hidden="1">FALSE</definedName>
    <definedName name="RiskRunBeforeSimMacro" hidden="1">TRUE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hadowPrice" localSheetId="2">'E-Reg-Mileage Co-Op Model'!$Q$29</definedName>
    <definedName name="ShadowPrice">#REF!</definedName>
    <definedName name="solver_adj" localSheetId="2" hidden="1">'E-Reg-Mileage Co-Op Model'!$C$4:$M$4</definedName>
    <definedName name="solver_chc1" localSheetId="2" hidden="1">0</definedName>
    <definedName name="solver_chc2" localSheetId="2" hidden="1">0</definedName>
    <definedName name="solver_chc3" localSheetId="2" hidden="1">0</definedName>
    <definedName name="solver_chp1" localSheetId="2" hidden="1">0</definedName>
    <definedName name="solver_chp2" localSheetId="2" hidden="1">0</definedName>
    <definedName name="solver_chp3" localSheetId="2" hidden="1">0</definedName>
    <definedName name="solver_cir1" localSheetId="2" hidden="1">1</definedName>
    <definedName name="solver_cir2" localSheetId="2" hidden="1">1</definedName>
    <definedName name="solver_cir3" localSheetId="2" hidden="1">1</definedName>
    <definedName name="solver_con1" localSheetId="2" hidden="1">" "</definedName>
    <definedName name="solver_con2" localSheetId="2" hidden="1">" "</definedName>
    <definedName name="solver_con3" localSheetId="2" hidden="1">" "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_ob1" localSheetId="2" hidden="1">0</definedName>
    <definedName name="solver_lhs_ob2" localSheetId="2" hidden="1">0</definedName>
    <definedName name="solver_lhs_ob3" localSheetId="2" hidden="1">0</definedName>
    <definedName name="solver_lhs1" localSheetId="2" hidden="1">'E-Reg-Mileage Co-Op Model'!$C$4:$M$4</definedName>
    <definedName name="solver_lhs2" localSheetId="2" hidden="1">'E-Reg-Mileage Co-Op Model'!$N$39:$N$45</definedName>
    <definedName name="solver_lhs3" localSheetId="2" hidden="1">'E-Reg-Mileage Co-Op Model'!$N$29:$N$38</definedName>
    <definedName name="solver_lhs4" localSheetId="2" hidden="1">'E-Reg-Mileage Co-Op Model'!$N$29:$N$35</definedName>
    <definedName name="solver_lin" localSheetId="2" hidden="1">1</definedName>
    <definedName name="solver_neg" localSheetId="2" hidden="1">1</definedName>
    <definedName name="solver_num" localSheetId="2" hidden="1">3</definedName>
    <definedName name="solver_nwt" localSheetId="2" hidden="1">1</definedName>
    <definedName name="solver_opt" localSheetId="2" hidden="1">'E-Reg-Mileage Co-Op Model'!$O$7</definedName>
    <definedName name="solver_pre" localSheetId="2" hidden="1">0.000001</definedName>
    <definedName name="solver_rel1" localSheetId="2" hidden="1">1</definedName>
    <definedName name="solver_rel2" localSheetId="2" hidden="1">1</definedName>
    <definedName name="solver_rel3" localSheetId="2" hidden="1">3</definedName>
    <definedName name="solver_rel4" localSheetId="2" hidden="1">3</definedName>
    <definedName name="solver_rhs1" localSheetId="2" hidden="1">'E-Reg-Mileage Co-Op Model'!$C$5:$M$5</definedName>
    <definedName name="solver_rhs2" localSheetId="2" hidden="1">'E-Reg-Mileage Co-Op Model'!$P$39:$P$45</definedName>
    <definedName name="solver_rhs3" localSheetId="2" hidden="1">'E-Reg-Mileage Co-Op Model'!$P$29:$P$38</definedName>
    <definedName name="solver_rhs4" localSheetId="2" hidden="1">'E-Reg-Mileage Co-Op Model'!$P$29:$P$35</definedName>
    <definedName name="solver_rxc1" localSheetId="2" hidden="1">1</definedName>
    <definedName name="solver_rxc2" localSheetId="2" hidden="1">1</definedName>
    <definedName name="solver_rxc3" localSheetId="2" hidden="1">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typ" localSheetId="1" hidden="1">2</definedName>
    <definedName name="solver_val" localSheetId="2" hidden="1">0</definedName>
    <definedName name="solver_var" localSheetId="2" hidden="1">" "</definedName>
    <definedName name="solver_ver" localSheetId="2" hidden="1">11</definedName>
    <definedName name="solver_ver" localSheetId="1" hidden="1">11</definedName>
    <definedName name="VarbList" localSheetId="2">'E-Reg-Mileage Co-Op Model'!$C$4:$M$4</definedName>
    <definedName name="VarbList">#REF!</definedName>
  </definedNames>
  <calcPr fullCalcOnLoad="1"/>
</workbook>
</file>

<file path=xl/sharedStrings.xml><?xml version="1.0" encoding="utf-8"?>
<sst xmlns="http://schemas.openxmlformats.org/spreadsheetml/2006/main" count="122" uniqueCount="87">
  <si>
    <t>Variables</t>
  </si>
  <si>
    <t>Variable Values</t>
  </si>
  <si>
    <t xml:space="preserve"> &lt; =Upper Bound</t>
  </si>
  <si>
    <t>Coef</t>
  </si>
  <si>
    <t>Objective</t>
  </si>
  <si>
    <t>Constraint Coefficients</t>
  </si>
  <si>
    <t>Shadow</t>
  </si>
  <si>
    <t>Constraint Coefficients*Variable</t>
  </si>
  <si>
    <t>LHS</t>
  </si>
  <si>
    <t xml:space="preserve"> &gt;=</t>
  </si>
  <si>
    <t>RHS</t>
  </si>
  <si>
    <t>Price</t>
  </si>
  <si>
    <t>h</t>
  </si>
  <si>
    <t xml:space="preserve"> &lt;=</t>
  </si>
  <si>
    <t>Variables (MW)</t>
  </si>
  <si>
    <t>Shadow Price ($/MWh)</t>
  </si>
  <si>
    <t>Clearing Price ($/MWh)</t>
  </si>
  <si>
    <t>a</t>
  </si>
  <si>
    <t>b</t>
  </si>
  <si>
    <t>d</t>
  </si>
  <si>
    <t>g</t>
  </si>
  <si>
    <t>E1</t>
  </si>
  <si>
    <t>E2</t>
  </si>
  <si>
    <t>c</t>
  </si>
  <si>
    <t>e</t>
  </si>
  <si>
    <t>f</t>
  </si>
  <si>
    <t>j</t>
  </si>
  <si>
    <t>k</t>
  </si>
  <si>
    <t>Total Capacity 3</t>
  </si>
  <si>
    <t>Total Capacity 2</t>
  </si>
  <si>
    <t>Total Capacity 1</t>
  </si>
  <si>
    <t>Reg1</t>
  </si>
  <si>
    <t>Reg2</t>
  </si>
  <si>
    <t>Spn1</t>
  </si>
  <si>
    <t>Mile1</t>
  </si>
  <si>
    <t>Mile2</t>
  </si>
  <si>
    <t>Reg3</t>
  </si>
  <si>
    <t>Mile3</t>
  </si>
  <si>
    <t>E3</t>
  </si>
  <si>
    <t>Reg Requirement</t>
  </si>
  <si>
    <t>Spinning Requirement</t>
  </si>
  <si>
    <t>Mileage Requirement</t>
  </si>
  <si>
    <t>Energy Balance</t>
  </si>
  <si>
    <t>Mileage Multiplier -</t>
  </si>
  <si>
    <t>Reg</t>
  </si>
  <si>
    <t>Spinning</t>
  </si>
  <si>
    <t>Mileage</t>
  </si>
  <si>
    <t>Energy, Regulation, and Mileage Co-Optimization Model</t>
  </si>
  <si>
    <t>Max Reg1</t>
  </si>
  <si>
    <t>Max Reg2</t>
  </si>
  <si>
    <t>Max Reg3</t>
  </si>
  <si>
    <t>Max Spn1</t>
  </si>
  <si>
    <t>SlackReg</t>
  </si>
  <si>
    <t>l</t>
  </si>
  <si>
    <t>m</t>
  </si>
  <si>
    <t>n</t>
  </si>
  <si>
    <t>o</t>
  </si>
  <si>
    <t>Energy</t>
  </si>
  <si>
    <t>Design guideline</t>
  </si>
  <si>
    <t>2. Minimize impact on current AS procurment, substitution and pricing</t>
  </si>
  <si>
    <t xml:space="preserve">1. Identify the marginal price for regulation mileage through energy, AS capacity, and mileage co-optimization </t>
  </si>
  <si>
    <t>Formulaton</t>
  </si>
  <si>
    <t>m1</t>
  </si>
  <si>
    <t>m2</t>
  </si>
  <si>
    <t>m3</t>
  </si>
  <si>
    <t>t-1</t>
  </si>
  <si>
    <t>m*Cap</t>
  </si>
  <si>
    <r>
      <t>m</t>
    </r>
    <r>
      <rPr>
        <i/>
        <vertAlign val="subscript"/>
        <sz val="10"/>
        <rFont val="Arial"/>
        <family val="2"/>
      </rPr>
      <t>i</t>
    </r>
    <r>
      <rPr>
        <i/>
        <sz val="10"/>
        <rFont val="Arial"/>
        <family val="2"/>
      </rPr>
      <t>*BidCap</t>
    </r>
    <r>
      <rPr>
        <i/>
        <vertAlign val="subscript"/>
        <sz val="10"/>
        <rFont val="Arial"/>
        <family val="2"/>
      </rPr>
      <t>i</t>
    </r>
  </si>
  <si>
    <t>Coef*Value</t>
  </si>
  <si>
    <t>Reg1 vs Mile1 -max</t>
  </si>
  <si>
    <t>Reg2 vs Mile2 - max</t>
  </si>
  <si>
    <t>Reg3 vs Mile3 - max</t>
  </si>
  <si>
    <t>Reg1 vs Mile1 -min</t>
  </si>
  <si>
    <t>Reg2 vs Mile2 - min</t>
  </si>
  <si>
    <t>Reg3 vs Mile3 - min</t>
  </si>
  <si>
    <t>min</t>
  </si>
  <si>
    <t>Notes:</t>
  </si>
  <si>
    <r>
      <t>After the optimization is done, a small window will pop up. In the small window, check "</t>
    </r>
    <r>
      <rPr>
        <b/>
        <sz val="11"/>
        <rFont val="Arial"/>
        <family val="2"/>
      </rPr>
      <t>Keep Solver Solution</t>
    </r>
    <r>
      <rPr>
        <sz val="11"/>
        <rFont val="Arial"/>
        <family val="2"/>
      </rPr>
      <t xml:space="preserve">", select </t>
    </r>
  </si>
  <si>
    <r>
      <t>"</t>
    </r>
    <r>
      <rPr>
        <b/>
        <sz val="11"/>
        <rFont val="Arial"/>
        <family val="2"/>
      </rPr>
      <t>Sensitivity</t>
    </r>
    <r>
      <rPr>
        <sz val="11"/>
        <rFont val="Arial"/>
        <family val="2"/>
      </rPr>
      <t>" (on the right hand), and click on "</t>
    </r>
    <r>
      <rPr>
        <b/>
        <sz val="11"/>
        <rFont val="Arial"/>
        <family val="2"/>
      </rPr>
      <t>OK</t>
    </r>
    <r>
      <rPr>
        <sz val="11"/>
        <rFont val="Arial"/>
        <family val="2"/>
      </rPr>
      <t>". A new worksheet with a name of "</t>
    </r>
    <r>
      <rPr>
        <b/>
        <sz val="11"/>
        <rFont val="Arial"/>
        <family val="2"/>
      </rPr>
      <t>Sensitivity Report 1</t>
    </r>
    <r>
      <rPr>
        <sz val="11"/>
        <rFont val="Arial"/>
        <family val="2"/>
      </rPr>
      <t>" will be created (just left to the current sheet).</t>
    </r>
  </si>
  <si>
    <r>
      <t>the numbers (value only) in cells under "</t>
    </r>
    <r>
      <rPr>
        <b/>
        <sz val="11"/>
        <rFont val="Arial"/>
        <family val="2"/>
      </rPr>
      <t>Shadow Price</t>
    </r>
    <r>
      <rPr>
        <sz val="11"/>
        <rFont val="Arial"/>
        <family val="2"/>
      </rPr>
      <t>" (by matching with the constraints).</t>
    </r>
  </si>
  <si>
    <t>Steps to install Solver add-in in Excel 2007</t>
  </si>
  <si>
    <t>This is an energy-AS-mileage co-optimization model. Excel Solver is used to solve the Linear Programming model.</t>
  </si>
  <si>
    <t>If you do not have Solver add-in installed yet, please follow the steps below to install it.</t>
  </si>
  <si>
    <t>The following instructions are based on Excel 2007. If you use other versions, the details may be different.</t>
  </si>
  <si>
    <r>
      <t>Once you have the Solver installed, go to "</t>
    </r>
    <r>
      <rPr>
        <b/>
        <sz val="11"/>
        <rFont val="Arial"/>
        <family val="2"/>
      </rPr>
      <t>E-Reg-Mileage Co-Op Model</t>
    </r>
    <r>
      <rPr>
        <sz val="11"/>
        <rFont val="Arial"/>
        <family val="2"/>
      </rPr>
      <t>" worksheet, switch to "</t>
    </r>
    <r>
      <rPr>
        <b/>
        <sz val="11"/>
        <rFont val="Arial"/>
        <family val="2"/>
      </rPr>
      <t>Data</t>
    </r>
    <r>
      <rPr>
        <sz val="11"/>
        <rFont val="Arial"/>
        <family val="2"/>
      </rPr>
      <t>" tab, click on "</t>
    </r>
    <r>
      <rPr>
        <b/>
        <sz val="11"/>
        <rFont val="Arial"/>
        <family val="2"/>
      </rPr>
      <t>Solver</t>
    </r>
    <r>
      <rPr>
        <sz val="11"/>
        <rFont val="Arial"/>
        <family val="2"/>
      </rPr>
      <t>", then "</t>
    </r>
    <r>
      <rPr>
        <b/>
        <sz val="11"/>
        <rFont val="Arial"/>
        <family val="2"/>
      </rPr>
      <t>Solve</t>
    </r>
    <r>
      <rPr>
        <sz val="11"/>
        <rFont val="Arial"/>
        <family val="2"/>
      </rPr>
      <t>".</t>
    </r>
  </si>
  <si>
    <r>
      <t>You need to delete the "</t>
    </r>
    <r>
      <rPr>
        <b/>
        <sz val="11"/>
        <rFont val="Arial"/>
        <family val="2"/>
      </rPr>
      <t>Sensitivity Report 1</t>
    </r>
    <r>
      <rPr>
        <sz val="11"/>
        <rFont val="Arial"/>
        <family val="2"/>
      </rPr>
      <t>" sheet to end the process.</t>
    </r>
  </si>
  <si>
    <r>
      <t>Go to the "</t>
    </r>
    <r>
      <rPr>
        <b/>
        <sz val="11"/>
        <rFont val="Arial"/>
        <family val="2"/>
      </rPr>
      <t>Sensitivity Report 1</t>
    </r>
    <r>
      <rPr>
        <sz val="11"/>
        <rFont val="Arial"/>
        <family val="2"/>
      </rPr>
      <t>" worksheet, copy the numbers under "</t>
    </r>
    <r>
      <rPr>
        <b/>
        <sz val="11"/>
        <rFont val="Arial"/>
        <family val="2"/>
      </rPr>
      <t>Shadow Price</t>
    </r>
    <r>
      <rPr>
        <sz val="11"/>
        <rFont val="Arial"/>
        <family val="2"/>
      </rPr>
      <t>", then go back to "</t>
    </r>
    <r>
      <rPr>
        <b/>
        <sz val="11"/>
        <rFont val="Arial"/>
        <family val="2"/>
      </rPr>
      <t>E-Reg-Mileage Co-Op Model</t>
    </r>
    <r>
      <rPr>
        <sz val="11"/>
        <rFont val="Arial"/>
        <family val="2"/>
      </rPr>
      <t>" sheet and paste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</si>
</sst>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7" formatCode="#,##0.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45"/>
      <name val="Arial"/>
      <family val="2"/>
    </font>
    <font>
      <b/>
      <sz val="10"/>
      <color indexed="18"/>
      <name val="Arial"/>
      <family val="2"/>
    </font>
    <font>
      <sz val="12"/>
      <name val="Symbol"/>
      <family val="1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name val="Comic Sans MS"/>
      <family val="4"/>
    </font>
    <font>
      <sz val="10"/>
      <name val="Comic Sans MS"/>
      <family val="4"/>
    </font>
    <font>
      <i/>
      <sz val="11"/>
      <name val="Comic Sans MS"/>
      <family val="4"/>
    </font>
    <font>
      <i/>
      <sz val="10"/>
      <name val="Arial"/>
      <family val="2"/>
    </font>
    <font>
      <i/>
      <vertAlign val="subscript"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 style="hair"/>
      <right style="double"/>
      <top style="double"/>
      <bottom style="hair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 style="hair"/>
      <bottom style="thin"/>
    </border>
    <border>
      <left style="double"/>
      <right/>
      <top style="hair"/>
      <bottom style="hair"/>
    </border>
    <border>
      <left style="double"/>
      <right/>
      <top style="hair"/>
      <bottom style="double"/>
    </border>
    <border>
      <left style="thin"/>
      <right/>
      <top style="double"/>
      <bottom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14" xfId="0" applyBorder="1" applyAlignment="1">
      <alignment horizontal="right" indent="1"/>
    </xf>
    <xf numFmtId="0" fontId="0" fillId="0" borderId="14" xfId="0" applyFill="1" applyBorder="1" applyAlignment="1">
      <alignment horizontal="right" indent="1"/>
    </xf>
    <xf numFmtId="0" fontId="0" fillId="0" borderId="15" xfId="0" applyBorder="1" applyAlignment="1">
      <alignment horizontal="right" indent="1"/>
    </xf>
    <xf numFmtId="0" fontId="0" fillId="0" borderId="0" xfId="0" applyBorder="1" applyAlignment="1">
      <alignment horizontal="right" indent="1"/>
    </xf>
    <xf numFmtId="0" fontId="0" fillId="0" borderId="0" xfId="0" applyFill="1" applyBorder="1" applyAlignment="1">
      <alignment horizontal="right" indent="1"/>
    </xf>
    <xf numFmtId="0" fontId="0" fillId="0" borderId="16" xfId="0" applyBorder="1" applyAlignment="1">
      <alignment horizontal="right" indent="1"/>
    </xf>
    <xf numFmtId="0" fontId="0" fillId="0" borderId="17" xfId="0" applyNumberFormat="1" applyBorder="1" applyAlignment="1">
      <alignment horizontal="right" indent="1"/>
    </xf>
    <xf numFmtId="3" fontId="0" fillId="0" borderId="18" xfId="0" applyNumberFormat="1" applyBorder="1" applyAlignment="1">
      <alignment horizontal="right" indent="1"/>
    </xf>
    <xf numFmtId="1" fontId="0" fillId="0" borderId="17" xfId="0" applyNumberFormat="1" applyBorder="1" applyAlignment="1">
      <alignment horizontal="right" indent="1"/>
    </xf>
    <xf numFmtId="1" fontId="0" fillId="0" borderId="18" xfId="0" applyNumberFormat="1" applyBorder="1" applyAlignment="1">
      <alignment horizontal="right" indent="1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19" xfId="0" applyNumberFormat="1" applyBorder="1" applyAlignment="1">
      <alignment horizontal="right" indent="1"/>
    </xf>
    <xf numFmtId="1" fontId="0" fillId="0" borderId="14" xfId="0" applyNumberFormat="1" applyBorder="1" applyAlignment="1">
      <alignment horizontal="right" indent="1"/>
    </xf>
    <xf numFmtId="1" fontId="0" fillId="0" borderId="15" xfId="0" applyNumberFormat="1" applyBorder="1" applyAlignment="1">
      <alignment horizontal="right" indent="1"/>
    </xf>
    <xf numFmtId="1" fontId="0" fillId="0" borderId="20" xfId="0" applyNumberFormat="1" applyBorder="1" applyAlignment="1">
      <alignment horizontal="right" indent="1"/>
    </xf>
    <xf numFmtId="1" fontId="0" fillId="0" borderId="0" xfId="0" applyNumberFormat="1" applyBorder="1" applyAlignment="1">
      <alignment horizontal="right" indent="1"/>
    </xf>
    <xf numFmtId="1" fontId="0" fillId="0" borderId="16" xfId="0" applyNumberFormat="1" applyBorder="1" applyAlignment="1">
      <alignment horizontal="right" indent="1"/>
    </xf>
    <xf numFmtId="1" fontId="0" fillId="0" borderId="21" xfId="0" applyNumberFormat="1" applyBorder="1" applyAlignment="1">
      <alignment horizontal="right" indent="1"/>
    </xf>
    <xf numFmtId="1" fontId="0" fillId="0" borderId="22" xfId="0" applyNumberFormat="1" applyBorder="1" applyAlignment="1">
      <alignment horizontal="right" indent="1"/>
    </xf>
    <xf numFmtId="1" fontId="0" fillId="0" borderId="23" xfId="0" applyNumberFormat="1" applyBorder="1" applyAlignment="1">
      <alignment horizontal="right" inden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left" inden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" fontId="0" fillId="0" borderId="28" xfId="0" applyNumberFormat="1" applyBorder="1" applyAlignment="1">
      <alignment horizontal="right"/>
    </xf>
    <xf numFmtId="0" fontId="0" fillId="0" borderId="29" xfId="0" applyBorder="1" applyAlignment="1">
      <alignment horizontal="right"/>
    </xf>
    <xf numFmtId="3" fontId="0" fillId="0" borderId="30" xfId="0" applyNumberFormat="1" applyBorder="1" applyAlignment="1">
      <alignment horizontal="right"/>
    </xf>
    <xf numFmtId="0" fontId="0" fillId="0" borderId="31" xfId="0" applyBorder="1" applyAlignment="1">
      <alignment horizontal="center"/>
    </xf>
    <xf numFmtId="1" fontId="0" fillId="0" borderId="32" xfId="0" applyNumberFormat="1" applyBorder="1" applyAlignment="1">
      <alignment horizontal="right" indent="1"/>
    </xf>
    <xf numFmtId="0" fontId="5" fillId="0" borderId="33" xfId="0" applyFont="1" applyBorder="1" applyAlignment="1">
      <alignment horizontal="center"/>
    </xf>
    <xf numFmtId="0" fontId="0" fillId="0" borderId="32" xfId="0" applyNumberFormat="1" applyBorder="1" applyAlignment="1">
      <alignment horizontal="right" indent="1"/>
    </xf>
    <xf numFmtId="0" fontId="0" fillId="0" borderId="19" xfId="0" applyFill="1" applyBorder="1" applyAlignment="1">
      <alignment horizontal="right" indent="1"/>
    </xf>
    <xf numFmtId="0" fontId="0" fillId="0" borderId="20" xfId="0" applyFill="1" applyBorder="1" applyAlignment="1">
      <alignment horizontal="right" indent="1"/>
    </xf>
    <xf numFmtId="0" fontId="0" fillId="0" borderId="0" xfId="0" applyAlignment="1" quotePrefix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3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7" xfId="0" applyNumberFormat="1" applyBorder="1" applyAlignment="1">
      <alignment horizontal="right" indent="1"/>
    </xf>
    <xf numFmtId="4" fontId="0" fillId="0" borderId="12" xfId="0" applyNumberFormat="1" applyBorder="1" applyAlignment="1">
      <alignment/>
    </xf>
    <xf numFmtId="4" fontId="0" fillId="0" borderId="34" xfId="0" applyNumberFormat="1" applyBorder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right"/>
    </xf>
    <xf numFmtId="0" fontId="7" fillId="0" borderId="0" xfId="55" applyFont="1">
      <alignment/>
      <protection/>
    </xf>
    <xf numFmtId="0" fontId="15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8" fillId="0" borderId="0" xfId="55" applyFont="1" applyAlignment="1">
      <alignment horizontal="left"/>
      <protection/>
    </xf>
    <xf numFmtId="0" fontId="8" fillId="0" borderId="0" xfId="55" applyFont="1">
      <alignment/>
      <protection/>
    </xf>
    <xf numFmtId="0" fontId="16" fillId="0" borderId="0" xfId="55" applyFont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numFmt numFmtId="177" formatCode="#,##0.00"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1</xdr:col>
      <xdr:colOff>4295775</xdr:colOff>
      <xdr:row>31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27999"/>
        <a:stretch>
          <a:fillRect/>
        </a:stretch>
      </xdr:blipFill>
      <xdr:spPr>
        <a:xfrm>
          <a:off x="161925" y="3981450"/>
          <a:ext cx="42957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29</xdr:row>
      <xdr:rowOff>180975</xdr:rowOff>
    </xdr:from>
    <xdr:to>
      <xdr:col>1</xdr:col>
      <xdr:colOff>4352925</xdr:colOff>
      <xdr:row>55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5610225"/>
          <a:ext cx="4352925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57</xdr:row>
      <xdr:rowOff>0</xdr:rowOff>
    </xdr:from>
    <xdr:to>
      <xdr:col>1</xdr:col>
      <xdr:colOff>7391400</xdr:colOff>
      <xdr:row>94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0077450"/>
          <a:ext cx="7391400" cy="605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95</xdr:row>
      <xdr:rowOff>0</xdr:rowOff>
    </xdr:from>
    <xdr:to>
      <xdr:col>1</xdr:col>
      <xdr:colOff>3324225</xdr:colOff>
      <xdr:row>125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16230600"/>
          <a:ext cx="3324225" cy="487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4533900</xdr:colOff>
      <xdr:row>149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21736050"/>
          <a:ext cx="4533900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35"/>
  <sheetViews>
    <sheetView tabSelected="1" zoomScalePageLayoutView="0" workbookViewId="0" topLeftCell="A1">
      <selection activeCell="B35" sqref="B35"/>
    </sheetView>
  </sheetViews>
  <sheetFormatPr defaultColWidth="9.140625" defaultRowHeight="12.75"/>
  <cols>
    <col min="1" max="1" width="2.421875" style="74" customWidth="1"/>
    <col min="2" max="2" width="142.7109375" style="74" customWidth="1"/>
    <col min="3" max="16384" width="9.140625" style="74" customWidth="1"/>
  </cols>
  <sheetData>
    <row r="2" spans="1:2" ht="18">
      <c r="A2" s="72"/>
      <c r="B2" s="73" t="s">
        <v>76</v>
      </c>
    </row>
    <row r="3" spans="1:2" ht="18">
      <c r="A3" s="72"/>
      <c r="B3" s="73"/>
    </row>
    <row r="4" spans="1:2" ht="15.75">
      <c r="A4" s="72"/>
      <c r="B4" s="77" t="s">
        <v>83</v>
      </c>
    </row>
    <row r="5" spans="1:2" ht="15">
      <c r="A5" s="72"/>
      <c r="B5" s="75"/>
    </row>
    <row r="6" spans="1:2" ht="14.25">
      <c r="A6" s="72"/>
      <c r="B6" s="72" t="s">
        <v>81</v>
      </c>
    </row>
    <row r="7" spans="1:2" ht="14.25">
      <c r="A7" s="72"/>
      <c r="B7" s="72" t="s">
        <v>82</v>
      </c>
    </row>
    <row r="8" spans="1:2" ht="14.25">
      <c r="A8" s="72"/>
      <c r="B8" s="72"/>
    </row>
    <row r="9" spans="1:2" ht="15">
      <c r="A9" s="76"/>
      <c r="B9" s="72" t="s">
        <v>84</v>
      </c>
    </row>
    <row r="10" spans="1:2" ht="14.25">
      <c r="A10" s="72"/>
      <c r="B10" s="72"/>
    </row>
    <row r="11" spans="1:2" ht="15">
      <c r="A11" s="72"/>
      <c r="B11" s="72" t="s">
        <v>77</v>
      </c>
    </row>
    <row r="12" spans="1:2" ht="15">
      <c r="A12" s="72"/>
      <c r="B12" s="72" t="s">
        <v>78</v>
      </c>
    </row>
    <row r="13" spans="1:2" ht="15">
      <c r="A13" s="72"/>
      <c r="B13" s="72" t="s">
        <v>86</v>
      </c>
    </row>
    <row r="14" spans="1:2" ht="15">
      <c r="A14" s="72"/>
      <c r="B14" s="72" t="s">
        <v>79</v>
      </c>
    </row>
    <row r="15" spans="1:2" ht="14.25">
      <c r="A15" s="72"/>
      <c r="B15" s="72"/>
    </row>
    <row r="16" spans="1:2" ht="15">
      <c r="A16" s="72"/>
      <c r="B16" s="72" t="s">
        <v>85</v>
      </c>
    </row>
    <row r="17" spans="1:2" ht="14.25">
      <c r="A17" s="72"/>
      <c r="B17" s="72"/>
    </row>
    <row r="18" spans="1:2" ht="14.25">
      <c r="A18" s="72"/>
      <c r="B18" s="72"/>
    </row>
    <row r="19" ht="14.25">
      <c r="A19" s="72"/>
    </row>
    <row r="20" spans="1:2" ht="15.75">
      <c r="A20" s="72"/>
      <c r="B20" s="77" t="s">
        <v>80</v>
      </c>
    </row>
    <row r="21" ht="14.25">
      <c r="A21" s="72"/>
    </row>
    <row r="22" spans="1:2" ht="14.25">
      <c r="A22" s="72"/>
      <c r="B22" s="72"/>
    </row>
    <row r="23" spans="1:2" ht="14.25">
      <c r="A23" s="72"/>
      <c r="B23" s="72"/>
    </row>
    <row r="24" spans="1:2" ht="14.25">
      <c r="A24" s="72"/>
      <c r="B24" s="72"/>
    </row>
    <row r="25" spans="1:2" ht="14.25">
      <c r="A25" s="72"/>
      <c r="B25" s="72"/>
    </row>
    <row r="26" spans="1:2" ht="14.25">
      <c r="A26" s="72"/>
      <c r="B26" s="72"/>
    </row>
    <row r="27" spans="1:2" ht="14.25">
      <c r="A27" s="72"/>
      <c r="B27" s="72"/>
    </row>
    <row r="28" spans="1:2" ht="14.25">
      <c r="A28" s="72"/>
      <c r="B28" s="72"/>
    </row>
    <row r="29" spans="1:2" ht="14.25">
      <c r="A29" s="72"/>
      <c r="B29" s="72"/>
    </row>
    <row r="30" spans="1:2" ht="14.25">
      <c r="A30" s="72"/>
      <c r="B30" s="72"/>
    </row>
    <row r="31" spans="1:2" ht="14.25">
      <c r="A31" s="72"/>
      <c r="B31" s="72"/>
    </row>
    <row r="32" spans="1:2" ht="14.25">
      <c r="A32" s="72"/>
      <c r="B32" s="72"/>
    </row>
    <row r="33" ht="14.25">
      <c r="B33" s="72"/>
    </row>
    <row r="34" ht="14.25">
      <c r="B34" s="72"/>
    </row>
    <row r="35" ht="14.25">
      <c r="B35" s="72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4"/>
  <headerFooter alignWithMargins="0">
    <oddFooter>&amp;LCAISO/MPD/SLIU&amp;R12/20/2007</oddFooter>
  </headerFooter>
  <drawing r:id="rId3"/>
  <legacyDrawing r:id="rId2"/>
  <oleObjects>
    <oleObject progId="" shapeId="112185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.421875" style="0" customWidth="1"/>
    <col min="2" max="2" width="147.28125" style="0" customWidth="1"/>
  </cols>
  <sheetData>
    <row r="1" spans="1:2" ht="15">
      <c r="A1" s="54"/>
      <c r="B1" s="55"/>
    </row>
    <row r="2" spans="1:2" ht="16.5">
      <c r="A2" s="54"/>
      <c r="B2" s="67" t="s">
        <v>58</v>
      </c>
    </row>
    <row r="3" spans="1:2" ht="16.5">
      <c r="A3" s="54"/>
      <c r="B3" s="67"/>
    </row>
    <row r="4" spans="1:2" ht="16.5">
      <c r="A4" s="54"/>
      <c r="B4" s="67" t="s">
        <v>60</v>
      </c>
    </row>
    <row r="5" spans="1:2" ht="16.5">
      <c r="A5" s="54"/>
      <c r="B5" s="67" t="s">
        <v>59</v>
      </c>
    </row>
    <row r="6" spans="1:2" ht="16.5">
      <c r="A6" s="54"/>
      <c r="B6" s="67"/>
    </row>
    <row r="7" spans="1:2" ht="16.5">
      <c r="A7" s="54"/>
      <c r="B7" s="67" t="s">
        <v>61</v>
      </c>
    </row>
    <row r="8" ht="14.25">
      <c r="A8" s="54"/>
    </row>
    <row r="9" spans="1:2" ht="16.5">
      <c r="A9" s="54"/>
      <c r="B9" s="67"/>
    </row>
    <row r="10" spans="1:2" ht="16.5">
      <c r="A10" s="54"/>
      <c r="B10" s="67"/>
    </row>
    <row r="11" spans="1:2" ht="16.5">
      <c r="A11" s="54"/>
      <c r="B11" s="69"/>
    </row>
    <row r="12" spans="1:2" ht="16.5">
      <c r="A12" s="54"/>
      <c r="B12" s="67"/>
    </row>
    <row r="13" spans="1:2" ht="16.5">
      <c r="A13" s="54"/>
      <c r="B13" s="67"/>
    </row>
    <row r="14" spans="1:2" ht="16.5">
      <c r="A14" s="54"/>
      <c r="B14" s="67"/>
    </row>
    <row r="15" spans="1:2" ht="16.5">
      <c r="A15" s="54"/>
      <c r="B15" s="67"/>
    </row>
    <row r="16" ht="15">
      <c r="B16" s="68"/>
    </row>
    <row r="17" ht="15">
      <c r="B17" s="68"/>
    </row>
    <row r="18" ht="15">
      <c r="B18" s="68"/>
    </row>
    <row r="19" ht="15">
      <c r="B19" s="68"/>
    </row>
    <row r="20" ht="15">
      <c r="B20" s="68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4"/>
  <headerFooter alignWithMargins="0">
    <oddFooter>&amp;L&amp;F / &amp;A&amp;CPage &amp;P of &amp;N&amp;R06/20/2008</oddFooter>
  </headerFooter>
  <legacyDrawing r:id="rId3"/>
  <oleObjects>
    <oleObject progId="Equation.3" shapeId="11218544" r:id="rId1"/>
    <oleObject progId="" shapeId="1121854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showOutlineSymbols="0" zoomScalePageLayoutView="0" workbookViewId="0" topLeftCell="A1">
      <selection activeCell="A1" sqref="A1"/>
    </sheetView>
  </sheetViews>
  <sheetFormatPr defaultColWidth="9.140625" defaultRowHeight="12.75" outlineLevelRow="1"/>
  <cols>
    <col min="1" max="1" width="1.57421875" style="0" customWidth="1"/>
    <col min="2" max="2" width="21.140625" style="0" customWidth="1"/>
    <col min="3" max="13" width="9.00390625" style="0" customWidth="1"/>
    <col min="15" max="15" width="8.57421875" style="0" bestFit="1" customWidth="1"/>
    <col min="17" max="18" width="9.28125" style="0" customWidth="1"/>
    <col min="19" max="19" width="11.28125" style="0" bestFit="1" customWidth="1"/>
    <col min="20" max="20" width="9.28125" style="0" customWidth="1"/>
  </cols>
  <sheetData>
    <row r="1" spans="2:21" ht="12.75">
      <c r="B1" s="1" t="s">
        <v>47</v>
      </c>
      <c r="P1" s="60" t="s">
        <v>43</v>
      </c>
      <c r="Q1" s="71" t="s">
        <v>54</v>
      </c>
      <c r="R1" s="71" t="s">
        <v>62</v>
      </c>
      <c r="S1" s="71" t="s">
        <v>63</v>
      </c>
      <c r="T1" s="71" t="s">
        <v>64</v>
      </c>
      <c r="U1" s="71" t="s">
        <v>75</v>
      </c>
    </row>
    <row r="2" spans="3:21" ht="12.75">
      <c r="C2" s="53"/>
      <c r="D2" s="2"/>
      <c r="E2" s="53"/>
      <c r="F2" s="2"/>
      <c r="G2" s="53"/>
      <c r="H2" s="53"/>
      <c r="I2" s="53"/>
      <c r="J2" s="53"/>
      <c r="K2" s="53"/>
      <c r="Q2">
        <v>3</v>
      </c>
      <c r="R2">
        <v>2.8</v>
      </c>
      <c r="S2">
        <v>3.1</v>
      </c>
      <c r="T2">
        <v>3.2</v>
      </c>
      <c r="U2">
        <v>1</v>
      </c>
    </row>
    <row r="3" spans="2:19" ht="15.75">
      <c r="B3" t="s">
        <v>0</v>
      </c>
      <c r="C3" s="2" t="s">
        <v>31</v>
      </c>
      <c r="D3" s="2" t="s">
        <v>32</v>
      </c>
      <c r="E3" s="2" t="s">
        <v>36</v>
      </c>
      <c r="F3" s="2" t="s">
        <v>33</v>
      </c>
      <c r="G3" s="2" t="s">
        <v>34</v>
      </c>
      <c r="H3" s="2" t="s">
        <v>35</v>
      </c>
      <c r="I3" s="2" t="s">
        <v>37</v>
      </c>
      <c r="J3" s="66" t="s">
        <v>52</v>
      </c>
      <c r="K3" s="2" t="s">
        <v>21</v>
      </c>
      <c r="L3" s="56" t="s">
        <v>22</v>
      </c>
      <c r="M3" s="56" t="s">
        <v>38</v>
      </c>
      <c r="P3" s="60" t="s">
        <v>41</v>
      </c>
      <c r="Q3" s="71" t="s">
        <v>65</v>
      </c>
      <c r="R3" s="71" t="s">
        <v>66</v>
      </c>
      <c r="S3" s="71" t="s">
        <v>67</v>
      </c>
    </row>
    <row r="4" spans="2:19" ht="12.75">
      <c r="B4" t="s">
        <v>1</v>
      </c>
      <c r="C4" s="28">
        <v>30</v>
      </c>
      <c r="D4" s="28">
        <v>49.99999999999999</v>
      </c>
      <c r="E4" s="28">
        <v>20.00000000000002</v>
      </c>
      <c r="F4" s="28">
        <v>100</v>
      </c>
      <c r="G4" s="28">
        <v>60.99999999999996</v>
      </c>
      <c r="H4" s="28">
        <v>154.99999999999997</v>
      </c>
      <c r="I4" s="28">
        <v>64.00000000000006</v>
      </c>
      <c r="J4" s="28">
        <v>0</v>
      </c>
      <c r="K4" s="28">
        <v>649</v>
      </c>
      <c r="L4" s="28">
        <v>150.00000000000003</v>
      </c>
      <c r="M4" s="28">
        <v>200</v>
      </c>
      <c r="Q4">
        <v>280</v>
      </c>
      <c r="R4">
        <f>Q2*P29</f>
        <v>300</v>
      </c>
      <c r="S4">
        <f>R2*P42+S2*P43+T2*P44</f>
        <v>367</v>
      </c>
    </row>
    <row r="5" spans="2:13" ht="12.75" hidden="1">
      <c r="B5" t="s">
        <v>2</v>
      </c>
      <c r="C5" s="3">
        <v>9000</v>
      </c>
      <c r="D5" s="3">
        <v>9000</v>
      </c>
      <c r="E5" s="3">
        <v>9000</v>
      </c>
      <c r="F5" s="3">
        <v>9000</v>
      </c>
      <c r="G5" s="3">
        <v>9000</v>
      </c>
      <c r="H5" s="3">
        <v>9000</v>
      </c>
      <c r="I5" s="3">
        <v>9000</v>
      </c>
      <c r="J5" s="3">
        <v>9000</v>
      </c>
      <c r="K5" s="3">
        <v>9000</v>
      </c>
      <c r="L5" s="3">
        <v>9000</v>
      </c>
      <c r="M5" s="3">
        <v>9000</v>
      </c>
    </row>
    <row r="6" spans="2:15" ht="12.75">
      <c r="B6" t="s">
        <v>3</v>
      </c>
      <c r="C6" s="3">
        <v>7</v>
      </c>
      <c r="D6" s="3">
        <v>8</v>
      </c>
      <c r="E6" s="3">
        <v>9</v>
      </c>
      <c r="F6" s="3">
        <v>4</v>
      </c>
      <c r="G6" s="3">
        <v>3.8</v>
      </c>
      <c r="H6" s="3">
        <v>2</v>
      </c>
      <c r="I6" s="3">
        <v>3</v>
      </c>
      <c r="J6" s="3">
        <v>250</v>
      </c>
      <c r="K6" s="3">
        <v>52</v>
      </c>
      <c r="L6" s="3">
        <v>48</v>
      </c>
      <c r="M6" s="3">
        <v>49</v>
      </c>
      <c r="O6" t="s">
        <v>4</v>
      </c>
    </row>
    <row r="7" spans="2:15" ht="12.75">
      <c r="B7" s="70" t="s">
        <v>68</v>
      </c>
      <c r="C7" s="28">
        <f aca="true" t="shared" si="0" ref="C7:M7">+C6*C4</f>
        <v>210</v>
      </c>
      <c r="D7" s="28">
        <f t="shared" si="0"/>
        <v>399.99999999999994</v>
      </c>
      <c r="E7" s="27">
        <f t="shared" si="0"/>
        <v>180.0000000000002</v>
      </c>
      <c r="F7" s="27">
        <f t="shared" si="0"/>
        <v>400</v>
      </c>
      <c r="G7" s="27">
        <f t="shared" si="0"/>
        <v>231.79999999999984</v>
      </c>
      <c r="H7" s="27">
        <f t="shared" si="0"/>
        <v>309.99999999999994</v>
      </c>
      <c r="I7" s="27">
        <f t="shared" si="0"/>
        <v>192.00000000000017</v>
      </c>
      <c r="J7" s="27">
        <f t="shared" si="0"/>
        <v>0</v>
      </c>
      <c r="K7" s="27">
        <f t="shared" si="0"/>
        <v>33748</v>
      </c>
      <c r="L7" s="27">
        <f t="shared" si="0"/>
        <v>7200.000000000002</v>
      </c>
      <c r="M7" s="27">
        <f t="shared" si="0"/>
        <v>9800</v>
      </c>
      <c r="O7" s="4">
        <f>SUM(C7:M7)</f>
        <v>52671.8</v>
      </c>
    </row>
    <row r="8" spans="3:17" ht="12.75" hidden="1">
      <c r="C8" s="3"/>
      <c r="D8" s="3"/>
      <c r="O8" s="4"/>
      <c r="Q8" s="15"/>
    </row>
    <row r="9" spans="2:4" ht="12.75" hidden="1" outlineLevel="1">
      <c r="B9" t="s">
        <v>5</v>
      </c>
      <c r="C9" s="3"/>
      <c r="D9" s="3"/>
    </row>
    <row r="10" spans="2:13" ht="12.75" hidden="1" outlineLevel="1">
      <c r="B10" s="57" t="s">
        <v>39</v>
      </c>
      <c r="C10" s="51">
        <v>1</v>
      </c>
      <c r="D10" s="18">
        <v>1</v>
      </c>
      <c r="E10" s="17">
        <v>1</v>
      </c>
      <c r="F10" s="17"/>
      <c r="G10" s="17"/>
      <c r="H10" s="17"/>
      <c r="I10" s="17"/>
      <c r="J10" s="17">
        <v>1</v>
      </c>
      <c r="K10" s="17"/>
      <c r="L10" s="17"/>
      <c r="M10" s="19"/>
    </row>
    <row r="11" spans="2:17" ht="12.75" hidden="1" outlineLevel="1">
      <c r="B11" s="57" t="s">
        <v>40</v>
      </c>
      <c r="C11" s="52">
        <v>1</v>
      </c>
      <c r="D11" s="21">
        <v>1</v>
      </c>
      <c r="E11" s="20">
        <v>1</v>
      </c>
      <c r="F11" s="20">
        <v>1</v>
      </c>
      <c r="G11" s="20"/>
      <c r="H11" s="20"/>
      <c r="I11" s="20"/>
      <c r="J11" s="20">
        <v>1</v>
      </c>
      <c r="K11" s="20"/>
      <c r="L11" s="20"/>
      <c r="M11" s="22"/>
      <c r="Q11" s="5"/>
    </row>
    <row r="12" spans="2:17" ht="12.75" hidden="1" outlineLevel="1">
      <c r="B12" s="57" t="s">
        <v>41</v>
      </c>
      <c r="C12" s="52"/>
      <c r="D12" s="21"/>
      <c r="E12" s="20"/>
      <c r="F12" s="20"/>
      <c r="G12" s="20">
        <v>1</v>
      </c>
      <c r="H12" s="20">
        <v>1</v>
      </c>
      <c r="I12" s="20">
        <v>1</v>
      </c>
      <c r="J12" s="20"/>
      <c r="K12" s="20"/>
      <c r="L12" s="20"/>
      <c r="M12" s="22"/>
      <c r="Q12" s="5"/>
    </row>
    <row r="13" spans="2:17" ht="12.75" hidden="1" outlineLevel="1">
      <c r="B13" s="57" t="s">
        <v>42</v>
      </c>
      <c r="C13" s="52"/>
      <c r="D13" s="21"/>
      <c r="E13" s="20"/>
      <c r="F13" s="20"/>
      <c r="G13" s="20"/>
      <c r="H13" s="20"/>
      <c r="I13" s="20"/>
      <c r="J13" s="20"/>
      <c r="K13" s="20">
        <v>1</v>
      </c>
      <c r="L13" s="20">
        <v>1</v>
      </c>
      <c r="M13" s="22">
        <v>1</v>
      </c>
      <c r="Q13" s="5"/>
    </row>
    <row r="14" spans="2:17" ht="12.75" hidden="1" outlineLevel="1">
      <c r="B14" s="58" t="s">
        <v>69</v>
      </c>
      <c r="C14" s="52">
        <f>R2</f>
        <v>2.8</v>
      </c>
      <c r="D14" s="21"/>
      <c r="E14" s="20"/>
      <c r="F14" s="20"/>
      <c r="G14" s="20">
        <v>-1</v>
      </c>
      <c r="H14" s="20"/>
      <c r="I14" s="20"/>
      <c r="J14" s="20"/>
      <c r="K14" s="20"/>
      <c r="L14" s="20"/>
      <c r="M14" s="22"/>
      <c r="Q14" s="5"/>
    </row>
    <row r="15" spans="2:17" ht="12.75" hidden="1" outlineLevel="1">
      <c r="B15" s="58" t="s">
        <v>70</v>
      </c>
      <c r="C15" s="52"/>
      <c r="D15" s="21">
        <f>S2</f>
        <v>3.1</v>
      </c>
      <c r="E15" s="20"/>
      <c r="F15" s="20"/>
      <c r="G15" s="20"/>
      <c r="H15" s="20">
        <v>-1</v>
      </c>
      <c r="I15" s="20"/>
      <c r="J15" s="20"/>
      <c r="K15" s="20"/>
      <c r="L15" s="20"/>
      <c r="M15" s="22"/>
      <c r="Q15" s="5"/>
    </row>
    <row r="16" spans="2:17" ht="12.75" hidden="1" outlineLevel="1">
      <c r="B16" s="58" t="s">
        <v>71</v>
      </c>
      <c r="C16" s="52"/>
      <c r="D16" s="21"/>
      <c r="E16" s="20">
        <f>T2</f>
        <v>3.2</v>
      </c>
      <c r="F16" s="20"/>
      <c r="G16" s="20"/>
      <c r="H16" s="20"/>
      <c r="I16" s="20">
        <v>-1</v>
      </c>
      <c r="J16" s="20"/>
      <c r="K16" s="20"/>
      <c r="L16" s="20"/>
      <c r="M16" s="22"/>
      <c r="Q16" s="5"/>
    </row>
    <row r="17" spans="2:17" ht="12.75" hidden="1" outlineLevel="1">
      <c r="B17" s="58" t="s">
        <v>72</v>
      </c>
      <c r="C17" s="52">
        <f>-U2</f>
        <v>-1</v>
      </c>
      <c r="D17" s="21"/>
      <c r="E17" s="20"/>
      <c r="F17" s="20"/>
      <c r="G17" s="20">
        <v>1</v>
      </c>
      <c r="H17" s="20"/>
      <c r="I17" s="20"/>
      <c r="J17" s="20"/>
      <c r="K17" s="20"/>
      <c r="L17" s="20"/>
      <c r="M17" s="22"/>
      <c r="Q17" s="5"/>
    </row>
    <row r="18" spans="2:17" ht="12.75" hidden="1" outlineLevel="1">
      <c r="B18" s="58" t="s">
        <v>73</v>
      </c>
      <c r="C18" s="52"/>
      <c r="D18" s="21">
        <f>-U2</f>
        <v>-1</v>
      </c>
      <c r="E18" s="20"/>
      <c r="F18" s="20"/>
      <c r="G18" s="20"/>
      <c r="H18" s="20">
        <v>1</v>
      </c>
      <c r="I18" s="20"/>
      <c r="J18" s="20"/>
      <c r="K18" s="20"/>
      <c r="L18" s="20"/>
      <c r="M18" s="22"/>
      <c r="Q18" s="5"/>
    </row>
    <row r="19" spans="2:17" ht="12.75" hidden="1" outlineLevel="1">
      <c r="B19" s="58" t="s">
        <v>74</v>
      </c>
      <c r="C19" s="52"/>
      <c r="D19" s="21"/>
      <c r="E19" s="20">
        <f>-U2</f>
        <v>-1</v>
      </c>
      <c r="F19" s="20"/>
      <c r="G19" s="20"/>
      <c r="H19" s="20"/>
      <c r="I19" s="20">
        <v>1</v>
      </c>
      <c r="J19" s="20"/>
      <c r="K19" s="20"/>
      <c r="L19" s="20"/>
      <c r="M19" s="22"/>
      <c r="Q19" s="5"/>
    </row>
    <row r="20" spans="2:17" ht="12.75" hidden="1" outlineLevel="1">
      <c r="B20" s="38" t="s">
        <v>30</v>
      </c>
      <c r="C20" s="52">
        <v>1</v>
      </c>
      <c r="D20" s="21"/>
      <c r="E20" s="20"/>
      <c r="F20" s="20">
        <v>1</v>
      </c>
      <c r="G20" s="20"/>
      <c r="H20" s="20"/>
      <c r="I20" s="20"/>
      <c r="J20" s="20"/>
      <c r="K20" s="20">
        <v>1</v>
      </c>
      <c r="L20" s="20"/>
      <c r="M20" s="22"/>
      <c r="Q20" s="5"/>
    </row>
    <row r="21" spans="2:17" ht="12.75" hidden="1" outlineLevel="1">
      <c r="B21" s="59" t="s">
        <v>29</v>
      </c>
      <c r="C21" s="52"/>
      <c r="D21" s="21">
        <v>1</v>
      </c>
      <c r="E21" s="20"/>
      <c r="F21" s="20"/>
      <c r="G21" s="20"/>
      <c r="H21" s="20"/>
      <c r="I21" s="20"/>
      <c r="J21" s="20"/>
      <c r="K21" s="20"/>
      <c r="L21" s="20">
        <v>1</v>
      </c>
      <c r="M21" s="22"/>
      <c r="Q21" s="5"/>
    </row>
    <row r="22" spans="2:17" ht="12.75" hidden="1" outlineLevel="1">
      <c r="B22" s="38" t="s">
        <v>28</v>
      </c>
      <c r="C22" s="32"/>
      <c r="D22" s="33"/>
      <c r="E22" s="33">
        <v>1</v>
      </c>
      <c r="F22" s="33"/>
      <c r="G22" s="33"/>
      <c r="H22" s="33"/>
      <c r="I22" s="33"/>
      <c r="J22" s="33"/>
      <c r="K22" s="33"/>
      <c r="L22" s="33"/>
      <c r="M22" s="34">
        <v>1</v>
      </c>
      <c r="Q22" s="5"/>
    </row>
    <row r="23" spans="2:17" ht="12.75" hidden="1" outlineLevel="1">
      <c r="B23" s="59" t="s">
        <v>48</v>
      </c>
      <c r="C23" s="32">
        <v>1</v>
      </c>
      <c r="D23" s="33"/>
      <c r="E23" s="33"/>
      <c r="F23" s="33"/>
      <c r="G23" s="33"/>
      <c r="H23" s="33"/>
      <c r="I23" s="33"/>
      <c r="J23" s="33"/>
      <c r="K23" s="33"/>
      <c r="L23" s="33"/>
      <c r="M23" s="34"/>
      <c r="Q23" s="5"/>
    </row>
    <row r="24" spans="2:17" ht="12.75" hidden="1" outlineLevel="1">
      <c r="B24" s="59" t="s">
        <v>49</v>
      </c>
      <c r="C24" s="52"/>
      <c r="D24" s="21">
        <v>1</v>
      </c>
      <c r="E24" s="20"/>
      <c r="F24" s="20"/>
      <c r="G24" s="20"/>
      <c r="H24" s="20"/>
      <c r="I24" s="20"/>
      <c r="J24" s="20"/>
      <c r="K24" s="20"/>
      <c r="L24" s="20"/>
      <c r="M24" s="22"/>
      <c r="Q24" s="5"/>
    </row>
    <row r="25" spans="2:17" ht="12.75" hidden="1" outlineLevel="1">
      <c r="B25" s="59" t="s">
        <v>50</v>
      </c>
      <c r="C25" s="32"/>
      <c r="D25" s="33"/>
      <c r="E25" s="33">
        <v>1</v>
      </c>
      <c r="F25" s="33"/>
      <c r="G25" s="33"/>
      <c r="H25" s="33"/>
      <c r="I25" s="33"/>
      <c r="J25" s="33"/>
      <c r="K25" s="33"/>
      <c r="L25" s="33"/>
      <c r="M25" s="34"/>
      <c r="Q25" s="5"/>
    </row>
    <row r="26" spans="2:17" ht="12.75" hidden="1" outlineLevel="1">
      <c r="B26" s="59" t="s">
        <v>51</v>
      </c>
      <c r="C26" s="35"/>
      <c r="D26" s="36"/>
      <c r="E26" s="36"/>
      <c r="F26" s="36">
        <v>1</v>
      </c>
      <c r="G26" s="36"/>
      <c r="H26" s="36"/>
      <c r="I26" s="36"/>
      <c r="J26" s="36"/>
      <c r="K26" s="36"/>
      <c r="L26" s="36"/>
      <c r="M26" s="37"/>
      <c r="Q26" s="5"/>
    </row>
    <row r="27" spans="2:17" ht="12.75" outlineLevel="1">
      <c r="B27" s="5"/>
      <c r="Q27" s="15" t="s">
        <v>6</v>
      </c>
    </row>
    <row r="28" spans="2:17" ht="12.75" collapsed="1">
      <c r="B28" s="5" t="s">
        <v>7</v>
      </c>
      <c r="N28" s="6" t="s">
        <v>8</v>
      </c>
      <c r="O28" s="2" t="s">
        <v>9</v>
      </c>
      <c r="P28" s="6" t="s">
        <v>10</v>
      </c>
      <c r="Q28" s="15" t="s">
        <v>11</v>
      </c>
    </row>
    <row r="29" spans="2:18" ht="15.75">
      <c r="B29" s="78" t="s">
        <v>39</v>
      </c>
      <c r="C29" s="29">
        <f aca="true" t="shared" si="1" ref="C29:M44">IF(ISBLANK(C10),"",+C10*C$4)</f>
        <v>30</v>
      </c>
      <c r="D29" s="30">
        <f t="shared" si="1"/>
        <v>49.99999999999999</v>
      </c>
      <c r="E29" s="30">
        <f t="shared" si="1"/>
        <v>20.00000000000002</v>
      </c>
      <c r="F29" s="30">
        <f t="shared" si="1"/>
      </c>
      <c r="G29" s="30">
        <f t="shared" si="1"/>
      </c>
      <c r="H29" s="30">
        <f t="shared" si="1"/>
      </c>
      <c r="I29" s="30">
        <f t="shared" si="1"/>
      </c>
      <c r="J29" s="30">
        <f t="shared" si="1"/>
        <v>0</v>
      </c>
      <c r="K29" s="30">
        <f t="shared" si="1"/>
      </c>
      <c r="L29" s="30">
        <f t="shared" si="1"/>
      </c>
      <c r="M29" s="31">
        <f t="shared" si="1"/>
      </c>
      <c r="N29" s="1">
        <f aca="true" t="shared" si="2" ref="N29:N41">SUM(C29:M29)</f>
        <v>100.00000000000003</v>
      </c>
      <c r="O29" s="2" t="s">
        <v>9</v>
      </c>
      <c r="P29" s="1">
        <v>100</v>
      </c>
      <c r="Q29" s="16">
        <v>5.440000000000001</v>
      </c>
      <c r="R29" s="7" t="s">
        <v>17</v>
      </c>
    </row>
    <row r="30" spans="2:18" ht="15.75">
      <c r="B30" s="78" t="s">
        <v>40</v>
      </c>
      <c r="C30" s="32">
        <f t="shared" si="1"/>
        <v>30</v>
      </c>
      <c r="D30" s="33">
        <f t="shared" si="1"/>
        <v>49.99999999999999</v>
      </c>
      <c r="E30" s="33">
        <f t="shared" si="1"/>
        <v>20.00000000000002</v>
      </c>
      <c r="F30" s="33">
        <f t="shared" si="1"/>
        <v>100</v>
      </c>
      <c r="G30" s="33">
        <f t="shared" si="1"/>
      </c>
      <c r="H30" s="33">
        <f t="shared" si="1"/>
      </c>
      <c r="I30" s="33">
        <f t="shared" si="1"/>
      </c>
      <c r="J30" s="33">
        <f t="shared" si="1"/>
        <v>0</v>
      </c>
      <c r="K30" s="33">
        <f t="shared" si="1"/>
      </c>
      <c r="L30" s="33">
        <f t="shared" si="1"/>
      </c>
      <c r="M30" s="34">
        <f t="shared" si="1"/>
      </c>
      <c r="N30" s="1">
        <f t="shared" si="2"/>
        <v>200.00000000000003</v>
      </c>
      <c r="O30" s="2" t="s">
        <v>9</v>
      </c>
      <c r="P30" s="1">
        <f>P29+100</f>
        <v>200</v>
      </c>
      <c r="Q30" s="16">
        <v>4</v>
      </c>
      <c r="R30" s="7" t="s">
        <v>18</v>
      </c>
    </row>
    <row r="31" spans="2:18" ht="15.75">
      <c r="B31" s="78" t="s">
        <v>41</v>
      </c>
      <c r="C31" s="32">
        <f t="shared" si="1"/>
      </c>
      <c r="D31" s="33">
        <f t="shared" si="1"/>
      </c>
      <c r="E31" s="33">
        <f t="shared" si="1"/>
      </c>
      <c r="F31" s="33">
        <f t="shared" si="1"/>
      </c>
      <c r="G31" s="33">
        <f t="shared" si="1"/>
        <v>60.99999999999996</v>
      </c>
      <c r="H31" s="33">
        <f t="shared" si="1"/>
        <v>154.99999999999997</v>
      </c>
      <c r="I31" s="33">
        <f t="shared" si="1"/>
        <v>64.00000000000006</v>
      </c>
      <c r="J31" s="33">
        <f t="shared" si="1"/>
      </c>
      <c r="K31" s="33">
        <f t="shared" si="1"/>
      </c>
      <c r="L31" s="33">
        <f t="shared" si="1"/>
      </c>
      <c r="M31" s="34">
        <f t="shared" si="1"/>
      </c>
      <c r="N31" s="1">
        <f t="shared" si="2"/>
        <v>280</v>
      </c>
      <c r="O31" s="2" t="s">
        <v>9</v>
      </c>
      <c r="P31" s="1">
        <f>MIN(Q4:S4)</f>
        <v>280</v>
      </c>
      <c r="Q31" s="16">
        <v>3.8</v>
      </c>
      <c r="R31" s="7" t="s">
        <v>23</v>
      </c>
    </row>
    <row r="32" spans="2:18" ht="15.75">
      <c r="B32" s="78" t="s">
        <v>42</v>
      </c>
      <c r="C32" s="32">
        <f t="shared" si="1"/>
      </c>
      <c r="D32" s="33">
        <f t="shared" si="1"/>
      </c>
      <c r="E32" s="33">
        <f t="shared" si="1"/>
      </c>
      <c r="F32" s="33">
        <f t="shared" si="1"/>
      </c>
      <c r="G32" s="33">
        <f t="shared" si="1"/>
      </c>
      <c r="H32" s="33">
        <f t="shared" si="1"/>
      </c>
      <c r="I32" s="33">
        <f t="shared" si="1"/>
      </c>
      <c r="J32" s="33">
        <f t="shared" si="1"/>
      </c>
      <c r="K32" s="33">
        <f t="shared" si="1"/>
        <v>649</v>
      </c>
      <c r="L32" s="33">
        <f t="shared" si="1"/>
        <v>150.00000000000003</v>
      </c>
      <c r="M32" s="34">
        <f t="shared" si="1"/>
        <v>200</v>
      </c>
      <c r="N32" s="1">
        <f t="shared" si="2"/>
        <v>999</v>
      </c>
      <c r="O32" s="2" t="s">
        <v>9</v>
      </c>
      <c r="P32" s="1">
        <v>999</v>
      </c>
      <c r="Q32" s="16">
        <v>52</v>
      </c>
      <c r="R32" s="7" t="s">
        <v>19</v>
      </c>
    </row>
    <row r="33" spans="2:18" ht="15.75">
      <c r="B33" s="78" t="s">
        <v>69</v>
      </c>
      <c r="C33" s="32">
        <f t="shared" si="1"/>
        <v>84</v>
      </c>
      <c r="D33" s="33">
        <f t="shared" si="1"/>
      </c>
      <c r="E33" s="33">
        <f t="shared" si="1"/>
      </c>
      <c r="F33" s="33">
        <f t="shared" si="1"/>
      </c>
      <c r="G33" s="33">
        <f t="shared" si="1"/>
        <v>-60.99999999999996</v>
      </c>
      <c r="H33" s="33">
        <f t="shared" si="1"/>
      </c>
      <c r="I33" s="33">
        <f t="shared" si="1"/>
      </c>
      <c r="J33" s="33">
        <f t="shared" si="1"/>
      </c>
      <c r="K33" s="33">
        <f t="shared" si="1"/>
      </c>
      <c r="L33" s="33">
        <f t="shared" si="1"/>
      </c>
      <c r="M33" s="34">
        <f t="shared" si="1"/>
      </c>
      <c r="N33" s="1">
        <f t="shared" si="2"/>
        <v>23.000000000000043</v>
      </c>
      <c r="O33" s="81" t="s">
        <v>9</v>
      </c>
      <c r="P33" s="1">
        <v>0</v>
      </c>
      <c r="Q33" s="16">
        <v>0</v>
      </c>
      <c r="R33" s="7" t="s">
        <v>24</v>
      </c>
    </row>
    <row r="34" spans="2:18" ht="15.75">
      <c r="B34" s="78" t="s">
        <v>70</v>
      </c>
      <c r="C34" s="32">
        <f t="shared" si="1"/>
      </c>
      <c r="D34" s="33">
        <f t="shared" si="1"/>
        <v>154.99999999999997</v>
      </c>
      <c r="E34" s="33">
        <f t="shared" si="1"/>
      </c>
      <c r="F34" s="33">
        <f t="shared" si="1"/>
      </c>
      <c r="G34" s="33">
        <f t="shared" si="1"/>
      </c>
      <c r="H34" s="33">
        <f t="shared" si="1"/>
        <v>-154.99999999999997</v>
      </c>
      <c r="I34" s="33">
        <f t="shared" si="1"/>
      </c>
      <c r="J34" s="33">
        <f t="shared" si="1"/>
      </c>
      <c r="K34" s="33">
        <f t="shared" si="1"/>
      </c>
      <c r="L34" s="33">
        <f t="shared" si="1"/>
      </c>
      <c r="M34" s="34">
        <f t="shared" si="1"/>
      </c>
      <c r="N34" s="1">
        <f t="shared" si="2"/>
        <v>0</v>
      </c>
      <c r="O34" s="81" t="s">
        <v>9</v>
      </c>
      <c r="P34" s="1">
        <v>0</v>
      </c>
      <c r="Q34" s="16">
        <v>1.7999999999999996</v>
      </c>
      <c r="R34" s="7" t="s">
        <v>25</v>
      </c>
    </row>
    <row r="35" spans="2:18" ht="15.75">
      <c r="B35" s="78" t="s">
        <v>71</v>
      </c>
      <c r="C35" s="32">
        <f t="shared" si="1"/>
      </c>
      <c r="D35" s="33">
        <f t="shared" si="1"/>
      </c>
      <c r="E35" s="33">
        <f t="shared" si="1"/>
        <v>64.00000000000007</v>
      </c>
      <c r="F35" s="33">
        <f t="shared" si="1"/>
      </c>
      <c r="G35" s="33">
        <f t="shared" si="1"/>
      </c>
      <c r="H35" s="33">
        <f t="shared" si="1"/>
      </c>
      <c r="I35" s="33">
        <f t="shared" si="1"/>
        <v>-64.00000000000006</v>
      </c>
      <c r="J35" s="33">
        <f t="shared" si="1"/>
      </c>
      <c r="K35" s="33">
        <f t="shared" si="1"/>
      </c>
      <c r="L35" s="33">
        <f t="shared" si="1"/>
      </c>
      <c r="M35" s="34">
        <f t="shared" si="1"/>
      </c>
      <c r="N35" s="1">
        <f t="shared" si="2"/>
        <v>0</v>
      </c>
      <c r="O35" s="81" t="s">
        <v>9</v>
      </c>
      <c r="P35" s="1">
        <v>0</v>
      </c>
      <c r="Q35" s="16">
        <v>0.7999999999999996</v>
      </c>
      <c r="R35" s="7" t="s">
        <v>20</v>
      </c>
    </row>
    <row r="36" spans="2:18" ht="15.75">
      <c r="B36" s="78" t="s">
        <v>72</v>
      </c>
      <c r="C36" s="32">
        <f t="shared" si="1"/>
        <v>-30</v>
      </c>
      <c r="D36" s="33">
        <f t="shared" si="1"/>
      </c>
      <c r="E36" s="33">
        <f t="shared" si="1"/>
      </c>
      <c r="F36" s="33">
        <f t="shared" si="1"/>
      </c>
      <c r="G36" s="33">
        <f t="shared" si="1"/>
        <v>60.99999999999996</v>
      </c>
      <c r="H36" s="33">
        <f t="shared" si="1"/>
      </c>
      <c r="I36" s="33">
        <f t="shared" si="1"/>
      </c>
      <c r="J36" s="33">
        <f t="shared" si="1"/>
      </c>
      <c r="K36" s="33">
        <f t="shared" si="1"/>
      </c>
      <c r="L36" s="33">
        <f t="shared" si="1"/>
      </c>
      <c r="M36" s="34">
        <f t="shared" si="1"/>
      </c>
      <c r="N36" s="1">
        <f>SUM(C36:M36)</f>
        <v>30.999999999999957</v>
      </c>
      <c r="O36" s="81" t="s">
        <v>9</v>
      </c>
      <c r="P36" s="1">
        <v>0</v>
      </c>
      <c r="Q36" s="16">
        <v>0</v>
      </c>
      <c r="R36" s="7" t="s">
        <v>12</v>
      </c>
    </row>
    <row r="37" spans="2:18" ht="15.75">
      <c r="B37" s="78" t="s">
        <v>73</v>
      </c>
      <c r="C37" s="32">
        <f t="shared" si="1"/>
      </c>
      <c r="D37" s="33">
        <f t="shared" si="1"/>
        <v>-49.99999999999999</v>
      </c>
      <c r="E37" s="33">
        <f t="shared" si="1"/>
      </c>
      <c r="F37" s="33">
        <f t="shared" si="1"/>
      </c>
      <c r="G37" s="33">
        <f t="shared" si="1"/>
      </c>
      <c r="H37" s="33">
        <f t="shared" si="1"/>
        <v>154.99999999999997</v>
      </c>
      <c r="I37" s="33">
        <f t="shared" si="1"/>
      </c>
      <c r="J37" s="33">
        <f t="shared" si="1"/>
      </c>
      <c r="K37" s="33">
        <f t="shared" si="1"/>
      </c>
      <c r="L37" s="33">
        <f t="shared" si="1"/>
      </c>
      <c r="M37" s="34">
        <f t="shared" si="1"/>
      </c>
      <c r="N37" s="1">
        <f>SUM(C37:M37)</f>
        <v>104.99999999999997</v>
      </c>
      <c r="O37" s="81" t="s">
        <v>9</v>
      </c>
      <c r="P37" s="1">
        <v>0</v>
      </c>
      <c r="Q37" s="16">
        <v>0</v>
      </c>
      <c r="R37" s="7" t="s">
        <v>26</v>
      </c>
    </row>
    <row r="38" spans="2:18" ht="15.75">
      <c r="B38" s="78" t="s">
        <v>74</v>
      </c>
      <c r="C38" s="32">
        <f t="shared" si="1"/>
      </c>
      <c r="D38" s="33">
        <f t="shared" si="1"/>
      </c>
      <c r="E38" s="33">
        <f t="shared" si="1"/>
        <v>-20.00000000000002</v>
      </c>
      <c r="F38" s="33">
        <f t="shared" si="1"/>
      </c>
      <c r="G38" s="33">
        <f t="shared" si="1"/>
      </c>
      <c r="H38" s="33">
        <f t="shared" si="1"/>
      </c>
      <c r="I38" s="33">
        <f t="shared" si="1"/>
        <v>64.00000000000006</v>
      </c>
      <c r="J38" s="33">
        <f t="shared" si="1"/>
      </c>
      <c r="K38" s="33">
        <f t="shared" si="1"/>
      </c>
      <c r="L38" s="33">
        <f t="shared" si="1"/>
      </c>
      <c r="M38" s="34">
        <f t="shared" si="1"/>
      </c>
      <c r="N38" s="1">
        <f>SUM(C38:M38)</f>
        <v>44.000000000000036</v>
      </c>
      <c r="O38" s="81" t="s">
        <v>9</v>
      </c>
      <c r="P38" s="1">
        <v>0</v>
      </c>
      <c r="Q38" s="16">
        <v>0</v>
      </c>
      <c r="R38" s="7" t="s">
        <v>27</v>
      </c>
    </row>
    <row r="39" spans="2:18" ht="15.75">
      <c r="B39" s="79" t="s">
        <v>30</v>
      </c>
      <c r="C39" s="32">
        <f t="shared" si="1"/>
        <v>30</v>
      </c>
      <c r="D39" s="33">
        <f t="shared" si="1"/>
      </c>
      <c r="E39" s="33">
        <f t="shared" si="1"/>
      </c>
      <c r="F39" s="33">
        <f t="shared" si="1"/>
        <v>100</v>
      </c>
      <c r="G39" s="33">
        <f t="shared" si="1"/>
      </c>
      <c r="H39" s="33">
        <f t="shared" si="1"/>
      </c>
      <c r="I39" s="33">
        <f t="shared" si="1"/>
      </c>
      <c r="J39" s="33">
        <f t="shared" si="1"/>
      </c>
      <c r="K39" s="33">
        <f t="shared" si="1"/>
        <v>649</v>
      </c>
      <c r="L39" s="33">
        <f t="shared" si="1"/>
      </c>
      <c r="M39" s="34">
        <f t="shared" si="1"/>
      </c>
      <c r="N39" s="1">
        <f>SUM(C39:M39)</f>
        <v>779</v>
      </c>
      <c r="O39" s="2" t="s">
        <v>13</v>
      </c>
      <c r="P39" s="1">
        <v>790</v>
      </c>
      <c r="Q39" s="16">
        <v>0</v>
      </c>
      <c r="R39" s="7" t="s">
        <v>53</v>
      </c>
    </row>
    <row r="40" spans="2:18" ht="15.75">
      <c r="B40" s="80" t="s">
        <v>29</v>
      </c>
      <c r="C40" s="32">
        <f t="shared" si="1"/>
      </c>
      <c r="D40" s="33">
        <f t="shared" si="1"/>
        <v>49.99999999999999</v>
      </c>
      <c r="E40" s="33">
        <f t="shared" si="1"/>
      </c>
      <c r="F40" s="33">
        <f t="shared" si="1"/>
      </c>
      <c r="G40" s="33">
        <f t="shared" si="1"/>
      </c>
      <c r="H40" s="33">
        <f t="shared" si="1"/>
      </c>
      <c r="I40" s="33">
        <f t="shared" si="1"/>
      </c>
      <c r="J40" s="33">
        <f t="shared" si="1"/>
      </c>
      <c r="K40" s="33">
        <f t="shared" si="1"/>
      </c>
      <c r="L40" s="33">
        <f t="shared" si="1"/>
        <v>150.00000000000003</v>
      </c>
      <c r="M40" s="34">
        <f t="shared" si="1"/>
      </c>
      <c r="N40" s="1">
        <f>SUM(C40:M40)</f>
        <v>200.00000000000003</v>
      </c>
      <c r="O40" s="2" t="s">
        <v>13</v>
      </c>
      <c r="P40" s="1">
        <v>200</v>
      </c>
      <c r="Q40" s="16">
        <v>-4</v>
      </c>
      <c r="R40" s="7" t="s">
        <v>54</v>
      </c>
    </row>
    <row r="41" spans="2:18" ht="15.75">
      <c r="B41" s="79" t="s">
        <v>28</v>
      </c>
      <c r="C41" s="32">
        <f t="shared" si="1"/>
      </c>
      <c r="D41" s="33">
        <f t="shared" si="1"/>
      </c>
      <c r="E41" s="33">
        <f t="shared" si="1"/>
        <v>20.00000000000002</v>
      </c>
      <c r="F41" s="33">
        <f t="shared" si="1"/>
      </c>
      <c r="G41" s="33">
        <f t="shared" si="1"/>
      </c>
      <c r="H41" s="33">
        <f t="shared" si="1"/>
      </c>
      <c r="I41" s="33">
        <f t="shared" si="1"/>
      </c>
      <c r="J41" s="33">
        <f t="shared" si="1"/>
      </c>
      <c r="K41" s="33">
        <f t="shared" si="1"/>
      </c>
      <c r="L41" s="33">
        <f t="shared" si="1"/>
      </c>
      <c r="M41" s="34">
        <f t="shared" si="1"/>
        <v>200</v>
      </c>
      <c r="N41" s="1">
        <f t="shared" si="2"/>
        <v>220.00000000000003</v>
      </c>
      <c r="O41" s="2" t="s">
        <v>13</v>
      </c>
      <c r="P41" s="1">
        <v>220</v>
      </c>
      <c r="Q41" s="16">
        <v>-3</v>
      </c>
      <c r="R41" s="7" t="s">
        <v>55</v>
      </c>
    </row>
    <row r="42" spans="2:18" ht="15.75">
      <c r="B42" s="80" t="s">
        <v>48</v>
      </c>
      <c r="C42" s="32">
        <f t="shared" si="1"/>
        <v>30</v>
      </c>
      <c r="D42" s="33">
        <f t="shared" si="1"/>
      </c>
      <c r="E42" s="33">
        <f t="shared" si="1"/>
      </c>
      <c r="F42" s="33">
        <f t="shared" si="1"/>
      </c>
      <c r="G42" s="33">
        <f t="shared" si="1"/>
      </c>
      <c r="H42" s="33">
        <f t="shared" si="1"/>
      </c>
      <c r="I42" s="33">
        <f t="shared" si="1"/>
      </c>
      <c r="J42" s="33">
        <f t="shared" si="1"/>
      </c>
      <c r="K42" s="33">
        <f t="shared" si="1"/>
      </c>
      <c r="L42" s="33">
        <f t="shared" si="1"/>
      </c>
      <c r="M42" s="34">
        <f t="shared" si="1"/>
      </c>
      <c r="N42" s="1">
        <f>SUM(C42:M42)</f>
        <v>30</v>
      </c>
      <c r="O42" s="2" t="s">
        <v>13</v>
      </c>
      <c r="P42" s="1">
        <v>30</v>
      </c>
      <c r="Q42" s="16">
        <v>-2.4400000000000013</v>
      </c>
      <c r="R42" s="7" t="s">
        <v>56</v>
      </c>
    </row>
    <row r="43" spans="2:18" ht="15.75">
      <c r="B43" s="80" t="s">
        <v>49</v>
      </c>
      <c r="C43" s="32">
        <f t="shared" si="1"/>
      </c>
      <c r="D43" s="33">
        <f t="shared" si="1"/>
        <v>49.99999999999999</v>
      </c>
      <c r="E43" s="33">
        <f t="shared" si="1"/>
      </c>
      <c r="F43" s="33">
        <f t="shared" si="1"/>
      </c>
      <c r="G43" s="33">
        <f t="shared" si="1"/>
      </c>
      <c r="H43" s="33">
        <f t="shared" si="1"/>
      </c>
      <c r="I43" s="33">
        <f t="shared" si="1"/>
      </c>
      <c r="J43" s="33">
        <f t="shared" si="1"/>
      </c>
      <c r="K43" s="33">
        <f t="shared" si="1"/>
      </c>
      <c r="L43" s="33">
        <f t="shared" si="1"/>
      </c>
      <c r="M43" s="34">
        <f t="shared" si="1"/>
      </c>
      <c r="N43" s="1">
        <f>SUM(C43:M43)</f>
        <v>49.99999999999999</v>
      </c>
      <c r="O43" s="2" t="s">
        <v>13</v>
      </c>
      <c r="P43" s="1">
        <v>50</v>
      </c>
      <c r="Q43" s="16">
        <v>-3.0200000000000005</v>
      </c>
      <c r="R43" s="7"/>
    </row>
    <row r="44" spans="2:18" ht="15.75">
      <c r="B44" s="80" t="s">
        <v>50</v>
      </c>
      <c r="C44" s="32">
        <f t="shared" si="1"/>
      </c>
      <c r="D44" s="33">
        <f t="shared" si="1"/>
      </c>
      <c r="E44" s="33">
        <f t="shared" si="1"/>
        <v>20.00000000000002</v>
      </c>
      <c r="F44" s="33">
        <f t="shared" si="1"/>
      </c>
      <c r="G44" s="33">
        <f t="shared" si="1"/>
      </c>
      <c r="H44" s="33">
        <f t="shared" si="1"/>
      </c>
      <c r="I44" s="33">
        <f t="shared" si="1"/>
      </c>
      <c r="J44" s="33">
        <f t="shared" si="1"/>
      </c>
      <c r="K44" s="33">
        <f t="shared" si="1"/>
      </c>
      <c r="L44" s="33">
        <f t="shared" si="1"/>
      </c>
      <c r="M44" s="34">
        <f t="shared" si="1"/>
      </c>
      <c r="N44" s="1">
        <f>SUM(C44:M44)</f>
        <v>20.00000000000002</v>
      </c>
      <c r="O44" s="2" t="s">
        <v>13</v>
      </c>
      <c r="P44" s="1">
        <v>40</v>
      </c>
      <c r="Q44" s="16">
        <v>0</v>
      </c>
      <c r="R44" s="7"/>
    </row>
    <row r="45" spans="2:18" ht="15.75">
      <c r="B45" s="80" t="s">
        <v>51</v>
      </c>
      <c r="C45" s="35">
        <f aca="true" t="shared" si="3" ref="C45:M45">IF(ISBLANK(C26),"",+C26*C$4)</f>
      </c>
      <c r="D45" s="36">
        <f t="shared" si="3"/>
      </c>
      <c r="E45" s="36">
        <f t="shared" si="3"/>
      </c>
      <c r="F45" s="36">
        <f t="shared" si="3"/>
        <v>100</v>
      </c>
      <c r="G45" s="36">
        <f t="shared" si="3"/>
      </c>
      <c r="H45" s="36">
        <f t="shared" si="3"/>
      </c>
      <c r="I45" s="36">
        <f t="shared" si="3"/>
      </c>
      <c r="J45" s="36">
        <f t="shared" si="3"/>
      </c>
      <c r="K45" s="36">
        <f t="shared" si="3"/>
      </c>
      <c r="L45" s="36">
        <f t="shared" si="3"/>
      </c>
      <c r="M45" s="37">
        <f t="shared" si="3"/>
      </c>
      <c r="N45" s="1">
        <f>SUM(C45:M45)</f>
        <v>100</v>
      </c>
      <c r="O45" s="2" t="s">
        <v>13</v>
      </c>
      <c r="P45" s="1">
        <v>120</v>
      </c>
      <c r="Q45" s="16">
        <v>0</v>
      </c>
      <c r="R45" s="7"/>
    </row>
    <row r="46" ht="12.75" hidden="1"/>
    <row r="47" spans="1:14" ht="13.5" thickBot="1">
      <c r="A47" s="5"/>
      <c r="B47" s="39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3" ht="13.5" thickTop="1">
      <c r="B48" s="42" t="s">
        <v>14</v>
      </c>
      <c r="C48" s="47" t="str">
        <f aca="true" t="shared" si="4" ref="C48:M49">C3</f>
        <v>Reg1</v>
      </c>
      <c r="D48" s="40" t="str">
        <f t="shared" si="4"/>
        <v>Reg2</v>
      </c>
      <c r="E48" s="40" t="str">
        <f t="shared" si="4"/>
        <v>Reg3</v>
      </c>
      <c r="F48" s="40" t="str">
        <f t="shared" si="4"/>
        <v>Spn1</v>
      </c>
      <c r="G48" s="40" t="str">
        <f t="shared" si="4"/>
        <v>Mile1</v>
      </c>
      <c r="H48" s="40" t="str">
        <f t="shared" si="4"/>
        <v>Mile2</v>
      </c>
      <c r="I48" s="40" t="str">
        <f t="shared" si="4"/>
        <v>Mile3</v>
      </c>
      <c r="J48" s="40" t="str">
        <f t="shared" si="4"/>
        <v>SlackReg</v>
      </c>
      <c r="K48" s="40" t="str">
        <f t="shared" si="4"/>
        <v>E1</v>
      </c>
      <c r="L48" s="40" t="str">
        <f t="shared" si="4"/>
        <v>E2</v>
      </c>
      <c r="M48" s="41" t="str">
        <f t="shared" si="4"/>
        <v>E3</v>
      </c>
    </row>
    <row r="49" spans="2:13" ht="12.75">
      <c r="B49" s="44"/>
      <c r="C49" s="48">
        <f t="shared" si="4"/>
        <v>30</v>
      </c>
      <c r="D49" s="25">
        <f t="shared" si="4"/>
        <v>49.99999999999999</v>
      </c>
      <c r="E49" s="25">
        <f t="shared" si="4"/>
        <v>20.00000000000002</v>
      </c>
      <c r="F49" s="25">
        <f t="shared" si="4"/>
        <v>100</v>
      </c>
      <c r="G49" s="25">
        <f t="shared" si="4"/>
        <v>60.99999999999996</v>
      </c>
      <c r="H49" s="25">
        <f t="shared" si="4"/>
        <v>154.99999999999997</v>
      </c>
      <c r="I49" s="25">
        <f t="shared" si="4"/>
        <v>64.00000000000006</v>
      </c>
      <c r="J49" s="25">
        <f t="shared" si="4"/>
        <v>0</v>
      </c>
      <c r="K49" s="25">
        <f t="shared" si="4"/>
        <v>649</v>
      </c>
      <c r="L49" s="25">
        <f t="shared" si="4"/>
        <v>150.00000000000003</v>
      </c>
      <c r="M49" s="26">
        <f t="shared" si="4"/>
        <v>200</v>
      </c>
    </row>
    <row r="50" spans="2:13" ht="15.75">
      <c r="B50" s="43" t="s">
        <v>15</v>
      </c>
      <c r="C50" s="49" t="str">
        <f>R29</f>
        <v>a</v>
      </c>
      <c r="D50" s="9" t="str">
        <f>R30</f>
        <v>b</v>
      </c>
      <c r="E50" s="9" t="str">
        <f>R31</f>
        <v>c</v>
      </c>
      <c r="F50" s="9" t="str">
        <f>R32</f>
        <v>d</v>
      </c>
      <c r="G50" s="9" t="str">
        <f>R33</f>
        <v>e</v>
      </c>
      <c r="H50" s="9" t="str">
        <f>R34</f>
        <v>f</v>
      </c>
      <c r="I50" s="9" t="str">
        <f>R35</f>
        <v>g</v>
      </c>
      <c r="J50" s="9" t="str">
        <f>R39</f>
        <v>l</v>
      </c>
      <c r="K50" s="9" t="str">
        <f>R40</f>
        <v>m</v>
      </c>
      <c r="L50" s="9" t="str">
        <f>R41</f>
        <v>n</v>
      </c>
      <c r="M50" s="10" t="str">
        <f>R42</f>
        <v>o</v>
      </c>
    </row>
    <row r="51" spans="2:13" ht="12.75">
      <c r="B51" s="44"/>
      <c r="C51" s="50">
        <f>Q29</f>
        <v>5.440000000000001</v>
      </c>
      <c r="D51" s="23">
        <f>Q30</f>
        <v>4</v>
      </c>
      <c r="E51" s="63">
        <f>Q31</f>
        <v>3.8</v>
      </c>
      <c r="F51" s="23">
        <f>Q32</f>
        <v>52</v>
      </c>
      <c r="G51" s="63">
        <f>Q33</f>
        <v>0</v>
      </c>
      <c r="H51" s="63">
        <f>Q34</f>
        <v>1.7999999999999996</v>
      </c>
      <c r="I51" s="63">
        <f>Q35</f>
        <v>0.7999999999999996</v>
      </c>
      <c r="J51" s="63">
        <f>Q39</f>
        <v>0</v>
      </c>
      <c r="K51" s="23">
        <f>Q40</f>
        <v>-4</v>
      </c>
      <c r="L51" s="23">
        <f>Q41</f>
        <v>-3</v>
      </c>
      <c r="M51" s="24">
        <f>Q42</f>
        <v>-2.4400000000000013</v>
      </c>
    </row>
    <row r="52" spans="2:13" ht="12.75">
      <c r="B52" s="45" t="s">
        <v>16</v>
      </c>
      <c r="C52" s="61" t="s">
        <v>44</v>
      </c>
      <c r="D52" s="62" t="s">
        <v>45</v>
      </c>
      <c r="E52" s="62" t="s">
        <v>46</v>
      </c>
      <c r="F52" s="62" t="s">
        <v>57</v>
      </c>
      <c r="G52" s="8"/>
      <c r="H52" s="8"/>
      <c r="I52" s="11"/>
      <c r="J52" s="11"/>
      <c r="K52" s="11"/>
      <c r="L52" s="11"/>
      <c r="M52" s="12"/>
    </row>
    <row r="53" spans="2:13" ht="13.5" thickBot="1">
      <c r="B53" s="46"/>
      <c r="C53" s="65">
        <f>SUM(C51:D51)</f>
        <v>9.440000000000001</v>
      </c>
      <c r="D53" s="64">
        <f>D51</f>
        <v>4</v>
      </c>
      <c r="E53" s="64">
        <f>E51</f>
        <v>3.8</v>
      </c>
      <c r="F53" s="64">
        <f>F51</f>
        <v>52</v>
      </c>
      <c r="G53" s="13"/>
      <c r="H53" s="13"/>
      <c r="I53" s="13"/>
      <c r="J53" s="13"/>
      <c r="K53" s="13"/>
      <c r="L53" s="13"/>
      <c r="M53" s="14"/>
    </row>
    <row r="54" ht="13.5" thickTop="1"/>
  </sheetData>
  <sheetProtection/>
  <conditionalFormatting sqref="C53:F53 C51:M51 C49:M49">
    <cfRule type="cellIs" priority="1" dxfId="1" operator="notEqual">
      <formula>0</formula>
    </cfRule>
  </conditionalFormatting>
  <printOptions headings="1"/>
  <pageMargins left="0.75" right="0.75" top="1" bottom="1" header="0.5" footer="0.5"/>
  <pageSetup fitToHeight="1" fitToWidth="1" horizontalDpi="600" verticalDpi="600" orientation="landscape" scale="69" r:id="rId1"/>
  <headerFooter alignWithMargins="0">
    <oddFooter>&amp;L&amp;F / &amp;A&amp;CPage &amp;P of &amp;N&amp;R06/19/2008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Principal, Market Development</dc:title>
  <dc:subject>An Eenrgy-AS-Mileage Co-optimization Model</dc:subject>
  <dc:creator>Shucheng Liu</dc:creator>
  <cp:keywords>Eenrgy, Regulation, Mileage, Co-optimization</cp:keywords>
  <dc:description>Copyright of California ISO</dc:description>
  <cp:lastModifiedBy>Dsarubbi</cp:lastModifiedBy>
  <cp:lastPrinted>2012-02-08T21:55:34Z</cp:lastPrinted>
  <dcterms:created xsi:type="dcterms:W3CDTF">2008-03-30T02:54:11Z</dcterms:created>
  <dcterms:modified xsi:type="dcterms:W3CDTF">2012-02-17T17:29:17Z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GroupTaxHTFiel">
    <vt:lpwstr>Stakeholder teleconference Feb 15, 2012|93d9204f-54b7-4d24-a46d-51c891f80c44</vt:lpwstr>
  </property>
  <property fmtid="{D5CDD505-2E9C-101B-9397-08002B2CF9AE}" pid="4" name="ISOTopicTaxHTFiel">
    <vt:lpwstr>Stakeholder processes|71659ab1-dac7-419e-9529-abc47c232b66</vt:lpwstr>
  </property>
  <property fmtid="{D5CDD505-2E9C-101B-9397-08002B2CF9AE}" pid="5" name="ISOTop">
    <vt:lpwstr>5;#Stakeholder processes|71659ab1-dac7-419e-9529-abc47c232b66</vt:lpwstr>
  </property>
  <property fmtid="{D5CDD505-2E9C-101B-9397-08002B2CF9AE}" pid="6" name="ISOKeywordsTaxHTFiel">
    <vt:lpwstr>stakeholder meeting|8025968f-9056-4c6d-a251-ca47de55a03d</vt:lpwstr>
  </property>
  <property fmtid="{D5CDD505-2E9C-101B-9397-08002B2CF9AE}" pid="7" name="ISOKeywor">
    <vt:lpwstr>185;#stakeholder meeting|8025968f-9056-4c6d-a251-ca47de55a03d</vt:lpwstr>
  </property>
  <property fmtid="{D5CDD505-2E9C-101B-9397-08002B2CF9AE}" pid="8" name="m9e70a6096144fc698577b786817f2">
    <vt:lpwstr>Not Archived|d4ac4999-fa66-470b-a400-7ab6671d1fab</vt:lpwstr>
  </property>
  <property fmtid="{D5CDD505-2E9C-101B-9397-08002B2CF9AE}" pid="9" name="ISOArchi">
    <vt:lpwstr>1;#Not Archived|d4ac4999-fa66-470b-a400-7ab6671d1fab</vt:lpwstr>
  </property>
  <property fmtid="{D5CDD505-2E9C-101B-9397-08002B2CF9AE}" pid="10" name="ISOGro">
    <vt:lpwstr>6519;#Stakeholder teleconference Feb 15, 2012|93d9204f-54b7-4d24-a46d-51c891f80c44</vt:lpwstr>
  </property>
  <property fmtid="{D5CDD505-2E9C-101B-9397-08002B2CF9AE}" pid="11" name="TaxCatchA">
    <vt:lpwstr>5;#Stakeholder processes|71659ab1-dac7-419e-9529-abc47c232b66;#185;#stakeholder meeting|8025968f-9056-4c6d-a251-ca47de55a03d;#6519;#Stakeholder teleconference Feb 15, 2012|93d9204f-54b7-4d24-a46d-51c891f80c44;#1;#Not Archived|d4ac4999-fa66-470b-a400-7ab66</vt:lpwstr>
  </property>
  <property fmtid="{D5CDD505-2E9C-101B-9397-08002B2CF9AE}" pid="12" name="ParentISOGrou">
    <vt:lpwstr>Pay for performance regulation - papers and proposals|a48e9030-defc-4d60-bf44-da5684184ef1</vt:lpwstr>
  </property>
</Properties>
</file>