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90" windowHeight="8040" activeTab="0"/>
  </bookViews>
  <sheets>
    <sheet name="Comments" sheetId="1" r:id="rId1"/>
    <sheet name="Hourly Block" sheetId="2" r:id="rId2"/>
    <sheet name="15-Minute" sheetId="3" r:id="rId3"/>
    <sheet name="Dynamic Transfer" sheetId="4" r:id="rId4"/>
    <sheet name="Internal Generation" sheetId="5" r:id="rId5"/>
    <sheet name="Load" sheetId="6" r:id="rId6"/>
  </sheets>
  <definedNames/>
  <calcPr fullCalcOnLoad="1"/>
</workbook>
</file>

<file path=xl/comments2.xml><?xml version="1.0" encoding="utf-8"?>
<comments xmlns="http://schemas.openxmlformats.org/spreadsheetml/2006/main">
  <authors>
    <author>dtretheway</author>
  </authors>
  <commentList>
    <comment ref="A12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Question:  Was the different energy schedule tagged known prior to start of market run?</t>
        </r>
      </text>
    </comment>
  </commentList>
</comments>
</file>

<file path=xl/comments3.xml><?xml version="1.0" encoding="utf-8"?>
<comments xmlns="http://schemas.openxmlformats.org/spreadsheetml/2006/main">
  <authors>
    <author>dtretheway</author>
  </authors>
  <commentList>
    <comment ref="A21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Assumes Market 1 is flat from prior hour and Market 4 is flat to next hour.  10 minute ramp for 15 minute market schedule changes.</t>
        </r>
      </text>
    </comment>
  </commentList>
</comments>
</file>

<file path=xl/comments6.xml><?xml version="1.0" encoding="utf-8"?>
<comments xmlns="http://schemas.openxmlformats.org/spreadsheetml/2006/main">
  <authors>
    <author>dtretheway</author>
  </authors>
  <commentList>
    <comment ref="A20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used to estimate the neutrality charges.</t>
        </r>
      </text>
    </comment>
    <comment ref="A28" authorId="0">
      <text>
        <r>
          <rPr>
            <b/>
            <sz val="9"/>
            <rFont val="Tahoma"/>
            <family val="2"/>
          </rPr>
          <t>dtretheway:</t>
        </r>
        <r>
          <rPr>
            <sz val="9"/>
            <rFont val="Tahoma"/>
            <family val="2"/>
          </rPr>
          <t xml:space="preserve">
This is used to estimate the RTD neutrality</t>
        </r>
      </text>
    </comment>
  </commentList>
</comments>
</file>

<file path=xl/sharedStrings.xml><?xml version="1.0" encoding="utf-8"?>
<sst xmlns="http://schemas.openxmlformats.org/spreadsheetml/2006/main" count="229" uniqueCount="70">
  <si>
    <t>RTD 1</t>
  </si>
  <si>
    <t>RTD 2</t>
  </si>
  <si>
    <t>RTD 3</t>
  </si>
  <si>
    <t>RTD 4</t>
  </si>
  <si>
    <t>RTD 5</t>
  </si>
  <si>
    <t>RTD 6</t>
  </si>
  <si>
    <t>RTD 7</t>
  </si>
  <si>
    <t>RTD 8</t>
  </si>
  <si>
    <t>RTD 9</t>
  </si>
  <si>
    <t>RTD 10</t>
  </si>
  <si>
    <t>RTD 11</t>
  </si>
  <si>
    <t>RTD 12</t>
  </si>
  <si>
    <t>Market 1</t>
  </si>
  <si>
    <t>Market 2</t>
  </si>
  <si>
    <t>Market 3</t>
  </si>
  <si>
    <t>Market 4</t>
  </si>
  <si>
    <t>Day Ahead</t>
  </si>
  <si>
    <t>MWh</t>
  </si>
  <si>
    <t xml:space="preserve">    SMEC</t>
  </si>
  <si>
    <t xml:space="preserve">    Loss</t>
  </si>
  <si>
    <t>LMP ($/MWh)</t>
  </si>
  <si>
    <t>Instructed Energy (MWh)</t>
  </si>
  <si>
    <t>Day Ahead Settlement</t>
  </si>
  <si>
    <t>15-Minute Market Settlement</t>
  </si>
  <si>
    <t>RTD Settlement</t>
  </si>
  <si>
    <t>Total</t>
  </si>
  <si>
    <t>Uninstructed Energy Settlement</t>
  </si>
  <si>
    <t xml:space="preserve">    Congestion</t>
  </si>
  <si>
    <t>Day Ahead Energy Settlement</t>
  </si>
  <si>
    <t>15-Minute Market Energy Settlement</t>
  </si>
  <si>
    <t>Deemed Delivered (MWh)</t>
  </si>
  <si>
    <t>Tagged 15-Minute Energy Schedule (MWh)</t>
  </si>
  <si>
    <t>Uninstructed Energy (MWh)</t>
  </si>
  <si>
    <t>Meter (MWh)</t>
  </si>
  <si>
    <t>Operational Adjustment</t>
  </si>
  <si>
    <t>Operational Adjustment Settlement</t>
  </si>
  <si>
    <t>Operational Adjustment (MWh)</t>
  </si>
  <si>
    <t>Yes</t>
  </si>
  <si>
    <t>Tagged Energy Schedule (MWh)</t>
  </si>
  <si>
    <t>Tagged Energy Schedule in 15 Min Market</t>
  </si>
  <si>
    <t>Advisory Energy Schedule (MWh)</t>
  </si>
  <si>
    <t>Day Ahead Energy Schedule (MWh)</t>
  </si>
  <si>
    <t>15-Minute Energy Schedule (MWh)</t>
  </si>
  <si>
    <t>RTD Energy Settlement</t>
  </si>
  <si>
    <t>LSE 1</t>
  </si>
  <si>
    <t>LSE 2</t>
  </si>
  <si>
    <t>LSE 3</t>
  </si>
  <si>
    <t>LMP</t>
  </si>
  <si>
    <t>Day Ahead Schedule</t>
  </si>
  <si>
    <t>Cells highlighted in Yellow can be changed to create different scenarios.</t>
  </si>
  <si>
    <t>For interties, the 20 minute hourly ramp and the 10 minute intra-hour ramps are not settled.  These ramps are modeled in the RTD optimization.</t>
  </si>
  <si>
    <t>Hourly Meter</t>
  </si>
  <si>
    <t>RTD ISO Load Forecast (MWh)</t>
  </si>
  <si>
    <t>Deviation to 15-Minute Market</t>
  </si>
  <si>
    <t>Hourly DA Schedule</t>
  </si>
  <si>
    <t>Hourly Load Meter</t>
  </si>
  <si>
    <t>Deviation ISO Forecast to DA Schedule</t>
  </si>
  <si>
    <t>%</t>
  </si>
  <si>
    <t>Weigted average price by market volume</t>
  </si>
  <si>
    <t>15 Min ISO Load Forecast (MWh)</t>
  </si>
  <si>
    <t>Market Settlement ($)</t>
  </si>
  <si>
    <t>Real Time Load Settlement ($)</t>
  </si>
  <si>
    <t>UIE</t>
  </si>
  <si>
    <t>Neutrality</t>
  </si>
  <si>
    <t>Weigted average price by hourly market volume</t>
  </si>
  <si>
    <t xml:space="preserve">Total Market Real Time Market   </t>
  </si>
  <si>
    <t>Positive = Import,  Negative = Export</t>
  </si>
  <si>
    <t>Hourly Process to Accept Block Schedules</t>
  </si>
  <si>
    <t>No</t>
  </si>
  <si>
    <t>This spreadsheet is for illustrative purposes.  binding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</si>
</sst>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00000"/>
    <numFmt numFmtId="171" formatCode="_(* #,##0_);_(* \(#,##0\);_(* &quot;-&quot;??_);_(@_)"/>
    <numFmt numFmtId="172" formatCode="_(* #,##0.0_);_(* \(#,##0.0\);_(* &quot;-&quot;??_);_(@_)"/>
    <numFmt numFmtId="173" formatCode="&quot;$&quot;#,##0.00"/>
    <numFmt numFmtId="174" formatCode="[$$-409]#,##0.00_);\([$$-409]#,##0.00\)"/>
    <numFmt numFmtId="175" formatCode="&quot;$&quot;#,##0.0_);\(&quot;$&quot;#,##0.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2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0" xfId="44" applyNumberFormat="1" applyFont="1" applyAlignment="1">
      <alignment/>
    </xf>
    <xf numFmtId="0" fontId="0" fillId="0" borderId="11" xfId="0" applyBorder="1" applyAlignment="1">
      <alignment horizontal="center"/>
    </xf>
    <xf numFmtId="44" fontId="0" fillId="0" borderId="12" xfId="0" applyNumberFormat="1" applyBorder="1" applyAlignment="1">
      <alignment/>
    </xf>
    <xf numFmtId="44" fontId="0" fillId="0" borderId="13" xfId="0" applyNumberForma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44" applyFont="1" applyAlignment="1">
      <alignment/>
    </xf>
    <xf numFmtId="164" fontId="0" fillId="0" borderId="0" xfId="0" applyNumberFormat="1" applyFill="1" applyAlignment="1">
      <alignment horizontal="center"/>
    </xf>
    <xf numFmtId="171" fontId="0" fillId="33" borderId="0" xfId="42" applyNumberFormat="1" applyFont="1" applyFill="1" applyAlignment="1">
      <alignment/>
    </xf>
    <xf numFmtId="164" fontId="0" fillId="33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0" fillId="33" borderId="15" xfId="42" applyNumberFormat="1" applyFont="1" applyFill="1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10" xfId="42" applyNumberFormat="1" applyFont="1" applyFill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Alignment="1">
      <alignment horizontal="center"/>
    </xf>
    <xf numFmtId="171" fontId="0" fillId="0" borderId="10" xfId="42" applyNumberFormat="1" applyFont="1" applyBorder="1" applyAlignment="1">
      <alignment horizontal="center"/>
    </xf>
    <xf numFmtId="171" fontId="0" fillId="0" borderId="12" xfId="42" applyNumberFormat="1" applyFont="1" applyBorder="1" applyAlignment="1">
      <alignment/>
    </xf>
    <xf numFmtId="171" fontId="0" fillId="0" borderId="12" xfId="0" applyNumberFormat="1" applyBorder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Border="1" applyAlignment="1">
      <alignment/>
    </xf>
    <xf numFmtId="171" fontId="0" fillId="0" borderId="0" xfId="42" applyNumberFormat="1" applyFont="1" applyFill="1" applyAlignment="1">
      <alignment/>
    </xf>
    <xf numFmtId="7" fontId="0" fillId="0" borderId="0" xfId="0" applyNumberFormat="1" applyBorder="1" applyAlignment="1">
      <alignment/>
    </xf>
    <xf numFmtId="44" fontId="0" fillId="0" borderId="0" xfId="44" applyFont="1" applyAlignment="1">
      <alignment/>
    </xf>
    <xf numFmtId="9" fontId="0" fillId="0" borderId="0" xfId="57" applyFont="1" applyBorder="1" applyAlignment="1">
      <alignment horizontal="center"/>
    </xf>
    <xf numFmtId="9" fontId="0" fillId="0" borderId="14" xfId="57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7" fontId="0" fillId="33" borderId="0" xfId="44" applyNumberFormat="1" applyFont="1" applyFill="1" applyAlignment="1">
      <alignment/>
    </xf>
    <xf numFmtId="5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169" fontId="0" fillId="0" borderId="0" xfId="44" applyNumberFormat="1" applyFont="1" applyFill="1" applyBorder="1" applyAlignment="1">
      <alignment/>
    </xf>
    <xf numFmtId="169" fontId="0" fillId="0" borderId="12" xfId="0" applyNumberFormat="1" applyFill="1" applyBorder="1" applyAlignment="1">
      <alignment/>
    </xf>
    <xf numFmtId="169" fontId="0" fillId="0" borderId="10" xfId="44" applyNumberFormat="1" applyFont="1" applyFill="1" applyBorder="1" applyAlignment="1">
      <alignment/>
    </xf>
    <xf numFmtId="169" fontId="0" fillId="0" borderId="16" xfId="44" applyNumberFormat="1" applyFont="1" applyFill="1" applyBorder="1" applyAlignment="1">
      <alignment/>
    </xf>
    <xf numFmtId="169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/>
    </xf>
    <xf numFmtId="169" fontId="0" fillId="0" borderId="17" xfId="44" applyNumberFormat="1" applyFont="1" applyFill="1" applyBorder="1" applyAlignment="1">
      <alignment/>
    </xf>
    <xf numFmtId="169" fontId="0" fillId="0" borderId="18" xfId="44" applyNumberFormat="1" applyFont="1" applyFill="1" applyBorder="1" applyAlignment="1">
      <alignment/>
    </xf>
    <xf numFmtId="169" fontId="0" fillId="0" borderId="0" xfId="44" applyNumberFormat="1" applyFont="1" applyAlignment="1">
      <alignment/>
    </xf>
    <xf numFmtId="169" fontId="0" fillId="0" borderId="12" xfId="0" applyNumberFormat="1" applyBorder="1" applyAlignment="1">
      <alignment/>
    </xf>
    <xf numFmtId="174" fontId="20" fillId="0" borderId="12" xfId="44" applyNumberFormat="1" applyFont="1" applyBorder="1" applyAlignment="1">
      <alignment/>
    </xf>
    <xf numFmtId="0" fontId="20" fillId="0" borderId="0" xfId="0" applyFont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5" fontId="0" fillId="0" borderId="0" xfId="0" applyNumberFormat="1" applyAlignment="1">
      <alignment horizontal="center"/>
    </xf>
    <xf numFmtId="3" fontId="0" fillId="33" borderId="0" xfId="0" applyNumberFormat="1" applyFill="1" applyAlignment="1">
      <alignment horizontal="center"/>
    </xf>
    <xf numFmtId="173" fontId="0" fillId="33" borderId="15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5</xdr:col>
      <xdr:colOff>523875</xdr:colOff>
      <xdr:row>13</xdr:row>
      <xdr:rowOff>142875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3571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2</xdr:col>
      <xdr:colOff>142875</xdr:colOff>
      <xdr:row>40</xdr:row>
      <xdr:rowOff>133350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0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123825</xdr:rowOff>
    </xdr:from>
    <xdr:to>
      <xdr:col>2</xdr:col>
      <xdr:colOff>142875</xdr:colOff>
      <xdr:row>32</xdr:row>
      <xdr:rowOff>76200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578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</xdr:rowOff>
    </xdr:from>
    <xdr:to>
      <xdr:col>2</xdr:col>
      <xdr:colOff>142875</xdr:colOff>
      <xdr:row>30</xdr:row>
      <xdr:rowOff>152400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3571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3</xdr:col>
      <xdr:colOff>180975</xdr:colOff>
      <xdr:row>28</xdr:row>
      <xdr:rowOff>171450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9</xdr:col>
      <xdr:colOff>571500</xdr:colOff>
      <xdr:row>5</xdr:row>
      <xdr:rowOff>133350</xdr:rowOff>
    </xdr:to>
    <xdr:pic>
      <xdr:nvPicPr>
        <xdr:cNvPr id="1" name="Picture 7" descr="https://ecurrent.oa.caiso.com/JobTR/WRC/PublishingImages/gif%20logo_me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90500"/>
          <a:ext cx="3581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PageLayoutView="0" workbookViewId="0" topLeftCell="A2">
      <selection activeCell="L19" sqref="L19"/>
    </sheetView>
  </sheetViews>
  <sheetFormatPr defaultColWidth="9.140625" defaultRowHeight="15"/>
  <sheetData>
    <row r="2" ht="15">
      <c r="A2" t="s">
        <v>69</v>
      </c>
    </row>
    <row r="4" ht="15">
      <c r="A4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="80" zoomScaleNormal="80" zoomScalePageLayoutView="0" workbookViewId="0" topLeftCell="A1">
      <selection activeCell="B12" sqref="B12:D12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3.0039062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100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2:13" s="14" customFormat="1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4" ht="15">
      <c r="A11" t="s">
        <v>38</v>
      </c>
      <c r="B11" s="70">
        <v>80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t="str">
        <f>IF(B9&gt;=0,IF(B11&lt;B9,"Subject to Modified HASP Schedules Decline Charge",""),IF(B11&gt;B9,"Subject to Modified HASP Schedules Decline Charge",""))</f>
        <v>Subject to Modified HASP Schedules Decline Charge</v>
      </c>
    </row>
    <row r="12" spans="1:13" ht="15">
      <c r="A12" t="s">
        <v>39</v>
      </c>
      <c r="B12" s="70" t="s">
        <v>68</v>
      </c>
      <c r="C12" s="70"/>
      <c r="D12" s="70"/>
      <c r="E12" s="70" t="s">
        <v>37</v>
      </c>
      <c r="F12" s="70"/>
      <c r="G12" s="70"/>
      <c r="H12" s="70" t="s">
        <v>37</v>
      </c>
      <c r="I12" s="70"/>
      <c r="J12" s="70"/>
      <c r="K12" s="70" t="s">
        <v>37</v>
      </c>
      <c r="L12" s="70"/>
      <c r="M12" s="70"/>
    </row>
    <row r="13" spans="2:13" s="14" customFormat="1" ht="15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">
      <c r="A14" s="8"/>
      <c r="B14" s="71" t="s">
        <v>12</v>
      </c>
      <c r="C14" s="71"/>
      <c r="D14" s="71"/>
      <c r="E14" s="71" t="s">
        <v>13</v>
      </c>
      <c r="F14" s="71"/>
      <c r="G14" s="71"/>
      <c r="H14" s="71" t="s">
        <v>14</v>
      </c>
      <c r="I14" s="71"/>
      <c r="J14" s="71"/>
      <c r="K14" s="71" t="s">
        <v>15</v>
      </c>
      <c r="L14" s="71"/>
      <c r="M14" s="71"/>
    </row>
    <row r="15" spans="1:13" ht="15">
      <c r="A15" t="s">
        <v>17</v>
      </c>
      <c r="B15" s="66">
        <f>IF(B12="Yes",$B$11/4,B9/4)</f>
        <v>25</v>
      </c>
      <c r="C15" s="67"/>
      <c r="D15" s="67"/>
      <c r="E15" s="66">
        <f>IF(E12="Yes",$B$11/4,B9/4)</f>
        <v>20</v>
      </c>
      <c r="F15" s="67"/>
      <c r="G15" s="67"/>
      <c r="H15" s="66">
        <f>IF(H12="Yes",$B$11/4,B9/4)</f>
        <v>20</v>
      </c>
      <c r="I15" s="67"/>
      <c r="J15" s="67"/>
      <c r="K15" s="66">
        <f>IF(K12="Yes",$B$11/4,B9/4)</f>
        <v>20</v>
      </c>
      <c r="L15" s="67"/>
      <c r="M15" s="67"/>
    </row>
    <row r="16" spans="1:13" ht="15">
      <c r="A16" t="s">
        <v>20</v>
      </c>
      <c r="B16" s="69">
        <f>SUM(B17:D19)</f>
        <v>38</v>
      </c>
      <c r="C16" s="69"/>
      <c r="D16" s="69"/>
      <c r="E16" s="69">
        <f>SUM(E17:G19)</f>
        <v>38</v>
      </c>
      <c r="F16" s="69"/>
      <c r="G16" s="69"/>
      <c r="H16" s="69">
        <f>SUM(H17:J19)</f>
        <v>38</v>
      </c>
      <c r="I16" s="69"/>
      <c r="J16" s="69"/>
      <c r="K16" s="69">
        <f>SUM(K17:M19)</f>
        <v>38</v>
      </c>
      <c r="L16" s="69"/>
      <c r="M16" s="69"/>
    </row>
    <row r="17" spans="1:13" ht="15">
      <c r="A17" t="s">
        <v>18</v>
      </c>
      <c r="B17" s="68">
        <v>40</v>
      </c>
      <c r="C17" s="68"/>
      <c r="D17" s="68"/>
      <c r="E17" s="68">
        <v>40</v>
      </c>
      <c r="F17" s="68"/>
      <c r="G17" s="68"/>
      <c r="H17" s="68">
        <v>40</v>
      </c>
      <c r="I17" s="68"/>
      <c r="J17" s="68"/>
      <c r="K17" s="68">
        <v>40</v>
      </c>
      <c r="L17" s="68"/>
      <c r="M17" s="68"/>
    </row>
    <row r="18" spans="1:13" ht="15">
      <c r="A18" t="s">
        <v>19</v>
      </c>
      <c r="B18" s="68">
        <v>-1</v>
      </c>
      <c r="C18" s="68"/>
      <c r="D18" s="68"/>
      <c r="E18" s="68">
        <v>-1</v>
      </c>
      <c r="F18" s="68"/>
      <c r="G18" s="68"/>
      <c r="H18" s="68">
        <v>-1</v>
      </c>
      <c r="I18" s="68"/>
      <c r="J18" s="68"/>
      <c r="K18" s="68">
        <v>-1</v>
      </c>
      <c r="L18" s="68"/>
      <c r="M18" s="68"/>
    </row>
    <row r="19" spans="1:13" ht="15">
      <c r="A19" t="s">
        <v>27</v>
      </c>
      <c r="B19" s="68">
        <v>-1</v>
      </c>
      <c r="C19" s="68"/>
      <c r="D19" s="68"/>
      <c r="E19" s="68">
        <v>-1</v>
      </c>
      <c r="F19" s="68"/>
      <c r="G19" s="68"/>
      <c r="H19" s="68">
        <v>-1</v>
      </c>
      <c r="I19" s="68"/>
      <c r="J19" s="68"/>
      <c r="K19" s="68">
        <v>-1</v>
      </c>
      <c r="L19" s="68"/>
      <c r="M19" s="68"/>
    </row>
    <row r="21" spans="1:13" ht="15">
      <c r="A21" s="8"/>
      <c r="B21" s="16" t="s">
        <v>0</v>
      </c>
      <c r="C21" s="16" t="s">
        <v>1</v>
      </c>
      <c r="D21" s="16" t="s">
        <v>2</v>
      </c>
      <c r="E21" s="16" t="s">
        <v>3</v>
      </c>
      <c r="F21" s="16" t="s">
        <v>4</v>
      </c>
      <c r="G21" s="16" t="s">
        <v>5</v>
      </c>
      <c r="H21" s="16" t="s">
        <v>6</v>
      </c>
      <c r="I21" s="16" t="s">
        <v>7</v>
      </c>
      <c r="J21" s="16" t="s">
        <v>8</v>
      </c>
      <c r="K21" s="16" t="s">
        <v>9</v>
      </c>
      <c r="L21" s="16" t="s">
        <v>10</v>
      </c>
      <c r="M21" s="16" t="s">
        <v>11</v>
      </c>
    </row>
    <row r="22" spans="1:13" ht="15">
      <c r="A22" t="s">
        <v>21</v>
      </c>
      <c r="B22" s="19">
        <f>B15/3</f>
        <v>8.333333333333334</v>
      </c>
      <c r="C22" s="19">
        <f>B22</f>
        <v>8.333333333333334</v>
      </c>
      <c r="D22" s="19">
        <f>B22</f>
        <v>8.333333333333334</v>
      </c>
      <c r="E22" s="19">
        <f>E15/3</f>
        <v>6.666666666666667</v>
      </c>
      <c r="F22" s="19">
        <f>E22</f>
        <v>6.666666666666667</v>
      </c>
      <c r="G22" s="19">
        <f>E22</f>
        <v>6.666666666666667</v>
      </c>
      <c r="H22" s="19">
        <f>H15/3</f>
        <v>6.666666666666667</v>
      </c>
      <c r="I22" s="19">
        <f>H22</f>
        <v>6.666666666666667</v>
      </c>
      <c r="J22" s="19">
        <f>H22</f>
        <v>6.666666666666667</v>
      </c>
      <c r="K22" s="19">
        <f>K15/3</f>
        <v>6.666666666666667</v>
      </c>
      <c r="L22" s="19">
        <f>K22</f>
        <v>6.666666666666667</v>
      </c>
      <c r="M22" s="19">
        <f>K22</f>
        <v>6.666666666666667</v>
      </c>
    </row>
    <row r="23" spans="1:13" ht="15">
      <c r="A23" t="s">
        <v>20</v>
      </c>
      <c r="B23" s="17">
        <f aca="true" t="shared" si="0" ref="B23:M23">SUM(B24:B26)</f>
        <v>39</v>
      </c>
      <c r="C23" s="17">
        <f t="shared" si="0"/>
        <v>39</v>
      </c>
      <c r="D23" s="17">
        <f t="shared" si="0"/>
        <v>39</v>
      </c>
      <c r="E23" s="17">
        <f t="shared" si="0"/>
        <v>39</v>
      </c>
      <c r="F23" s="17">
        <f t="shared" si="0"/>
        <v>39</v>
      </c>
      <c r="G23" s="17">
        <f t="shared" si="0"/>
        <v>39</v>
      </c>
      <c r="H23" s="17">
        <f t="shared" si="0"/>
        <v>39</v>
      </c>
      <c r="I23" s="17">
        <f t="shared" si="0"/>
        <v>39</v>
      </c>
      <c r="J23" s="17">
        <f t="shared" si="0"/>
        <v>39</v>
      </c>
      <c r="K23" s="17">
        <f t="shared" si="0"/>
        <v>39</v>
      </c>
      <c r="L23" s="17">
        <f t="shared" si="0"/>
        <v>39</v>
      </c>
      <c r="M23" s="17">
        <f t="shared" si="0"/>
        <v>39</v>
      </c>
    </row>
    <row r="24" spans="1:13" ht="15">
      <c r="A24" t="s">
        <v>18</v>
      </c>
      <c r="B24" s="18">
        <v>40</v>
      </c>
      <c r="C24" s="18">
        <v>40</v>
      </c>
      <c r="D24" s="18">
        <v>40</v>
      </c>
      <c r="E24" s="18">
        <v>40</v>
      </c>
      <c r="F24" s="18">
        <v>40</v>
      </c>
      <c r="G24" s="18">
        <v>40</v>
      </c>
      <c r="H24" s="18">
        <v>40</v>
      </c>
      <c r="I24" s="18">
        <v>40</v>
      </c>
      <c r="J24" s="18">
        <v>40</v>
      </c>
      <c r="K24" s="18">
        <v>40</v>
      </c>
      <c r="L24" s="18">
        <v>40</v>
      </c>
      <c r="M24" s="18">
        <v>40</v>
      </c>
    </row>
    <row r="25" spans="1:13" ht="15">
      <c r="A25" t="s">
        <v>19</v>
      </c>
      <c r="B25" s="18">
        <v>-1</v>
      </c>
      <c r="C25" s="18">
        <v>-1</v>
      </c>
      <c r="D25" s="18">
        <v>-1</v>
      </c>
      <c r="E25" s="18">
        <v>-1</v>
      </c>
      <c r="F25" s="18">
        <v>-1</v>
      </c>
      <c r="G25" s="18">
        <v>-1</v>
      </c>
      <c r="H25" s="18">
        <v>-1</v>
      </c>
      <c r="I25" s="18">
        <v>-1</v>
      </c>
      <c r="J25" s="18">
        <v>-1</v>
      </c>
      <c r="K25" s="18">
        <v>-1</v>
      </c>
      <c r="L25" s="18">
        <v>-1</v>
      </c>
      <c r="M25" s="18">
        <v>-1</v>
      </c>
    </row>
    <row r="26" spans="1:13" ht="15">
      <c r="A26" t="s">
        <v>27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</row>
    <row r="27" spans="2:13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t="s">
        <v>30</v>
      </c>
      <c r="B28" s="19">
        <f>$B$11/12</f>
        <v>6.666666666666667</v>
      </c>
      <c r="C28" s="19">
        <f aca="true" t="shared" si="1" ref="C28:M28">$B$11/12</f>
        <v>6.666666666666667</v>
      </c>
      <c r="D28" s="19">
        <f t="shared" si="1"/>
        <v>6.666666666666667</v>
      </c>
      <c r="E28" s="19">
        <f t="shared" si="1"/>
        <v>6.666666666666667</v>
      </c>
      <c r="F28" s="19">
        <f t="shared" si="1"/>
        <v>6.666666666666667</v>
      </c>
      <c r="G28" s="19">
        <f t="shared" si="1"/>
        <v>6.666666666666667</v>
      </c>
      <c r="H28" s="19">
        <f t="shared" si="1"/>
        <v>6.666666666666667</v>
      </c>
      <c r="I28" s="19">
        <f t="shared" si="1"/>
        <v>6.666666666666667</v>
      </c>
      <c r="J28" s="19">
        <f t="shared" si="1"/>
        <v>6.666666666666667</v>
      </c>
      <c r="K28" s="19">
        <f t="shared" si="1"/>
        <v>6.666666666666667</v>
      </c>
      <c r="L28" s="19">
        <f t="shared" si="1"/>
        <v>6.666666666666667</v>
      </c>
      <c r="M28" s="19">
        <f t="shared" si="1"/>
        <v>6.666666666666667</v>
      </c>
    </row>
    <row r="29" spans="1:13" ht="15">
      <c r="A29" t="s">
        <v>36</v>
      </c>
      <c r="B29" s="15">
        <f aca="true" t="shared" si="2" ref="B29:M29">B28-B22</f>
        <v>-1.666666666666667</v>
      </c>
      <c r="C29" s="15">
        <f t="shared" si="2"/>
        <v>-1.666666666666667</v>
      </c>
      <c r="D29" s="15">
        <f t="shared" si="2"/>
        <v>-1.666666666666667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</row>
    <row r="30" spans="2:13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2" spans="1:1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1" t="s">
        <v>25</v>
      </c>
    </row>
    <row r="33" spans="1:14" ht="15">
      <c r="A33" t="s">
        <v>28</v>
      </c>
      <c r="B33" s="21">
        <f>B2/12*(B3)</f>
        <v>316.6666666666667</v>
      </c>
      <c r="C33" s="21">
        <f>B33</f>
        <v>316.6666666666667</v>
      </c>
      <c r="D33" s="21">
        <f aca="true" t="shared" si="3" ref="D33:M33">C33</f>
        <v>316.6666666666667</v>
      </c>
      <c r="E33" s="21">
        <f t="shared" si="3"/>
        <v>316.6666666666667</v>
      </c>
      <c r="F33" s="21">
        <f t="shared" si="3"/>
        <v>316.6666666666667</v>
      </c>
      <c r="G33" s="21">
        <f t="shared" si="3"/>
        <v>316.6666666666667</v>
      </c>
      <c r="H33" s="21">
        <f t="shared" si="3"/>
        <v>316.6666666666667</v>
      </c>
      <c r="I33" s="21">
        <f t="shared" si="3"/>
        <v>316.6666666666667</v>
      </c>
      <c r="J33" s="21">
        <f t="shared" si="3"/>
        <v>316.6666666666667</v>
      </c>
      <c r="K33" s="21">
        <f t="shared" si="3"/>
        <v>316.6666666666667</v>
      </c>
      <c r="L33" s="21">
        <f t="shared" si="3"/>
        <v>316.6666666666667</v>
      </c>
      <c r="M33" s="21">
        <f t="shared" si="3"/>
        <v>316.6666666666667</v>
      </c>
      <c r="N33" s="12">
        <f>SUM(B33:M33)</f>
        <v>3799.9999999999995</v>
      </c>
    </row>
    <row r="34" spans="1:14" ht="15">
      <c r="A34" t="s">
        <v>29</v>
      </c>
      <c r="B34" s="21">
        <f>(B15-B2/4)/3*(B16)</f>
        <v>0</v>
      </c>
      <c r="C34" s="4">
        <f>B34</f>
        <v>0</v>
      </c>
      <c r="D34" s="4">
        <f>C34</f>
        <v>0</v>
      </c>
      <c r="E34" s="21">
        <f>(E15-B2/4)/3*(E16)</f>
        <v>-63.333333333333336</v>
      </c>
      <c r="F34" s="4">
        <f>E34</f>
        <v>-63.333333333333336</v>
      </c>
      <c r="G34" s="4">
        <f>F34</f>
        <v>-63.333333333333336</v>
      </c>
      <c r="H34" s="21">
        <f>(H15-B2/4)/3*(H16)</f>
        <v>-63.333333333333336</v>
      </c>
      <c r="I34" s="4">
        <f>H34</f>
        <v>-63.333333333333336</v>
      </c>
      <c r="J34" s="4">
        <f>I34</f>
        <v>-63.333333333333336</v>
      </c>
      <c r="K34" s="21">
        <f>(K15-B2/4)/3*(K16)</f>
        <v>-63.333333333333336</v>
      </c>
      <c r="L34" s="4">
        <f>K34</f>
        <v>-63.333333333333336</v>
      </c>
      <c r="M34" s="4">
        <f>L34</f>
        <v>-63.333333333333336</v>
      </c>
      <c r="N34" s="12">
        <f>SUM(B34:M34)</f>
        <v>-570</v>
      </c>
    </row>
    <row r="35" spans="1:14" ht="15">
      <c r="A35" t="s">
        <v>43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2"/>
    </row>
    <row r="36" spans="1:14" ht="15">
      <c r="A36" t="s">
        <v>35</v>
      </c>
      <c r="B36" s="21">
        <f>B29*(B23)</f>
        <v>-65.00000000000001</v>
      </c>
      <c r="C36" s="43">
        <f aca="true" t="shared" si="4" ref="C36:M36">C29*(C23)</f>
        <v>-65.00000000000001</v>
      </c>
      <c r="D36" s="43">
        <f t="shared" si="4"/>
        <v>-65.00000000000001</v>
      </c>
      <c r="E36" s="43">
        <f t="shared" si="4"/>
        <v>0</v>
      </c>
      <c r="F36" s="43">
        <f t="shared" si="4"/>
        <v>0</v>
      </c>
      <c r="G36" s="43">
        <f t="shared" si="4"/>
        <v>0</v>
      </c>
      <c r="H36" s="43">
        <f t="shared" si="4"/>
        <v>0</v>
      </c>
      <c r="I36" s="43">
        <f t="shared" si="4"/>
        <v>0</v>
      </c>
      <c r="J36" s="43">
        <f t="shared" si="4"/>
        <v>0</v>
      </c>
      <c r="K36" s="43">
        <f t="shared" si="4"/>
        <v>0</v>
      </c>
      <c r="L36" s="43">
        <f t="shared" si="4"/>
        <v>0</v>
      </c>
      <c r="M36" s="43">
        <f t="shared" si="4"/>
        <v>0</v>
      </c>
      <c r="N36" s="12">
        <f>SUM(B36:M36)</f>
        <v>-195.00000000000006</v>
      </c>
    </row>
    <row r="37" ht="15.75" thickBot="1">
      <c r="N37" s="13">
        <f>SUM(N33:N36)</f>
        <v>3034.9999999999995</v>
      </c>
    </row>
    <row r="38" ht="15.75" thickTop="1"/>
  </sheetData>
  <sheetProtection/>
  <mergeCells count="37">
    <mergeCell ref="B9:M9"/>
    <mergeCell ref="K12:M12"/>
    <mergeCell ref="B8:M8"/>
    <mergeCell ref="B1:M1"/>
    <mergeCell ref="B2:M2"/>
    <mergeCell ref="B3:M3"/>
    <mergeCell ref="B4:M4"/>
    <mergeCell ref="B5:M5"/>
    <mergeCell ref="B6:M6"/>
    <mergeCell ref="B11:M11"/>
    <mergeCell ref="B14:D14"/>
    <mergeCell ref="E14:G14"/>
    <mergeCell ref="H14:J14"/>
    <mergeCell ref="K14:M14"/>
    <mergeCell ref="B12:D12"/>
    <mergeCell ref="E12:G12"/>
    <mergeCell ref="H12:J12"/>
    <mergeCell ref="K15:M15"/>
    <mergeCell ref="B16:D16"/>
    <mergeCell ref="E16:G16"/>
    <mergeCell ref="H16:J16"/>
    <mergeCell ref="K16:M16"/>
    <mergeCell ref="B15:D15"/>
    <mergeCell ref="E15:G15"/>
    <mergeCell ref="K19:M19"/>
    <mergeCell ref="H18:J18"/>
    <mergeCell ref="K18:M18"/>
    <mergeCell ref="K17:M17"/>
    <mergeCell ref="B18:D18"/>
    <mergeCell ref="E18:G18"/>
    <mergeCell ref="H15:J15"/>
    <mergeCell ref="B19:D19"/>
    <mergeCell ref="E19:G19"/>
    <mergeCell ref="H19:J19"/>
    <mergeCell ref="B17:D17"/>
    <mergeCell ref="E17:G17"/>
    <mergeCell ref="H17:J1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="80" zoomScaleNormal="80" zoomScalePageLayoutView="0" workbookViewId="0" topLeftCell="A1">
      <selection activeCell="B9" sqref="B9:D9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3.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20</v>
      </c>
      <c r="C9" s="70"/>
      <c r="D9" s="70"/>
      <c r="E9" s="70">
        <v>27.5</v>
      </c>
      <c r="F9" s="70"/>
      <c r="G9" s="70"/>
      <c r="H9" s="70">
        <v>27.5</v>
      </c>
      <c r="I9" s="70"/>
      <c r="J9" s="70"/>
      <c r="K9" s="70">
        <v>27.5</v>
      </c>
      <c r="L9" s="70"/>
      <c r="M9" s="70"/>
    </row>
    <row r="11" spans="1:13" ht="15">
      <c r="A11" s="8"/>
      <c r="B11" s="71" t="s">
        <v>12</v>
      </c>
      <c r="C11" s="71"/>
      <c r="D11" s="71"/>
      <c r="E11" s="71" t="s">
        <v>13</v>
      </c>
      <c r="F11" s="71"/>
      <c r="G11" s="71"/>
      <c r="H11" s="71" t="s">
        <v>14</v>
      </c>
      <c r="I11" s="71"/>
      <c r="J11" s="71"/>
      <c r="K11" s="71" t="s">
        <v>15</v>
      </c>
      <c r="L11" s="71"/>
      <c r="M11" s="71"/>
    </row>
    <row r="12" spans="1:13" ht="15">
      <c r="A12" t="s">
        <v>42</v>
      </c>
      <c r="B12" s="70">
        <v>27.5</v>
      </c>
      <c r="C12" s="70"/>
      <c r="D12" s="70"/>
      <c r="E12" s="70">
        <v>27.5</v>
      </c>
      <c r="F12" s="70"/>
      <c r="G12" s="70"/>
      <c r="H12" s="70">
        <v>27.5</v>
      </c>
      <c r="I12" s="70"/>
      <c r="J12" s="70"/>
      <c r="K12" s="70">
        <v>27.5</v>
      </c>
      <c r="L12" s="70"/>
      <c r="M12" s="70"/>
    </row>
    <row r="13" spans="1:13" ht="15">
      <c r="A13" t="s">
        <v>20</v>
      </c>
      <c r="B13" s="69">
        <f>SUM(B14:D16)</f>
        <v>38</v>
      </c>
      <c r="C13" s="69"/>
      <c r="D13" s="69"/>
      <c r="E13" s="69">
        <f>SUM(E14:G16)</f>
        <v>38</v>
      </c>
      <c r="F13" s="69"/>
      <c r="G13" s="69"/>
      <c r="H13" s="69">
        <f>SUM(H14:J16)</f>
        <v>38</v>
      </c>
      <c r="I13" s="69"/>
      <c r="J13" s="69"/>
      <c r="K13" s="69">
        <f>SUM(K14:M16)</f>
        <v>38</v>
      </c>
      <c r="L13" s="69"/>
      <c r="M13" s="69"/>
    </row>
    <row r="14" spans="1:13" ht="15">
      <c r="A14" t="s">
        <v>18</v>
      </c>
      <c r="B14" s="68">
        <v>40</v>
      </c>
      <c r="C14" s="68"/>
      <c r="D14" s="68"/>
      <c r="E14" s="68">
        <v>40</v>
      </c>
      <c r="F14" s="68"/>
      <c r="G14" s="68"/>
      <c r="H14" s="68">
        <v>40</v>
      </c>
      <c r="I14" s="68"/>
      <c r="J14" s="68"/>
      <c r="K14" s="68">
        <v>40</v>
      </c>
      <c r="L14" s="68"/>
      <c r="M14" s="68"/>
    </row>
    <row r="15" spans="1:13" ht="15">
      <c r="A15" t="s">
        <v>19</v>
      </c>
      <c r="B15" s="68">
        <v>-1</v>
      </c>
      <c r="C15" s="68"/>
      <c r="D15" s="68"/>
      <c r="E15" s="68">
        <v>-1</v>
      </c>
      <c r="F15" s="68"/>
      <c r="G15" s="68"/>
      <c r="H15" s="68">
        <v>-1</v>
      </c>
      <c r="I15" s="68"/>
      <c r="J15" s="68"/>
      <c r="K15" s="68">
        <v>-1</v>
      </c>
      <c r="L15" s="68"/>
      <c r="M15" s="68"/>
    </row>
    <row r="16" spans="1:13" ht="15">
      <c r="A16" t="s">
        <v>27</v>
      </c>
      <c r="B16" s="68">
        <v>-1</v>
      </c>
      <c r="C16" s="68"/>
      <c r="D16" s="68"/>
      <c r="E16" s="68">
        <v>-1</v>
      </c>
      <c r="F16" s="68"/>
      <c r="G16" s="68"/>
      <c r="H16" s="68">
        <v>-1</v>
      </c>
      <c r="I16" s="68"/>
      <c r="J16" s="68"/>
      <c r="K16" s="68">
        <v>-1</v>
      </c>
      <c r="L16" s="68"/>
      <c r="M16" s="68"/>
    </row>
    <row r="18" spans="1:13" ht="15">
      <c r="A18" t="s">
        <v>31</v>
      </c>
      <c r="B18" s="70">
        <v>27.5</v>
      </c>
      <c r="C18" s="70"/>
      <c r="D18" s="70"/>
      <c r="E18" s="70">
        <v>27.5</v>
      </c>
      <c r="F18" s="70"/>
      <c r="G18" s="70"/>
      <c r="H18" s="70">
        <v>27.5</v>
      </c>
      <c r="I18" s="70"/>
      <c r="J18" s="70"/>
      <c r="K18" s="70">
        <v>27.5</v>
      </c>
      <c r="L18" s="70"/>
      <c r="M18" s="70"/>
    </row>
    <row r="20" spans="1:13" ht="15">
      <c r="A20" s="8"/>
      <c r="B20" s="9" t="s">
        <v>0</v>
      </c>
      <c r="C20" s="9" t="s">
        <v>1</v>
      </c>
      <c r="D20" s="9" t="s">
        <v>2</v>
      </c>
      <c r="E20" s="9" t="s">
        <v>3</v>
      </c>
      <c r="F20" s="9" t="s">
        <v>4</v>
      </c>
      <c r="G20" s="9" t="s">
        <v>5</v>
      </c>
      <c r="H20" s="9" t="s">
        <v>6</v>
      </c>
      <c r="I20" s="9" t="s">
        <v>7</v>
      </c>
      <c r="J20" s="9" t="s">
        <v>8</v>
      </c>
      <c r="K20" s="9" t="s">
        <v>9</v>
      </c>
      <c r="L20" s="9" t="s">
        <v>10</v>
      </c>
      <c r="M20" s="9" t="s">
        <v>11</v>
      </c>
    </row>
    <row r="21" spans="1:13" ht="15">
      <c r="A21" t="s">
        <v>21</v>
      </c>
      <c r="B21" s="7">
        <f>B12/3</f>
        <v>9.166666666666666</v>
      </c>
      <c r="C21" s="7">
        <f>B21</f>
        <v>9.166666666666666</v>
      </c>
      <c r="D21" s="22">
        <f>C21</f>
        <v>9.166666666666666</v>
      </c>
      <c r="E21" s="22">
        <f>E12/3</f>
        <v>9.166666666666666</v>
      </c>
      <c r="F21" s="22">
        <f>E21</f>
        <v>9.166666666666666</v>
      </c>
      <c r="G21" s="22">
        <f>F21</f>
        <v>9.166666666666666</v>
      </c>
      <c r="H21" s="22">
        <f>H12/3</f>
        <v>9.166666666666666</v>
      </c>
      <c r="I21" s="22">
        <f>H21</f>
        <v>9.166666666666666</v>
      </c>
      <c r="J21" s="22">
        <f>I21</f>
        <v>9.166666666666666</v>
      </c>
      <c r="K21" s="22">
        <f>K12/3</f>
        <v>9.166666666666666</v>
      </c>
      <c r="L21" s="22">
        <f>K21</f>
        <v>9.166666666666666</v>
      </c>
      <c r="M21" s="22">
        <f>L21</f>
        <v>9.166666666666666</v>
      </c>
    </row>
    <row r="22" spans="1:13" ht="15">
      <c r="A22" t="s">
        <v>20</v>
      </c>
      <c r="B22" s="2">
        <f aca="true" t="shared" si="0" ref="B22:M22">SUM(B23:B25)</f>
        <v>38</v>
      </c>
      <c r="C22" s="2">
        <f t="shared" si="0"/>
        <v>38</v>
      </c>
      <c r="D22" s="2">
        <f t="shared" si="0"/>
        <v>38</v>
      </c>
      <c r="E22" s="2">
        <f t="shared" si="0"/>
        <v>38</v>
      </c>
      <c r="F22" s="2">
        <f t="shared" si="0"/>
        <v>38</v>
      </c>
      <c r="G22" s="2">
        <f t="shared" si="0"/>
        <v>38</v>
      </c>
      <c r="H22" s="2">
        <f t="shared" si="0"/>
        <v>38</v>
      </c>
      <c r="I22" s="2">
        <f t="shared" si="0"/>
        <v>38</v>
      </c>
      <c r="J22" s="2">
        <f t="shared" si="0"/>
        <v>38</v>
      </c>
      <c r="K22" s="2">
        <f t="shared" si="0"/>
        <v>38</v>
      </c>
      <c r="L22" s="2">
        <f t="shared" si="0"/>
        <v>38</v>
      </c>
      <c r="M22" s="2">
        <f t="shared" si="0"/>
        <v>38</v>
      </c>
    </row>
    <row r="23" spans="1:13" ht="15">
      <c r="A23" t="s">
        <v>18</v>
      </c>
      <c r="B23" s="5">
        <v>40</v>
      </c>
      <c r="C23" s="5">
        <v>40</v>
      </c>
      <c r="D23" s="5">
        <v>40</v>
      </c>
      <c r="E23" s="5">
        <v>40</v>
      </c>
      <c r="F23" s="5">
        <v>40</v>
      </c>
      <c r="G23" s="5">
        <v>40</v>
      </c>
      <c r="H23" s="5">
        <v>40</v>
      </c>
      <c r="I23" s="5">
        <v>40</v>
      </c>
      <c r="J23" s="5">
        <v>40</v>
      </c>
      <c r="K23" s="5">
        <v>40</v>
      </c>
      <c r="L23" s="5">
        <v>40</v>
      </c>
      <c r="M23" s="5">
        <v>40</v>
      </c>
    </row>
    <row r="24" spans="1:13" ht="15">
      <c r="A24" t="s">
        <v>19</v>
      </c>
      <c r="B24" s="5">
        <v>-1</v>
      </c>
      <c r="C24" s="5">
        <v>-1</v>
      </c>
      <c r="D24" s="5">
        <v>-1</v>
      </c>
      <c r="E24" s="5">
        <v>-1</v>
      </c>
      <c r="F24" s="5">
        <v>-1</v>
      </c>
      <c r="G24" s="5">
        <v>-1</v>
      </c>
      <c r="H24" s="5">
        <v>-1</v>
      </c>
      <c r="I24" s="5">
        <v>-1</v>
      </c>
      <c r="J24" s="5">
        <v>-1</v>
      </c>
      <c r="K24" s="5">
        <v>-1</v>
      </c>
      <c r="L24" s="5">
        <v>-1</v>
      </c>
      <c r="M24" s="5">
        <v>-1</v>
      </c>
    </row>
    <row r="25" spans="1:13" ht="15">
      <c r="A25" t="s">
        <v>27</v>
      </c>
      <c r="B25" s="5">
        <v>-1</v>
      </c>
      <c r="C25" s="5">
        <v>-1</v>
      </c>
      <c r="D25" s="5">
        <v>-1</v>
      </c>
      <c r="E25" s="5">
        <v>-1</v>
      </c>
      <c r="F25" s="5">
        <v>-1</v>
      </c>
      <c r="G25" s="5">
        <v>-1</v>
      </c>
      <c r="H25" s="5">
        <v>-1</v>
      </c>
      <c r="I25" s="5">
        <v>-1</v>
      </c>
      <c r="J25" s="5">
        <v>-1</v>
      </c>
      <c r="K25" s="5">
        <v>-1</v>
      </c>
      <c r="L25" s="5">
        <v>-1</v>
      </c>
      <c r="M25" s="5">
        <v>-1</v>
      </c>
    </row>
    <row r="26" spans="2:13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t="s">
        <v>30</v>
      </c>
      <c r="B27" s="7">
        <f>B18/3</f>
        <v>9.166666666666666</v>
      </c>
      <c r="C27" s="7">
        <f>B27</f>
        <v>9.166666666666666</v>
      </c>
      <c r="D27" s="22">
        <f>C27</f>
        <v>9.166666666666666</v>
      </c>
      <c r="E27" s="22">
        <f>E18/3</f>
        <v>9.166666666666666</v>
      </c>
      <c r="F27" s="22">
        <f>E27</f>
        <v>9.166666666666666</v>
      </c>
      <c r="G27" s="22">
        <f>F27</f>
        <v>9.166666666666666</v>
      </c>
      <c r="H27" s="22">
        <f>H18/3</f>
        <v>9.166666666666666</v>
      </c>
      <c r="I27" s="22">
        <f>H27</f>
        <v>9.166666666666666</v>
      </c>
      <c r="J27" s="22">
        <f>I27</f>
        <v>9.166666666666666</v>
      </c>
      <c r="K27" s="22">
        <f>K18/3</f>
        <v>9.166666666666666</v>
      </c>
      <c r="L27" s="22">
        <f>K27</f>
        <v>9.166666666666666</v>
      </c>
      <c r="M27" s="22">
        <f>L27</f>
        <v>9.166666666666666</v>
      </c>
    </row>
    <row r="28" spans="1:13" ht="15">
      <c r="A28" t="s">
        <v>34</v>
      </c>
      <c r="B28" s="15">
        <f>IF(B18&lt;&gt;B12,(B18-B12)/3,0)</f>
        <v>0</v>
      </c>
      <c r="C28" s="15">
        <f>B28</f>
        <v>0</v>
      </c>
      <c r="D28" s="15">
        <f>+C28</f>
        <v>0</v>
      </c>
      <c r="E28" s="15">
        <f>IF(E18&lt;&gt;E12,(E18-E12)/3,0)</f>
        <v>0</v>
      </c>
      <c r="F28" s="15">
        <f>E28</f>
        <v>0</v>
      </c>
      <c r="G28" s="15">
        <f>+F28</f>
        <v>0</v>
      </c>
      <c r="H28" s="15">
        <f>IF(H18&lt;&gt;H12,(H18-H12)/3,0)</f>
        <v>0</v>
      </c>
      <c r="I28" s="15">
        <f>H28</f>
        <v>0</v>
      </c>
      <c r="J28" s="15">
        <f>+I28</f>
        <v>0</v>
      </c>
      <c r="K28" s="15">
        <f>IF(K18&lt;&gt;K12,(K18-K12)/3,0)</f>
        <v>0</v>
      </c>
      <c r="L28" s="15">
        <f>K28</f>
        <v>0</v>
      </c>
      <c r="M28" s="15">
        <f>+L28</f>
        <v>0</v>
      </c>
    </row>
    <row r="30" spans="1:14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1" t="s">
        <v>25</v>
      </c>
    </row>
    <row r="31" spans="1:14" ht="15">
      <c r="A31" t="s">
        <v>28</v>
      </c>
      <c r="B31" s="3">
        <f>B2/12*(B3)</f>
        <v>316.6666666666667</v>
      </c>
      <c r="C31" s="3">
        <f>B31</f>
        <v>316.6666666666667</v>
      </c>
      <c r="D31" s="3">
        <f aca="true" t="shared" si="1" ref="D31:M31">C31</f>
        <v>316.6666666666667</v>
      </c>
      <c r="E31" s="3">
        <f t="shared" si="1"/>
        <v>316.6666666666667</v>
      </c>
      <c r="F31" s="3">
        <f t="shared" si="1"/>
        <v>316.6666666666667</v>
      </c>
      <c r="G31" s="3">
        <f t="shared" si="1"/>
        <v>316.6666666666667</v>
      </c>
      <c r="H31" s="3">
        <f t="shared" si="1"/>
        <v>316.6666666666667</v>
      </c>
      <c r="I31" s="3">
        <f t="shared" si="1"/>
        <v>316.6666666666667</v>
      </c>
      <c r="J31" s="3">
        <f t="shared" si="1"/>
        <v>316.6666666666667</v>
      </c>
      <c r="K31" s="3">
        <f t="shared" si="1"/>
        <v>316.6666666666667</v>
      </c>
      <c r="L31" s="3">
        <f t="shared" si="1"/>
        <v>316.6666666666667</v>
      </c>
      <c r="M31" s="3">
        <f t="shared" si="1"/>
        <v>316.6666666666667</v>
      </c>
      <c r="N31" s="12">
        <f>SUM(B31:M31)</f>
        <v>3799.9999999999995</v>
      </c>
    </row>
    <row r="32" spans="1:14" ht="15">
      <c r="A32" t="s">
        <v>29</v>
      </c>
      <c r="B32" s="3">
        <f>(B12-$B$2/4)/3*(B13)</f>
        <v>31.666666666666668</v>
      </c>
      <c r="C32" s="4">
        <f>B32</f>
        <v>31.666666666666668</v>
      </c>
      <c r="D32" s="4">
        <f>C32</f>
        <v>31.666666666666668</v>
      </c>
      <c r="E32" s="3">
        <f>(E12-$B$2/4)/3*(E13)</f>
        <v>31.666666666666668</v>
      </c>
      <c r="F32" s="4">
        <f>E32</f>
        <v>31.666666666666668</v>
      </c>
      <c r="G32" s="4">
        <f>F32</f>
        <v>31.666666666666668</v>
      </c>
      <c r="H32" s="3">
        <f>(H12-$B$2/4)/3*(H13)</f>
        <v>31.666666666666668</v>
      </c>
      <c r="I32" s="4">
        <f>H32</f>
        <v>31.666666666666668</v>
      </c>
      <c r="J32" s="4">
        <f>I32</f>
        <v>31.666666666666668</v>
      </c>
      <c r="K32" s="3">
        <f>(K12-$B$2/4)/3*(K13)</f>
        <v>31.666666666666668</v>
      </c>
      <c r="L32" s="4">
        <f>K32</f>
        <v>31.666666666666668</v>
      </c>
      <c r="M32" s="4">
        <f>L32</f>
        <v>31.666666666666668</v>
      </c>
      <c r="N32" s="12">
        <f>SUM(B32:M32)</f>
        <v>380.00000000000006</v>
      </c>
    </row>
    <row r="33" spans="1:14" ht="15">
      <c r="A33" t="s">
        <v>43</v>
      </c>
      <c r="B33" s="3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2"/>
    </row>
    <row r="34" spans="1:14" ht="15">
      <c r="A34" t="s">
        <v>35</v>
      </c>
      <c r="B34" s="3">
        <f>B28*(B22)/12</f>
        <v>0</v>
      </c>
      <c r="C34" s="43">
        <f aca="true" t="shared" si="2" ref="C34:M34">C28*(C22)/12</f>
        <v>0</v>
      </c>
      <c r="D34" s="43">
        <f t="shared" si="2"/>
        <v>0</v>
      </c>
      <c r="E34" s="43">
        <f t="shared" si="2"/>
        <v>0</v>
      </c>
      <c r="F34" s="43">
        <f t="shared" si="2"/>
        <v>0</v>
      </c>
      <c r="G34" s="43">
        <f t="shared" si="2"/>
        <v>0</v>
      </c>
      <c r="H34" s="43">
        <f t="shared" si="2"/>
        <v>0</v>
      </c>
      <c r="I34" s="43">
        <f t="shared" si="2"/>
        <v>0</v>
      </c>
      <c r="J34" s="43">
        <f t="shared" si="2"/>
        <v>0</v>
      </c>
      <c r="K34" s="43">
        <f t="shared" si="2"/>
        <v>0</v>
      </c>
      <c r="L34" s="43">
        <f t="shared" si="2"/>
        <v>0</v>
      </c>
      <c r="M34" s="43">
        <f t="shared" si="2"/>
        <v>0</v>
      </c>
      <c r="N34" s="12">
        <f>SUM(B34:M34)</f>
        <v>0</v>
      </c>
    </row>
    <row r="35" ht="15.75" thickBot="1">
      <c r="N35" s="13">
        <f>SUM(N31:N34)</f>
        <v>4180</v>
      </c>
    </row>
    <row r="36" ht="15.75" thickTop="1"/>
  </sheetData>
  <sheetProtection/>
  <mergeCells count="39">
    <mergeCell ref="B1:M1"/>
    <mergeCell ref="B2:M2"/>
    <mergeCell ref="B3:M3"/>
    <mergeCell ref="B4:M4"/>
    <mergeCell ref="B5:M5"/>
    <mergeCell ref="B6:M6"/>
    <mergeCell ref="B8:M8"/>
    <mergeCell ref="B11:D11"/>
    <mergeCell ref="E11:G11"/>
    <mergeCell ref="H11:J11"/>
    <mergeCell ref="K11:M11"/>
    <mergeCell ref="B9:D9"/>
    <mergeCell ref="B12:D12"/>
    <mergeCell ref="E12:G12"/>
    <mergeCell ref="H12:J12"/>
    <mergeCell ref="K12:M12"/>
    <mergeCell ref="B13:D13"/>
    <mergeCell ref="E13:G13"/>
    <mergeCell ref="H13:J13"/>
    <mergeCell ref="K13:M13"/>
    <mergeCell ref="K16:M16"/>
    <mergeCell ref="B14:D14"/>
    <mergeCell ref="E14:G14"/>
    <mergeCell ref="H14:J14"/>
    <mergeCell ref="K14:M14"/>
    <mergeCell ref="B15:D15"/>
    <mergeCell ref="E15:G15"/>
    <mergeCell ref="H15:J15"/>
    <mergeCell ref="K15:M15"/>
    <mergeCell ref="E9:G9"/>
    <mergeCell ref="H9:J9"/>
    <mergeCell ref="K9:M9"/>
    <mergeCell ref="B18:D18"/>
    <mergeCell ref="E18:G18"/>
    <mergeCell ref="H18:J18"/>
    <mergeCell ref="K18:M18"/>
    <mergeCell ref="B16:D16"/>
    <mergeCell ref="E16:G16"/>
    <mergeCell ref="H16:J1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zoomScalePageLayoutView="0" workbookViewId="0" topLeftCell="A1">
      <selection activeCell="N2" sqref="N2"/>
    </sheetView>
  </sheetViews>
  <sheetFormatPr defaultColWidth="9.140625" defaultRowHeight="15"/>
  <cols>
    <col min="1" max="1" width="41.00390625" style="0" customWidth="1"/>
    <col min="2" max="13" width="10.421875" style="0" customWidth="1"/>
    <col min="14" max="14" width="12.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t="s">
        <v>66</v>
      </c>
    </row>
    <row r="3" spans="1:13" ht="15">
      <c r="A3" t="s">
        <v>20</v>
      </c>
      <c r="B3" s="69">
        <f>SUM(B4:B6)</f>
        <v>38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67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">
      <c r="A9" t="s">
        <v>40</v>
      </c>
      <c r="B9" s="70">
        <v>25</v>
      </c>
      <c r="C9" s="70"/>
      <c r="D9" s="70"/>
      <c r="E9" s="70">
        <v>27.5</v>
      </c>
      <c r="F9" s="70"/>
      <c r="G9" s="70"/>
      <c r="H9" s="70">
        <v>27.5</v>
      </c>
      <c r="I9" s="70"/>
      <c r="J9" s="70"/>
      <c r="K9" s="70">
        <v>27.5</v>
      </c>
      <c r="L9" s="70"/>
      <c r="M9" s="70"/>
    </row>
    <row r="11" spans="1:13" ht="15">
      <c r="A11" s="8"/>
      <c r="B11" s="71" t="s">
        <v>12</v>
      </c>
      <c r="C11" s="71"/>
      <c r="D11" s="71"/>
      <c r="E11" s="71" t="s">
        <v>13</v>
      </c>
      <c r="F11" s="71"/>
      <c r="G11" s="71"/>
      <c r="H11" s="71" t="s">
        <v>14</v>
      </c>
      <c r="I11" s="71"/>
      <c r="J11" s="71"/>
      <c r="K11" s="71" t="s">
        <v>15</v>
      </c>
      <c r="L11" s="71"/>
      <c r="M11" s="71"/>
    </row>
    <row r="12" spans="1:13" ht="15">
      <c r="A12" t="s">
        <v>42</v>
      </c>
      <c r="B12" s="70">
        <v>25</v>
      </c>
      <c r="C12" s="70"/>
      <c r="D12" s="70"/>
      <c r="E12" s="70">
        <v>27.5</v>
      </c>
      <c r="F12" s="70"/>
      <c r="G12" s="70"/>
      <c r="H12" s="70">
        <v>27.5</v>
      </c>
      <c r="I12" s="70"/>
      <c r="J12" s="70"/>
      <c r="K12" s="70">
        <v>27.5</v>
      </c>
      <c r="L12" s="70"/>
      <c r="M12" s="70"/>
    </row>
    <row r="13" spans="1:13" ht="15">
      <c r="A13" t="s">
        <v>20</v>
      </c>
      <c r="B13" s="69">
        <f>SUM(B14:D16)</f>
        <v>38</v>
      </c>
      <c r="C13" s="69"/>
      <c r="D13" s="69"/>
      <c r="E13" s="69">
        <f>SUM(E14:G16)</f>
        <v>38</v>
      </c>
      <c r="F13" s="69"/>
      <c r="G13" s="69"/>
      <c r="H13" s="69">
        <f>SUM(H14:J16)</f>
        <v>38</v>
      </c>
      <c r="I13" s="69"/>
      <c r="J13" s="69"/>
      <c r="K13" s="69">
        <f>SUM(K14:M16)</f>
        <v>38</v>
      </c>
      <c r="L13" s="69"/>
      <c r="M13" s="69"/>
    </row>
    <row r="14" spans="1:13" ht="15">
      <c r="A14" t="s">
        <v>18</v>
      </c>
      <c r="B14" s="68">
        <v>40</v>
      </c>
      <c r="C14" s="68"/>
      <c r="D14" s="68"/>
      <c r="E14" s="68">
        <v>40</v>
      </c>
      <c r="F14" s="68"/>
      <c r="G14" s="68"/>
      <c r="H14" s="68">
        <v>40</v>
      </c>
      <c r="I14" s="68"/>
      <c r="J14" s="68"/>
      <c r="K14" s="68">
        <v>40</v>
      </c>
      <c r="L14" s="68"/>
      <c r="M14" s="68"/>
    </row>
    <row r="15" spans="1:13" ht="15">
      <c r="A15" t="s">
        <v>19</v>
      </c>
      <c r="B15" s="68">
        <v>-1</v>
      </c>
      <c r="C15" s="68"/>
      <c r="D15" s="68"/>
      <c r="E15" s="68">
        <v>-1</v>
      </c>
      <c r="F15" s="68"/>
      <c r="G15" s="68"/>
      <c r="H15" s="68">
        <v>-1</v>
      </c>
      <c r="I15" s="68"/>
      <c r="J15" s="68"/>
      <c r="K15" s="68">
        <v>-1</v>
      </c>
      <c r="L15" s="68"/>
      <c r="M15" s="68"/>
    </row>
    <row r="16" spans="1:13" ht="15">
      <c r="A16" t="s">
        <v>27</v>
      </c>
      <c r="B16" s="68">
        <v>-1</v>
      </c>
      <c r="C16" s="68"/>
      <c r="D16" s="68"/>
      <c r="E16" s="68">
        <v>-1</v>
      </c>
      <c r="F16" s="68"/>
      <c r="G16" s="68"/>
      <c r="H16" s="68">
        <v>-1</v>
      </c>
      <c r="I16" s="68"/>
      <c r="J16" s="68"/>
      <c r="K16" s="68">
        <v>-1</v>
      </c>
      <c r="L16" s="68"/>
      <c r="M16" s="68"/>
    </row>
    <row r="18" spans="1:13" ht="15">
      <c r="A18" s="8"/>
      <c r="B18" s="9" t="s">
        <v>0</v>
      </c>
      <c r="C18" s="9" t="s">
        <v>1</v>
      </c>
      <c r="D18" s="9" t="s">
        <v>2</v>
      </c>
      <c r="E18" s="9" t="s">
        <v>3</v>
      </c>
      <c r="F18" s="9" t="s">
        <v>4</v>
      </c>
      <c r="G18" s="9" t="s">
        <v>5</v>
      </c>
      <c r="H18" s="9" t="s">
        <v>6</v>
      </c>
      <c r="I18" s="9" t="s">
        <v>7</v>
      </c>
      <c r="J18" s="9" t="s">
        <v>8</v>
      </c>
      <c r="K18" s="9" t="s">
        <v>9</v>
      </c>
      <c r="L18" s="9" t="s">
        <v>10</v>
      </c>
      <c r="M18" s="9" t="s">
        <v>11</v>
      </c>
    </row>
    <row r="19" spans="1:13" ht="15">
      <c r="A19" t="s">
        <v>21</v>
      </c>
      <c r="B19" s="24">
        <v>9.583333333333334</v>
      </c>
      <c r="C19" s="6">
        <v>9.583333333333334</v>
      </c>
      <c r="D19" s="6">
        <v>9.583333333333334</v>
      </c>
      <c r="E19" s="6">
        <f aca="true" t="shared" si="0" ref="E19:M19">27.5/3</f>
        <v>9.166666666666666</v>
      </c>
      <c r="F19" s="6">
        <f t="shared" si="0"/>
        <v>9.166666666666666</v>
      </c>
      <c r="G19" s="6">
        <f t="shared" si="0"/>
        <v>9.166666666666666</v>
      </c>
      <c r="H19" s="6">
        <f t="shared" si="0"/>
        <v>9.166666666666666</v>
      </c>
      <c r="I19" s="6">
        <f t="shared" si="0"/>
        <v>9.166666666666666</v>
      </c>
      <c r="J19" s="6">
        <f t="shared" si="0"/>
        <v>9.166666666666666</v>
      </c>
      <c r="K19" s="6">
        <f t="shared" si="0"/>
        <v>9.166666666666666</v>
      </c>
      <c r="L19" s="6">
        <f t="shared" si="0"/>
        <v>9.166666666666666</v>
      </c>
      <c r="M19" s="6">
        <f t="shared" si="0"/>
        <v>9.166666666666666</v>
      </c>
    </row>
    <row r="20" spans="1:13" ht="15">
      <c r="A20" t="s">
        <v>20</v>
      </c>
      <c r="B20" s="2">
        <f aca="true" t="shared" si="1" ref="B20:M20">SUM(B21:B23)</f>
        <v>40</v>
      </c>
      <c r="C20" s="2">
        <f t="shared" si="1"/>
        <v>40</v>
      </c>
      <c r="D20" s="2">
        <f t="shared" si="1"/>
        <v>40</v>
      </c>
      <c r="E20" s="2">
        <f t="shared" si="1"/>
        <v>38</v>
      </c>
      <c r="F20" s="2">
        <f t="shared" si="1"/>
        <v>38</v>
      </c>
      <c r="G20" s="2">
        <f t="shared" si="1"/>
        <v>38</v>
      </c>
      <c r="H20" s="2">
        <f t="shared" si="1"/>
        <v>38</v>
      </c>
      <c r="I20" s="2">
        <f t="shared" si="1"/>
        <v>38</v>
      </c>
      <c r="J20" s="2">
        <f t="shared" si="1"/>
        <v>38</v>
      </c>
      <c r="K20" s="2">
        <f t="shared" si="1"/>
        <v>38</v>
      </c>
      <c r="L20" s="2">
        <f t="shared" si="1"/>
        <v>38</v>
      </c>
      <c r="M20" s="2">
        <f t="shared" si="1"/>
        <v>38</v>
      </c>
    </row>
    <row r="21" spans="1:13" ht="15">
      <c r="A21" t="s">
        <v>18</v>
      </c>
      <c r="B21" s="5">
        <v>42</v>
      </c>
      <c r="C21" s="5">
        <v>42</v>
      </c>
      <c r="D21" s="5">
        <v>42</v>
      </c>
      <c r="E21" s="5">
        <v>40</v>
      </c>
      <c r="F21" s="5">
        <v>40</v>
      </c>
      <c r="G21" s="5">
        <v>40</v>
      </c>
      <c r="H21" s="5">
        <v>40</v>
      </c>
      <c r="I21" s="5">
        <v>40</v>
      </c>
      <c r="J21" s="5">
        <v>40</v>
      </c>
      <c r="K21" s="5">
        <v>40</v>
      </c>
      <c r="L21" s="5">
        <v>40</v>
      </c>
      <c r="M21" s="5">
        <v>40</v>
      </c>
    </row>
    <row r="22" spans="1:13" ht="15">
      <c r="A22" t="s">
        <v>19</v>
      </c>
      <c r="B22" s="5">
        <v>-1</v>
      </c>
      <c r="C22" s="5">
        <v>-1</v>
      </c>
      <c r="D22" s="5">
        <v>-1</v>
      </c>
      <c r="E22" s="5">
        <v>-1</v>
      </c>
      <c r="F22" s="5">
        <v>-1</v>
      </c>
      <c r="G22" s="5">
        <v>-1</v>
      </c>
      <c r="H22" s="5">
        <v>-1</v>
      </c>
      <c r="I22" s="5">
        <v>-1</v>
      </c>
      <c r="J22" s="5">
        <v>-1</v>
      </c>
      <c r="K22" s="5">
        <v>-1</v>
      </c>
      <c r="L22" s="5">
        <v>-1</v>
      </c>
      <c r="M22" s="5">
        <v>-1</v>
      </c>
    </row>
    <row r="23" spans="1:13" ht="15">
      <c r="A23" t="s">
        <v>27</v>
      </c>
      <c r="B23" s="5">
        <v>-1</v>
      </c>
      <c r="C23" s="5">
        <v>-1</v>
      </c>
      <c r="D23" s="5">
        <v>-1</v>
      </c>
      <c r="E23" s="5">
        <v>-1</v>
      </c>
      <c r="F23" s="5">
        <v>-1</v>
      </c>
      <c r="G23" s="5">
        <v>-1</v>
      </c>
      <c r="H23" s="5">
        <v>-1</v>
      </c>
      <c r="I23" s="5">
        <v>-1</v>
      </c>
      <c r="J23" s="5">
        <v>-1</v>
      </c>
      <c r="K23" s="5">
        <v>-1</v>
      </c>
      <c r="L23" s="5">
        <v>-1</v>
      </c>
      <c r="M23" s="5">
        <v>-1</v>
      </c>
    </row>
    <row r="24" spans="2:13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t="s">
        <v>33</v>
      </c>
      <c r="B25" s="24">
        <v>9.583333333333334</v>
      </c>
      <c r="C25" s="6">
        <v>9.583333333333334</v>
      </c>
      <c r="D25" s="6">
        <v>9.583333333333334</v>
      </c>
      <c r="E25" s="6">
        <f aca="true" t="shared" si="2" ref="E25:M25">27.5/3</f>
        <v>9.166666666666666</v>
      </c>
      <c r="F25" s="6">
        <f t="shared" si="2"/>
        <v>9.166666666666666</v>
      </c>
      <c r="G25" s="6">
        <f t="shared" si="2"/>
        <v>9.166666666666666</v>
      </c>
      <c r="H25" s="6">
        <f t="shared" si="2"/>
        <v>9.166666666666666</v>
      </c>
      <c r="I25" s="6">
        <f t="shared" si="2"/>
        <v>9.166666666666666</v>
      </c>
      <c r="J25" s="6">
        <f t="shared" si="2"/>
        <v>9.166666666666666</v>
      </c>
      <c r="K25" s="6">
        <f t="shared" si="2"/>
        <v>9.166666666666666</v>
      </c>
      <c r="L25" s="6">
        <f t="shared" si="2"/>
        <v>9.166666666666666</v>
      </c>
      <c r="M25" s="6">
        <f t="shared" si="2"/>
        <v>9.166666666666666</v>
      </c>
    </row>
    <row r="26" spans="1:13" ht="15">
      <c r="A26" t="s">
        <v>32</v>
      </c>
      <c r="B26" s="15">
        <f aca="true" t="shared" si="3" ref="B26:M26">B25-B19</f>
        <v>0</v>
      </c>
      <c r="C26" s="15">
        <f t="shared" si="3"/>
        <v>0</v>
      </c>
      <c r="D26" s="15">
        <f t="shared" si="3"/>
        <v>0</v>
      </c>
      <c r="E26" s="15">
        <f t="shared" si="3"/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</row>
    <row r="28" spans="1:14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1" t="s">
        <v>25</v>
      </c>
    </row>
    <row r="29" spans="1:14" ht="15">
      <c r="A29" t="s">
        <v>28</v>
      </c>
      <c r="B29" s="3">
        <f>B2/12*(B3)</f>
        <v>316.6666666666667</v>
      </c>
      <c r="C29" s="3">
        <f>B29</f>
        <v>316.6666666666667</v>
      </c>
      <c r="D29" s="3">
        <f aca="true" t="shared" si="4" ref="D29:M29">C29</f>
        <v>316.6666666666667</v>
      </c>
      <c r="E29" s="3">
        <f t="shared" si="4"/>
        <v>316.6666666666667</v>
      </c>
      <c r="F29" s="3">
        <f t="shared" si="4"/>
        <v>316.6666666666667</v>
      </c>
      <c r="G29" s="3">
        <f t="shared" si="4"/>
        <v>316.6666666666667</v>
      </c>
      <c r="H29" s="3">
        <f t="shared" si="4"/>
        <v>316.6666666666667</v>
      </c>
      <c r="I29" s="3">
        <f t="shared" si="4"/>
        <v>316.6666666666667</v>
      </c>
      <c r="J29" s="3">
        <f t="shared" si="4"/>
        <v>316.6666666666667</v>
      </c>
      <c r="K29" s="3">
        <f t="shared" si="4"/>
        <v>316.6666666666667</v>
      </c>
      <c r="L29" s="3">
        <f t="shared" si="4"/>
        <v>316.6666666666667</v>
      </c>
      <c r="M29" s="3">
        <f t="shared" si="4"/>
        <v>316.6666666666667</v>
      </c>
      <c r="N29" s="12">
        <f>SUM(B29:M29)</f>
        <v>3799.9999999999995</v>
      </c>
    </row>
    <row r="30" spans="1:14" ht="15">
      <c r="A30" t="s">
        <v>23</v>
      </c>
      <c r="B30" s="3">
        <f>(B12-$B$2/4)/3*(B13)</f>
        <v>0</v>
      </c>
      <c r="C30" s="4">
        <f>B30</f>
        <v>0</v>
      </c>
      <c r="D30" s="4">
        <f>C30</f>
        <v>0</v>
      </c>
      <c r="E30" s="3">
        <f>(E12-$B$2/4)/3*(E13)</f>
        <v>31.666666666666668</v>
      </c>
      <c r="F30" s="4">
        <f>E30</f>
        <v>31.666666666666668</v>
      </c>
      <c r="G30" s="4">
        <f>F30</f>
        <v>31.666666666666668</v>
      </c>
      <c r="H30" s="3">
        <f>(H12-$B$2/4)/3*(H13)</f>
        <v>31.666666666666668</v>
      </c>
      <c r="I30" s="4">
        <f>H30</f>
        <v>31.666666666666668</v>
      </c>
      <c r="J30" s="4">
        <f>I30</f>
        <v>31.666666666666668</v>
      </c>
      <c r="K30" s="3">
        <f>(K12-$B$2/4)/3*(K13)</f>
        <v>31.666666666666668</v>
      </c>
      <c r="L30" s="4">
        <f>K30</f>
        <v>31.666666666666668</v>
      </c>
      <c r="M30" s="4">
        <f>L30</f>
        <v>31.666666666666668</v>
      </c>
      <c r="N30" s="12">
        <f>SUM(B30:M30)</f>
        <v>285</v>
      </c>
    </row>
    <row r="31" spans="1:14" ht="15">
      <c r="A31" t="s">
        <v>43</v>
      </c>
      <c r="B31" s="3">
        <f>(B19-$B$12/3)*(B20)</f>
        <v>50</v>
      </c>
      <c r="C31" s="43">
        <f aca="true" t="shared" si="5" ref="C31:M31">(C19-$B$12/3)*(C20)</f>
        <v>50</v>
      </c>
      <c r="D31" s="43">
        <f t="shared" si="5"/>
        <v>50</v>
      </c>
      <c r="E31" s="43">
        <f t="shared" si="5"/>
        <v>31.66666666666662</v>
      </c>
      <c r="F31" s="43">
        <f t="shared" si="5"/>
        <v>31.66666666666662</v>
      </c>
      <c r="G31" s="43">
        <f t="shared" si="5"/>
        <v>31.66666666666662</v>
      </c>
      <c r="H31" s="43">
        <f t="shared" si="5"/>
        <v>31.66666666666662</v>
      </c>
      <c r="I31" s="43">
        <f t="shared" si="5"/>
        <v>31.66666666666662</v>
      </c>
      <c r="J31" s="43">
        <f t="shared" si="5"/>
        <v>31.66666666666662</v>
      </c>
      <c r="K31" s="43">
        <f t="shared" si="5"/>
        <v>31.66666666666662</v>
      </c>
      <c r="L31" s="43">
        <f t="shared" si="5"/>
        <v>31.66666666666662</v>
      </c>
      <c r="M31" s="43">
        <f t="shared" si="5"/>
        <v>31.66666666666662</v>
      </c>
      <c r="N31" s="12">
        <f>SUM(B31:M31)</f>
        <v>434.99999999999966</v>
      </c>
    </row>
    <row r="32" spans="1:14" ht="15">
      <c r="A32" t="s">
        <v>26</v>
      </c>
      <c r="B32" s="3">
        <f>B26*(B20)</f>
        <v>0</v>
      </c>
      <c r="C32" s="43">
        <f aca="true" t="shared" si="6" ref="C32:M32">C26*(C20)</f>
        <v>0</v>
      </c>
      <c r="D32" s="43">
        <f t="shared" si="6"/>
        <v>0</v>
      </c>
      <c r="E32" s="43">
        <f t="shared" si="6"/>
        <v>0</v>
      </c>
      <c r="F32" s="43">
        <f t="shared" si="6"/>
        <v>0</v>
      </c>
      <c r="G32" s="43">
        <f t="shared" si="6"/>
        <v>0</v>
      </c>
      <c r="H32" s="43">
        <f t="shared" si="6"/>
        <v>0</v>
      </c>
      <c r="I32" s="43">
        <f t="shared" si="6"/>
        <v>0</v>
      </c>
      <c r="J32" s="43">
        <f t="shared" si="6"/>
        <v>0</v>
      </c>
      <c r="K32" s="43">
        <f t="shared" si="6"/>
        <v>0</v>
      </c>
      <c r="L32" s="43">
        <f t="shared" si="6"/>
        <v>0</v>
      </c>
      <c r="M32" s="43">
        <f t="shared" si="6"/>
        <v>0</v>
      </c>
      <c r="N32" s="12">
        <f>SUM(B32:M32)</f>
        <v>0</v>
      </c>
    </row>
    <row r="33" ht="15.75" thickBot="1">
      <c r="N33" s="13">
        <f>SUM(N29:N32)</f>
        <v>4519.999999999999</v>
      </c>
    </row>
    <row r="34" ht="15.75" thickTop="1"/>
  </sheetData>
  <sheetProtection/>
  <mergeCells count="35">
    <mergeCell ref="B1:M1"/>
    <mergeCell ref="B2:M2"/>
    <mergeCell ref="B3:M3"/>
    <mergeCell ref="B4:M4"/>
    <mergeCell ref="B5:M5"/>
    <mergeCell ref="B6:M6"/>
    <mergeCell ref="E13:G13"/>
    <mergeCell ref="H13:J13"/>
    <mergeCell ref="K13:M13"/>
    <mergeCell ref="B8:M8"/>
    <mergeCell ref="B11:D11"/>
    <mergeCell ref="E11:G11"/>
    <mergeCell ref="H11:J11"/>
    <mergeCell ref="K11:M11"/>
    <mergeCell ref="B9:D9"/>
    <mergeCell ref="K14:M14"/>
    <mergeCell ref="B15:D15"/>
    <mergeCell ref="E15:G15"/>
    <mergeCell ref="H15:J15"/>
    <mergeCell ref="K15:M15"/>
    <mergeCell ref="B12:D12"/>
    <mergeCell ref="E12:G12"/>
    <mergeCell ref="H12:J12"/>
    <mergeCell ref="K12:M12"/>
    <mergeCell ref="B13:D13"/>
    <mergeCell ref="E9:G9"/>
    <mergeCell ref="H9:J9"/>
    <mergeCell ref="K9:M9"/>
    <mergeCell ref="B16:D16"/>
    <mergeCell ref="E16:G16"/>
    <mergeCell ref="H16:J16"/>
    <mergeCell ref="K16:M16"/>
    <mergeCell ref="B14:D14"/>
    <mergeCell ref="E14:G14"/>
    <mergeCell ref="H14:J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B41" sqref="B41"/>
    </sheetView>
  </sheetViews>
  <sheetFormatPr defaultColWidth="9.140625" defaultRowHeight="15"/>
  <cols>
    <col min="1" max="1" width="30.140625" style="0" customWidth="1"/>
    <col min="2" max="13" width="10.421875" style="0" customWidth="1"/>
    <col min="14" max="14" width="12.57421875" style="0" customWidth="1"/>
  </cols>
  <sheetData>
    <row r="1" spans="1:13" ht="15">
      <c r="A1" s="8"/>
      <c r="B1" s="71" t="s">
        <v>16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">
      <c r="A2" t="s">
        <v>41</v>
      </c>
      <c r="B2" s="72">
        <v>100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">
      <c r="A3" t="s">
        <v>20</v>
      </c>
      <c r="B3" s="69">
        <f>SUM(B4:B6)</f>
        <v>35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5">
      <c r="A4" t="s">
        <v>18</v>
      </c>
      <c r="B4" s="68">
        <v>40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">
      <c r="A5" t="s">
        <v>19</v>
      </c>
      <c r="B5" s="68">
        <v>-1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1:13" ht="15">
      <c r="A6" t="s">
        <v>27</v>
      </c>
      <c r="B6" s="68">
        <v>-4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8" spans="1:13" ht="15">
      <c r="A8" s="8"/>
      <c r="B8" s="71" t="s">
        <v>12</v>
      </c>
      <c r="C8" s="71"/>
      <c r="D8" s="71"/>
      <c r="E8" s="71" t="s">
        <v>13</v>
      </c>
      <c r="F8" s="71"/>
      <c r="G8" s="71"/>
      <c r="H8" s="71" t="s">
        <v>14</v>
      </c>
      <c r="I8" s="71"/>
      <c r="J8" s="71"/>
      <c r="K8" s="71" t="s">
        <v>15</v>
      </c>
      <c r="L8" s="71"/>
      <c r="M8" s="71"/>
    </row>
    <row r="9" spans="1:13" ht="15">
      <c r="A9" t="s">
        <v>42</v>
      </c>
      <c r="B9" s="70">
        <v>30</v>
      </c>
      <c r="C9" s="70"/>
      <c r="D9" s="70"/>
      <c r="E9" s="70">
        <v>28</v>
      </c>
      <c r="F9" s="70"/>
      <c r="G9" s="70"/>
      <c r="H9" s="70">
        <v>24</v>
      </c>
      <c r="I9" s="70"/>
      <c r="J9" s="70"/>
      <c r="K9" s="70">
        <v>30</v>
      </c>
      <c r="L9" s="70"/>
      <c r="M9" s="70"/>
    </row>
    <row r="10" spans="1:13" ht="15">
      <c r="A10" t="s">
        <v>20</v>
      </c>
      <c r="B10" s="69">
        <f>SUM(B11:D13)</f>
        <v>35</v>
      </c>
      <c r="C10" s="69"/>
      <c r="D10" s="69"/>
      <c r="E10" s="69">
        <f>SUM(E11:G13)</f>
        <v>35</v>
      </c>
      <c r="F10" s="69"/>
      <c r="G10" s="69"/>
      <c r="H10" s="69">
        <f>SUM(H11:J13)</f>
        <v>35</v>
      </c>
      <c r="I10" s="69"/>
      <c r="J10" s="69"/>
      <c r="K10" s="69">
        <f>SUM(K11:M13)</f>
        <v>35</v>
      </c>
      <c r="L10" s="69"/>
      <c r="M10" s="69"/>
    </row>
    <row r="11" spans="1:13" ht="15">
      <c r="A11" t="s">
        <v>18</v>
      </c>
      <c r="B11" s="68">
        <v>40</v>
      </c>
      <c r="C11" s="68"/>
      <c r="D11" s="68"/>
      <c r="E11" s="68">
        <v>40</v>
      </c>
      <c r="F11" s="68"/>
      <c r="G11" s="68"/>
      <c r="H11" s="68">
        <v>40</v>
      </c>
      <c r="I11" s="68"/>
      <c r="J11" s="68"/>
      <c r="K11" s="68">
        <v>40</v>
      </c>
      <c r="L11" s="68"/>
      <c r="M11" s="68"/>
    </row>
    <row r="12" spans="1:13" ht="15">
      <c r="A12" t="s">
        <v>19</v>
      </c>
      <c r="B12" s="68">
        <v>-1</v>
      </c>
      <c r="C12" s="68"/>
      <c r="D12" s="68"/>
      <c r="E12" s="68">
        <v>-1</v>
      </c>
      <c r="F12" s="68"/>
      <c r="G12" s="68"/>
      <c r="H12" s="68">
        <v>-1</v>
      </c>
      <c r="I12" s="68"/>
      <c r="J12" s="68"/>
      <c r="K12" s="68">
        <v>-1</v>
      </c>
      <c r="L12" s="68"/>
      <c r="M12" s="68"/>
    </row>
    <row r="13" spans="1:13" ht="15">
      <c r="A13" t="s">
        <v>27</v>
      </c>
      <c r="B13" s="68">
        <v>-4</v>
      </c>
      <c r="C13" s="68"/>
      <c r="D13" s="68"/>
      <c r="E13" s="68">
        <v>-4</v>
      </c>
      <c r="F13" s="68"/>
      <c r="G13" s="68"/>
      <c r="H13" s="68">
        <v>-4</v>
      </c>
      <c r="I13" s="68"/>
      <c r="J13" s="68"/>
      <c r="K13" s="68">
        <v>-4</v>
      </c>
      <c r="L13" s="68"/>
      <c r="M13" s="68"/>
    </row>
    <row r="15" spans="1:13" ht="15">
      <c r="A15" s="8"/>
      <c r="B15" s="9" t="s">
        <v>0</v>
      </c>
      <c r="C15" s="9" t="s">
        <v>1</v>
      </c>
      <c r="D15" s="9" t="s">
        <v>2</v>
      </c>
      <c r="E15" s="9" t="s">
        <v>3</v>
      </c>
      <c r="F15" s="9" t="s">
        <v>4</v>
      </c>
      <c r="G15" s="9" t="s">
        <v>5</v>
      </c>
      <c r="H15" s="9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</row>
    <row r="16" spans="1:13" ht="15">
      <c r="A16" t="s">
        <v>21</v>
      </c>
      <c r="B16" s="6">
        <v>12</v>
      </c>
      <c r="C16" s="6">
        <v>12</v>
      </c>
      <c r="D16" s="6">
        <v>12</v>
      </c>
      <c r="E16" s="6">
        <v>8.333333333333334</v>
      </c>
      <c r="F16" s="6">
        <v>8.333333333333334</v>
      </c>
      <c r="G16" s="6">
        <v>8.333333333333334</v>
      </c>
      <c r="H16" s="6">
        <v>8.333333333333334</v>
      </c>
      <c r="I16" s="6">
        <v>8.333333333333334</v>
      </c>
      <c r="J16" s="6">
        <v>8.333333333333334</v>
      </c>
      <c r="K16" s="6">
        <v>11</v>
      </c>
      <c r="L16" s="6">
        <v>11</v>
      </c>
      <c r="M16" s="6">
        <v>11</v>
      </c>
    </row>
    <row r="17" spans="1:13" ht="15">
      <c r="A17" t="s">
        <v>20</v>
      </c>
      <c r="B17" s="2">
        <f aca="true" t="shared" si="0" ref="B17:M17">SUM(B18:B20)</f>
        <v>35</v>
      </c>
      <c r="C17" s="2">
        <f t="shared" si="0"/>
        <v>35</v>
      </c>
      <c r="D17" s="2">
        <f t="shared" si="0"/>
        <v>35</v>
      </c>
      <c r="E17" s="2">
        <f t="shared" si="0"/>
        <v>35</v>
      </c>
      <c r="F17" s="2">
        <f t="shared" si="0"/>
        <v>35</v>
      </c>
      <c r="G17" s="2">
        <f t="shared" si="0"/>
        <v>35</v>
      </c>
      <c r="H17" s="2">
        <f t="shared" si="0"/>
        <v>35</v>
      </c>
      <c r="I17" s="2">
        <f t="shared" si="0"/>
        <v>35</v>
      </c>
      <c r="J17" s="2">
        <f t="shared" si="0"/>
        <v>35</v>
      </c>
      <c r="K17" s="2">
        <f t="shared" si="0"/>
        <v>35</v>
      </c>
      <c r="L17" s="2">
        <f t="shared" si="0"/>
        <v>35</v>
      </c>
      <c r="M17" s="2">
        <f t="shared" si="0"/>
        <v>35</v>
      </c>
    </row>
    <row r="18" spans="1:13" ht="15">
      <c r="A18" t="s">
        <v>18</v>
      </c>
      <c r="B18" s="5">
        <v>40</v>
      </c>
      <c r="C18" s="5">
        <v>40</v>
      </c>
      <c r="D18" s="5">
        <v>40</v>
      </c>
      <c r="E18" s="5">
        <v>40</v>
      </c>
      <c r="F18" s="5">
        <v>40</v>
      </c>
      <c r="G18" s="5">
        <v>40</v>
      </c>
      <c r="H18" s="5">
        <v>40</v>
      </c>
      <c r="I18" s="5">
        <v>40</v>
      </c>
      <c r="J18" s="5">
        <v>40</v>
      </c>
      <c r="K18" s="5">
        <v>40</v>
      </c>
      <c r="L18" s="5">
        <v>40</v>
      </c>
      <c r="M18" s="5">
        <v>40</v>
      </c>
    </row>
    <row r="19" spans="1:13" ht="15">
      <c r="A19" t="s">
        <v>19</v>
      </c>
      <c r="B19" s="5">
        <v>-1</v>
      </c>
      <c r="C19" s="5">
        <v>-1</v>
      </c>
      <c r="D19" s="5">
        <v>-1</v>
      </c>
      <c r="E19" s="5">
        <v>-1</v>
      </c>
      <c r="F19" s="5">
        <v>-1</v>
      </c>
      <c r="G19" s="5">
        <v>-1</v>
      </c>
      <c r="H19" s="5">
        <v>-1</v>
      </c>
      <c r="I19" s="5">
        <v>-1</v>
      </c>
      <c r="J19" s="5">
        <v>-1</v>
      </c>
      <c r="K19" s="5">
        <v>-1</v>
      </c>
      <c r="L19" s="5">
        <v>-1</v>
      </c>
      <c r="M19" s="5">
        <v>-1</v>
      </c>
    </row>
    <row r="20" spans="1:13" ht="15">
      <c r="A20" t="s">
        <v>27</v>
      </c>
      <c r="B20" s="5">
        <v>-4</v>
      </c>
      <c r="C20" s="5">
        <v>-4</v>
      </c>
      <c r="D20" s="5">
        <v>-4</v>
      </c>
      <c r="E20" s="5">
        <v>-4</v>
      </c>
      <c r="F20" s="5">
        <v>-4</v>
      </c>
      <c r="G20" s="5">
        <v>-4</v>
      </c>
      <c r="H20" s="5">
        <v>-4</v>
      </c>
      <c r="I20" s="5">
        <v>-4</v>
      </c>
      <c r="J20" s="5">
        <v>-4</v>
      </c>
      <c r="K20" s="5">
        <v>-4</v>
      </c>
      <c r="L20" s="5">
        <v>-4</v>
      </c>
      <c r="M20" s="5">
        <v>-4</v>
      </c>
    </row>
    <row r="21" spans="2:13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t="s">
        <v>33</v>
      </c>
      <c r="B22" s="6">
        <v>8.333333333333334</v>
      </c>
      <c r="C22" s="6">
        <v>8.333333333333334</v>
      </c>
      <c r="D22" s="6">
        <v>8.333333333333334</v>
      </c>
      <c r="E22" s="6">
        <v>8.333333333333334</v>
      </c>
      <c r="F22" s="6">
        <v>8.333333333333334</v>
      </c>
      <c r="G22" s="6">
        <v>8.333333333333334</v>
      </c>
      <c r="H22" s="6">
        <v>8.333333333333334</v>
      </c>
      <c r="I22" s="6">
        <v>8.333333333333334</v>
      </c>
      <c r="J22" s="6">
        <v>8.333333333333334</v>
      </c>
      <c r="K22" s="6">
        <v>8.333333333333334</v>
      </c>
      <c r="L22" s="6">
        <v>8.333333333333334</v>
      </c>
      <c r="M22" s="6">
        <v>8.333333333333334</v>
      </c>
    </row>
    <row r="23" spans="1:13" ht="15">
      <c r="A23" t="s">
        <v>32</v>
      </c>
      <c r="B23" s="15">
        <f aca="true" t="shared" si="1" ref="B23:M23">B22-B16</f>
        <v>-3.666666666666666</v>
      </c>
      <c r="C23" s="15">
        <f t="shared" si="1"/>
        <v>-3.666666666666666</v>
      </c>
      <c r="D23" s="15">
        <f t="shared" si="1"/>
        <v>-3.666666666666666</v>
      </c>
      <c r="E23" s="15">
        <f t="shared" si="1"/>
        <v>0</v>
      </c>
      <c r="F23" s="15">
        <f t="shared" si="1"/>
        <v>0</v>
      </c>
      <c r="G23" s="15">
        <f t="shared" si="1"/>
        <v>0</v>
      </c>
      <c r="H23" s="15">
        <f t="shared" si="1"/>
        <v>0</v>
      </c>
      <c r="I23" s="15">
        <f t="shared" si="1"/>
        <v>0</v>
      </c>
      <c r="J23" s="15">
        <f t="shared" si="1"/>
        <v>0</v>
      </c>
      <c r="K23" s="15">
        <f t="shared" si="1"/>
        <v>-2.666666666666666</v>
      </c>
      <c r="L23" s="15">
        <f t="shared" si="1"/>
        <v>-2.666666666666666</v>
      </c>
      <c r="M23" s="15">
        <f t="shared" si="1"/>
        <v>-2.666666666666666</v>
      </c>
    </row>
    <row r="25" spans="1:14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1" t="s">
        <v>25</v>
      </c>
    </row>
    <row r="26" spans="1:14" ht="15">
      <c r="A26" t="s">
        <v>22</v>
      </c>
      <c r="B26" s="10">
        <f>B2/12*B3</f>
        <v>291.6666666666667</v>
      </c>
      <c r="C26" s="10">
        <f>B26</f>
        <v>291.6666666666667</v>
      </c>
      <c r="D26" s="10">
        <f aca="true" t="shared" si="2" ref="D26:M26">C26</f>
        <v>291.6666666666667</v>
      </c>
      <c r="E26" s="10">
        <f t="shared" si="2"/>
        <v>291.6666666666667</v>
      </c>
      <c r="F26" s="10">
        <f t="shared" si="2"/>
        <v>291.6666666666667</v>
      </c>
      <c r="G26" s="10">
        <f t="shared" si="2"/>
        <v>291.6666666666667</v>
      </c>
      <c r="H26" s="10">
        <f t="shared" si="2"/>
        <v>291.6666666666667</v>
      </c>
      <c r="I26" s="10">
        <f t="shared" si="2"/>
        <v>291.6666666666667</v>
      </c>
      <c r="J26" s="10">
        <f t="shared" si="2"/>
        <v>291.6666666666667</v>
      </c>
      <c r="K26" s="10">
        <f t="shared" si="2"/>
        <v>291.6666666666667</v>
      </c>
      <c r="L26" s="10">
        <f t="shared" si="2"/>
        <v>291.6666666666667</v>
      </c>
      <c r="M26" s="10">
        <f t="shared" si="2"/>
        <v>291.6666666666667</v>
      </c>
      <c r="N26" s="12">
        <f>SUM(B26:M26)</f>
        <v>3499.9999999999995</v>
      </c>
    </row>
    <row r="27" spans="1:14" ht="15">
      <c r="A27" t="s">
        <v>23</v>
      </c>
      <c r="B27" s="10">
        <f>(B9-B2/4)/3*(B10)</f>
        <v>58.333333333333336</v>
      </c>
      <c r="C27" s="4">
        <f>B27</f>
        <v>58.333333333333336</v>
      </c>
      <c r="D27" s="4">
        <f>C27</f>
        <v>58.333333333333336</v>
      </c>
      <c r="E27" s="10">
        <f>(E9-B2/4)/3*(E10)</f>
        <v>35</v>
      </c>
      <c r="F27" s="4">
        <f>E27</f>
        <v>35</v>
      </c>
      <c r="G27" s="4">
        <f>F27</f>
        <v>35</v>
      </c>
      <c r="H27" s="10">
        <f>(H9-B2/4)/3*(H10)</f>
        <v>-11.666666666666666</v>
      </c>
      <c r="I27" s="4">
        <f>H27</f>
        <v>-11.666666666666666</v>
      </c>
      <c r="J27" s="4">
        <f>I27</f>
        <v>-11.666666666666666</v>
      </c>
      <c r="K27" s="10">
        <f>(K9-B2/4)/3*(K10)</f>
        <v>58.333333333333336</v>
      </c>
      <c r="L27" s="4">
        <f>K27</f>
        <v>58.333333333333336</v>
      </c>
      <c r="M27" s="4">
        <f>L27</f>
        <v>58.333333333333336</v>
      </c>
      <c r="N27" s="12">
        <f>SUM(B27:M27)</f>
        <v>419.99999999999994</v>
      </c>
    </row>
    <row r="28" spans="1:14" ht="15">
      <c r="A28" t="s">
        <v>24</v>
      </c>
      <c r="B28" s="10">
        <f>(B16-B9/3)*(B17)</f>
        <v>70</v>
      </c>
      <c r="C28" s="10">
        <f>(C16-B9/3)*(C17)</f>
        <v>70</v>
      </c>
      <c r="D28" s="10">
        <f>(D16-B9/3)*(D17)</f>
        <v>70</v>
      </c>
      <c r="E28" s="10">
        <f>(E16-E9/3)*(E17)</f>
        <v>-35</v>
      </c>
      <c r="F28" s="10">
        <f>(F16-E9/3)*(F17)</f>
        <v>-35</v>
      </c>
      <c r="G28" s="10">
        <f>(G16-E9/3)*(G17)</f>
        <v>-35</v>
      </c>
      <c r="H28" s="10">
        <f>(H16-H9/3)*(H17)</f>
        <v>11.666666666666687</v>
      </c>
      <c r="I28" s="10">
        <f>(I16-H9/3)*(I17)</f>
        <v>11.666666666666687</v>
      </c>
      <c r="J28" s="10">
        <f>(J16-H9/3)*(J17)</f>
        <v>11.666666666666687</v>
      </c>
      <c r="K28" s="10">
        <f>(K16-K9/3)*(K17)</f>
        <v>35</v>
      </c>
      <c r="L28" s="10">
        <f>(L16-K9/3)*(L17)</f>
        <v>35</v>
      </c>
      <c r="M28" s="10">
        <f>(M16-K9/3)*(M17)</f>
        <v>35</v>
      </c>
      <c r="N28" s="12">
        <f>SUM(B28:M28)</f>
        <v>245.00000000000006</v>
      </c>
    </row>
    <row r="29" spans="1:14" ht="15">
      <c r="A29" t="s">
        <v>26</v>
      </c>
      <c r="B29" s="3">
        <f>B23*B17</f>
        <v>-128.33333333333331</v>
      </c>
      <c r="C29" s="21">
        <f aca="true" t="shared" si="3" ref="C29:M29">C23*C17</f>
        <v>-128.33333333333331</v>
      </c>
      <c r="D29" s="21">
        <f t="shared" si="3"/>
        <v>-128.33333333333331</v>
      </c>
      <c r="E29" s="21">
        <f t="shared" si="3"/>
        <v>0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-93.33333333333331</v>
      </c>
      <c r="L29" s="21">
        <f t="shared" si="3"/>
        <v>-93.33333333333331</v>
      </c>
      <c r="M29" s="21">
        <f t="shared" si="3"/>
        <v>-93.33333333333331</v>
      </c>
      <c r="N29" s="12">
        <f>SUM(B29:M29)</f>
        <v>-664.9999999999998</v>
      </c>
    </row>
    <row r="30" ht="15.75" thickBot="1">
      <c r="N30" s="13">
        <f>SUM(N26:N29)</f>
        <v>3500</v>
      </c>
    </row>
    <row r="31" ht="15.75" thickTop="1"/>
  </sheetData>
  <sheetProtection/>
  <mergeCells count="30">
    <mergeCell ref="B8:D8"/>
    <mergeCell ref="E8:G8"/>
    <mergeCell ref="H8:J8"/>
    <mergeCell ref="K8:M8"/>
    <mergeCell ref="B1:M1"/>
    <mergeCell ref="B2:M2"/>
    <mergeCell ref="B3:M3"/>
    <mergeCell ref="B4:M4"/>
    <mergeCell ref="B5:M5"/>
    <mergeCell ref="B6:M6"/>
    <mergeCell ref="H12:J12"/>
    <mergeCell ref="K12:M12"/>
    <mergeCell ref="B9:D9"/>
    <mergeCell ref="E9:G9"/>
    <mergeCell ref="H9:J9"/>
    <mergeCell ref="K9:M9"/>
    <mergeCell ref="B10:D10"/>
    <mergeCell ref="E10:G10"/>
    <mergeCell ref="H10:J10"/>
    <mergeCell ref="K10:M10"/>
    <mergeCell ref="B13:D13"/>
    <mergeCell ref="E13:G13"/>
    <mergeCell ref="H13:J13"/>
    <mergeCell ref="K13:M13"/>
    <mergeCell ref="B11:D11"/>
    <mergeCell ref="E11:G11"/>
    <mergeCell ref="H11:J11"/>
    <mergeCell ref="K11:M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="80" zoomScaleNormal="80" zoomScalePageLayoutView="0" workbookViewId="0" topLeftCell="A1">
      <selection activeCell="E41" sqref="E41"/>
    </sheetView>
  </sheetViews>
  <sheetFormatPr defaultColWidth="9.140625" defaultRowHeight="15"/>
  <cols>
    <col min="1" max="1" width="35.57421875" style="0" bestFit="1" customWidth="1"/>
    <col min="2" max="14" width="11.28125" style="0" customWidth="1"/>
    <col min="15" max="15" width="2.57421875" style="0" customWidth="1"/>
  </cols>
  <sheetData>
    <row r="1" spans="1:13" ht="15">
      <c r="A1" s="28" t="s">
        <v>48</v>
      </c>
      <c r="B1" s="47" t="s">
        <v>17</v>
      </c>
      <c r="C1" s="47" t="s">
        <v>57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>
      <c r="A2" t="s">
        <v>44</v>
      </c>
      <c r="B2" s="30">
        <v>5000</v>
      </c>
      <c r="C2" s="44">
        <f>B2/SUM($B$2:$B$4)</f>
        <v>0.14285714285714285</v>
      </c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>
      <c r="A3" t="s">
        <v>45</v>
      </c>
      <c r="B3" s="31">
        <v>10000</v>
      </c>
      <c r="C3" s="44">
        <f>B3/SUM($B$2:$B$4)</f>
        <v>0.2857142857142857</v>
      </c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">
      <c r="A4" t="s">
        <v>46</v>
      </c>
      <c r="B4" s="32">
        <v>20000</v>
      </c>
      <c r="C4" s="44">
        <f>B4/SUM($B$2:$B$4)</f>
        <v>0.5714285714285714</v>
      </c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 thickBot="1">
      <c r="A5" s="26" t="s">
        <v>25</v>
      </c>
      <c r="B5" s="33">
        <f>SUM(B2:B4)</f>
        <v>35000</v>
      </c>
      <c r="C5" s="45">
        <f>B5/SUM($B$2:$B$4)</f>
        <v>1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 thickTop="1">
      <c r="A6" s="25"/>
      <c r="B6" s="3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3" ht="15">
      <c r="B7" s="35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5">
      <c r="A8" s="28" t="s">
        <v>51</v>
      </c>
      <c r="B8" s="36" t="s">
        <v>17</v>
      </c>
      <c r="C8" s="47" t="s">
        <v>57</v>
      </c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5">
      <c r="A9" t="s">
        <v>44</v>
      </c>
      <c r="B9" s="30">
        <v>4900</v>
      </c>
      <c r="C9" s="44">
        <f>B9/SUM($B$9:$B$11)</f>
        <v>0.13172043010752688</v>
      </c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5">
      <c r="A10" t="s">
        <v>45</v>
      </c>
      <c r="B10" s="31">
        <v>11500</v>
      </c>
      <c r="C10" s="44">
        <f>B10/SUM($B$9:$B$11)</f>
        <v>0.30913978494623656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5">
      <c r="A11" t="s">
        <v>46</v>
      </c>
      <c r="B11" s="32">
        <v>20800</v>
      </c>
      <c r="C11" s="44">
        <f>B11/SUM($B$9:$B$11)</f>
        <v>0.5591397849462365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5.75" thickBot="1">
      <c r="A12" s="26" t="s">
        <v>25</v>
      </c>
      <c r="B12" s="33">
        <f>SUM(B9:B11)</f>
        <v>37200</v>
      </c>
      <c r="C12" s="45">
        <f>B12/SUM($B$9:$B$11)</f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2:13" ht="15.75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5" spans="1:14" ht="15">
      <c r="A15" s="8"/>
      <c r="B15" s="71" t="s">
        <v>12</v>
      </c>
      <c r="C15" s="71"/>
      <c r="D15" s="71"/>
      <c r="E15" s="71" t="s">
        <v>13</v>
      </c>
      <c r="F15" s="71"/>
      <c r="G15" s="71"/>
      <c r="H15" s="71" t="s">
        <v>14</v>
      </c>
      <c r="I15" s="71"/>
      <c r="J15" s="71"/>
      <c r="K15" s="71" t="s">
        <v>15</v>
      </c>
      <c r="L15" s="71"/>
      <c r="M15" s="71"/>
      <c r="N15" s="11" t="s">
        <v>25</v>
      </c>
    </row>
    <row r="16" spans="1:16" ht="15">
      <c r="A16" s="25" t="s">
        <v>47</v>
      </c>
      <c r="B16" s="76">
        <v>35</v>
      </c>
      <c r="C16" s="76"/>
      <c r="D16" s="76"/>
      <c r="E16" s="76">
        <v>35</v>
      </c>
      <c r="F16" s="76"/>
      <c r="G16" s="76"/>
      <c r="H16" s="76">
        <v>35</v>
      </c>
      <c r="I16" s="76"/>
      <c r="J16" s="76"/>
      <c r="K16" s="76">
        <v>50</v>
      </c>
      <c r="L16" s="76"/>
      <c r="M16" s="76"/>
      <c r="N16" s="64">
        <f>MAX(MIN(B16:M16),MIN(MAX(B16:M16),SUMPRODUCT(B19:M19,B16:M16)/SUM(B19:M19)))</f>
        <v>50</v>
      </c>
      <c r="O16" s="65"/>
      <c r="P16" s="65" t="s">
        <v>58</v>
      </c>
    </row>
    <row r="17" spans="1:14" ht="15">
      <c r="A17" t="s">
        <v>59</v>
      </c>
      <c r="B17" s="75">
        <v>7000</v>
      </c>
      <c r="C17" s="75"/>
      <c r="D17" s="75"/>
      <c r="E17" s="75">
        <v>9000</v>
      </c>
      <c r="F17" s="75"/>
      <c r="G17" s="75"/>
      <c r="H17" s="75">
        <v>10000</v>
      </c>
      <c r="I17" s="75"/>
      <c r="J17" s="75"/>
      <c r="K17" s="75">
        <v>11000</v>
      </c>
      <c r="L17" s="75"/>
      <c r="M17" s="75"/>
      <c r="N17" s="37">
        <f>SUM(B17:M17)</f>
        <v>37000</v>
      </c>
    </row>
    <row r="18" spans="1:14" ht="15">
      <c r="A18" t="s">
        <v>54</v>
      </c>
      <c r="B18" s="73">
        <f>$B$5/4</f>
        <v>8750</v>
      </c>
      <c r="C18" s="73"/>
      <c r="D18" s="73"/>
      <c r="E18" s="73">
        <f>B18</f>
        <v>8750</v>
      </c>
      <c r="F18" s="73"/>
      <c r="G18" s="73"/>
      <c r="H18" s="73">
        <f>E18</f>
        <v>8750</v>
      </c>
      <c r="I18" s="73"/>
      <c r="J18" s="73"/>
      <c r="K18" s="73">
        <f>H18</f>
        <v>8750</v>
      </c>
      <c r="L18" s="73"/>
      <c r="M18" s="73"/>
      <c r="N18" s="37">
        <f>SUM(B18:M18)</f>
        <v>35000</v>
      </c>
    </row>
    <row r="19" spans="1:14" ht="15">
      <c r="A19" t="s">
        <v>56</v>
      </c>
      <c r="B19" s="73">
        <f>B17-$B$5/4</f>
        <v>-1750</v>
      </c>
      <c r="C19" s="73"/>
      <c r="D19" s="73"/>
      <c r="E19" s="73">
        <f>E17-$B$5/4</f>
        <v>250</v>
      </c>
      <c r="F19" s="73"/>
      <c r="G19" s="73"/>
      <c r="H19" s="73">
        <f>H17-$B$5/4</f>
        <v>1250</v>
      </c>
      <c r="I19" s="73"/>
      <c r="J19" s="73"/>
      <c r="K19" s="73">
        <f>K17-$B$5/4</f>
        <v>2250</v>
      </c>
      <c r="L19" s="73"/>
      <c r="M19" s="73"/>
      <c r="N19" s="37">
        <f>SUM(B19:M19)</f>
        <v>2000</v>
      </c>
    </row>
    <row r="20" spans="1:14" ht="15">
      <c r="A20" t="s">
        <v>60</v>
      </c>
      <c r="B20" s="74">
        <f>-B19*B16</f>
        <v>61250</v>
      </c>
      <c r="C20" s="74"/>
      <c r="D20" s="74"/>
      <c r="E20" s="74">
        <f>-E19*E16</f>
        <v>-8750</v>
      </c>
      <c r="F20" s="74"/>
      <c r="G20" s="74"/>
      <c r="H20" s="74">
        <f>-H19*H16</f>
        <v>-43750</v>
      </c>
      <c r="I20" s="74"/>
      <c r="J20" s="74"/>
      <c r="K20" s="74">
        <f>-K19*K16</f>
        <v>-112500</v>
      </c>
      <c r="L20" s="74"/>
      <c r="M20" s="74"/>
      <c r="N20" s="49">
        <f>SUM(B20:M20)</f>
        <v>-103750</v>
      </c>
    </row>
    <row r="21" spans="2:14" ht="15">
      <c r="B21" s="39"/>
      <c r="C21" s="1"/>
      <c r="D21" s="1"/>
      <c r="E21" s="39"/>
      <c r="F21" s="1"/>
      <c r="G21" s="1"/>
      <c r="H21" s="39"/>
      <c r="I21" s="1"/>
      <c r="J21" s="1"/>
      <c r="K21" s="39"/>
      <c r="L21" s="1"/>
      <c r="M21" s="1"/>
      <c r="N21" s="40"/>
    </row>
    <row r="23" spans="1:14" ht="15">
      <c r="A23" s="8"/>
      <c r="B23" s="47" t="s">
        <v>0</v>
      </c>
      <c r="C23" s="47" t="s">
        <v>1</v>
      </c>
      <c r="D23" s="47" t="s">
        <v>2</v>
      </c>
      <c r="E23" s="47" t="s">
        <v>3</v>
      </c>
      <c r="F23" s="47" t="s">
        <v>4</v>
      </c>
      <c r="G23" s="47" t="s">
        <v>5</v>
      </c>
      <c r="H23" s="47" t="s">
        <v>6</v>
      </c>
      <c r="I23" s="47" t="s">
        <v>7</v>
      </c>
      <c r="J23" s="47" t="s">
        <v>8</v>
      </c>
      <c r="K23" s="47" t="s">
        <v>9</v>
      </c>
      <c r="L23" s="47" t="s">
        <v>10</v>
      </c>
      <c r="M23" s="47" t="s">
        <v>11</v>
      </c>
      <c r="N23" s="11" t="s">
        <v>25</v>
      </c>
    </row>
    <row r="24" spans="1:16" ht="15">
      <c r="A24" t="s">
        <v>47</v>
      </c>
      <c r="B24" s="48">
        <v>35</v>
      </c>
      <c r="C24" s="48">
        <v>35</v>
      </c>
      <c r="D24" s="48">
        <v>35</v>
      </c>
      <c r="E24" s="48">
        <v>35</v>
      </c>
      <c r="F24" s="48">
        <v>35</v>
      </c>
      <c r="G24" s="48">
        <v>35</v>
      </c>
      <c r="H24" s="48">
        <v>50</v>
      </c>
      <c r="I24" s="48">
        <v>1000</v>
      </c>
      <c r="J24" s="48">
        <v>50</v>
      </c>
      <c r="K24" s="48">
        <v>35</v>
      </c>
      <c r="L24" s="48">
        <v>35</v>
      </c>
      <c r="M24" s="48">
        <v>35</v>
      </c>
      <c r="N24" s="64">
        <f>MAX(MIN(B24:M24),MIN(MAX(B24:M24),SUMPRODUCT(B27:M27,B24:M24)/SUM(B27:M27)))</f>
        <v>226.56862745098036</v>
      </c>
      <c r="O24" s="65"/>
      <c r="P24" s="65" t="s">
        <v>58</v>
      </c>
    </row>
    <row r="25" spans="1:14" ht="15">
      <c r="A25" t="s">
        <v>52</v>
      </c>
      <c r="B25" s="23">
        <v>1500</v>
      </c>
      <c r="C25" s="23">
        <v>2000</v>
      </c>
      <c r="D25" s="23">
        <v>2500</v>
      </c>
      <c r="E25" s="23">
        <v>3000</v>
      </c>
      <c r="F25" s="23">
        <v>3100</v>
      </c>
      <c r="G25" s="23">
        <v>3200</v>
      </c>
      <c r="H25" s="23">
        <v>3300</v>
      </c>
      <c r="I25" s="23">
        <v>3500</v>
      </c>
      <c r="J25" s="23">
        <v>3500</v>
      </c>
      <c r="K25" s="23">
        <v>3750</v>
      </c>
      <c r="L25" s="23">
        <v>4000</v>
      </c>
      <c r="M25" s="23">
        <v>4500</v>
      </c>
      <c r="N25" s="38">
        <f>SUM(B25:M25)</f>
        <v>37850</v>
      </c>
    </row>
    <row r="26" spans="1:14" ht="15">
      <c r="A26" t="s">
        <v>55</v>
      </c>
      <c r="B26" s="41">
        <f>B12/12</f>
        <v>3100</v>
      </c>
      <c r="C26" s="41">
        <f>B26</f>
        <v>3100</v>
      </c>
      <c r="D26" s="41">
        <f aca="true" t="shared" si="0" ref="D26:L26">C26</f>
        <v>3100</v>
      </c>
      <c r="E26" s="41">
        <f t="shared" si="0"/>
        <v>3100</v>
      </c>
      <c r="F26" s="41">
        <f t="shared" si="0"/>
        <v>3100</v>
      </c>
      <c r="G26" s="41">
        <f t="shared" si="0"/>
        <v>3100</v>
      </c>
      <c r="H26" s="41">
        <f t="shared" si="0"/>
        <v>3100</v>
      </c>
      <c r="I26" s="41">
        <f t="shared" si="0"/>
        <v>3100</v>
      </c>
      <c r="J26" s="41">
        <f t="shared" si="0"/>
        <v>3100</v>
      </c>
      <c r="K26" s="41">
        <f t="shared" si="0"/>
        <v>3100</v>
      </c>
      <c r="L26" s="41">
        <f t="shared" si="0"/>
        <v>3100</v>
      </c>
      <c r="M26" s="41">
        <f>L26</f>
        <v>3100</v>
      </c>
      <c r="N26" s="38">
        <f>SUM(B26:M26)</f>
        <v>37200</v>
      </c>
    </row>
    <row r="27" spans="1:14" ht="15">
      <c r="A27" t="s">
        <v>53</v>
      </c>
      <c r="B27" s="27">
        <f>B25-$B$17/3</f>
        <v>-833.3333333333335</v>
      </c>
      <c r="C27" s="27">
        <f>C25-$B$17/3</f>
        <v>-333.3333333333335</v>
      </c>
      <c r="D27" s="27">
        <f>D25-$B$17/3</f>
        <v>166.66666666666652</v>
      </c>
      <c r="E27" s="27">
        <f>E25-$E$17/3</f>
        <v>0</v>
      </c>
      <c r="F27" s="27">
        <f>F25-$E$17/3</f>
        <v>100</v>
      </c>
      <c r="G27" s="27">
        <f>G25-$E$17/3</f>
        <v>200</v>
      </c>
      <c r="H27" s="27">
        <f>H25-$H$17/3</f>
        <v>-33.333333333333485</v>
      </c>
      <c r="I27" s="27">
        <f>I25-$H$17/3</f>
        <v>166.66666666666652</v>
      </c>
      <c r="J27" s="27">
        <f>J25-$H$17/3</f>
        <v>166.66666666666652</v>
      </c>
      <c r="K27" s="27">
        <f>K25-$K$17/3</f>
        <v>83.33333333333348</v>
      </c>
      <c r="L27" s="27">
        <f>L25-$K$17/3</f>
        <v>333.3333333333335</v>
      </c>
      <c r="M27" s="27">
        <f>M25-$K$17/3</f>
        <v>833.3333333333335</v>
      </c>
      <c r="N27" s="37">
        <f>SUM(B27:M27)</f>
        <v>849.9999999999995</v>
      </c>
    </row>
    <row r="28" spans="1:14" ht="15">
      <c r="A28" t="s">
        <v>60</v>
      </c>
      <c r="B28" s="62">
        <f>-B27*B24</f>
        <v>29166.66666666667</v>
      </c>
      <c r="C28" s="62">
        <f aca="true" t="shared" si="1" ref="C28:M28">-C27*C24</f>
        <v>11666.666666666672</v>
      </c>
      <c r="D28" s="62">
        <f t="shared" si="1"/>
        <v>-5833.3333333333285</v>
      </c>
      <c r="E28" s="62">
        <f t="shared" si="1"/>
        <v>0</v>
      </c>
      <c r="F28" s="62">
        <f t="shared" si="1"/>
        <v>-3500</v>
      </c>
      <c r="G28" s="62">
        <f t="shared" si="1"/>
        <v>-7000</v>
      </c>
      <c r="H28" s="62">
        <f t="shared" si="1"/>
        <v>1666.6666666666742</v>
      </c>
      <c r="I28" s="62">
        <f t="shared" si="1"/>
        <v>-166666.6666666665</v>
      </c>
      <c r="J28" s="62">
        <f t="shared" si="1"/>
        <v>-8333.333333333325</v>
      </c>
      <c r="K28" s="62">
        <f t="shared" si="1"/>
        <v>-2916.666666666672</v>
      </c>
      <c r="L28" s="62">
        <f t="shared" si="1"/>
        <v>-11666.666666666672</v>
      </c>
      <c r="M28" s="62">
        <f t="shared" si="1"/>
        <v>-29166.66666666667</v>
      </c>
      <c r="N28" s="63">
        <f>SUM(B28:M28)</f>
        <v>-192583.3333333332</v>
      </c>
    </row>
    <row r="29" spans="2:14" ht="15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2"/>
    </row>
    <row r="31" spans="1:16" ht="30">
      <c r="A31" s="50" t="s">
        <v>61</v>
      </c>
      <c r="B31" s="51" t="s">
        <v>62</v>
      </c>
      <c r="C31" s="52" t="s">
        <v>63</v>
      </c>
      <c r="D31" s="53" t="s">
        <v>25</v>
      </c>
      <c r="N31" s="64">
        <f>MAX(MIN(N16,N24),MIN(MAX(N16,N24),(N19*N16+N27*N24)/(N19+N27)))</f>
        <v>102.66081871345025</v>
      </c>
      <c r="O31" s="65"/>
      <c r="P31" s="65" t="s">
        <v>64</v>
      </c>
    </row>
    <row r="32" spans="1:4" ht="15">
      <c r="A32" s="14" t="s">
        <v>44</v>
      </c>
      <c r="B32" s="54">
        <f>-(B9-B2)*$N$31</f>
        <v>10266.081871345026</v>
      </c>
      <c r="C32" s="54">
        <f>$C$35*C9</f>
        <v>-9283.594290385454</v>
      </c>
      <c r="D32" s="55">
        <f>SUM(B32:C32)</f>
        <v>982.4875809595724</v>
      </c>
    </row>
    <row r="33" spans="1:4" ht="15">
      <c r="A33" s="14" t="s">
        <v>45</v>
      </c>
      <c r="B33" s="54">
        <f>-(B10-B3)*$N$31</f>
        <v>-153991.2280701754</v>
      </c>
      <c r="C33" s="54">
        <f>$C$35*C10</f>
        <v>-21788.027416210763</v>
      </c>
      <c r="D33" s="55">
        <f>SUM(B33:C33)</f>
        <v>-175779.25548638616</v>
      </c>
    </row>
    <row r="34" spans="1:4" ht="15">
      <c r="A34" s="14" t="s">
        <v>46</v>
      </c>
      <c r="B34" s="56">
        <f>-(B11-B4)*$N$31</f>
        <v>-82128.65497076021</v>
      </c>
      <c r="C34" s="57">
        <f>$C$35*C11</f>
        <v>-39407.91045714642</v>
      </c>
      <c r="D34" s="58">
        <f>SUM(B34:C34)</f>
        <v>-121536.56542790664</v>
      </c>
    </row>
    <row r="35" spans="1:14" ht="15.75" thickBot="1">
      <c r="A35" s="59" t="s">
        <v>25</v>
      </c>
      <c r="B35" s="60">
        <f>SUM(B32:B34)</f>
        <v>-225853.80116959056</v>
      </c>
      <c r="C35" s="60">
        <f>N35-B35</f>
        <v>-70479.53216374264</v>
      </c>
      <c r="D35" s="61">
        <f>SUM(D32:D34)</f>
        <v>-296333.33333333326</v>
      </c>
      <c r="M35" s="46" t="s">
        <v>65</v>
      </c>
      <c r="N35" s="63">
        <f>N28+N20</f>
        <v>-296333.3333333332</v>
      </c>
    </row>
    <row r="36" ht="15.75" thickTop="1"/>
  </sheetData>
  <sheetProtection/>
  <mergeCells count="24">
    <mergeCell ref="B15:D15"/>
    <mergeCell ref="E15:G15"/>
    <mergeCell ref="H15:J15"/>
    <mergeCell ref="K15:M15"/>
    <mergeCell ref="B16:D16"/>
    <mergeCell ref="E16:G16"/>
    <mergeCell ref="H16:J16"/>
    <mergeCell ref="K16:M16"/>
    <mergeCell ref="B17:D17"/>
    <mergeCell ref="E17:G17"/>
    <mergeCell ref="H17:J17"/>
    <mergeCell ref="K17:M17"/>
    <mergeCell ref="B18:D18"/>
    <mergeCell ref="E18:G18"/>
    <mergeCell ref="H18:J18"/>
    <mergeCell ref="K18:M18"/>
    <mergeCell ref="B19:D19"/>
    <mergeCell ref="E19:G19"/>
    <mergeCell ref="H19:J19"/>
    <mergeCell ref="K19:M19"/>
    <mergeCell ref="B20:D20"/>
    <mergeCell ref="E20:G20"/>
    <mergeCell ref="H20:J20"/>
    <mergeCell ref="K20:M20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dtretheway</dc:creator>
  <cp:keywords/>
  <dc:description/>
  <cp:lastModifiedBy>ParkerHelget</cp:lastModifiedBy>
  <dcterms:created xsi:type="dcterms:W3CDTF">2012-11-02T15:20:17Z</dcterms:created>
  <dcterms:modified xsi:type="dcterms:W3CDTF">2013-02-05T22:05:46Z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GroupTaxHTFiel">
    <vt:lpwstr>Meeting Jul 9, 2013|0e46b524-94a5-42d1-a8ec-efab4f7ee444</vt:lpwstr>
  </property>
  <property fmtid="{D5CDD505-2E9C-101B-9397-08002B2CF9AE}" pid="4" name="ISOTopicTaxHTFiel">
    <vt:lpwstr>Stakeholder processes|71659ab1-dac7-419e-9529-abc47c232b66</vt:lpwstr>
  </property>
  <property fmtid="{D5CDD505-2E9C-101B-9397-08002B2CF9AE}" pid="5" name="ISOTop">
    <vt:lpwstr>7;#Stakeholder processes|71659ab1-dac7-419e-9529-abc47c232b66</vt:lpwstr>
  </property>
  <property fmtid="{D5CDD505-2E9C-101B-9397-08002B2CF9AE}" pid="6" name="ISOKeywordsTaxHTFiel">
    <vt:lpwstr>Technical Documentation|b9a56eae-e0f6-4439-8844-c2164f7e3cc6;Energy Imbalance Market|9ea0293c-310a-474a-b5d2-82a2d1ca4395;stakeholder meeting|8025968f-9056-4c6d-a251-ca47de55a03d</vt:lpwstr>
  </property>
  <property fmtid="{D5CDD505-2E9C-101B-9397-08002B2CF9AE}" pid="7" name="ISOKeywor">
    <vt:lpwstr>377;#Technical Documentation|b9a56eae-e0f6-4439-8844-c2164f7e3cc6;#1147;#Energy Imbalance Market|9ea0293c-310a-474a-b5d2-82a2d1ca4395;#185;#stakeholder meeting|8025968f-9056-4c6d-a251-ca47de55a03d</vt:lpwstr>
  </property>
  <property fmtid="{D5CDD505-2E9C-101B-9397-08002B2CF9AE}" pid="8" name="m9e70a6096144fc698577b786817f2">
    <vt:lpwstr/>
  </property>
  <property fmtid="{D5CDD505-2E9C-101B-9397-08002B2CF9AE}" pid="9" name="ISOGro">
    <vt:lpwstr>3334;#Meeting Jul 9, 2013|0e46b524-94a5-42d1-a8ec-efab4f7ee444</vt:lpwstr>
  </property>
  <property fmtid="{D5CDD505-2E9C-101B-9397-08002B2CF9AE}" pid="10" name="ISOArchi">
    <vt:lpwstr/>
  </property>
  <property fmtid="{D5CDD505-2E9C-101B-9397-08002B2CF9AE}" pid="11" name="TaxCatchA">
    <vt:lpwstr>377;#Technical Documentation|b9a56eae-e0f6-4439-8844-c2164f7e3cc6;#1147;#Energy Imbalance Market|9ea0293c-310a-474a-b5d2-82a2d1ca4395;#185;#stakeholder meeting|8025968f-9056-4c6d-a251-ca47de55a03d;#3334;#Meeting Jul 9, 2013|0e46b524-94a5-42d1-a8ec-efab4f7</vt:lpwstr>
  </property>
</Properties>
</file>