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10" activeTab="0"/>
  </bookViews>
  <sheets>
    <sheet name="menu" sheetId="1" r:id="rId1"/>
    <sheet name="factors" sheetId="2" r:id="rId2"/>
  </sheets>
  <definedNames>
    <definedName name="_xlnm.Print_Area" localSheetId="0">'menu'!$A$4:$N$103</definedName>
    <definedName name="_xlnm.Print_Titles" localSheetId="0">'menu'!$1:$3</definedName>
  </definedNames>
  <calcPr fullCalcOnLoad="1"/>
</workbook>
</file>

<file path=xl/comments1.xml><?xml version="1.0" encoding="utf-8"?>
<comments xmlns="http://schemas.openxmlformats.org/spreadsheetml/2006/main">
  <authors>
    <author>bnanning</author>
  </authors>
  <commentList>
    <comment ref="G64" authorId="0">
      <text>
        <r>
          <rPr>
            <b/>
            <sz val="8"/>
            <rFont val="Tahoma"/>
            <family val="2"/>
          </rPr>
          <t>bnanning:</t>
        </r>
        <r>
          <rPr>
            <sz val="8"/>
            <rFont val="Tahoma"/>
            <family val="2"/>
          </rPr>
          <t xml:space="preserve">
</t>
        </r>
      </text>
    </comment>
    <comment ref="G65" authorId="0">
      <text>
        <r>
          <rPr>
            <b/>
            <sz val="8"/>
            <rFont val="Tahoma"/>
            <family val="2"/>
          </rPr>
          <t>bnanning:</t>
        </r>
        <r>
          <rPr>
            <sz val="8"/>
            <rFont val="Tahoma"/>
            <family val="2"/>
          </rPr>
          <t xml:space="preserve">
</t>
        </r>
      </text>
    </comment>
    <comment ref="G72" authorId="0">
      <text>
        <r>
          <rPr>
            <b/>
            <sz val="8"/>
            <rFont val="Tahoma"/>
            <family val="2"/>
          </rPr>
          <t>bnanning: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<sst xmlns="http://schemas.openxmlformats.org/spreadsheetml/2006/main" count="200" uniqueCount="136">
  <si>
    <t>500 kV</t>
  </si>
  <si>
    <t>Double Bus sections - 2 buses spanning 2 positions</t>
  </si>
  <si>
    <t>Double Bus sections - 2 buses spanning 4 positions</t>
  </si>
  <si>
    <t>New Substation Equipment</t>
  </si>
  <si>
    <t>Replacement Substation Equipment</t>
  </si>
  <si>
    <t>Circuit Breakers (without TRV caps)</t>
  </si>
  <si>
    <t>Disconnect switches (incl. steel structures and foundations)</t>
  </si>
  <si>
    <t>New Protection Equipment</t>
  </si>
  <si>
    <t>Reconductor/Upgrade Transmission Line</t>
  </si>
  <si>
    <t>Terrain</t>
  </si>
  <si>
    <t>flat</t>
  </si>
  <si>
    <t>hilly</t>
  </si>
  <si>
    <t>Environmental</t>
  </si>
  <si>
    <t>low mitigation</t>
  </si>
  <si>
    <t>med mitigation</t>
  </si>
  <si>
    <t>high mitigation</t>
  </si>
  <si>
    <t>Location</t>
  </si>
  <si>
    <t>suburban</t>
  </si>
  <si>
    <t>urban/metro</t>
  </si>
  <si>
    <t>Metering</t>
  </si>
  <si>
    <t>Factor Type:</t>
  </si>
  <si>
    <t>Low Impact factors:</t>
  </si>
  <si>
    <t>Medium Impact factors:</t>
  </si>
  <si>
    <t>High Impact factors:</t>
  </si>
  <si>
    <t>Units</t>
  </si>
  <si>
    <t>per unit</t>
  </si>
  <si>
    <t>per mile</t>
  </si>
  <si>
    <t>Fiber</t>
  </si>
  <si>
    <t>Microwave</t>
  </si>
  <si>
    <t>per sub</t>
  </si>
  <si>
    <t>IT interface equipment - substation</t>
  </si>
  <si>
    <t>IT interface equipment - T/L</t>
  </si>
  <si>
    <t>SPS Relays</t>
  </si>
  <si>
    <t>Factors for use in developing cost estimates in Phase I GIPR studies</t>
  </si>
  <si>
    <t>Factor Amount:</t>
  </si>
  <si>
    <t>"Voltages"</t>
  </si>
  <si>
    <t>Single Breaker</t>
  </si>
  <si>
    <t>Transformer Banks:</t>
  </si>
  <si>
    <t>Breaker and a half (2CB)</t>
  </si>
  <si>
    <t>Double Breaker (3CB)</t>
  </si>
  <si>
    <t>Series Capacitors</t>
  </si>
  <si>
    <t>Shunt Reactors</t>
  </si>
  <si>
    <t>Phase Shifter</t>
  </si>
  <si>
    <t>Bus Tie (1CB)</t>
  </si>
  <si>
    <t>Ground Bank</t>
  </si>
  <si>
    <t>rate</t>
  </si>
  <si>
    <t>Annual Escalation Rate (10 yrs 2009-2017)</t>
  </si>
  <si>
    <t>Escalation:</t>
  </si>
  <si>
    <t xml:space="preserve">Equipment Categories </t>
  </si>
  <si>
    <t>230 kV</t>
  </si>
  <si>
    <t>Substation Control Buildings</t>
  </si>
  <si>
    <t>Transient recovery voltage capacitors (set of 3, separate from CBs)</t>
  </si>
  <si>
    <t>Additional set of bushing current transformers (3) at existing CBs</t>
  </si>
  <si>
    <t>as baseline escalation rate</t>
  </si>
  <si>
    <t xml:space="preserve">Line Positions to terminate gen-ties and Transformer Bank positions </t>
  </si>
  <si>
    <t>Shunt Capacitors</t>
  </si>
  <si>
    <t>typical configuration for 500 kV</t>
  </si>
  <si>
    <t>Gas Insulated Substation (in lieu of open air construction, which is typical)</t>
  </si>
  <si>
    <t>lump sum, if required</t>
  </si>
  <si>
    <t>Miscellaneous Equipment (see comments)</t>
  </si>
  <si>
    <t>not typical, would be estimated as</t>
  </si>
  <si>
    <t>Circuit Breakers (including replacement of foundation)</t>
  </si>
  <si>
    <t>New SPS</t>
  </si>
  <si>
    <t>Single Circuit, Lattice Tower</t>
  </si>
  <si>
    <t>New Transmission Line</t>
  </si>
  <si>
    <t>Rebuild Transmission Line (complete tear down and replace)</t>
  </si>
  <si>
    <t>Upgrade of existing RTUs</t>
  </si>
  <si>
    <t>Engineering costs</t>
  </si>
  <si>
    <t>X</t>
  </si>
  <si>
    <t>$ millions</t>
  </si>
  <si>
    <t>Simplified example on how to apply factors:</t>
  </si>
  <si>
    <t>With high environmental mitigation:</t>
  </si>
  <si>
    <t>Known characteristics of proposed transmission line ROW:</t>
  </si>
  <si>
    <t>Fully loaded cost per mile for this given project</t>
  </si>
  <si>
    <t>138 kV</t>
  </si>
  <si>
    <t>69 kV</t>
  </si>
  <si>
    <t>500/230 kV 4-1 Phase</t>
  </si>
  <si>
    <t>500/230 kV 3-1 Phase</t>
  </si>
  <si>
    <t>500/138 kV 1-3 Phase</t>
  </si>
  <si>
    <t>230/138 kV</t>
  </si>
  <si>
    <t>230/69 kV</t>
  </si>
  <si>
    <t>site specific</t>
  </si>
  <si>
    <t xml:space="preserve">contemplates using Handy-Whitman Index of Public Utilities </t>
  </si>
  <si>
    <t>Cost</t>
  </si>
  <si>
    <t>Phone Line</t>
  </si>
  <si>
    <t>Bank Protection</t>
  </si>
  <si>
    <t>Tie Line Protection</t>
  </si>
  <si>
    <t>Bus Protection</t>
  </si>
  <si>
    <t>138/69kV</t>
  </si>
  <si>
    <t>Position cost estimate includes cost of any related disconnect switches and protection equipment located in the position</t>
  </si>
  <si>
    <t>Single Circuit Wood Equivalent Steel Pole</t>
  </si>
  <si>
    <t>Double Circuit Wood Equivalent Steel Pole</t>
  </si>
  <si>
    <t>Double Circuit, Anchor-bolted Steel Pole</t>
  </si>
  <si>
    <t>Single Circuit, Anchor-bolted Steel Pole</t>
  </si>
  <si>
    <t>230kV assumes: Single Circuit is 2 cond./phase (Split phase or bundled), Dbl. Circuit is 2 cond./phase each circuit.  138kV = 230kV less OHGW. Anchor bolted steel pole construction approx. = for all voltages.</t>
  </si>
  <si>
    <t>Environmental / Regulatory Licensing Costs, Permitting</t>
  </si>
  <si>
    <t>Site specific costs in addition to per-unit costs listed above:</t>
  </si>
  <si>
    <t>Civil work:  Site Preparation including Substation site grading, ground grid installation, walls/fencing/containment, geotechnical analysis and access road and structure work pad design and construction.</t>
  </si>
  <si>
    <t>Land Purchase costs</t>
  </si>
  <si>
    <t>Unit cost of transformer banks reflects cost of the highest MVA rated transformer for the given voltage a steel deadend structure and protection</t>
  </si>
  <si>
    <t>includes cost of CB and disconnect</t>
  </si>
  <si>
    <t xml:space="preserve">Rebuild costs = New construction plus the removals. </t>
  </si>
  <si>
    <t xml:space="preserve">Cost varies depending on the number of structures to be replaced and requirements for temporary line construction.  Estimates will be provided on a site specific basis. </t>
  </si>
  <si>
    <t>SDG&amp;E Preliminary Draft Unit Cost Guide</t>
  </si>
  <si>
    <t>Hypothetical baseline cost per mile for Double Circuit 230 kV line using Anchor Bolted Steel Poles:</t>
  </si>
  <si>
    <t>low mitigation 1.0</t>
  </si>
  <si>
    <t>flat 1.0</t>
  </si>
  <si>
    <t>med mitigation 1.2</t>
  </si>
  <si>
    <t>urban/metro 1.0</t>
  </si>
  <si>
    <t>suburban 1.1</t>
  </si>
  <si>
    <t>hilly 1.2</t>
  </si>
  <si>
    <t>high mitigation 1.3</t>
  </si>
  <si>
    <t>Transmission line cost per mile assumes standard SDG&amp;E construction.</t>
  </si>
  <si>
    <t>General contingency factor:  35% included in the Unit Costs</t>
  </si>
  <si>
    <t>Outage coordination caused delays or restrictions are not included in the unit cost estimates.</t>
  </si>
  <si>
    <t xml:space="preserve">Overtime for labor is not included in the unit cost estimates.  </t>
  </si>
  <si>
    <t>Not typical, would be estimated as site specific, if required</t>
  </si>
  <si>
    <t>typical configuration for 230 kV</t>
  </si>
  <si>
    <t>To be provided in Phase 1.</t>
  </si>
  <si>
    <t>Assumptions underlying unit cost guide:</t>
  </si>
  <si>
    <t>Mountainous terrain: Some Helicopter Operation</t>
  </si>
  <si>
    <t xml:space="preserve">Costs provided here are for typical SDG&amp;E substation items.  </t>
  </si>
  <si>
    <t xml:space="preserve">Engineering costs are included in per-unit costs provided above, additional engineering could be required depending on the complexity of regulatory / licensing requirements.  Civil Work: both engineering and construction is not included in unit costs because of the extreme variability of sites. Substation control building costs vary greatly depending on whether a new facility is required or if an existing facility has the capability to receive additional equipment. </t>
  </si>
  <si>
    <t>Cost can vary widely, will be determined on a site specific basis.</t>
  </si>
  <si>
    <t>New protection equipment is greatly dependent upon geographic location with respect to existing facilities.  Costs will be provided in Phase 1.</t>
  </si>
  <si>
    <t>rural / remote</t>
  </si>
  <si>
    <t>rugged / mountain</t>
  </si>
  <si>
    <t>rugged / mountain 1.3</t>
  </si>
  <si>
    <t>rural / remote 1.3</t>
  </si>
  <si>
    <t>Costs are in 2010 Dollars (x1000)</t>
  </si>
  <si>
    <t>These unit cost are in 2010 dollars.  Each Phase 1 cost estimate will use escalation rates for future periods based on good engineering judgment and indices used in industry practice such as Handy-Whitman.</t>
  </si>
  <si>
    <t>As of January 2010</t>
  </si>
  <si>
    <t>Revisions for Year 2010</t>
  </si>
  <si>
    <t>Substation equipment costs reflect escalation into 2010.</t>
  </si>
  <si>
    <t>Notes/Comments:  Revisions for 2010 noted on "factors" sheet</t>
  </si>
  <si>
    <t>Transmission Line costs reflect changes to Engineering and Overhead costs from 2008 to 2009 and escalation.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</si>
</sst>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"/>
    <numFmt numFmtId="166" formatCode="_(&quot;$&quot;* #,##0_);_(&quot;$&quot;* \(#,##0\);_(&quot;$&quot;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4" xfId="0" applyFont="1" applyFill="1" applyBorder="1" applyAlignment="1">
      <alignment textRotation="45" wrapText="1"/>
    </xf>
    <xf numFmtId="0" fontId="1" fillId="0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0" xfId="0" applyFont="1" applyFill="1" applyAlignment="1">
      <alignment/>
    </xf>
    <xf numFmtId="0" fontId="1" fillId="33" borderId="12" xfId="0" applyFont="1" applyFill="1" applyBorder="1" applyAlignment="1">
      <alignment vertical="center" textRotation="45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44" fontId="0" fillId="0" borderId="0" xfId="44" applyFont="1" applyAlignment="1">
      <alignment/>
    </xf>
    <xf numFmtId="44" fontId="0" fillId="0" borderId="0" xfId="44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18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0" fillId="34" borderId="12" xfId="0" applyNumberForma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34" borderId="20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ont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33" borderId="25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5" borderId="20" xfId="0" applyFont="1" applyFill="1" applyBorder="1" applyAlignment="1">
      <alignment wrapText="1"/>
    </xf>
    <xf numFmtId="0" fontId="0" fillId="35" borderId="24" xfId="0" applyFont="1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0" fillId="35" borderId="20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38" borderId="26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showGridLines="0" tabSelected="1" zoomScale="75" zoomScaleNormal="75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5" sqref="A5"/>
      <selection pane="bottomRight" activeCell="J48" sqref="J48"/>
    </sheetView>
  </sheetViews>
  <sheetFormatPr defaultColWidth="9.140625" defaultRowHeight="12.75"/>
  <cols>
    <col min="1" max="1" width="2.28125" style="0" customWidth="1"/>
    <col min="2" max="2" width="4.57421875" style="0" customWidth="1"/>
    <col min="3" max="3" width="2.421875" style="0" customWidth="1"/>
    <col min="4" max="4" width="5.00390625" style="0" customWidth="1"/>
    <col min="5" max="5" width="4.7109375" style="0" customWidth="1"/>
    <col min="6" max="6" width="37.140625" style="0" customWidth="1"/>
    <col min="8" max="8" width="9.28125" style="0" customWidth="1"/>
    <col min="9" max="10" width="6.8515625" style="0" customWidth="1"/>
    <col min="11" max="12" width="6.8515625" style="0" bestFit="1" customWidth="1"/>
    <col min="13" max="13" width="4.7109375" style="1" customWidth="1"/>
    <col min="14" max="14" width="45.28125" style="31" customWidth="1"/>
  </cols>
  <sheetData>
    <row r="1" spans="1:7" ht="15">
      <c r="A1" s="37"/>
      <c r="B1" s="37"/>
      <c r="C1" s="37"/>
      <c r="D1" s="37"/>
      <c r="E1" s="37"/>
      <c r="F1" s="38"/>
      <c r="G1" s="7"/>
    </row>
    <row r="2" spans="1:12" ht="15">
      <c r="A2" s="37"/>
      <c r="B2" s="37"/>
      <c r="C2" s="37"/>
      <c r="D2" s="37"/>
      <c r="E2" s="37"/>
      <c r="F2" s="38"/>
      <c r="G2" s="7"/>
      <c r="I2" s="75" t="s">
        <v>129</v>
      </c>
      <c r="J2" s="75"/>
      <c r="K2" s="75"/>
      <c r="L2" s="75"/>
    </row>
    <row r="3" spans="1:14" ht="51" customHeight="1">
      <c r="A3" s="18"/>
      <c r="B3" s="10"/>
      <c r="C3" s="10"/>
      <c r="D3" s="10"/>
      <c r="E3" s="10"/>
      <c r="F3" s="10"/>
      <c r="G3" s="20" t="s">
        <v>35</v>
      </c>
      <c r="H3" s="16"/>
      <c r="I3" s="35" t="s">
        <v>75</v>
      </c>
      <c r="J3" s="34" t="s">
        <v>74</v>
      </c>
      <c r="K3" s="9" t="s">
        <v>49</v>
      </c>
      <c r="L3" s="9" t="s">
        <v>0</v>
      </c>
      <c r="M3" s="30"/>
      <c r="N3" s="65" t="s">
        <v>134</v>
      </c>
    </row>
    <row r="4" spans="1:8" ht="12.75">
      <c r="A4" s="12" t="s">
        <v>48</v>
      </c>
      <c r="B4" s="10"/>
      <c r="C4" s="10"/>
      <c r="D4" s="10"/>
      <c r="E4" s="10"/>
      <c r="F4" s="11"/>
      <c r="G4" s="15" t="s">
        <v>24</v>
      </c>
      <c r="H4" s="17"/>
    </row>
    <row r="5" ht="12.75">
      <c r="B5" t="s">
        <v>3</v>
      </c>
    </row>
    <row r="6" spans="3:14" ht="12.75" customHeight="1">
      <c r="C6" t="s">
        <v>37</v>
      </c>
      <c r="I6" s="2"/>
      <c r="J6" s="2"/>
      <c r="K6" s="2"/>
      <c r="L6" s="2"/>
      <c r="N6" s="69" t="s">
        <v>99</v>
      </c>
    </row>
    <row r="7" spans="4:14" ht="12.75">
      <c r="D7" t="s">
        <v>76</v>
      </c>
      <c r="G7" t="s">
        <v>25</v>
      </c>
      <c r="I7" s="42"/>
      <c r="J7" s="42"/>
      <c r="K7" s="42"/>
      <c r="L7" s="39">
        <f>48412</f>
        <v>48412</v>
      </c>
      <c r="M7" s="29"/>
      <c r="N7" s="70"/>
    </row>
    <row r="8" spans="4:14" ht="12.75">
      <c r="D8" t="s">
        <v>77</v>
      </c>
      <c r="G8" t="s">
        <v>25</v>
      </c>
      <c r="I8" s="42"/>
      <c r="J8" s="42"/>
      <c r="K8" s="42"/>
      <c r="L8" s="39">
        <f>38205</f>
        <v>38205</v>
      </c>
      <c r="M8" s="29"/>
      <c r="N8" s="70"/>
    </row>
    <row r="9" spans="4:14" ht="12.75" customHeight="1" hidden="1">
      <c r="D9" t="s">
        <v>78</v>
      </c>
      <c r="G9" t="s">
        <v>25</v>
      </c>
      <c r="I9" s="42"/>
      <c r="J9" s="42"/>
      <c r="K9" s="42"/>
      <c r="L9" s="43"/>
      <c r="M9" s="2"/>
      <c r="N9" s="70"/>
    </row>
    <row r="10" spans="4:14" ht="12.75">
      <c r="D10" t="s">
        <v>79</v>
      </c>
      <c r="G10" t="s">
        <v>25</v>
      </c>
      <c r="I10" s="42"/>
      <c r="J10" s="42"/>
      <c r="K10" s="39">
        <f>10304</f>
        <v>10304</v>
      </c>
      <c r="L10" s="43"/>
      <c r="M10" s="2"/>
      <c r="N10" s="70"/>
    </row>
    <row r="11" spans="4:14" ht="12.75">
      <c r="D11" t="s">
        <v>80</v>
      </c>
      <c r="G11" t="s">
        <v>25</v>
      </c>
      <c r="I11" s="43"/>
      <c r="J11" s="42"/>
      <c r="K11" s="39">
        <f>8141</f>
        <v>8141</v>
      </c>
      <c r="L11" s="43"/>
      <c r="M11" s="2"/>
      <c r="N11" s="70"/>
    </row>
    <row r="12" spans="4:14" ht="12.75">
      <c r="D12" t="s">
        <v>88</v>
      </c>
      <c r="G12" t="s">
        <v>25</v>
      </c>
      <c r="I12" s="42"/>
      <c r="J12" s="39">
        <f>7062</f>
        <v>7062</v>
      </c>
      <c r="K12" s="42"/>
      <c r="L12" s="43"/>
      <c r="M12" s="2"/>
      <c r="N12" s="71"/>
    </row>
    <row r="13" spans="9:13" ht="12.75">
      <c r="I13" s="42"/>
      <c r="J13" s="42"/>
      <c r="K13" s="42"/>
      <c r="L13" s="42"/>
      <c r="M13" s="2"/>
    </row>
    <row r="14" spans="3:14" ht="12.75">
      <c r="C14" t="s">
        <v>54</v>
      </c>
      <c r="I14" s="42"/>
      <c r="J14" s="42"/>
      <c r="K14" s="42"/>
      <c r="L14" s="42"/>
      <c r="N14" s="69" t="s">
        <v>89</v>
      </c>
    </row>
    <row r="15" spans="4:14" ht="12.75">
      <c r="D15" t="s">
        <v>36</v>
      </c>
      <c r="G15" t="s">
        <v>25</v>
      </c>
      <c r="I15" s="39">
        <f>586</f>
        <v>586</v>
      </c>
      <c r="J15" s="39">
        <f>758</f>
        <v>758</v>
      </c>
      <c r="K15" s="39">
        <f>2292</f>
        <v>2292</v>
      </c>
      <c r="L15" s="39">
        <f>4372</f>
        <v>4372</v>
      </c>
      <c r="M15" s="2"/>
      <c r="N15" s="70"/>
    </row>
    <row r="16" spans="4:14" ht="12.75">
      <c r="D16" t="s">
        <v>38</v>
      </c>
      <c r="G16" t="s">
        <v>25</v>
      </c>
      <c r="I16" s="42"/>
      <c r="J16" s="42"/>
      <c r="K16" s="39">
        <f>4575</f>
        <v>4575</v>
      </c>
      <c r="L16" s="39">
        <f>9038</f>
        <v>9038</v>
      </c>
      <c r="M16" s="2"/>
      <c r="N16" s="70"/>
    </row>
    <row r="17" spans="4:14" ht="12.75">
      <c r="D17" t="s">
        <v>39</v>
      </c>
      <c r="G17" t="s">
        <v>25</v>
      </c>
      <c r="I17" s="39">
        <f>963</f>
        <v>963</v>
      </c>
      <c r="J17" s="39">
        <f>1634</f>
        <v>1634</v>
      </c>
      <c r="K17" s="39">
        <f>4942</f>
        <v>4942</v>
      </c>
      <c r="L17" s="39">
        <f>10867</f>
        <v>10867</v>
      </c>
      <c r="M17" s="2"/>
      <c r="N17" s="71"/>
    </row>
    <row r="18" spans="9:13" ht="12.75">
      <c r="I18" s="42"/>
      <c r="J18" s="42"/>
      <c r="K18" s="42"/>
      <c r="L18" s="42"/>
      <c r="M18" s="2"/>
    </row>
    <row r="19" spans="3:14" ht="12.75">
      <c r="C19" t="s">
        <v>1</v>
      </c>
      <c r="G19" t="s">
        <v>25</v>
      </c>
      <c r="I19" s="39">
        <f>1064</f>
        <v>1064</v>
      </c>
      <c r="J19" s="39">
        <f>1420</f>
        <v>1420</v>
      </c>
      <c r="K19" s="39">
        <f>941</f>
        <v>941</v>
      </c>
      <c r="L19" s="39">
        <f>2569</f>
        <v>2569</v>
      </c>
      <c r="M19" s="2"/>
      <c r="N19" s="52" t="s">
        <v>56</v>
      </c>
    </row>
    <row r="20" spans="3:14" ht="12.75">
      <c r="C20" t="s">
        <v>2</v>
      </c>
      <c r="G20" t="s">
        <v>25</v>
      </c>
      <c r="I20" s="39">
        <f>1902</f>
        <v>1902</v>
      </c>
      <c r="J20" s="39">
        <f>2843</f>
        <v>2843</v>
      </c>
      <c r="K20" s="39">
        <f>2408</f>
        <v>2408</v>
      </c>
      <c r="L20" s="39">
        <f>4793</f>
        <v>4793</v>
      </c>
      <c r="M20" s="2"/>
      <c r="N20" s="52" t="s">
        <v>117</v>
      </c>
    </row>
    <row r="21" spans="9:14" ht="12.75">
      <c r="I21" s="42"/>
      <c r="J21" s="42"/>
      <c r="K21" s="42"/>
      <c r="L21" s="42"/>
      <c r="M21" s="2"/>
      <c r="N21" s="54"/>
    </row>
    <row r="22" spans="3:14" ht="12.75">
      <c r="C22" t="s">
        <v>40</v>
      </c>
      <c r="G22" t="s">
        <v>81</v>
      </c>
      <c r="I22" s="43"/>
      <c r="J22" s="43"/>
      <c r="K22" s="43"/>
      <c r="L22" s="43"/>
      <c r="M22" s="2"/>
      <c r="N22" s="55" t="s">
        <v>60</v>
      </c>
    </row>
    <row r="23" spans="9:14" ht="12.75">
      <c r="I23" s="43"/>
      <c r="J23" s="43"/>
      <c r="K23" s="43"/>
      <c r="L23" s="43"/>
      <c r="M23" s="2"/>
      <c r="N23" s="56" t="s">
        <v>58</v>
      </c>
    </row>
    <row r="24" spans="3:14" ht="12.75">
      <c r="C24" t="s">
        <v>55</v>
      </c>
      <c r="G24" t="s">
        <v>25</v>
      </c>
      <c r="I24" s="39">
        <f>900</f>
        <v>900</v>
      </c>
      <c r="J24" s="39">
        <f>983</f>
        <v>983</v>
      </c>
      <c r="K24" s="39">
        <f>3517</f>
        <v>3517</v>
      </c>
      <c r="L24" s="42"/>
      <c r="M24" s="2"/>
      <c r="N24" s="52" t="s">
        <v>100</v>
      </c>
    </row>
    <row r="25" spans="9:14" ht="12.75">
      <c r="I25" s="43"/>
      <c r="J25" s="43"/>
      <c r="K25" s="43"/>
      <c r="L25" s="43"/>
      <c r="M25" s="2"/>
      <c r="N25" s="54"/>
    </row>
    <row r="26" spans="2:14" ht="12.75">
      <c r="B26" t="s">
        <v>59</v>
      </c>
      <c r="I26" s="43"/>
      <c r="J26" s="43"/>
      <c r="K26" s="43"/>
      <c r="L26" s="43"/>
      <c r="M26" s="2"/>
      <c r="N26" s="69" t="s">
        <v>121</v>
      </c>
    </row>
    <row r="27" spans="3:14" ht="12.75" customHeight="1" hidden="1">
      <c r="C27" t="s">
        <v>43</v>
      </c>
      <c r="I27" s="42"/>
      <c r="J27" s="42"/>
      <c r="K27" s="42"/>
      <c r="L27" s="42"/>
      <c r="M27" s="2"/>
      <c r="N27" s="85"/>
    </row>
    <row r="28" spans="3:14" ht="12.75" customHeight="1" hidden="1">
      <c r="C28" t="s">
        <v>41</v>
      </c>
      <c r="I28" s="42"/>
      <c r="J28" s="42"/>
      <c r="K28" s="42"/>
      <c r="L28" s="42"/>
      <c r="M28" s="2"/>
      <c r="N28" s="85"/>
    </row>
    <row r="29" spans="3:14" ht="12.75" customHeight="1" hidden="1">
      <c r="C29" t="s">
        <v>42</v>
      </c>
      <c r="I29" s="42"/>
      <c r="J29" s="42"/>
      <c r="K29" s="42"/>
      <c r="L29" s="42"/>
      <c r="M29" s="2"/>
      <c r="N29" s="85"/>
    </row>
    <row r="30" spans="3:14" ht="12.75" customHeight="1" hidden="1">
      <c r="C30" t="s">
        <v>44</v>
      </c>
      <c r="I30" s="42"/>
      <c r="J30" s="42"/>
      <c r="K30" s="42"/>
      <c r="L30" s="42"/>
      <c r="M30" s="2"/>
      <c r="N30" s="85"/>
    </row>
    <row r="31" spans="3:14" ht="12.75">
      <c r="C31" t="s">
        <v>85</v>
      </c>
      <c r="G31" t="s">
        <v>25</v>
      </c>
      <c r="I31" s="39">
        <f>651</f>
        <v>651</v>
      </c>
      <c r="J31" s="39">
        <f>651</f>
        <v>651</v>
      </c>
      <c r="K31" s="39">
        <f>651</f>
        <v>651</v>
      </c>
      <c r="L31" s="39">
        <f>651</f>
        <v>651</v>
      </c>
      <c r="M31" s="2"/>
      <c r="N31" s="85"/>
    </row>
    <row r="32" spans="3:14" ht="12.75">
      <c r="C32" t="s">
        <v>86</v>
      </c>
      <c r="G32" t="s">
        <v>25</v>
      </c>
      <c r="I32" s="39">
        <f>549</f>
        <v>549</v>
      </c>
      <c r="J32" s="39">
        <f>549</f>
        <v>549</v>
      </c>
      <c r="K32" s="39">
        <f>549</f>
        <v>549</v>
      </c>
      <c r="L32" s="39">
        <f>549</f>
        <v>549</v>
      </c>
      <c r="M32" s="2"/>
      <c r="N32" s="85"/>
    </row>
    <row r="33" spans="3:14" ht="12.75">
      <c r="C33" t="s">
        <v>87</v>
      </c>
      <c r="G33" t="s">
        <v>25</v>
      </c>
      <c r="I33" s="39">
        <f>572</f>
        <v>572</v>
      </c>
      <c r="J33" s="39">
        <f>572</f>
        <v>572</v>
      </c>
      <c r="K33" s="39">
        <f>572</f>
        <v>572</v>
      </c>
      <c r="L33" s="39">
        <f>572</f>
        <v>572</v>
      </c>
      <c r="M33" s="2"/>
      <c r="N33" s="86"/>
    </row>
    <row r="34" spans="9:14" ht="12.75">
      <c r="I34" s="43"/>
      <c r="J34" s="43"/>
      <c r="K34" s="43"/>
      <c r="L34" s="43"/>
      <c r="M34" s="2"/>
      <c r="N34" s="54"/>
    </row>
    <row r="35" spans="2:14" ht="27" customHeight="1">
      <c r="B35" s="76" t="s">
        <v>57</v>
      </c>
      <c r="C35" s="76"/>
      <c r="D35" s="76"/>
      <c r="E35" s="76"/>
      <c r="F35" s="76"/>
      <c r="G35" t="s">
        <v>81</v>
      </c>
      <c r="I35" s="43"/>
      <c r="J35" s="43"/>
      <c r="K35" s="43"/>
      <c r="L35" s="43"/>
      <c r="M35" s="2"/>
      <c r="N35" s="69" t="s">
        <v>116</v>
      </c>
    </row>
    <row r="36" spans="9:14" ht="12.75">
      <c r="I36" s="43"/>
      <c r="J36" s="43"/>
      <c r="K36" s="43"/>
      <c r="L36" s="43"/>
      <c r="M36" s="2"/>
      <c r="N36" s="83"/>
    </row>
    <row r="37" spans="9:14" s="13" customFormat="1" ht="13.5" thickBot="1">
      <c r="I37" s="44"/>
      <c r="J37" s="44"/>
      <c r="K37" s="44"/>
      <c r="L37" s="44"/>
      <c r="M37" s="14"/>
      <c r="N37" s="32"/>
    </row>
    <row r="38" spans="2:12" ht="12.75">
      <c r="B38" t="s">
        <v>4</v>
      </c>
      <c r="I38" s="42"/>
      <c r="J38" s="42"/>
      <c r="K38" s="42"/>
      <c r="L38" s="42"/>
    </row>
    <row r="39" spans="3:14" ht="12.75">
      <c r="C39" t="s">
        <v>61</v>
      </c>
      <c r="G39" t="s">
        <v>25</v>
      </c>
      <c r="I39" s="39">
        <f>242</f>
        <v>242</v>
      </c>
      <c r="J39" s="39">
        <f>332</f>
        <v>332</v>
      </c>
      <c r="K39" s="39">
        <f>651</f>
        <v>651</v>
      </c>
      <c r="L39" s="39">
        <f>1994</f>
        <v>1994</v>
      </c>
      <c r="M39" s="2"/>
      <c r="N39" s="77"/>
    </row>
    <row r="40" spans="3:14" ht="12.75" hidden="1">
      <c r="C40" t="s">
        <v>5</v>
      </c>
      <c r="G40" t="s">
        <v>25</v>
      </c>
      <c r="I40" s="39"/>
      <c r="J40" s="39"/>
      <c r="K40" s="46"/>
      <c r="L40" s="46"/>
      <c r="M40" s="2"/>
      <c r="N40" s="78"/>
    </row>
    <row r="41" spans="3:14" ht="12.75" hidden="1">
      <c r="C41" t="s">
        <v>51</v>
      </c>
      <c r="G41" t="s">
        <v>25</v>
      </c>
      <c r="I41" s="39"/>
      <c r="J41" s="39"/>
      <c r="K41" s="46"/>
      <c r="L41" s="46"/>
      <c r="M41" s="2"/>
      <c r="N41" s="78"/>
    </row>
    <row r="42" spans="3:14" ht="12.75">
      <c r="C42" t="s">
        <v>6</v>
      </c>
      <c r="G42" t="s">
        <v>25</v>
      </c>
      <c r="I42" s="39">
        <f>154</f>
        <v>154</v>
      </c>
      <c r="J42" s="39">
        <f>209</f>
        <v>209</v>
      </c>
      <c r="K42" s="39">
        <f>214</f>
        <v>214</v>
      </c>
      <c r="L42" s="39">
        <f>635</f>
        <v>635</v>
      </c>
      <c r="M42" s="2"/>
      <c r="N42" s="79"/>
    </row>
    <row r="43" spans="9:13" ht="12.75">
      <c r="I43" s="43"/>
      <c r="J43" s="43"/>
      <c r="K43" s="43"/>
      <c r="L43" s="43"/>
      <c r="M43" s="2"/>
    </row>
    <row r="44" spans="9:14" s="13" customFormat="1" ht="13.5" thickBot="1">
      <c r="I44" s="44"/>
      <c r="J44" s="44"/>
      <c r="K44" s="44"/>
      <c r="L44" s="44"/>
      <c r="M44" s="14"/>
      <c r="N44" s="32"/>
    </row>
    <row r="45" spans="2:12" ht="12.75">
      <c r="B45" t="s">
        <v>7</v>
      </c>
      <c r="I45" s="42"/>
      <c r="J45" s="42"/>
      <c r="K45" s="42"/>
      <c r="L45" s="42"/>
    </row>
    <row r="46" spans="3:14" ht="12.75">
      <c r="C46" t="s">
        <v>62</v>
      </c>
      <c r="G46" t="s">
        <v>81</v>
      </c>
      <c r="I46" s="42"/>
      <c r="J46" s="42"/>
      <c r="K46" s="42"/>
      <c r="L46" s="42"/>
      <c r="N46" s="69" t="s">
        <v>124</v>
      </c>
    </row>
    <row r="47" spans="3:14" ht="12.75">
      <c r="C47" t="s">
        <v>32</v>
      </c>
      <c r="G47" t="s">
        <v>81</v>
      </c>
      <c r="I47" s="43"/>
      <c r="J47" s="43"/>
      <c r="K47" s="43"/>
      <c r="L47" s="43"/>
      <c r="M47" s="2"/>
      <c r="N47" s="70"/>
    </row>
    <row r="48" spans="3:14" ht="24.75" customHeight="1">
      <c r="C48" s="74" t="s">
        <v>52</v>
      </c>
      <c r="D48" s="76"/>
      <c r="E48" s="76"/>
      <c r="F48" s="76"/>
      <c r="G48" t="s">
        <v>81</v>
      </c>
      <c r="I48" s="42"/>
      <c r="J48" s="42"/>
      <c r="K48" s="42"/>
      <c r="L48" s="42"/>
      <c r="N48" s="71"/>
    </row>
    <row r="49" spans="9:14" ht="12.75">
      <c r="I49" s="42"/>
      <c r="J49" s="42"/>
      <c r="K49" s="42"/>
      <c r="L49" s="42"/>
      <c r="N49" s="36"/>
    </row>
    <row r="50" spans="3:12" ht="12.75">
      <c r="C50" t="s">
        <v>30</v>
      </c>
      <c r="I50" s="42"/>
      <c r="J50" s="42"/>
      <c r="K50" s="42"/>
      <c r="L50" s="42"/>
    </row>
    <row r="51" spans="4:14" ht="12.75">
      <c r="D51" t="s">
        <v>27</v>
      </c>
      <c r="G51" t="s">
        <v>29</v>
      </c>
      <c r="I51" s="42"/>
      <c r="J51" s="42"/>
      <c r="K51" s="42"/>
      <c r="L51" s="42"/>
      <c r="M51" s="2"/>
      <c r="N51" s="69" t="s">
        <v>118</v>
      </c>
    </row>
    <row r="52" spans="4:14" ht="12.75">
      <c r="D52" t="s">
        <v>28</v>
      </c>
      <c r="G52" t="s">
        <v>29</v>
      </c>
      <c r="I52" s="42"/>
      <c r="J52" s="42"/>
      <c r="K52" s="42"/>
      <c r="L52" s="42"/>
      <c r="M52" s="2"/>
      <c r="N52" s="70"/>
    </row>
    <row r="53" spans="4:14" ht="12.75">
      <c r="D53" t="s">
        <v>84</v>
      </c>
      <c r="G53" t="s">
        <v>29</v>
      </c>
      <c r="I53" s="42"/>
      <c r="J53" s="42"/>
      <c r="K53" s="42"/>
      <c r="L53" s="42"/>
      <c r="M53" s="2"/>
      <c r="N53" s="71"/>
    </row>
    <row r="54" spans="9:12" ht="12.75">
      <c r="I54" s="42"/>
      <c r="J54" s="42"/>
      <c r="K54" s="42"/>
      <c r="L54" s="42"/>
    </row>
    <row r="55" spans="3:14" ht="12.75">
      <c r="C55" t="s">
        <v>31</v>
      </c>
      <c r="I55" s="42"/>
      <c r="J55" s="42"/>
      <c r="K55" s="42"/>
      <c r="L55" s="42"/>
      <c r="M55" s="2"/>
      <c r="N55" s="69" t="s">
        <v>118</v>
      </c>
    </row>
    <row r="56" spans="4:14" ht="12.75">
      <c r="D56" t="s">
        <v>27</v>
      </c>
      <c r="G56" t="s">
        <v>26</v>
      </c>
      <c r="I56" s="42"/>
      <c r="J56" s="42"/>
      <c r="K56" s="42"/>
      <c r="L56" s="42"/>
      <c r="M56" s="2"/>
      <c r="N56" s="70"/>
    </row>
    <row r="57" spans="4:14" ht="12.75">
      <c r="D57" t="s">
        <v>28</v>
      </c>
      <c r="G57" t="s">
        <v>26</v>
      </c>
      <c r="I57" s="42"/>
      <c r="J57" s="42"/>
      <c r="K57" s="42"/>
      <c r="L57" s="42"/>
      <c r="M57" s="2"/>
      <c r="N57" s="70"/>
    </row>
    <row r="58" spans="4:14" ht="12.75">
      <c r="D58" t="s">
        <v>84</v>
      </c>
      <c r="G58" t="s">
        <v>26</v>
      </c>
      <c r="I58" s="42"/>
      <c r="J58" s="42"/>
      <c r="K58" s="42"/>
      <c r="L58" s="42"/>
      <c r="M58" s="2"/>
      <c r="N58" s="84"/>
    </row>
    <row r="59" spans="9:12" ht="12.75">
      <c r="I59" s="42"/>
      <c r="J59" s="42"/>
      <c r="K59" s="42"/>
      <c r="L59" s="42"/>
    </row>
    <row r="60" spans="9:14" s="13" customFormat="1" ht="13.5" thickBot="1">
      <c r="I60" s="44"/>
      <c r="J60" s="44"/>
      <c r="K60" s="44"/>
      <c r="L60" s="44"/>
      <c r="M60" s="14"/>
      <c r="N60" s="32"/>
    </row>
    <row r="61" spans="2:12" ht="12.75">
      <c r="B61" t="s">
        <v>64</v>
      </c>
      <c r="I61" s="42"/>
      <c r="J61" s="42"/>
      <c r="K61" s="42"/>
      <c r="L61" s="42"/>
    </row>
    <row r="62" spans="3:14" ht="12.75">
      <c r="C62" t="s">
        <v>63</v>
      </c>
      <c r="G62" t="s">
        <v>26</v>
      </c>
      <c r="I62" s="43"/>
      <c r="J62" s="47"/>
      <c r="K62" s="47"/>
      <c r="L62" s="39">
        <f>5905</f>
        <v>5905</v>
      </c>
      <c r="M62" s="2"/>
      <c r="N62" s="80" t="s">
        <v>94</v>
      </c>
    </row>
    <row r="63" spans="3:14" ht="12.75">
      <c r="C63" t="s">
        <v>93</v>
      </c>
      <c r="G63" t="s">
        <v>26</v>
      </c>
      <c r="I63" s="60"/>
      <c r="J63" s="39">
        <f>4659</f>
        <v>4659</v>
      </c>
      <c r="K63" s="39">
        <f>4921</f>
        <v>4921</v>
      </c>
      <c r="L63" s="43"/>
      <c r="M63" s="2"/>
      <c r="N63" s="81"/>
    </row>
    <row r="64" spans="3:14" ht="12.75">
      <c r="C64" t="s">
        <v>92</v>
      </c>
      <c r="G64" t="s">
        <v>26</v>
      </c>
      <c r="I64" s="43"/>
      <c r="J64" s="39">
        <v>5935</v>
      </c>
      <c r="K64" s="39">
        <v>5905</v>
      </c>
      <c r="L64" s="43"/>
      <c r="M64" s="2"/>
      <c r="N64" s="81"/>
    </row>
    <row r="65" spans="3:14" ht="12.75">
      <c r="C65" t="s">
        <v>90</v>
      </c>
      <c r="G65" t="s">
        <v>26</v>
      </c>
      <c r="I65" s="39">
        <v>1850</v>
      </c>
      <c r="J65" s="39">
        <v>1995</v>
      </c>
      <c r="K65" s="43"/>
      <c r="L65" s="43"/>
      <c r="M65" s="2"/>
      <c r="N65" s="81"/>
    </row>
    <row r="66" spans="3:14" ht="12.75">
      <c r="C66" t="s">
        <v>91</v>
      </c>
      <c r="G66" t="s">
        <v>26</v>
      </c>
      <c r="I66" s="39">
        <v>2652</v>
      </c>
      <c r="J66" s="48"/>
      <c r="K66" s="42"/>
      <c r="L66" s="43"/>
      <c r="M66" s="2"/>
      <c r="N66" s="82"/>
    </row>
    <row r="67" spans="9:14" ht="12.75">
      <c r="I67" s="43"/>
      <c r="J67" s="43"/>
      <c r="K67" s="42"/>
      <c r="L67" s="43"/>
      <c r="M67" s="2"/>
      <c r="N67" s="83"/>
    </row>
    <row r="68" spans="9:14" s="13" customFormat="1" ht="13.5" thickBot="1">
      <c r="I68" s="44"/>
      <c r="J68" s="44"/>
      <c r="K68" s="44"/>
      <c r="L68" s="44"/>
      <c r="M68" s="14"/>
      <c r="N68" s="57"/>
    </row>
    <row r="69" spans="2:14" ht="12.75">
      <c r="B69" t="s">
        <v>65</v>
      </c>
      <c r="I69" s="42"/>
      <c r="J69" s="42"/>
      <c r="K69" s="42"/>
      <c r="L69" s="42"/>
      <c r="N69" s="54"/>
    </row>
    <row r="70" spans="3:14" ht="13.5" customHeight="1">
      <c r="C70" t="s">
        <v>93</v>
      </c>
      <c r="G70" t="s">
        <v>26</v>
      </c>
      <c r="I70" s="43"/>
      <c r="J70" s="60"/>
      <c r="K70" s="39">
        <v>5835</v>
      </c>
      <c r="L70" s="42"/>
      <c r="N70" s="69" t="s">
        <v>101</v>
      </c>
    </row>
    <row r="71" spans="3:14" ht="12.75">
      <c r="C71" t="s">
        <v>92</v>
      </c>
      <c r="G71" t="s">
        <v>26</v>
      </c>
      <c r="I71" s="43"/>
      <c r="J71" s="61"/>
      <c r="K71" s="39">
        <f>6808</f>
        <v>6808</v>
      </c>
      <c r="L71" s="42"/>
      <c r="N71" s="70"/>
    </row>
    <row r="72" spans="3:14" ht="12.75">
      <c r="C72" t="s">
        <v>90</v>
      </c>
      <c r="G72" t="s">
        <v>26</v>
      </c>
      <c r="I72" s="39">
        <v>2124</v>
      </c>
      <c r="J72" s="39">
        <v>2252</v>
      </c>
      <c r="K72" s="43"/>
      <c r="L72" s="42"/>
      <c r="N72" s="70"/>
    </row>
    <row r="73" spans="3:14" ht="12.75">
      <c r="C73" t="s">
        <v>91</v>
      </c>
      <c r="G73" t="s">
        <v>26</v>
      </c>
      <c r="I73" s="39">
        <v>2984</v>
      </c>
      <c r="J73" s="48"/>
      <c r="K73" s="42"/>
      <c r="L73" s="42"/>
      <c r="N73" s="71"/>
    </row>
    <row r="74" spans="9:12" ht="12.75">
      <c r="I74" s="42"/>
      <c r="J74" s="42"/>
      <c r="K74" s="42"/>
      <c r="L74" s="42"/>
    </row>
    <row r="75" spans="9:14" s="13" customFormat="1" ht="13.5" thickBot="1">
      <c r="I75" s="44"/>
      <c r="J75" s="44"/>
      <c r="K75" s="44"/>
      <c r="L75" s="44"/>
      <c r="M75" s="14"/>
      <c r="N75" s="32"/>
    </row>
    <row r="76" spans="2:12" ht="12.75">
      <c r="B76" t="s">
        <v>8</v>
      </c>
      <c r="I76" s="42"/>
      <c r="J76" s="42"/>
      <c r="K76" s="42"/>
      <c r="L76" s="42"/>
    </row>
    <row r="77" spans="3:14" ht="12.75" customHeight="1">
      <c r="C77" t="s">
        <v>93</v>
      </c>
      <c r="G77" t="s">
        <v>81</v>
      </c>
      <c r="I77" s="42"/>
      <c r="J77" s="42"/>
      <c r="K77" s="42"/>
      <c r="L77" s="42"/>
      <c r="N77" s="69" t="s">
        <v>102</v>
      </c>
    </row>
    <row r="78" spans="3:14" ht="12.75">
      <c r="C78" t="s">
        <v>92</v>
      </c>
      <c r="G78" t="s">
        <v>81</v>
      </c>
      <c r="I78" s="42"/>
      <c r="J78" s="42"/>
      <c r="K78" s="42"/>
      <c r="L78" s="42"/>
      <c r="N78" s="70"/>
    </row>
    <row r="79" spans="3:14" ht="12.75">
      <c r="C79" t="s">
        <v>90</v>
      </c>
      <c r="G79" t="s">
        <v>81</v>
      </c>
      <c r="I79" s="42"/>
      <c r="J79" s="42"/>
      <c r="K79" s="42"/>
      <c r="L79" s="42"/>
      <c r="N79" s="70"/>
    </row>
    <row r="80" spans="3:14" ht="12.75">
      <c r="C80" t="s">
        <v>91</v>
      </c>
      <c r="G80" t="s">
        <v>81</v>
      </c>
      <c r="I80" s="42"/>
      <c r="J80" s="42"/>
      <c r="K80" s="42"/>
      <c r="L80" s="42"/>
      <c r="N80" s="71"/>
    </row>
    <row r="81" spans="9:14" ht="12.75">
      <c r="I81" s="42"/>
      <c r="J81" s="42"/>
      <c r="K81" s="42"/>
      <c r="L81" s="42"/>
      <c r="N81" s="58"/>
    </row>
    <row r="82" spans="2:14" ht="12.75">
      <c r="B82" t="s">
        <v>19</v>
      </c>
      <c r="I82" s="42"/>
      <c r="J82" s="42"/>
      <c r="K82" s="42"/>
      <c r="L82" s="42"/>
      <c r="N82" s="58"/>
    </row>
    <row r="83" spans="3:14" ht="25.5">
      <c r="C83" t="s">
        <v>66</v>
      </c>
      <c r="G83" t="s">
        <v>81</v>
      </c>
      <c r="I83" s="42"/>
      <c r="J83" s="42"/>
      <c r="K83" s="42"/>
      <c r="L83" s="42"/>
      <c r="N83" s="59" t="s">
        <v>123</v>
      </c>
    </row>
    <row r="84" spans="9:14" s="13" customFormat="1" ht="13.5" thickBot="1">
      <c r="I84" s="45"/>
      <c r="J84" s="45"/>
      <c r="K84" s="45"/>
      <c r="L84" s="45"/>
      <c r="M84" s="14"/>
      <c r="N84" s="32"/>
    </row>
    <row r="85" spans="1:14" s="7" customFormat="1" ht="12.75">
      <c r="A85" s="72" t="s">
        <v>96</v>
      </c>
      <c r="B85" s="73"/>
      <c r="C85" s="73"/>
      <c r="D85" s="73"/>
      <c r="E85" s="73"/>
      <c r="F85" s="73"/>
      <c r="I85" s="43"/>
      <c r="J85" s="43"/>
      <c r="K85" s="43"/>
      <c r="L85" s="43"/>
      <c r="M85" s="2"/>
      <c r="N85" s="33"/>
    </row>
    <row r="86" spans="9:13" ht="12.75">
      <c r="I86" s="43"/>
      <c r="J86" s="43"/>
      <c r="K86" s="43"/>
      <c r="L86" s="43"/>
      <c r="M86" s="2"/>
    </row>
    <row r="87" spans="2:14" ht="12.75">
      <c r="B87" t="s">
        <v>67</v>
      </c>
      <c r="G87" t="s">
        <v>81</v>
      </c>
      <c r="H87" s="43"/>
      <c r="I87" s="43"/>
      <c r="J87" s="43"/>
      <c r="K87" s="43"/>
      <c r="L87" s="43"/>
      <c r="M87" s="2"/>
      <c r="N87" s="69" t="s">
        <v>122</v>
      </c>
    </row>
    <row r="88" spans="9:14" ht="12.75">
      <c r="I88" s="43"/>
      <c r="J88" s="43"/>
      <c r="K88" s="43"/>
      <c r="L88" s="43"/>
      <c r="M88" s="2"/>
      <c r="N88" s="70"/>
    </row>
    <row r="89" spans="2:14" ht="12.75">
      <c r="B89" t="s">
        <v>95</v>
      </c>
      <c r="G89" t="s">
        <v>81</v>
      </c>
      <c r="I89" s="43"/>
      <c r="J89" s="43"/>
      <c r="K89" s="43"/>
      <c r="L89" s="43"/>
      <c r="M89" s="2"/>
      <c r="N89" s="70"/>
    </row>
    <row r="90" spans="9:14" ht="12.75">
      <c r="I90" s="43"/>
      <c r="J90" s="43"/>
      <c r="K90" s="43"/>
      <c r="L90" s="43"/>
      <c r="M90" s="2"/>
      <c r="N90" s="70"/>
    </row>
    <row r="91" spans="1:14" ht="27" customHeight="1">
      <c r="A91" s="40"/>
      <c r="B91" s="74" t="s">
        <v>97</v>
      </c>
      <c r="C91" s="74"/>
      <c r="D91" s="74"/>
      <c r="E91" s="74"/>
      <c r="F91" s="74"/>
      <c r="G91" t="s">
        <v>81</v>
      </c>
      <c r="I91" s="43"/>
      <c r="J91" s="43"/>
      <c r="K91" s="43"/>
      <c r="L91" s="43"/>
      <c r="M91" s="2"/>
      <c r="N91" s="70"/>
    </row>
    <row r="92" spans="1:14" ht="25.5" customHeight="1">
      <c r="A92" s="41"/>
      <c r="B92" s="74"/>
      <c r="C92" s="74"/>
      <c r="D92" s="74"/>
      <c r="E92" s="74"/>
      <c r="F92" s="74"/>
      <c r="I92" s="43"/>
      <c r="J92" s="43"/>
      <c r="K92" s="43"/>
      <c r="L92" s="43"/>
      <c r="M92" s="2"/>
      <c r="N92" s="70"/>
    </row>
    <row r="93" spans="9:14" ht="12.75">
      <c r="I93" s="43"/>
      <c r="J93" s="43"/>
      <c r="K93" s="43"/>
      <c r="L93" s="43"/>
      <c r="M93" s="2"/>
      <c r="N93" s="70"/>
    </row>
    <row r="94" spans="2:14" ht="12.75">
      <c r="B94" s="74" t="s">
        <v>98</v>
      </c>
      <c r="C94" s="74"/>
      <c r="D94" s="74"/>
      <c r="E94" s="74"/>
      <c r="F94" s="74"/>
      <c r="G94" t="s">
        <v>81</v>
      </c>
      <c r="I94" s="43"/>
      <c r="J94" s="43"/>
      <c r="K94" s="43"/>
      <c r="L94" s="43"/>
      <c r="M94" s="2"/>
      <c r="N94" s="70"/>
    </row>
    <row r="95" spans="9:14" ht="12.75">
      <c r="I95" s="43"/>
      <c r="J95" s="43"/>
      <c r="K95" s="43"/>
      <c r="L95" s="43"/>
      <c r="M95" s="2"/>
      <c r="N95" s="70"/>
    </row>
    <row r="96" spans="2:14" ht="12.75">
      <c r="B96" t="s">
        <v>50</v>
      </c>
      <c r="G96" t="s">
        <v>81</v>
      </c>
      <c r="I96" s="43"/>
      <c r="J96" s="43"/>
      <c r="K96" s="43"/>
      <c r="L96" s="43"/>
      <c r="M96" s="2"/>
      <c r="N96" s="70"/>
    </row>
    <row r="97" spans="9:14" ht="12.75">
      <c r="I97" s="43"/>
      <c r="J97" s="43"/>
      <c r="K97" s="43"/>
      <c r="L97" s="43"/>
      <c r="M97" s="2"/>
      <c r="N97" s="71"/>
    </row>
    <row r="98" spans="9:14" s="13" customFormat="1" ht="13.5" thickBot="1">
      <c r="I98" s="45"/>
      <c r="J98" s="45"/>
      <c r="K98" s="45"/>
      <c r="L98" s="45"/>
      <c r="M98" s="14"/>
      <c r="N98" s="32"/>
    </row>
    <row r="99" spans="1:12" ht="12.75">
      <c r="A99" s="19" t="s">
        <v>47</v>
      </c>
      <c r="B99" s="19"/>
      <c r="C99" s="19"/>
      <c r="D99" s="19"/>
      <c r="E99" s="19"/>
      <c r="F99" s="19"/>
      <c r="I99" s="42"/>
      <c r="J99" s="42"/>
      <c r="K99" s="42"/>
      <c r="L99" s="42"/>
    </row>
    <row r="100" spans="2:14" ht="18.75" customHeight="1">
      <c r="B100" t="s">
        <v>46</v>
      </c>
      <c r="G100" t="s">
        <v>45</v>
      </c>
      <c r="I100" s="43"/>
      <c r="J100" s="43"/>
      <c r="K100" s="43"/>
      <c r="L100" s="43"/>
      <c r="M100" s="2"/>
      <c r="N100" s="66" t="s">
        <v>130</v>
      </c>
    </row>
    <row r="101" spans="2:14" ht="18.75" customHeight="1">
      <c r="B101" t="s">
        <v>82</v>
      </c>
      <c r="I101" s="43"/>
      <c r="J101" s="43"/>
      <c r="K101" s="43"/>
      <c r="L101" s="43"/>
      <c r="M101" s="2"/>
      <c r="N101" s="67"/>
    </row>
    <row r="102" spans="2:14" ht="18" customHeight="1">
      <c r="B102" t="s">
        <v>83</v>
      </c>
      <c r="C102" t="s">
        <v>53</v>
      </c>
      <c r="I102" s="43"/>
      <c r="J102" s="43"/>
      <c r="K102" s="43"/>
      <c r="L102" s="43"/>
      <c r="M102" s="2"/>
      <c r="N102" s="68"/>
    </row>
    <row r="103" spans="9:14" s="13" customFormat="1" ht="13.5" thickBot="1">
      <c r="I103" s="44"/>
      <c r="J103" s="44"/>
      <c r="K103" s="44"/>
      <c r="L103" s="44"/>
      <c r="M103" s="14"/>
      <c r="N103" s="32"/>
    </row>
    <row r="104" spans="9:12" ht="12.75">
      <c r="I104" s="42"/>
      <c r="J104" s="42"/>
      <c r="K104" s="42"/>
      <c r="L104" s="42"/>
    </row>
    <row r="105" spans="9:12" ht="12.75">
      <c r="I105" s="42"/>
      <c r="J105" s="42"/>
      <c r="K105" s="42"/>
      <c r="L105" s="42"/>
    </row>
    <row r="106" spans="9:12" ht="12.75">
      <c r="I106" s="42"/>
      <c r="J106" s="42"/>
      <c r="K106" s="42"/>
      <c r="L106" s="42"/>
    </row>
    <row r="107" spans="9:12" ht="12.75">
      <c r="I107" s="42"/>
      <c r="J107" s="42"/>
      <c r="K107" s="42"/>
      <c r="L107" s="42"/>
    </row>
    <row r="108" spans="9:12" ht="12.75">
      <c r="I108" s="42"/>
      <c r="J108" s="42"/>
      <c r="K108" s="42"/>
      <c r="L108" s="42"/>
    </row>
    <row r="109" spans="9:12" ht="12.75">
      <c r="I109" s="42"/>
      <c r="J109" s="42"/>
      <c r="K109" s="42"/>
      <c r="L109" s="42"/>
    </row>
    <row r="110" spans="9:12" ht="12.75">
      <c r="I110" s="42"/>
      <c r="J110" s="42"/>
      <c r="K110" s="42"/>
      <c r="L110" s="42"/>
    </row>
    <row r="111" spans="9:12" ht="12.75">
      <c r="I111" s="42"/>
      <c r="J111" s="42"/>
      <c r="K111" s="42"/>
      <c r="L111" s="42"/>
    </row>
    <row r="112" spans="9:12" ht="12.75">
      <c r="I112" s="42"/>
      <c r="J112" s="42"/>
      <c r="K112" s="42"/>
      <c r="L112" s="42"/>
    </row>
    <row r="113" spans="9:12" ht="12.75">
      <c r="I113" s="42"/>
      <c r="J113" s="42"/>
      <c r="K113" s="42"/>
      <c r="L113" s="42"/>
    </row>
    <row r="114" spans="9:12" ht="12.75">
      <c r="I114" s="42"/>
      <c r="J114" s="42"/>
      <c r="K114" s="42"/>
      <c r="L114" s="42"/>
    </row>
    <row r="115" spans="9:12" ht="12.75">
      <c r="I115" s="42"/>
      <c r="J115" s="42"/>
      <c r="K115" s="42"/>
      <c r="L115" s="42"/>
    </row>
    <row r="116" spans="9:12" ht="12.75">
      <c r="I116" s="42"/>
      <c r="J116" s="42"/>
      <c r="K116" s="42"/>
      <c r="L116" s="42"/>
    </row>
    <row r="117" spans="9:12" ht="12.75">
      <c r="I117" s="42"/>
      <c r="J117" s="42"/>
      <c r="K117" s="42"/>
      <c r="L117" s="42"/>
    </row>
    <row r="118" spans="9:12" ht="12.75">
      <c r="I118" s="42"/>
      <c r="J118" s="42"/>
      <c r="K118" s="42"/>
      <c r="L118" s="42"/>
    </row>
    <row r="119" spans="9:12" ht="12.75">
      <c r="I119" s="42"/>
      <c r="J119" s="42"/>
      <c r="K119" s="42"/>
      <c r="L119" s="42"/>
    </row>
    <row r="120" spans="9:12" ht="12.75">
      <c r="I120" s="42"/>
      <c r="J120" s="42"/>
      <c r="K120" s="42"/>
      <c r="L120" s="42"/>
    </row>
    <row r="121" spans="9:12" ht="12.75">
      <c r="I121" s="42"/>
      <c r="J121" s="42"/>
      <c r="K121" s="42"/>
      <c r="L121" s="42"/>
    </row>
    <row r="122" spans="9:12" ht="12.75">
      <c r="I122" s="42"/>
      <c r="J122" s="42"/>
      <c r="K122" s="42"/>
      <c r="L122" s="42"/>
    </row>
    <row r="123" spans="9:12" ht="12.75">
      <c r="I123" s="42"/>
      <c r="J123" s="42"/>
      <c r="K123" s="42"/>
      <c r="L123" s="42"/>
    </row>
    <row r="124" spans="9:12" ht="12.75">
      <c r="I124" s="42"/>
      <c r="J124" s="42"/>
      <c r="K124" s="42"/>
      <c r="L124" s="42"/>
    </row>
    <row r="125" spans="9:12" ht="12.75">
      <c r="I125" s="42"/>
      <c r="J125" s="42"/>
      <c r="K125" s="42"/>
      <c r="L125" s="42"/>
    </row>
    <row r="126" spans="9:12" ht="12.75">
      <c r="I126" s="42"/>
      <c r="J126" s="42"/>
      <c r="K126" s="42"/>
      <c r="L126" s="42"/>
    </row>
    <row r="127" spans="9:12" ht="12.75">
      <c r="I127" s="42"/>
      <c r="J127" s="42"/>
      <c r="K127" s="42"/>
      <c r="L127" s="42"/>
    </row>
    <row r="128" spans="9:12" ht="12.75">
      <c r="I128" s="42"/>
      <c r="J128" s="42"/>
      <c r="K128" s="42"/>
      <c r="L128" s="42"/>
    </row>
    <row r="129" spans="9:12" ht="12.75">
      <c r="I129" s="42"/>
      <c r="J129" s="42"/>
      <c r="K129" s="42"/>
      <c r="L129" s="42"/>
    </row>
  </sheetData>
  <sheetProtection/>
  <mergeCells count="19">
    <mergeCell ref="N62:N67"/>
    <mergeCell ref="N35:N36"/>
    <mergeCell ref="N46:N48"/>
    <mergeCell ref="N51:N53"/>
    <mergeCell ref="N55:N58"/>
    <mergeCell ref="N26:N33"/>
    <mergeCell ref="I2:L2"/>
    <mergeCell ref="C48:F48"/>
    <mergeCell ref="B35:F35"/>
    <mergeCell ref="N39:N42"/>
    <mergeCell ref="N6:N12"/>
    <mergeCell ref="N14:N17"/>
    <mergeCell ref="N100:N102"/>
    <mergeCell ref="N70:N73"/>
    <mergeCell ref="N87:N97"/>
    <mergeCell ref="N77:N80"/>
    <mergeCell ref="A85:F85"/>
    <mergeCell ref="B94:F94"/>
    <mergeCell ref="B91:F92"/>
  </mergeCells>
  <printOptions/>
  <pageMargins left="0.75" right="0.39" top="0.75" bottom="0.5" header="0.25" footer="0.5"/>
  <pageSetup fitToHeight="1" fitToWidth="1" horizontalDpi="600" verticalDpi="600" orientation="portrait" paperSize="17" scale="53" r:id="rId3"/>
  <headerFooter alignWithMargins="0">
    <oddHeader>&amp;C&amp;"Arial,Bold"&amp;14San Diego Gas and Electric
Draft Unit Cost Guide&amp;E
&amp;EFor use in developing cost estimates in Phase 1 GIPR Studies
February 23, 2010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0">
      <selection activeCell="B38" sqref="B38"/>
    </sheetView>
  </sheetViews>
  <sheetFormatPr defaultColWidth="9.140625" defaultRowHeight="12.75"/>
  <cols>
    <col min="1" max="2" width="2.7109375" style="0" customWidth="1"/>
    <col min="3" max="3" width="4.140625" style="0" customWidth="1"/>
    <col min="13" max="13" width="12.28125" style="0" customWidth="1"/>
    <col min="15" max="15" width="9.7109375" style="0" customWidth="1"/>
  </cols>
  <sheetData>
    <row r="1" spans="1:2" ht="12.75">
      <c r="A1" s="21" t="s">
        <v>103</v>
      </c>
      <c r="B1" s="21"/>
    </row>
    <row r="2" spans="1:2" ht="12.75">
      <c r="A2" s="21" t="s">
        <v>33</v>
      </c>
      <c r="B2" s="21"/>
    </row>
    <row r="3" ht="12.75">
      <c r="A3" t="s">
        <v>131</v>
      </c>
    </row>
    <row r="5" ht="12.75">
      <c r="A5" t="s">
        <v>70</v>
      </c>
    </row>
    <row r="6" ht="12.75">
      <c r="K6" s="25" t="s">
        <v>69</v>
      </c>
    </row>
    <row r="7" spans="1:11" ht="12.75">
      <c r="A7" t="s">
        <v>104</v>
      </c>
      <c r="K7" s="23">
        <v>1</v>
      </c>
    </row>
    <row r="8" spans="1:11" ht="12.75">
      <c r="A8" t="s">
        <v>72</v>
      </c>
      <c r="K8" s="23"/>
    </row>
    <row r="9" spans="2:11" ht="12.75">
      <c r="B9" t="s">
        <v>120</v>
      </c>
      <c r="J9" s="26" t="s">
        <v>68</v>
      </c>
      <c r="K9" s="27">
        <v>1.3</v>
      </c>
    </row>
    <row r="10" spans="2:11" ht="12.75">
      <c r="B10" t="s">
        <v>71</v>
      </c>
      <c r="J10" s="26" t="s">
        <v>68</v>
      </c>
      <c r="K10" s="27">
        <v>1.3</v>
      </c>
    </row>
    <row r="11" spans="10:11" ht="12.75">
      <c r="J11" s="26"/>
      <c r="K11" s="28"/>
    </row>
    <row r="12" spans="2:11" ht="12.75">
      <c r="B12" s="22"/>
      <c r="C12" t="s">
        <v>73</v>
      </c>
      <c r="K12" s="24">
        <f>K7*K9*K10</f>
        <v>1.6900000000000002</v>
      </c>
    </row>
    <row r="17" spans="3:15" ht="12.75">
      <c r="C17" t="s">
        <v>20</v>
      </c>
      <c r="G17" s="97" t="s">
        <v>21</v>
      </c>
      <c r="H17" s="98"/>
      <c r="I17" s="99"/>
      <c r="J17" s="100" t="s">
        <v>22</v>
      </c>
      <c r="K17" s="101"/>
      <c r="L17" s="102"/>
      <c r="M17" s="93" t="s">
        <v>23</v>
      </c>
      <c r="N17" s="94"/>
      <c r="O17" s="95"/>
    </row>
    <row r="18" spans="4:15" ht="12.75">
      <c r="D18" t="s">
        <v>9</v>
      </c>
      <c r="G18" s="87" t="s">
        <v>10</v>
      </c>
      <c r="H18" s="88"/>
      <c r="I18" s="89"/>
      <c r="J18" s="87" t="s">
        <v>11</v>
      </c>
      <c r="K18" s="88"/>
      <c r="L18" s="89"/>
      <c r="M18" s="3"/>
      <c r="N18" s="4" t="s">
        <v>126</v>
      </c>
      <c r="O18" s="5"/>
    </row>
    <row r="19" spans="4:15" ht="12.75">
      <c r="D19" t="s">
        <v>12</v>
      </c>
      <c r="G19" s="87" t="s">
        <v>13</v>
      </c>
      <c r="H19" s="88"/>
      <c r="I19" s="89"/>
      <c r="J19" s="87" t="s">
        <v>14</v>
      </c>
      <c r="K19" s="88"/>
      <c r="L19" s="89"/>
      <c r="M19" s="87" t="s">
        <v>15</v>
      </c>
      <c r="N19" s="88"/>
      <c r="O19" s="89"/>
    </row>
    <row r="20" spans="4:15" ht="12.75">
      <c r="D20" t="s">
        <v>16</v>
      </c>
      <c r="G20" s="103" t="s">
        <v>18</v>
      </c>
      <c r="H20" s="104"/>
      <c r="I20" s="105"/>
      <c r="J20" s="87" t="s">
        <v>17</v>
      </c>
      <c r="K20" s="96"/>
      <c r="L20" s="89"/>
      <c r="M20" s="6"/>
      <c r="N20" s="4" t="s">
        <v>125</v>
      </c>
      <c r="O20" s="8"/>
    </row>
    <row r="21" spans="7:15" ht="12.75">
      <c r="G21" s="90"/>
      <c r="H21" s="91"/>
      <c r="I21" s="92"/>
      <c r="J21" s="90"/>
      <c r="K21" s="91"/>
      <c r="L21" s="92"/>
      <c r="M21" s="49"/>
      <c r="N21" s="50"/>
      <c r="O21" s="51"/>
    </row>
    <row r="24" spans="3:15" ht="12.75">
      <c r="C24" t="s">
        <v>34</v>
      </c>
      <c r="G24" s="97" t="s">
        <v>21</v>
      </c>
      <c r="H24" s="98"/>
      <c r="I24" s="99"/>
      <c r="J24" s="100" t="s">
        <v>22</v>
      </c>
      <c r="K24" s="101"/>
      <c r="L24" s="102"/>
      <c r="M24" s="93" t="s">
        <v>23</v>
      </c>
      <c r="N24" s="94"/>
      <c r="O24" s="95"/>
    </row>
    <row r="25" spans="4:15" ht="12.75">
      <c r="D25" t="s">
        <v>9</v>
      </c>
      <c r="G25" s="87" t="s">
        <v>106</v>
      </c>
      <c r="H25" s="88"/>
      <c r="I25" s="89"/>
      <c r="J25" s="87" t="s">
        <v>110</v>
      </c>
      <c r="K25" s="88"/>
      <c r="L25" s="89"/>
      <c r="M25" s="3"/>
      <c r="N25" s="3" t="s">
        <v>127</v>
      </c>
      <c r="O25" s="5"/>
    </row>
    <row r="26" spans="4:15" ht="12.75">
      <c r="D26" t="s">
        <v>12</v>
      </c>
      <c r="G26" s="87" t="s">
        <v>105</v>
      </c>
      <c r="H26" s="88"/>
      <c r="I26" s="89"/>
      <c r="J26" s="87" t="s">
        <v>107</v>
      </c>
      <c r="K26" s="88"/>
      <c r="L26" s="89"/>
      <c r="M26" s="87" t="s">
        <v>111</v>
      </c>
      <c r="N26" s="88"/>
      <c r="O26" s="89"/>
    </row>
    <row r="27" spans="4:15" ht="12.75">
      <c r="D27" t="s">
        <v>16</v>
      </c>
      <c r="G27" s="90" t="s">
        <v>108</v>
      </c>
      <c r="H27" s="91"/>
      <c r="I27" s="92"/>
      <c r="J27" s="90" t="s">
        <v>109</v>
      </c>
      <c r="K27" s="91"/>
      <c r="L27" s="92"/>
      <c r="M27" s="53"/>
      <c r="N27" s="50" t="s">
        <v>128</v>
      </c>
      <c r="O27" s="51"/>
    </row>
    <row r="30" ht="12.75">
      <c r="A30" s="62" t="s">
        <v>119</v>
      </c>
    </row>
    <row r="31" ht="12.75">
      <c r="B31" t="s">
        <v>115</v>
      </c>
    </row>
    <row r="32" ht="12.75">
      <c r="B32" t="s">
        <v>114</v>
      </c>
    </row>
    <row r="33" ht="12.75">
      <c r="B33" t="s">
        <v>113</v>
      </c>
    </row>
    <row r="34" ht="12.75">
      <c r="B34" t="s">
        <v>112</v>
      </c>
    </row>
    <row r="36" s="64" customFormat="1" ht="15.75">
      <c r="A36" s="63" t="s">
        <v>132</v>
      </c>
    </row>
    <row r="37" s="64" customFormat="1" ht="15">
      <c r="B37" s="64" t="s">
        <v>133</v>
      </c>
    </row>
    <row r="38" s="64" customFormat="1" ht="15">
      <c r="B38" s="64" t="s">
        <v>135</v>
      </c>
    </row>
  </sheetData>
  <sheetProtection/>
  <mergeCells count="22">
    <mergeCell ref="M26:O26"/>
    <mergeCell ref="J27:L27"/>
    <mergeCell ref="G27:I27"/>
    <mergeCell ref="G25:I25"/>
    <mergeCell ref="J25:L25"/>
    <mergeCell ref="G26:I26"/>
    <mergeCell ref="J26:L26"/>
    <mergeCell ref="G24:I24"/>
    <mergeCell ref="J24:L24"/>
    <mergeCell ref="M24:O24"/>
    <mergeCell ref="G17:I17"/>
    <mergeCell ref="J17:L17"/>
    <mergeCell ref="J18:L18"/>
    <mergeCell ref="G18:I18"/>
    <mergeCell ref="G20:I20"/>
    <mergeCell ref="M19:O19"/>
    <mergeCell ref="G19:I19"/>
    <mergeCell ref="J19:L19"/>
    <mergeCell ref="J21:L21"/>
    <mergeCell ref="G21:I21"/>
    <mergeCell ref="M17:O17"/>
    <mergeCell ref="J20:L20"/>
  </mergeCells>
  <printOptions/>
  <pageMargins left="0.33" right="0.37" top="1.44" bottom="1" header="0.5" footer="0.5"/>
  <pageSetup fitToHeight="1" fitToWidth="1" horizontalDpi="600" verticalDpi="600" orientation="portrait" scale="82" r:id="rId1"/>
  <headerFooter alignWithMargins="0">
    <oddHeader>&amp;C&amp;"Arial,Bold"&amp;14Factors of Difficulty in &amp;"Arial,Regular"&amp;10
&amp;"Arial,Bold"&amp;14Construction and  Assumptions
 for the San Diego Gas and Electric
 Draft Unit Cost Guide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SDG&amp;E 2010 Per Unit Cost Guide</dc:title>
  <dc:subject/>
  <dc:creator>Standard Configuration</dc:creator>
  <cp:keywords/>
  <dc:description/>
  <cp:lastModifiedBy>Remmert</cp:lastModifiedBy>
  <cp:lastPrinted>2010-11-03T20:31:44Z</cp:lastPrinted>
  <dcterms:created xsi:type="dcterms:W3CDTF">2008-10-30T23:16:38Z</dcterms:created>
  <dcterms:modified xsi:type="dcterms:W3CDTF">2010-11-03T20:32:07Z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xpireDa">
    <vt:lpwstr>2012-11-05T00:00:00Z</vt:lpwstr>
  </property>
  <property fmtid="{D5CDD505-2E9C-101B-9397-08002B2CF9AE}" pid="4" name="OriginalU">
    <vt:lpwstr>http://www.caiso.com/2844/284488662690.xls, /2844/284488662690.xls</vt:lpwstr>
  </property>
  <property fmtid="{D5CDD505-2E9C-101B-9397-08002B2CF9AE}" pid="5" name="PostDa">
    <vt:lpwstr>2010-11-04T09:41:58Z</vt:lpwstr>
  </property>
  <property fmtid="{D5CDD505-2E9C-101B-9397-08002B2CF9AE}" pid="6" name="ISOSumma">
    <vt:lpwstr>San Diego Gas &amp;amp; Electric (SDG&amp;amp;E) 2010 Per Unit Cost Guide.  Per unit costs will be used to estimate transmission network upgrade costs and interconnection facilities costs to interconnect a new Large Generating Facility to SDG&amp;amp;E's transmission</vt:lpwstr>
  </property>
  <property fmtid="{D5CDD505-2E9C-101B-9397-08002B2CF9AE}" pid="7" name="RevDa">
    <vt:lpwstr>2010-11-04T09:41:58Z</vt:lpwstr>
  </property>
  <property fmtid="{D5CDD505-2E9C-101B-9397-08002B2CF9AE}" pid="8" name="ISOOwn">
    <vt:lpwstr>remmert</vt:lpwstr>
  </property>
  <property fmtid="{D5CDD505-2E9C-101B-9397-08002B2CF9AE}" pid="9" name="ISOGroupTaxHTFiel">
    <vt:lpwstr>Participating transmission owner per unit costs 2010|65060400-c80c-419e-819c-ac67accbe603</vt:lpwstr>
  </property>
  <property fmtid="{D5CDD505-2E9C-101B-9397-08002B2CF9AE}" pid="10" name="ISOTopicTaxHTFiel">
    <vt:lpwstr>Planning|285a5f2c-fbc6-40b5-af08-c23b5949dd29</vt:lpwstr>
  </property>
  <property fmtid="{D5CDD505-2E9C-101B-9397-08002B2CF9AE}" pid="11" name="ISOKeywordsTaxHTFiel">
    <vt:lpwstr/>
  </property>
  <property fmtid="{D5CDD505-2E9C-101B-9397-08002B2CF9AE}" pid="12" name="ISOKeywor">
    <vt:lpwstr/>
  </property>
  <property fmtid="{D5CDD505-2E9C-101B-9397-08002B2CF9AE}" pid="13" name="ISOGroupSequen">
    <vt:lpwstr>88578|6000</vt:lpwstr>
  </property>
  <property fmtid="{D5CDD505-2E9C-101B-9397-08002B2CF9AE}" pid="14" name="ISOGro">
    <vt:lpwstr>7387;#Participating transmission owner per unit costs 2010|65060400-c80c-419e-819c-ac67accbe603</vt:lpwstr>
  </property>
  <property fmtid="{D5CDD505-2E9C-101B-9397-08002B2CF9AE}" pid="15" name="TaxCatchA">
    <vt:lpwstr>311;#Planning|285a5f2c-fbc6-40b5-af08-c23b5949dd29;#7387;#Participating transmission owner per unit costs 2010|65060400-c80c-419e-819c-ac67accbe603;#1;#Not Archived|d4ac4999-fa66-470b-a400-7ab6671d1fab</vt:lpwstr>
  </property>
  <property fmtid="{D5CDD505-2E9C-101B-9397-08002B2CF9AE}" pid="16" name="ISOTop">
    <vt:lpwstr>311;#Planning|285a5f2c-fbc6-40b5-af08-c23b5949dd29</vt:lpwstr>
  </property>
  <property fmtid="{D5CDD505-2E9C-101B-9397-08002B2CF9AE}" pid="17" name="Importa">
    <vt:lpwstr>0</vt:lpwstr>
  </property>
  <property fmtid="{D5CDD505-2E9C-101B-9397-08002B2CF9AE}" pid="18" name="Ord">
    <vt:lpwstr>24049700.0000000</vt:lpwstr>
  </property>
  <property fmtid="{D5CDD505-2E9C-101B-9397-08002B2CF9AE}" pid="19" name="Orig Post Da">
    <vt:lpwstr>2010-11-04T09:41:58Z</vt:lpwstr>
  </property>
  <property fmtid="{D5CDD505-2E9C-101B-9397-08002B2CF9AE}" pid="20" name="ISOArchiveTaxHTFiel">
    <vt:lpwstr>Not Archived|d4ac4999-fa66-470b-a400-7ab6671d1fab</vt:lpwstr>
  </property>
  <property fmtid="{D5CDD505-2E9C-101B-9397-08002B2CF9AE}" pid="21" name="ISOArchi">
    <vt:lpwstr>1;#Not Archived|d4ac4999-fa66-470b-a400-7ab6671d1fab</vt:lpwstr>
  </property>
  <property fmtid="{D5CDD505-2E9C-101B-9397-08002B2CF9AE}" pid="22" name="ISODescripti">
    <vt:lpwstr/>
  </property>
  <property fmtid="{D5CDD505-2E9C-101B-9397-08002B2CF9AE}" pid="23" name="OriginalUriCo">
    <vt:lpwstr>http://www.caiso.com/2844/284488662690.xls, http://www.caiso.com/2844/284488662690.xls</vt:lpwstr>
  </property>
  <property fmtid="{D5CDD505-2E9C-101B-9397-08002B2CF9AE}" pid="24" name="PageLi">
    <vt:lpwstr/>
  </property>
  <property fmtid="{D5CDD505-2E9C-101B-9397-08002B2CF9AE}" pid="25" name="Market Noti">
    <vt:lpwstr>0</vt:lpwstr>
  </property>
  <property fmtid="{D5CDD505-2E9C-101B-9397-08002B2CF9AE}" pid="26" name="Archiv">
    <vt:lpwstr>0</vt:lpwstr>
  </property>
  <property fmtid="{D5CDD505-2E9C-101B-9397-08002B2CF9AE}" pid="27" name="News Relea">
    <vt:lpwstr>0</vt:lpwstr>
  </property>
  <property fmtid="{D5CDD505-2E9C-101B-9397-08002B2CF9AE}" pid="28" name="OriginalURIBack">
    <vt:lpwstr>http://www.caiso.com/2844/284488662690.xls, /2844/284488662690.xls</vt:lpwstr>
  </property>
  <property fmtid="{D5CDD505-2E9C-101B-9397-08002B2CF9AE}" pid="29" name="m9e70a6096144fc698577b786817f2">
    <vt:lpwstr>Not Archived|d4ac4999-fa66-470b-a400-7ab6671d1fab</vt:lpwstr>
  </property>
</Properties>
</file>