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50" windowWidth="19230" windowHeight="5010" tabRatio="776" activeTab="0"/>
  </bookViews>
  <sheets>
    <sheet name="MSG-Incremental Example" sheetId="1" r:id="rId1"/>
    <sheet name="MSG Decremental Example" sheetId="2" r:id="rId2"/>
  </sheets>
  <definedNames/>
  <calcPr fullCalcOnLoad="1"/>
</workbook>
</file>

<file path=xl/comments1.xml><?xml version="1.0" encoding="utf-8"?>
<comments xmlns="http://schemas.openxmlformats.org/spreadsheetml/2006/main">
  <authors>
    <author>Ramanathan, Uma</author>
  </authors>
  <commentList>
    <comment ref="D53" authorId="0">
      <text>
        <r>
          <rPr>
            <sz val="9"/>
            <rFont val="Tahoma"/>
            <family val="2"/>
          </rPr>
          <t xml:space="preserve">Resource has shortfall in IFM and the resource will get paid this value in CC6630- IFM BCR Settlement.
</t>
        </r>
      </text>
    </comment>
    <comment ref="D67" authorId="0">
      <text>
        <r>
          <rPr>
            <sz val="9"/>
            <rFont val="Tahoma"/>
            <family val="2"/>
          </rPr>
          <t xml:space="preserve">Resource has surplus in combined RUC and RTM and the resource will get $0.00 in CC6620 - RTM BCR Settlement.
</t>
        </r>
      </text>
    </comment>
  </commentList>
</comments>
</file>

<file path=xl/comments2.xml><?xml version="1.0" encoding="utf-8"?>
<comments xmlns="http://schemas.openxmlformats.org/spreadsheetml/2006/main">
  <authors>
    <author>Ramanathan, Uma</author>
  </authors>
  <commentList>
    <comment ref="D54" authorId="0">
      <text>
        <r>
          <rPr>
            <b/>
            <sz val="9"/>
            <rFont val="Tahoma"/>
            <family val="2"/>
          </rPr>
          <t>Ramanathan, Uma:</t>
        </r>
        <r>
          <rPr>
            <sz val="9"/>
            <rFont val="Tahoma"/>
            <family val="2"/>
          </rPr>
          <t xml:space="preserve">
If resource has surplus in IFM, will get settled with $0.00  in CC6630- IFM BCR Settlement.</t>
        </r>
      </text>
    </comment>
    <comment ref="D68" authorId="0">
      <text>
        <r>
          <rPr>
            <b/>
            <sz val="9"/>
            <rFont val="Tahoma"/>
            <family val="2"/>
          </rPr>
          <t>Ramanathan, Uma:</t>
        </r>
        <r>
          <rPr>
            <sz val="9"/>
            <rFont val="Tahoma"/>
            <family val="2"/>
          </rPr>
          <t xml:space="preserve">
If resource has shortfall in RUC and RTM then this amount will get settled in CC6620- RTM BCR Settlement.</t>
        </r>
      </text>
    </comment>
  </commentList>
</comments>
</file>

<file path=xl/sharedStrings.xml><?xml version="1.0" encoding="utf-8"?>
<sst xmlns="http://schemas.openxmlformats.org/spreadsheetml/2006/main" count="175" uniqueCount="89">
  <si>
    <t>MW</t>
  </si>
  <si>
    <t>DA MEAF</t>
  </si>
  <si>
    <t>RT MEAF</t>
  </si>
  <si>
    <t>PMIN</t>
  </si>
  <si>
    <t>PMAX</t>
  </si>
  <si>
    <t>MLC Amount</t>
  </si>
  <si>
    <t>Transition Cost</t>
  </si>
  <si>
    <t>SUC</t>
  </si>
  <si>
    <t>IFM MLC Amount</t>
  </si>
  <si>
    <t>IFM SUC</t>
  </si>
  <si>
    <t>IFM Energy Bid Cost</t>
  </si>
  <si>
    <t>IFM Total Bid Cost</t>
  </si>
  <si>
    <t>IFM MLE Energy Revenue</t>
  </si>
  <si>
    <t>IFM Energy Revenue</t>
  </si>
  <si>
    <t>IFM Total Revenue</t>
  </si>
  <si>
    <t>IFM Net Amount</t>
  </si>
  <si>
    <t>RTM TC Amount</t>
  </si>
  <si>
    <t>RTM Total Bid Cost</t>
  </si>
  <si>
    <t>RTM Total Revenue</t>
  </si>
  <si>
    <t>RTM Net Amount</t>
  </si>
  <si>
    <t>BCR Net Amount</t>
  </si>
  <si>
    <t>NA</t>
  </si>
  <si>
    <t>FMM Schedule</t>
  </si>
  <si>
    <t>RTD LMP</t>
  </si>
  <si>
    <t>RT Performance Metric</t>
  </si>
  <si>
    <t xml:space="preserve">FMM Minimum Load Energy </t>
  </si>
  <si>
    <t>Current Calculation</t>
  </si>
  <si>
    <t>RIMPR1/FERC 764 Calculation</t>
  </si>
  <si>
    <t xml:space="preserve"> Expected Energy Types</t>
  </si>
  <si>
    <t>FMM Optimal Energy (FMM OE)</t>
  </si>
  <si>
    <t>RTD Optimal Energy (RTD OE)</t>
  </si>
  <si>
    <t>DA Modified MEAF</t>
  </si>
  <si>
    <t xml:space="preserve">RTM MLC Amount </t>
  </si>
  <si>
    <t>DA CAISO Commitment on C1</t>
  </si>
  <si>
    <t>RTM CAISO Commitment on C2</t>
  </si>
  <si>
    <t>RTM Energy Revenue FMM OE</t>
  </si>
  <si>
    <t>RTM Energy Revenue RTD OE</t>
  </si>
  <si>
    <t>RT Minimum Load Energy</t>
  </si>
  <si>
    <t>RUC Net Amount</t>
  </si>
  <si>
    <t>Current MW and Price</t>
  </si>
  <si>
    <t>FERC 764 MW and Price</t>
  </si>
  <si>
    <t>Current Market Results</t>
  </si>
  <si>
    <t>RIMPR1/FERC 764 - Market Results</t>
  </si>
  <si>
    <t>DA Schedule (C1)</t>
  </si>
  <si>
    <t>DA LMP</t>
  </si>
  <si>
    <t xml:space="preserve"> DOP (C2)</t>
  </si>
  <si>
    <t>DOP (C2)</t>
  </si>
  <si>
    <t>Resource Characteristics</t>
  </si>
  <si>
    <t>BCR Calculation Names</t>
  </si>
  <si>
    <t>Day-Ahead Minimum Load Energy - DAMLE (C1)</t>
  </si>
  <si>
    <t>Day-Ahead Bid-Awarded Energy-DABE (C1)</t>
  </si>
  <si>
    <t>IFM BCR Payment to Resource</t>
  </si>
  <si>
    <t>Total BCR Settlement for this hour</t>
  </si>
  <si>
    <t>DA Schedule (C2)</t>
  </si>
  <si>
    <t>FMM Schedule (C1)</t>
  </si>
  <si>
    <t xml:space="preserve"> DOP (C1)</t>
  </si>
  <si>
    <t>DOP (C1)</t>
  </si>
  <si>
    <t>Day-Ahead Minimum Load Energy - DAMLE (C2)</t>
  </si>
  <si>
    <t>Day-Ahead Bid-Awarded Energy-DABE (C2)</t>
  </si>
  <si>
    <t>FMM LMP</t>
  </si>
  <si>
    <t>RTM BCR Payment to Resource</t>
  </si>
  <si>
    <t>Decremental Case for a MSG Resource - DA is on C2 and RT is on C1. C2 is higher than C1, C2 does not overlap C1.</t>
  </si>
  <si>
    <t>Incremental Case for a MSG Resource - DA is on C1 and RTM is on C2. C2 is higher than C1, C2 does not overlap C1.</t>
  </si>
  <si>
    <t>RTM CAISO Commitment on C1</t>
  </si>
  <si>
    <t>DA CAISO Commitment on C2</t>
  </si>
  <si>
    <t>Meter</t>
  </si>
  <si>
    <t>RTM Energy Bid Cost -- FMM OE</t>
  </si>
  <si>
    <t>RTM Energy Bid Cost -- RTD OE</t>
  </si>
  <si>
    <t>RTM MLE Revenue -- FMM MLE</t>
  </si>
  <si>
    <t>RTM MLE Revenue -- RTD MLE</t>
  </si>
  <si>
    <t>RT Bid Price - C1</t>
  </si>
  <si>
    <t>RT Bid Price - C2</t>
  </si>
  <si>
    <t>DA Bid Price C1</t>
  </si>
  <si>
    <t>Total BCR Payment for this hour</t>
  </si>
  <si>
    <t>DA Bid Price C2</t>
  </si>
  <si>
    <t>RT Bid Price C1</t>
  </si>
  <si>
    <t>RT Bid Price C2</t>
  </si>
  <si>
    <t>Startup assumed to have started in a previous hour</t>
  </si>
  <si>
    <t>FMM Optimal Energy (FMM OE) bid price of C2</t>
  </si>
  <si>
    <t>RTD Optimal Energy (RTD OE) bid price of C1</t>
  </si>
  <si>
    <t>FMM Bid Price C1</t>
  </si>
  <si>
    <t>FMM Bid Price C2</t>
  </si>
  <si>
    <t>same as FMM bid</t>
  </si>
  <si>
    <t xml:space="preserve">same as RT bid </t>
  </si>
  <si>
    <t>FMM Bid Price - C1</t>
  </si>
  <si>
    <t>FMM Bid Price - C2</t>
  </si>
  <si>
    <t>RTD Optimal Energy (RTD OE) with NOBID (LMP)</t>
  </si>
  <si>
    <t>FMM Optimal Energy (FMM OE) with NOBID (accounted as negative MLC)</t>
  </si>
  <si>
    <t>For this portion of the FMM-OE, we will use the RT bid of DA configuration.  This amount will be added to the negative MLC in settlements documents.  This will be in the commitment cost reports rather than in the expected energy allocation reports.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</si>
</sst>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1"/>
      <color theme="1"/>
      <name val="Calibri"/>
      <family val="2"/>
    </font>
    <font>
      <sz val="11"/>
      <color indexed="8"/>
      <name val="Calibri"/>
      <family val="2"/>
    </font>
    <font>
      <b/>
      <sz val="12"/>
      <name val="Times New Roman"/>
      <family val="1"/>
    </font>
    <font>
      <sz val="12"/>
      <name val="Times New Roman"/>
      <family val="1"/>
    </font>
    <font>
      <sz val="9"/>
      <name val="Tahoma"/>
      <family val="2"/>
    </font>
    <font>
      <b/>
      <sz val="12"/>
      <color indexed="10"/>
      <name val="Times New Roman"/>
      <family val="1"/>
    </font>
    <font>
      <b/>
      <sz val="9"/>
      <name val="Tahoma"/>
      <family val="2"/>
    </font>
    <font>
      <sz val="11"/>
      <color indexed="8"/>
      <name val="Arial"/>
      <family val="2"/>
    </font>
    <font>
      <i/>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1"/>
      <color theme="1"/>
      <name val="Arial"/>
      <family val="2"/>
    </font>
    <font>
      <i/>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style="thin"/>
      <bottom style="thin"/>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style="thin"/>
      <right/>
      <top style="thin"/>
      <bottom style="thin"/>
    </border>
    <border>
      <left/>
      <right style="thin"/>
      <top style="thin"/>
      <bottom style="thin"/>
    </border>
    <border>
      <left style="thin">
        <color theme="0" tint="-0.24997000396251678"/>
      </left>
      <right/>
      <top style="thin">
        <color theme="0" tint="-0.2499700039625167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5">
    <xf numFmtId="0" fontId="0" fillId="0" borderId="0" xfId="0" applyFont="1" applyAlignment="1">
      <alignment/>
    </xf>
    <xf numFmtId="0" fontId="2" fillId="0" borderId="0" xfId="0" applyFont="1" applyFill="1" applyBorder="1" applyAlignment="1" applyProtection="1">
      <alignment vertical="center"/>
      <protection locked="0"/>
    </xf>
    <xf numFmtId="164"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protection locked="0"/>
    </xf>
    <xf numFmtId="0" fontId="3" fillId="0" borderId="0" xfId="0" applyFont="1" applyBorder="1" applyAlignment="1">
      <alignment/>
    </xf>
    <xf numFmtId="0" fontId="3" fillId="0" borderId="0" xfId="0" applyFont="1" applyBorder="1" applyAlignment="1">
      <alignment horizontal="center"/>
    </xf>
    <xf numFmtId="0" fontId="3" fillId="0" borderId="0" xfId="0" applyFont="1" applyFill="1" applyBorder="1" applyAlignment="1" applyProtection="1">
      <alignment/>
      <protection locked="0"/>
    </xf>
    <xf numFmtId="0" fontId="3" fillId="0" borderId="0" xfId="0" applyFont="1" applyFill="1" applyBorder="1" applyAlignment="1" applyProtection="1">
      <alignment vertical="center"/>
      <protection locked="0"/>
    </xf>
    <xf numFmtId="164" fontId="3"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3"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protection/>
    </xf>
    <xf numFmtId="0" fontId="2" fillId="0" borderId="0" xfId="0" applyFont="1" applyFill="1" applyBorder="1" applyAlignment="1">
      <alignment horizontal="center"/>
    </xf>
    <xf numFmtId="0" fontId="3" fillId="0" borderId="0" xfId="0" applyFont="1" applyFill="1" applyBorder="1" applyAlignment="1">
      <alignment/>
    </xf>
    <xf numFmtId="164" fontId="3" fillId="0" borderId="0" xfId="0" applyNumberFormat="1" applyFont="1" applyFill="1" applyBorder="1" applyAlignment="1" applyProtection="1">
      <alignment horizontal="center"/>
      <protection/>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2" fillId="0" borderId="0" xfId="0" applyFont="1" applyFill="1" applyBorder="1" applyAlignment="1" applyProtection="1">
      <alignment horizontal="right" vertical="center"/>
      <protection locked="0"/>
    </xf>
    <xf numFmtId="0" fontId="2" fillId="17" borderId="10" xfId="0" applyFont="1" applyFill="1" applyBorder="1" applyAlignment="1" applyProtection="1">
      <alignment horizontal="center"/>
      <protection locked="0"/>
    </xf>
    <xf numFmtId="164" fontId="2" fillId="17" borderId="10" xfId="0" applyNumberFormat="1"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3" fillId="5" borderId="10" xfId="0" applyNumberFormat="1" applyFont="1" applyFill="1" applyBorder="1" applyAlignment="1" applyProtection="1">
      <alignment horizontal="center"/>
      <protection locked="0"/>
    </xf>
    <xf numFmtId="164" fontId="3" fillId="5" borderId="10" xfId="0" applyNumberFormat="1" applyFont="1" applyFill="1" applyBorder="1" applyAlignment="1" applyProtection="1">
      <alignment horizontal="center"/>
      <protection locked="0"/>
    </xf>
    <xf numFmtId="0" fontId="3" fillId="0" borderId="0" xfId="0" applyFont="1" applyBorder="1" applyAlignment="1">
      <alignment horizontal="center"/>
    </xf>
    <xf numFmtId="164" fontId="3" fillId="0" borderId="0" xfId="0" applyNumberFormat="1" applyFont="1" applyFill="1" applyBorder="1" applyAlignment="1" applyProtection="1">
      <alignment horizontal="center"/>
      <protection locked="0"/>
    </xf>
    <xf numFmtId="0" fontId="3" fillId="0" borderId="0" xfId="0" applyFont="1" applyBorder="1" applyAlignment="1">
      <alignment horizontal="center"/>
    </xf>
    <xf numFmtId="164" fontId="3" fillId="0" borderId="0" xfId="0" applyNumberFormat="1" applyFont="1" applyFill="1" applyBorder="1" applyAlignment="1" applyProtection="1">
      <alignment horizontal="center"/>
      <protection locked="0"/>
    </xf>
    <xf numFmtId="0" fontId="2" fillId="33" borderId="11" xfId="0" applyFont="1" applyFill="1" applyBorder="1" applyAlignment="1" applyProtection="1">
      <alignment horizontal="center" wrapText="1"/>
      <protection/>
    </xf>
    <xf numFmtId="0" fontId="3" fillId="0" borderId="0" xfId="0" applyFont="1" applyFill="1" applyBorder="1" applyAlignment="1">
      <alignment horizontal="left"/>
    </xf>
    <xf numFmtId="0" fontId="2"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2" fillId="0" borderId="0" xfId="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2" fillId="17" borderId="10" xfId="0" applyFont="1" applyFill="1" applyBorder="1" applyAlignment="1" applyProtection="1">
      <alignment horizontal="center"/>
      <protection/>
    </xf>
    <xf numFmtId="164" fontId="2" fillId="17" borderId="10" xfId="0" applyNumberFormat="1" applyFont="1" applyFill="1" applyBorder="1" applyAlignment="1" applyProtection="1">
      <alignment horizontal="center"/>
      <protection/>
    </xf>
    <xf numFmtId="0" fontId="3" fillId="5" borderId="10" xfId="0" applyFont="1" applyFill="1" applyBorder="1" applyAlignment="1" applyProtection="1">
      <alignment horizontal="center"/>
      <protection/>
    </xf>
    <xf numFmtId="0" fontId="3" fillId="5" borderId="10" xfId="0" applyNumberFormat="1" applyFont="1" applyFill="1" applyBorder="1" applyAlignment="1" applyProtection="1">
      <alignment horizontal="center"/>
      <protection/>
    </xf>
    <xf numFmtId="164" fontId="3" fillId="5"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8" fontId="3" fillId="0" borderId="0" xfId="0" applyNumberFormat="1" applyFont="1" applyFill="1" applyBorder="1" applyAlignment="1" applyProtection="1">
      <alignment horizontal="center"/>
      <protection/>
    </xf>
    <xf numFmtId="8" fontId="2" fillId="0" borderId="0" xfId="0" applyNumberFormat="1" applyFont="1" applyFill="1" applyBorder="1" applyAlignment="1" applyProtection="1">
      <alignment horizontal="center"/>
      <protection/>
    </xf>
    <xf numFmtId="0" fontId="3" fillId="0" borderId="0" xfId="0" applyFont="1" applyBorder="1" applyAlignment="1">
      <alignment horizontal="center"/>
    </xf>
    <xf numFmtId="0" fontId="3" fillId="0" borderId="0" xfId="0" applyFont="1" applyBorder="1" applyAlignment="1">
      <alignment horizontal="center"/>
    </xf>
    <xf numFmtId="0" fontId="41" fillId="0" borderId="0" xfId="0" applyFont="1" applyFill="1" applyBorder="1" applyAlignment="1" applyProtection="1" quotePrefix="1">
      <alignment horizontal="right"/>
      <protection/>
    </xf>
    <xf numFmtId="0" fontId="2" fillId="33" borderId="0" xfId="0" applyFont="1" applyFill="1" applyBorder="1" applyAlignment="1" applyProtection="1">
      <alignment horizontal="center" wrapText="1"/>
      <protection/>
    </xf>
    <xf numFmtId="0" fontId="41" fillId="0" borderId="0" xfId="0" applyFont="1" applyFill="1" applyBorder="1" applyAlignment="1" applyProtection="1" quotePrefix="1">
      <alignment horizontal="left"/>
      <protection/>
    </xf>
    <xf numFmtId="0" fontId="2" fillId="34" borderId="11" xfId="0" applyFont="1" applyFill="1" applyBorder="1" applyAlignment="1" applyProtection="1">
      <alignment horizontal="center"/>
      <protection locked="0"/>
    </xf>
    <xf numFmtId="164" fontId="2" fillId="35" borderId="11" xfId="0" applyNumberFormat="1" applyFont="1" applyFill="1" applyBorder="1" applyAlignment="1" applyProtection="1">
      <alignment horizontal="center"/>
      <protection locked="0"/>
    </xf>
    <xf numFmtId="0" fontId="3" fillId="2" borderId="11" xfId="0" applyFont="1" applyFill="1" applyBorder="1" applyAlignment="1" applyProtection="1" quotePrefix="1">
      <alignment horizontal="center"/>
      <protection locked="0"/>
    </xf>
    <xf numFmtId="0" fontId="2" fillId="9" borderId="11" xfId="0" applyNumberFormat="1" applyFont="1" applyFill="1" applyBorder="1" applyAlignment="1" applyProtection="1">
      <alignment horizontal="center"/>
      <protection locked="0"/>
    </xf>
    <xf numFmtId="164" fontId="3" fillId="9" borderId="11" xfId="0" applyNumberFormat="1" applyFont="1" applyFill="1" applyBorder="1" applyAlignment="1" applyProtection="1">
      <alignment horizontal="center"/>
      <protection locked="0"/>
    </xf>
    <xf numFmtId="3" fontId="3" fillId="9" borderId="11" xfId="0" applyNumberFormat="1"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2" fillId="36" borderId="11" xfId="0" applyFont="1" applyFill="1" applyBorder="1" applyAlignment="1" applyProtection="1">
      <alignment horizontal="center"/>
      <protection/>
    </xf>
    <xf numFmtId="0" fontId="3" fillId="33" borderId="11" xfId="0" applyFont="1" applyFill="1" applyBorder="1" applyAlignment="1" applyProtection="1" quotePrefix="1">
      <alignment horizontal="center"/>
      <protection/>
    </xf>
    <xf numFmtId="0" fontId="3" fillId="33" borderId="11" xfId="0" applyFont="1" applyFill="1" applyBorder="1" applyAlignment="1" applyProtection="1">
      <alignment horizontal="center"/>
      <protection/>
    </xf>
    <xf numFmtId="0" fontId="2" fillId="33" borderId="11" xfId="0" applyFont="1" applyFill="1" applyBorder="1" applyAlignment="1" applyProtection="1">
      <alignment horizontal="center"/>
      <protection/>
    </xf>
    <xf numFmtId="0" fontId="2" fillId="37" borderId="11" xfId="0" applyFont="1" applyFill="1" applyBorder="1" applyAlignment="1" applyProtection="1">
      <alignment horizontal="center"/>
      <protection/>
    </xf>
    <xf numFmtId="0" fontId="0" fillId="0" borderId="0" xfId="0" applyFill="1" applyAlignment="1">
      <alignment/>
    </xf>
    <xf numFmtId="0" fontId="2" fillId="34" borderId="12" xfId="0" applyFont="1" applyFill="1" applyBorder="1" applyAlignment="1" applyProtection="1">
      <alignment horizontal="center"/>
      <protection/>
    </xf>
    <xf numFmtId="164" fontId="2" fillId="35" borderId="12" xfId="0" applyNumberFormat="1" applyFont="1" applyFill="1" applyBorder="1" applyAlignment="1" applyProtection="1">
      <alignment horizontal="center" wrapText="1"/>
      <protection/>
    </xf>
    <xf numFmtId="0" fontId="3" fillId="2" borderId="11" xfId="0" applyFont="1" applyFill="1" applyBorder="1" applyAlignment="1" applyProtection="1" quotePrefix="1">
      <alignment horizontal="center"/>
      <protection/>
    </xf>
    <xf numFmtId="0" fontId="2" fillId="9" borderId="11" xfId="0" applyNumberFormat="1" applyFont="1" applyFill="1" applyBorder="1" applyAlignment="1" applyProtection="1">
      <alignment horizontal="center"/>
      <protection/>
    </xf>
    <xf numFmtId="164" fontId="3" fillId="9" borderId="11" xfId="0" applyNumberFormat="1" applyFont="1" applyFill="1" applyBorder="1" applyAlignment="1" applyProtection="1">
      <alignment horizontal="center"/>
      <protection/>
    </xf>
    <xf numFmtId="3" fontId="3" fillId="9" borderId="11" xfId="0" applyNumberFormat="1" applyFont="1" applyFill="1" applyBorder="1" applyAlignment="1" applyProtection="1">
      <alignment horizontal="center"/>
      <protection/>
    </xf>
    <xf numFmtId="0" fontId="3" fillId="2" borderId="11" xfId="0" applyFont="1" applyFill="1" applyBorder="1" applyAlignment="1" applyProtection="1">
      <alignment horizontal="center"/>
      <protection/>
    </xf>
    <xf numFmtId="0" fontId="3" fillId="33" borderId="13" xfId="0" applyFont="1" applyFill="1" applyBorder="1" applyAlignment="1" applyProtection="1" quotePrefix="1">
      <alignment horizontal="center"/>
      <protection/>
    </xf>
    <xf numFmtId="8" fontId="0" fillId="0" borderId="0" xfId="0" applyNumberFormat="1" applyFill="1" applyAlignment="1">
      <alignment/>
    </xf>
    <xf numFmtId="8" fontId="3"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2" fillId="0" borderId="0" xfId="0" applyNumberFormat="1" applyFont="1" applyFill="1" applyBorder="1" applyAlignment="1">
      <alignment horizontal="left"/>
    </xf>
    <xf numFmtId="8" fontId="2" fillId="0" borderId="0" xfId="0" applyNumberFormat="1" applyFont="1" applyFill="1" applyBorder="1" applyAlignment="1">
      <alignment horizontal="left"/>
    </xf>
    <xf numFmtId="164" fontId="2" fillId="0" borderId="0" xfId="0" applyNumberFormat="1" applyFont="1" applyFill="1" applyBorder="1" applyAlignment="1" applyProtection="1">
      <alignment horizontal="left"/>
      <protection/>
    </xf>
    <xf numFmtId="0" fontId="2" fillId="0" borderId="11" xfId="0" applyFont="1" applyFill="1" applyBorder="1" applyAlignment="1" applyProtection="1">
      <alignment horizontal="center" wrapText="1"/>
      <protection/>
    </xf>
    <xf numFmtId="164" fontId="3" fillId="0" borderId="0" xfId="0" applyNumberFormat="1" applyFont="1" applyFill="1" applyBorder="1" applyAlignment="1" applyProtection="1">
      <alignment horizontal="center" wrapText="1"/>
      <protection/>
    </xf>
    <xf numFmtId="164" fontId="3" fillId="0" borderId="0" xfId="0" applyNumberFormat="1" applyFont="1" applyFill="1" applyBorder="1" applyAlignment="1" applyProtection="1">
      <alignment horizontal="center"/>
      <protection/>
    </xf>
    <xf numFmtId="164" fontId="3" fillId="38" borderId="0" xfId="0" applyNumberFormat="1"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42" fillId="0" borderId="0" xfId="0" applyFont="1" applyAlignment="1">
      <alignment/>
    </xf>
    <xf numFmtId="0" fontId="43" fillId="0" borderId="0" xfId="0" applyFont="1" applyAlignment="1">
      <alignment/>
    </xf>
    <xf numFmtId="164" fontId="3" fillId="38" borderId="0" xfId="0" applyNumberFormat="1" applyFont="1" applyFill="1" applyBorder="1" applyAlignment="1" applyProtection="1">
      <alignment horizontal="left" vertical="top" wrapText="1"/>
      <protection/>
    </xf>
    <xf numFmtId="0" fontId="3" fillId="33" borderId="11" xfId="0" applyFont="1" applyFill="1" applyBorder="1" applyAlignment="1" applyProtection="1" quotePrefix="1">
      <alignment horizontal="center" wrapText="1"/>
      <protection/>
    </xf>
    <xf numFmtId="8" fontId="2" fillId="0" borderId="11" xfId="0" applyNumberFormat="1" applyFont="1" applyFill="1" applyBorder="1" applyAlignment="1">
      <alignment horizontal="center"/>
    </xf>
    <xf numFmtId="8" fontId="2" fillId="2" borderId="11" xfId="0" applyNumberFormat="1" applyFont="1" applyFill="1" applyBorder="1" applyAlignment="1" applyProtection="1">
      <alignment horizontal="center"/>
      <protection/>
    </xf>
    <xf numFmtId="8" fontId="2" fillId="9" borderId="11" xfId="0" applyNumberFormat="1" applyFont="1" applyFill="1" applyBorder="1" applyAlignment="1" applyProtection="1">
      <alignment horizontal="center"/>
      <protection/>
    </xf>
    <xf numFmtId="8" fontId="2" fillId="37" borderId="11" xfId="0" applyNumberFormat="1" applyFont="1" applyFill="1" applyBorder="1" applyAlignment="1" applyProtection="1">
      <alignment horizontal="center"/>
      <protection/>
    </xf>
    <xf numFmtId="8" fontId="3" fillId="9" borderId="14" xfId="0" applyNumberFormat="1" applyFont="1" applyFill="1" applyBorder="1" applyAlignment="1" applyProtection="1">
      <alignment horizontal="center"/>
      <protection/>
    </xf>
    <xf numFmtId="8" fontId="3" fillId="9" borderId="15" xfId="0" applyNumberFormat="1" applyFont="1" applyFill="1" applyBorder="1" applyAlignment="1" applyProtection="1">
      <alignment horizontal="center"/>
      <protection/>
    </xf>
    <xf numFmtId="0" fontId="2" fillId="9" borderId="11" xfId="0" applyFont="1" applyFill="1" applyBorder="1" applyAlignment="1">
      <alignment horizontal="center"/>
    </xf>
    <xf numFmtId="8" fontId="3" fillId="2" borderId="11" xfId="0" applyNumberFormat="1" applyFont="1" applyFill="1" applyBorder="1" applyAlignment="1" applyProtection="1">
      <alignment horizontal="center"/>
      <protection/>
    </xf>
    <xf numFmtId="1" fontId="2" fillId="6" borderId="11" xfId="0" applyNumberFormat="1" applyFont="1" applyFill="1" applyBorder="1" applyAlignment="1" applyProtection="1">
      <alignment horizontal="center"/>
      <protection/>
    </xf>
    <xf numFmtId="164" fontId="2" fillId="34" borderId="11" xfId="0" applyNumberFormat="1" applyFont="1" applyFill="1" applyBorder="1" applyAlignment="1" applyProtection="1">
      <alignment horizontal="center"/>
      <protection/>
    </xf>
    <xf numFmtId="0" fontId="3" fillId="0" borderId="0" xfId="0" applyFont="1" applyBorder="1" applyAlignment="1">
      <alignment horizontal="center"/>
    </xf>
    <xf numFmtId="8" fontId="2" fillId="9" borderId="14" xfId="0" applyNumberFormat="1" applyFont="1" applyFill="1" applyBorder="1" applyAlignment="1" applyProtection="1">
      <alignment horizontal="center"/>
      <protection/>
    </xf>
    <xf numFmtId="8" fontId="2" fillId="9" borderId="15" xfId="0" applyNumberFormat="1" applyFont="1" applyFill="1" applyBorder="1" applyAlignment="1" applyProtection="1">
      <alignment horizontal="center"/>
      <protection/>
    </xf>
    <xf numFmtId="8" fontId="2" fillId="0" borderId="11" xfId="0" applyNumberFormat="1" applyFont="1" applyFill="1" applyBorder="1" applyAlignment="1" applyProtection="1">
      <alignment horizontal="center"/>
      <protection/>
    </xf>
    <xf numFmtId="164" fontId="2" fillId="35" borderId="11" xfId="0" applyNumberFormat="1" applyFont="1" applyFill="1" applyBorder="1" applyAlignment="1" applyProtection="1">
      <alignment horizontal="center"/>
      <protection/>
    </xf>
    <xf numFmtId="8" fontId="3" fillId="9" borderId="11" xfId="0" applyNumberFormat="1" applyFont="1" applyFill="1" applyBorder="1" applyAlignment="1" applyProtection="1">
      <alignment horizontal="center"/>
      <protection/>
    </xf>
    <xf numFmtId="8" fontId="3" fillId="2" borderId="14" xfId="0" applyNumberFormat="1" applyFont="1" applyFill="1" applyBorder="1" applyAlignment="1" applyProtection="1">
      <alignment horizontal="center"/>
      <protection/>
    </xf>
    <xf numFmtId="8" fontId="3" fillId="2" borderId="1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locked="0"/>
    </xf>
    <xf numFmtId="0" fontId="3" fillId="9" borderId="11" xfId="0" applyFont="1" applyFill="1" applyBorder="1" applyAlignment="1" applyProtection="1" quotePrefix="1">
      <alignment horizontal="center"/>
      <protection locked="0"/>
    </xf>
    <xf numFmtId="0" fontId="3" fillId="9" borderId="11" xfId="0" applyFont="1" applyFill="1" applyBorder="1" applyAlignment="1" applyProtection="1">
      <alignment horizontal="center"/>
      <protection locked="0"/>
    </xf>
    <xf numFmtId="164" fontId="3" fillId="2" borderId="11" xfId="0" applyNumberFormat="1" applyFont="1" applyFill="1" applyBorder="1" applyAlignment="1" applyProtection="1">
      <alignment horizontal="center"/>
      <protection locked="0"/>
    </xf>
    <xf numFmtId="3" fontId="3" fillId="2" borderId="11" xfId="0" applyNumberFormat="1" applyFont="1" applyFill="1" applyBorder="1" applyAlignment="1" applyProtection="1">
      <alignment horizontal="center"/>
      <protection locked="0"/>
    </xf>
    <xf numFmtId="0" fontId="3" fillId="9" borderId="14" xfId="0" applyFont="1" applyFill="1" applyBorder="1" applyAlignment="1" applyProtection="1" quotePrefix="1">
      <alignment horizontal="center"/>
      <protection locked="0"/>
    </xf>
    <xf numFmtId="0" fontId="3" fillId="9" borderId="15" xfId="0" applyFont="1" applyFill="1" applyBorder="1" applyAlignment="1" applyProtection="1" quotePrefix="1">
      <alignment horizontal="center"/>
      <protection locked="0"/>
    </xf>
    <xf numFmtId="164" fontId="3" fillId="2" borderId="14" xfId="0" applyNumberFormat="1" applyFont="1" applyFill="1" applyBorder="1" applyAlignment="1" applyProtection="1">
      <alignment horizontal="center"/>
      <protection locked="0"/>
    </xf>
    <xf numFmtId="164" fontId="3" fillId="2" borderId="15" xfId="0" applyNumberFormat="1" applyFont="1" applyFill="1" applyBorder="1" applyAlignment="1" applyProtection="1">
      <alignment horizontal="center"/>
      <protection locked="0"/>
    </xf>
    <xf numFmtId="164" fontId="2" fillId="35" borderId="11" xfId="0" applyNumberFormat="1" applyFont="1" applyFill="1" applyBorder="1" applyAlignment="1" applyProtection="1">
      <alignment horizontal="center"/>
      <protection locked="0"/>
    </xf>
    <xf numFmtId="0" fontId="3" fillId="9" borderId="11" xfId="0" applyFont="1" applyFill="1" applyBorder="1" applyAlignment="1">
      <alignment horizontal="center"/>
    </xf>
    <xf numFmtId="0" fontId="2" fillId="34" borderId="11" xfId="0" applyNumberFormat="1" applyFont="1" applyFill="1" applyBorder="1" applyAlignment="1" applyProtection="1">
      <alignment horizontal="center"/>
      <protection locked="0"/>
    </xf>
    <xf numFmtId="0" fontId="2" fillId="2" borderId="11" xfId="0" applyNumberFormat="1" applyFont="1" applyFill="1" applyBorder="1" applyAlignment="1" applyProtection="1">
      <alignment horizontal="center"/>
      <protection locked="0"/>
    </xf>
    <xf numFmtId="0" fontId="2" fillId="9" borderId="11" xfId="0" applyFont="1" applyFill="1" applyBorder="1" applyAlignment="1" applyProtection="1">
      <alignment horizontal="center"/>
      <protection/>
    </xf>
    <xf numFmtId="1" fontId="2" fillId="2" borderId="11" xfId="0" applyNumberFormat="1" applyFont="1" applyFill="1" applyBorder="1" applyAlignment="1" applyProtection="1">
      <alignment horizontal="center"/>
      <protection/>
    </xf>
    <xf numFmtId="1" fontId="2" fillId="6" borderId="13" xfId="0" applyNumberFormat="1" applyFont="1" applyFill="1" applyBorder="1" applyAlignment="1" applyProtection="1">
      <alignment horizontal="center"/>
      <protection/>
    </xf>
    <xf numFmtId="0" fontId="2" fillId="9" borderId="13" xfId="0" applyFont="1" applyFill="1" applyBorder="1" applyAlignment="1" applyProtection="1">
      <alignment horizontal="center"/>
      <protection/>
    </xf>
    <xf numFmtId="1" fontId="2" fillId="2" borderId="14" xfId="0" applyNumberFormat="1" applyFont="1" applyFill="1" applyBorder="1" applyAlignment="1" applyProtection="1">
      <alignment horizontal="center"/>
      <protection/>
    </xf>
    <xf numFmtId="0" fontId="0" fillId="0" borderId="15" xfId="0" applyBorder="1" applyAlignment="1">
      <alignment horizontal="center"/>
    </xf>
    <xf numFmtId="0" fontId="2" fillId="9" borderId="14" xfId="0" applyFont="1" applyFill="1" applyBorder="1" applyAlignment="1" applyProtection="1">
      <alignment horizontal="center"/>
      <protection/>
    </xf>
    <xf numFmtId="0" fontId="2" fillId="34" borderId="12" xfId="0" applyNumberFormat="1" applyFont="1" applyFill="1" applyBorder="1" applyAlignment="1" applyProtection="1">
      <alignment horizontal="center"/>
      <protection/>
    </xf>
    <xf numFmtId="0" fontId="2" fillId="34" borderId="16" xfId="0" applyNumberFormat="1" applyFont="1" applyFill="1" applyBorder="1" applyAlignment="1" applyProtection="1">
      <alignment horizontal="center"/>
      <protection/>
    </xf>
    <xf numFmtId="164" fontId="2" fillId="35" borderId="12" xfId="0" applyNumberFormat="1" applyFont="1" applyFill="1" applyBorder="1" applyAlignment="1" applyProtection="1">
      <alignment horizontal="center"/>
      <protection/>
    </xf>
    <xf numFmtId="0" fontId="2" fillId="2" borderId="11" xfId="0" applyNumberFormat="1" applyFont="1" applyFill="1" applyBorder="1" applyAlignment="1" applyProtection="1">
      <alignment horizontal="center"/>
      <protection/>
    </xf>
    <xf numFmtId="0" fontId="3" fillId="9" borderId="11" xfId="0" applyFont="1" applyFill="1" applyBorder="1" applyAlignment="1" applyProtection="1" quotePrefix="1">
      <alignment horizontal="center"/>
      <protection/>
    </xf>
    <xf numFmtId="164" fontId="3" fillId="2" borderId="11" xfId="0" applyNumberFormat="1" applyFont="1" applyFill="1" applyBorder="1" applyAlignment="1" applyProtection="1">
      <alignment horizontal="center"/>
      <protection/>
    </xf>
    <xf numFmtId="3" fontId="3" fillId="2" borderId="11" xfId="0" applyNumberFormat="1" applyFont="1" applyFill="1" applyBorder="1" applyAlignment="1" applyProtection="1">
      <alignment horizontal="center"/>
      <protection/>
    </xf>
    <xf numFmtId="0" fontId="3" fillId="9" borderId="11" xfId="0"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64" fontId="3" fillId="2" borderId="14"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95250</xdr:rowOff>
    </xdr:from>
    <xdr:to>
      <xdr:col>2</xdr:col>
      <xdr:colOff>1095375</xdr:colOff>
      <xdr:row>13</xdr:row>
      <xdr:rowOff>190500</xdr:rowOff>
    </xdr:to>
    <xdr:sp>
      <xdr:nvSpPr>
        <xdr:cNvPr id="1" name="TextBox 1"/>
        <xdr:cNvSpPr txBox="1">
          <a:spLocks noChangeArrowheads="1"/>
        </xdr:cNvSpPr>
      </xdr:nvSpPr>
      <xdr:spPr>
        <a:xfrm>
          <a:off x="95250" y="295275"/>
          <a:ext cx="5400675" cy="2495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Assumptions:
</a:t>
          </a:r>
          <a:r>
            <a:rPr lang="en-US" cap="none" sz="1100" b="0" i="0" u="none" baseline="0">
              <a:solidFill>
                <a:srgbClr val="000000"/>
              </a:solidFill>
              <a:latin typeface="Calibri"/>
              <a:ea typeface="Calibri"/>
              <a:cs typeface="Calibri"/>
            </a:rPr>
            <a:t>Multi-Stage Generator with two</a:t>
          </a:r>
          <a:r>
            <a:rPr lang="en-US" cap="none" sz="1100" b="0" i="0" u="none" baseline="0">
              <a:solidFill>
                <a:srgbClr val="000000"/>
              </a:solidFill>
              <a:latin typeface="Calibri"/>
              <a:ea typeface="Calibri"/>
              <a:cs typeface="Calibri"/>
            </a:rPr>
            <a:t> valid configurations that is part of a valid PGA 
</a:t>
          </a:r>
          <a:r>
            <a:rPr lang="en-US" cap="none" sz="1100" b="0" i="0" u="none" baseline="0">
              <a:solidFill>
                <a:srgbClr val="000000"/>
              </a:solidFill>
              <a:latin typeface="Calibri"/>
              <a:ea typeface="Calibri"/>
              <a:cs typeface="Calibri"/>
            </a:rPr>
            <a:t>No derates/rerates (resource operating limits match Master File)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Resource is complying with ADS dispatch (DOP = meter)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was online from previous trade hour. Hence, the resource will not get any SUC
</a:t>
          </a:r>
          <a:r>
            <a:rPr lang="en-US" cap="none" sz="1100" b="0" i="0" u="none" baseline="0">
              <a:solidFill>
                <a:srgbClr val="000000"/>
              </a:solidFill>
              <a:latin typeface="Calibri"/>
              <a:ea typeface="Calibri"/>
              <a:cs typeface="Calibri"/>
            </a:rPr>
            <a:t>No AS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RUC commitments
</a:t>
          </a:r>
          <a:r>
            <a:rPr lang="en-US" cap="none" sz="1100" b="0" i="0" u="none" baseline="0">
              <a:solidFill>
                <a:srgbClr val="000000"/>
              </a:solidFill>
              <a:latin typeface="Calibri"/>
              <a:ea typeface="Calibri"/>
              <a:cs typeface="Calibri"/>
            </a:rPr>
            <a:t>CAISO Commitment in both DA and RTM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Ramping between Trade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Self Schedule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Exceptional</a:t>
          </a:r>
          <a:r>
            <a:rPr lang="en-US" cap="none" sz="1100" b="0" i="0" u="none" baseline="0">
              <a:solidFill>
                <a:srgbClr val="000000"/>
              </a:solidFill>
              <a:latin typeface="Calibri"/>
              <a:ea typeface="Calibri"/>
              <a:cs typeface="Calibri"/>
            </a:rPr>
            <a:t> dispatch
</a:t>
          </a:r>
          <a:r>
            <a:rPr lang="en-US" cap="none" sz="1100" b="0" i="0" u="none" baseline="0">
              <a:solidFill>
                <a:srgbClr val="000000"/>
              </a:solidFill>
              <a:latin typeface="Calibri"/>
              <a:ea typeface="Calibri"/>
              <a:cs typeface="Calibri"/>
            </a:rPr>
            <a:t>No Regulation
</a:t>
          </a:r>
          <a:r>
            <a:rPr lang="en-US" cap="none" sz="1100" b="0" i="0" u="none" baseline="0">
              <a:solidFill>
                <a:srgbClr val="000000"/>
              </a:solidFill>
              <a:latin typeface="Calibri"/>
              <a:ea typeface="Calibri"/>
              <a:cs typeface="Calibri"/>
            </a:rPr>
            <a:t>FMM and RTD quantities and prices are applied for the whole trading hour.  
</a:t>
          </a:r>
          <a:r>
            <a:rPr lang="en-US" cap="none" sz="1100" b="0" i="0" u="none" baseline="0">
              <a:solidFill>
                <a:srgbClr val="000000"/>
              </a:solidFill>
              <a:latin typeface="Calibri"/>
              <a:ea typeface="Calibri"/>
              <a:cs typeface="Calibri"/>
            </a:rPr>
            <a:t>Assumes unit has a real-time bid for C1 and C2.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809625</xdr:colOff>
      <xdr:row>12</xdr:row>
      <xdr:rowOff>38100</xdr:rowOff>
    </xdr:to>
    <xdr:sp>
      <xdr:nvSpPr>
        <xdr:cNvPr id="1" name="TextBox 1"/>
        <xdr:cNvSpPr txBox="1">
          <a:spLocks noChangeArrowheads="1"/>
        </xdr:cNvSpPr>
      </xdr:nvSpPr>
      <xdr:spPr>
        <a:xfrm>
          <a:off x="0" y="200025"/>
          <a:ext cx="5229225" cy="2238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Assumptions:
</a:t>
          </a:r>
          <a:r>
            <a:rPr lang="en-US" cap="none" sz="1100" b="0" i="0" u="none" baseline="0">
              <a:solidFill>
                <a:srgbClr val="000000"/>
              </a:solidFill>
              <a:latin typeface="Calibri"/>
              <a:ea typeface="Calibri"/>
              <a:cs typeface="Calibri"/>
            </a:rPr>
            <a:t>Multi-Stage Generator with two</a:t>
          </a:r>
          <a:r>
            <a:rPr lang="en-US" cap="none" sz="1100" b="0" i="0" u="none" baseline="0">
              <a:solidFill>
                <a:srgbClr val="000000"/>
              </a:solidFill>
              <a:latin typeface="Calibri"/>
              <a:ea typeface="Calibri"/>
              <a:cs typeface="Calibri"/>
            </a:rPr>
            <a:t> valid configurations that is part of a valid PGA 
</a:t>
          </a:r>
          <a:r>
            <a:rPr lang="en-US" cap="none" sz="1100" b="0" i="0" u="none" baseline="0">
              <a:solidFill>
                <a:srgbClr val="000000"/>
              </a:solidFill>
              <a:latin typeface="Calibri"/>
              <a:ea typeface="Calibri"/>
              <a:cs typeface="Calibri"/>
            </a:rPr>
            <a:t>No derates/rerates (resource operating limits match Master File)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Resource is complying with ADS dispatch (DOP = meter)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was online from previous trade hour. Hence, the resource will not get any SUC
</a:t>
          </a:r>
          <a:r>
            <a:rPr lang="en-US" cap="none" sz="1100" b="0" i="0" u="none" baseline="0">
              <a:solidFill>
                <a:srgbClr val="000000"/>
              </a:solidFill>
              <a:latin typeface="Calibri"/>
              <a:ea typeface="Calibri"/>
              <a:cs typeface="Calibri"/>
            </a:rPr>
            <a:t>No AS
</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RUC commitments
</a:t>
          </a:r>
          <a:r>
            <a:rPr lang="en-US" cap="none" sz="1100" b="0" i="0" u="none" baseline="0">
              <a:solidFill>
                <a:srgbClr val="000000"/>
              </a:solidFill>
              <a:latin typeface="Calibri"/>
              <a:ea typeface="Calibri"/>
              <a:cs typeface="Calibri"/>
            </a:rPr>
            <a:t>CAISO Commitment in both DA and RTM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Ramping between Trade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Self Schedule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Exceptional</a:t>
          </a:r>
          <a:r>
            <a:rPr lang="en-US" cap="none" sz="1100" b="0" i="0" u="none" baseline="0">
              <a:solidFill>
                <a:srgbClr val="000000"/>
              </a:solidFill>
              <a:latin typeface="Calibri"/>
              <a:ea typeface="Calibri"/>
              <a:cs typeface="Calibri"/>
            </a:rPr>
            <a:t> dispatch
</a:t>
          </a:r>
          <a:r>
            <a:rPr lang="en-US" cap="none" sz="1100" b="0" i="0" u="none" baseline="0">
              <a:solidFill>
                <a:srgbClr val="000000"/>
              </a:solidFill>
              <a:latin typeface="Calibri"/>
              <a:ea typeface="Calibri"/>
              <a:cs typeface="Calibri"/>
            </a:rPr>
            <a:t>FMM and RTD quantities and prices are applied for the whole trading hour.  
</a:t>
          </a:r>
          <a:r>
            <a:rPr lang="en-US" cap="none" sz="1100" b="0" i="0" u="none" baseline="0">
              <a:solidFill>
                <a:srgbClr val="000000"/>
              </a:solidFill>
              <a:latin typeface="Calibri"/>
              <a:ea typeface="Calibri"/>
              <a:cs typeface="Calibri"/>
            </a:rPr>
            <a:t>Assumes unit has a real-time bid for C1 and C2.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1"/>
  <sheetViews>
    <sheetView tabSelected="1" zoomScalePageLayoutView="0" workbookViewId="0" topLeftCell="A1">
      <pane ySplit="1" topLeftCell="A2" activePane="bottomLeft" state="frozen"/>
      <selection pane="topLeft" activeCell="A1" sqref="A1"/>
      <selection pane="bottomLeft" activeCell="D7" sqref="D7"/>
    </sheetView>
  </sheetViews>
  <sheetFormatPr defaultColWidth="9.140625" defaultRowHeight="15"/>
  <cols>
    <col min="1" max="1" width="46.421875" style="4" customWidth="1"/>
    <col min="2" max="2" width="19.57421875" style="4" customWidth="1"/>
    <col min="3" max="3" width="17.00390625" style="4" customWidth="1"/>
    <col min="4" max="4" width="30.00390625" style="4" bestFit="1" customWidth="1"/>
    <col min="5" max="5" width="15.8515625" style="4" customWidth="1"/>
    <col min="6" max="6" width="28.421875" style="4" customWidth="1"/>
    <col min="7" max="7" width="15.57421875" style="5" customWidth="1"/>
    <col min="8" max="16384" width="9.140625" style="4" customWidth="1"/>
  </cols>
  <sheetData>
    <row r="1" spans="1:5" ht="15.75">
      <c r="A1" s="1" t="s">
        <v>62</v>
      </c>
      <c r="B1" s="2"/>
      <c r="C1" s="3"/>
      <c r="D1" s="3"/>
      <c r="E1" s="3"/>
    </row>
    <row r="2" spans="1:6" ht="15.75">
      <c r="A2" s="6"/>
      <c r="B2" s="2"/>
      <c r="C2" s="3"/>
      <c r="D2" s="3"/>
      <c r="E2" s="3"/>
      <c r="F2" s="3"/>
    </row>
    <row r="3" spans="1:6" ht="15.75">
      <c r="A3" s="18"/>
      <c r="B3" s="8"/>
      <c r="C3" s="3"/>
      <c r="D3" s="3"/>
      <c r="E3" s="3"/>
      <c r="F3" s="3"/>
    </row>
    <row r="4" spans="1:6" ht="15.75">
      <c r="A4" s="18"/>
      <c r="B4" s="8"/>
      <c r="C4" s="3"/>
      <c r="D4" s="3"/>
      <c r="E4" s="3"/>
      <c r="F4" s="3"/>
    </row>
    <row r="5" spans="1:7" ht="15.75">
      <c r="A5" s="7"/>
      <c r="B5" s="8"/>
      <c r="C5" s="3"/>
      <c r="D5" s="3"/>
      <c r="E5" s="3"/>
      <c r="F5" s="3"/>
      <c r="G5" s="16"/>
    </row>
    <row r="6" spans="1:7" ht="15.75">
      <c r="A6" s="7"/>
      <c r="B6" s="8"/>
      <c r="C6" s="3"/>
      <c r="D6" s="3"/>
      <c r="E6" s="3"/>
      <c r="F6" s="3"/>
      <c r="G6" s="16"/>
    </row>
    <row r="7" spans="1:6" ht="15.75">
      <c r="A7" s="7"/>
      <c r="B7" s="8"/>
      <c r="C7" s="3"/>
      <c r="D7" s="3"/>
      <c r="E7" s="3"/>
      <c r="F7" s="3"/>
    </row>
    <row r="8" spans="1:6" ht="15.75">
      <c r="A8" s="7"/>
      <c r="B8" s="8"/>
      <c r="C8" s="3"/>
      <c r="D8" s="3"/>
      <c r="E8" s="3"/>
      <c r="F8" s="3"/>
    </row>
    <row r="9" spans="2:6" ht="15.75">
      <c r="B9" s="2"/>
      <c r="C9" s="2"/>
      <c r="D9" s="2"/>
      <c r="E9" s="2"/>
      <c r="F9" s="9"/>
    </row>
    <row r="10" spans="2:7" ht="15.75">
      <c r="B10" s="25"/>
      <c r="C10" s="25"/>
      <c r="D10" s="25"/>
      <c r="E10" s="25"/>
      <c r="F10" s="9"/>
      <c r="G10" s="24"/>
    </row>
    <row r="11" spans="2:7" ht="15.75">
      <c r="B11" s="25"/>
      <c r="C11" s="25"/>
      <c r="D11" s="25"/>
      <c r="E11" s="25"/>
      <c r="F11" s="9"/>
      <c r="G11" s="24"/>
    </row>
    <row r="12" spans="2:7" ht="15.75">
      <c r="B12" s="25"/>
      <c r="C12" s="25"/>
      <c r="D12" s="25"/>
      <c r="E12" s="25"/>
      <c r="F12" s="9"/>
      <c r="G12" s="24"/>
    </row>
    <row r="13" spans="2:7" ht="15.75">
      <c r="B13" s="25"/>
      <c r="C13" s="25"/>
      <c r="D13" s="25"/>
      <c r="E13" s="25"/>
      <c r="F13" s="9"/>
      <c r="G13" s="24"/>
    </row>
    <row r="14" spans="2:7" ht="15.75">
      <c r="B14" s="27"/>
      <c r="C14" s="27"/>
      <c r="D14" s="27"/>
      <c r="E14" s="27"/>
      <c r="F14" s="9"/>
      <c r="G14" s="26"/>
    </row>
    <row r="15" spans="1:6" ht="15.75">
      <c r="A15" s="19" t="s">
        <v>47</v>
      </c>
      <c r="B15" s="20" t="s">
        <v>3</v>
      </c>
      <c r="C15" s="20" t="s">
        <v>4</v>
      </c>
      <c r="D15" s="20" t="s">
        <v>5</v>
      </c>
      <c r="E15" s="20" t="s">
        <v>6</v>
      </c>
      <c r="F15" s="19" t="s">
        <v>7</v>
      </c>
    </row>
    <row r="16" spans="1:6" ht="15.75">
      <c r="A16" s="21" t="s">
        <v>33</v>
      </c>
      <c r="B16" s="22">
        <v>160</v>
      </c>
      <c r="C16" s="22">
        <v>240</v>
      </c>
      <c r="D16" s="23">
        <v>10000</v>
      </c>
      <c r="E16" s="23">
        <v>500</v>
      </c>
      <c r="F16" s="23">
        <v>1500</v>
      </c>
    </row>
    <row r="17" spans="1:6" ht="15.75">
      <c r="A17" s="21" t="s">
        <v>34</v>
      </c>
      <c r="B17" s="22">
        <v>300</v>
      </c>
      <c r="C17" s="22">
        <v>495</v>
      </c>
      <c r="D17" s="23">
        <v>12000</v>
      </c>
      <c r="E17" s="23">
        <v>600</v>
      </c>
      <c r="F17" s="23">
        <v>2500</v>
      </c>
    </row>
    <row r="18" spans="1:6" ht="15.75">
      <c r="A18" s="9"/>
      <c r="B18" s="10"/>
      <c r="C18" s="10"/>
      <c r="D18" s="2"/>
      <c r="E18" s="2"/>
      <c r="F18" s="2"/>
    </row>
    <row r="19" spans="1:6" ht="15.75">
      <c r="A19" s="51" t="s">
        <v>41</v>
      </c>
      <c r="B19" s="116" t="s">
        <v>39</v>
      </c>
      <c r="C19" s="116"/>
      <c r="D19" s="114" t="s">
        <v>42</v>
      </c>
      <c r="E19" s="114"/>
      <c r="F19" s="52" t="s">
        <v>40</v>
      </c>
    </row>
    <row r="20" spans="1:6" ht="15.75">
      <c r="A20" s="53" t="s">
        <v>43</v>
      </c>
      <c r="B20" s="117">
        <v>240</v>
      </c>
      <c r="C20" s="117"/>
      <c r="D20" s="106" t="s">
        <v>43</v>
      </c>
      <c r="E20" s="106"/>
      <c r="F20" s="54">
        <v>240</v>
      </c>
    </row>
    <row r="21" spans="1:6" ht="15.75">
      <c r="A21" s="53" t="s">
        <v>44</v>
      </c>
      <c r="B21" s="108">
        <v>35</v>
      </c>
      <c r="C21" s="108"/>
      <c r="D21" s="106" t="s">
        <v>44</v>
      </c>
      <c r="E21" s="106"/>
      <c r="F21" s="55">
        <v>35</v>
      </c>
    </row>
    <row r="22" spans="1:6" ht="15.75">
      <c r="A22" s="53"/>
      <c r="B22" s="108"/>
      <c r="C22" s="108"/>
      <c r="D22" s="115" t="s">
        <v>22</v>
      </c>
      <c r="E22" s="115"/>
      <c r="F22" s="54">
        <v>350</v>
      </c>
    </row>
    <row r="23" spans="1:7" ht="15.75">
      <c r="A23" s="53"/>
      <c r="B23" s="112"/>
      <c r="C23" s="113"/>
      <c r="D23" s="106" t="s">
        <v>84</v>
      </c>
      <c r="E23" s="106"/>
      <c r="F23" s="55">
        <v>35</v>
      </c>
      <c r="G23" s="84" t="s">
        <v>83</v>
      </c>
    </row>
    <row r="24" spans="1:7" ht="15.75">
      <c r="A24" s="53"/>
      <c r="B24" s="112"/>
      <c r="C24" s="113"/>
      <c r="D24" s="110" t="s">
        <v>85</v>
      </c>
      <c r="E24" s="111"/>
      <c r="F24" s="55">
        <v>45</v>
      </c>
      <c r="G24" s="84" t="s">
        <v>83</v>
      </c>
    </row>
    <row r="25" spans="1:7" ht="15.75">
      <c r="A25" s="53"/>
      <c r="B25" s="108"/>
      <c r="C25" s="108"/>
      <c r="D25" s="115" t="s">
        <v>59</v>
      </c>
      <c r="E25" s="115"/>
      <c r="F25" s="55">
        <v>45</v>
      </c>
      <c r="G25" s="84"/>
    </row>
    <row r="26" spans="1:7" ht="15.75">
      <c r="A26" s="53" t="s">
        <v>45</v>
      </c>
      <c r="B26" s="117">
        <v>495</v>
      </c>
      <c r="C26" s="117"/>
      <c r="D26" s="106" t="s">
        <v>46</v>
      </c>
      <c r="E26" s="106"/>
      <c r="F26" s="54">
        <v>495</v>
      </c>
      <c r="G26" s="84"/>
    </row>
    <row r="27" spans="1:7" ht="15.75">
      <c r="A27" s="53" t="s">
        <v>65</v>
      </c>
      <c r="B27" s="117">
        <v>495</v>
      </c>
      <c r="C27" s="117"/>
      <c r="D27" s="106" t="s">
        <v>65</v>
      </c>
      <c r="E27" s="106"/>
      <c r="F27" s="54">
        <v>495</v>
      </c>
      <c r="G27" s="84"/>
    </row>
    <row r="28" spans="1:7" ht="15.75">
      <c r="A28" s="53" t="s">
        <v>23</v>
      </c>
      <c r="B28" s="108">
        <v>47</v>
      </c>
      <c r="C28" s="108"/>
      <c r="D28" s="106" t="s">
        <v>23</v>
      </c>
      <c r="E28" s="106"/>
      <c r="F28" s="55">
        <v>47</v>
      </c>
      <c r="G28" s="84"/>
    </row>
    <row r="29" spans="1:7" ht="15.75">
      <c r="A29" s="53" t="s">
        <v>72</v>
      </c>
      <c r="B29" s="108">
        <v>35</v>
      </c>
      <c r="C29" s="108"/>
      <c r="D29" s="106" t="s">
        <v>72</v>
      </c>
      <c r="E29" s="106"/>
      <c r="F29" s="55">
        <v>35</v>
      </c>
      <c r="G29" s="84"/>
    </row>
    <row r="30" spans="1:7" ht="15.75">
      <c r="A30" s="53" t="s">
        <v>70</v>
      </c>
      <c r="B30" s="108">
        <v>35</v>
      </c>
      <c r="C30" s="108"/>
      <c r="D30" s="106" t="s">
        <v>70</v>
      </c>
      <c r="E30" s="106"/>
      <c r="F30" s="55">
        <v>35</v>
      </c>
      <c r="G30" s="84" t="s">
        <v>82</v>
      </c>
    </row>
    <row r="31" spans="1:7" ht="15.75">
      <c r="A31" s="53" t="s">
        <v>71</v>
      </c>
      <c r="B31" s="112">
        <v>45</v>
      </c>
      <c r="C31" s="113"/>
      <c r="D31" s="110" t="s">
        <v>71</v>
      </c>
      <c r="E31" s="111"/>
      <c r="F31" s="55">
        <v>45</v>
      </c>
      <c r="G31" s="84" t="s">
        <v>82</v>
      </c>
    </row>
    <row r="32" spans="1:6" ht="15.75">
      <c r="A32" s="53" t="s">
        <v>1</v>
      </c>
      <c r="B32" s="109">
        <v>1</v>
      </c>
      <c r="C32" s="109"/>
      <c r="D32" s="106" t="s">
        <v>31</v>
      </c>
      <c r="E32" s="106"/>
      <c r="F32" s="56">
        <v>1</v>
      </c>
    </row>
    <row r="33" spans="1:6" ht="15.75">
      <c r="A33" s="57" t="s">
        <v>2</v>
      </c>
      <c r="B33" s="109">
        <v>1</v>
      </c>
      <c r="C33" s="109"/>
      <c r="D33" s="107" t="s">
        <v>24</v>
      </c>
      <c r="E33" s="107"/>
      <c r="F33" s="56">
        <v>1</v>
      </c>
    </row>
    <row r="34" spans="1:6" ht="15.75">
      <c r="A34" s="6"/>
      <c r="B34" s="105"/>
      <c r="C34" s="105"/>
      <c r="D34" s="105"/>
      <c r="E34" s="105"/>
      <c r="F34" s="3"/>
    </row>
    <row r="35" spans="1:9" ht="15.75">
      <c r="A35" s="58" t="s">
        <v>28</v>
      </c>
      <c r="B35" s="96" t="s">
        <v>0</v>
      </c>
      <c r="C35" s="96"/>
      <c r="D35" s="101" t="s">
        <v>0</v>
      </c>
      <c r="E35" s="101"/>
      <c r="F35" s="12"/>
      <c r="G35" s="13"/>
      <c r="H35" s="14"/>
      <c r="I35" s="14"/>
    </row>
    <row r="36" spans="1:9" ht="15.75">
      <c r="A36" s="59" t="s">
        <v>49</v>
      </c>
      <c r="B36" s="95">
        <f>B16</f>
        <v>160</v>
      </c>
      <c r="C36" s="95"/>
      <c r="D36" s="93">
        <f>B16</f>
        <v>160</v>
      </c>
      <c r="E36" s="93"/>
      <c r="F36" s="15"/>
      <c r="G36" s="16"/>
      <c r="H36" s="12"/>
      <c r="I36" s="14"/>
    </row>
    <row r="37" spans="1:9" ht="15.75">
      <c r="A37" s="59" t="s">
        <v>50</v>
      </c>
      <c r="B37" s="95">
        <f>(B20-B16)</f>
        <v>80</v>
      </c>
      <c r="C37" s="95"/>
      <c r="D37" s="93">
        <f>B20-B16</f>
        <v>80</v>
      </c>
      <c r="E37" s="93"/>
      <c r="F37" s="15"/>
      <c r="G37" s="16"/>
      <c r="H37" s="12"/>
      <c r="I37" s="14"/>
    </row>
    <row r="38" spans="1:9" ht="15.75">
      <c r="A38" s="59" t="s">
        <v>25</v>
      </c>
      <c r="B38" s="95" t="s">
        <v>21</v>
      </c>
      <c r="C38" s="95"/>
      <c r="D38" s="93">
        <f>B17-C16</f>
        <v>60</v>
      </c>
      <c r="E38" s="93"/>
      <c r="F38" s="15"/>
      <c r="G38" s="29"/>
      <c r="H38" s="12"/>
      <c r="I38" s="14"/>
    </row>
    <row r="39" spans="1:9" ht="15.75">
      <c r="A39" s="59" t="s">
        <v>37</v>
      </c>
      <c r="B39" s="95">
        <f>(B17-C16)</f>
        <v>60</v>
      </c>
      <c r="C39" s="95"/>
      <c r="D39" s="93">
        <v>0</v>
      </c>
      <c r="E39" s="93"/>
      <c r="F39" s="15"/>
      <c r="G39" s="16"/>
      <c r="H39" s="12"/>
      <c r="I39" s="14"/>
    </row>
    <row r="40" spans="1:9" ht="15.75">
      <c r="A40" s="59" t="s">
        <v>29</v>
      </c>
      <c r="B40" s="95" t="s">
        <v>21</v>
      </c>
      <c r="C40" s="95"/>
      <c r="D40" s="93">
        <f>F22-B17</f>
        <v>50</v>
      </c>
      <c r="E40" s="93"/>
      <c r="F40" s="15"/>
      <c r="G40" s="16"/>
      <c r="H40" s="12"/>
      <c r="I40" s="14"/>
    </row>
    <row r="41" spans="1:9" ht="15.75">
      <c r="A41" s="59" t="s">
        <v>30</v>
      </c>
      <c r="B41" s="95">
        <f>(B26-B17)</f>
        <v>195</v>
      </c>
      <c r="C41" s="95"/>
      <c r="D41" s="93">
        <f>F26-F22</f>
        <v>145</v>
      </c>
      <c r="E41" s="93"/>
      <c r="F41" s="15"/>
      <c r="G41" s="16"/>
      <c r="H41" s="12"/>
      <c r="I41" s="14"/>
    </row>
    <row r="42" spans="2:9" ht="15.75">
      <c r="B42" s="97"/>
      <c r="C42" s="97"/>
      <c r="E42" s="14"/>
      <c r="F42" s="14"/>
      <c r="G42" s="16"/>
      <c r="H42" s="14"/>
      <c r="I42" s="14"/>
    </row>
    <row r="43" spans="2:9" ht="15.75">
      <c r="B43" s="46"/>
      <c r="C43" s="46"/>
      <c r="E43" s="14"/>
      <c r="F43" s="14"/>
      <c r="G43" s="16"/>
      <c r="H43" s="14"/>
      <c r="I43" s="14"/>
    </row>
    <row r="44" spans="1:6" ht="15.75">
      <c r="A44" s="58" t="s">
        <v>48</v>
      </c>
      <c r="B44" s="96" t="s">
        <v>26</v>
      </c>
      <c r="C44" s="96"/>
      <c r="D44" s="101" t="s">
        <v>27</v>
      </c>
      <c r="E44" s="101"/>
      <c r="F44" s="13"/>
    </row>
    <row r="45" spans="1:6" ht="15.75">
      <c r="A45" s="60" t="s">
        <v>8</v>
      </c>
      <c r="B45" s="94">
        <v>0</v>
      </c>
      <c r="C45" s="94"/>
      <c r="D45" s="102">
        <f>D16</f>
        <v>10000</v>
      </c>
      <c r="E45" s="102"/>
      <c r="F45" s="17"/>
    </row>
    <row r="46" spans="1:9" ht="47.25">
      <c r="A46" s="60" t="s">
        <v>9</v>
      </c>
      <c r="B46" s="94">
        <v>0</v>
      </c>
      <c r="C46" s="94"/>
      <c r="D46" s="102">
        <v>0</v>
      </c>
      <c r="E46" s="102"/>
      <c r="F46" s="81" t="s">
        <v>77</v>
      </c>
      <c r="G46" s="33"/>
      <c r="H46" s="33"/>
      <c r="I46" s="33"/>
    </row>
    <row r="47" spans="1:6" ht="15.75">
      <c r="A47" s="60" t="s">
        <v>10</v>
      </c>
      <c r="B47" s="94">
        <f>B37*B29</f>
        <v>2800</v>
      </c>
      <c r="C47" s="94"/>
      <c r="D47" s="102">
        <f>D37*F29</f>
        <v>2800</v>
      </c>
      <c r="E47" s="102"/>
      <c r="F47" s="74"/>
    </row>
    <row r="48" spans="1:6" ht="15.75">
      <c r="A48" s="61" t="s">
        <v>11</v>
      </c>
      <c r="B48" s="88">
        <f>SUM(B45:B47)</f>
        <v>2800</v>
      </c>
      <c r="C48" s="88"/>
      <c r="D48" s="89">
        <f>SUM(D45:D47)</f>
        <v>12800</v>
      </c>
      <c r="E48" s="89"/>
      <c r="F48" s="75"/>
    </row>
    <row r="49" spans="1:6" ht="15.75">
      <c r="A49" s="60" t="s">
        <v>12</v>
      </c>
      <c r="B49" s="94">
        <f>B36*B21</f>
        <v>5600</v>
      </c>
      <c r="C49" s="94"/>
      <c r="D49" s="102">
        <f>D36*F21</f>
        <v>5600</v>
      </c>
      <c r="E49" s="102"/>
      <c r="F49" s="74"/>
    </row>
    <row r="50" spans="1:6" ht="15.75">
      <c r="A50" s="60" t="s">
        <v>13</v>
      </c>
      <c r="B50" s="94">
        <f>B37*B21</f>
        <v>2800</v>
      </c>
      <c r="C50" s="94"/>
      <c r="D50" s="102">
        <f>D37*F21</f>
        <v>2800</v>
      </c>
      <c r="E50" s="102"/>
      <c r="F50" s="74"/>
    </row>
    <row r="51" spans="1:8" ht="15.75">
      <c r="A51" s="61" t="s">
        <v>14</v>
      </c>
      <c r="B51" s="88">
        <f>SUM(B49:B50)</f>
        <v>8400</v>
      </c>
      <c r="C51" s="88"/>
      <c r="D51" s="89">
        <f>SUM(D49:D50)</f>
        <v>8400</v>
      </c>
      <c r="E51" s="89"/>
      <c r="F51" s="75"/>
      <c r="H51" s="14"/>
    </row>
    <row r="52" spans="1:8" ht="15.75">
      <c r="A52" s="61" t="s">
        <v>15</v>
      </c>
      <c r="B52" s="88">
        <f>B48-B51</f>
        <v>-5600</v>
      </c>
      <c r="C52" s="88"/>
      <c r="D52" s="89">
        <f>D48-D51</f>
        <v>4400</v>
      </c>
      <c r="E52" s="89"/>
      <c r="F52" s="74"/>
      <c r="H52" s="14"/>
    </row>
    <row r="53" spans="1:8" ht="15.75">
      <c r="A53" s="62" t="s">
        <v>51</v>
      </c>
      <c r="B53" s="90" t="s">
        <v>21</v>
      </c>
      <c r="C53" s="90"/>
      <c r="D53" s="90">
        <f>MAX(0,D52)*(-1)</f>
        <v>-4400</v>
      </c>
      <c r="E53" s="90"/>
      <c r="F53" s="76"/>
      <c r="H53" s="14"/>
    </row>
    <row r="54" spans="1:6" ht="15.75">
      <c r="A54" s="61" t="s">
        <v>38</v>
      </c>
      <c r="B54" s="88">
        <v>0</v>
      </c>
      <c r="C54" s="88"/>
      <c r="D54" s="89">
        <v>0</v>
      </c>
      <c r="E54" s="89"/>
      <c r="F54" s="74"/>
    </row>
    <row r="55" spans="1:6" ht="15.75">
      <c r="A55" s="60" t="s">
        <v>16</v>
      </c>
      <c r="B55" s="103">
        <f>E17</f>
        <v>600</v>
      </c>
      <c r="C55" s="104"/>
      <c r="D55" s="91">
        <f>E17</f>
        <v>600</v>
      </c>
      <c r="E55" s="92"/>
      <c r="F55" s="73"/>
    </row>
    <row r="56" spans="1:6" ht="15.75">
      <c r="A56" s="60" t="s">
        <v>32</v>
      </c>
      <c r="B56" s="103">
        <f>D17</f>
        <v>12000</v>
      </c>
      <c r="C56" s="104"/>
      <c r="D56" s="91">
        <f>D17-D16</f>
        <v>2000</v>
      </c>
      <c r="E56" s="92"/>
      <c r="F56" s="29"/>
    </row>
    <row r="57" spans="1:8" ht="15.75">
      <c r="A57" s="60" t="s">
        <v>66</v>
      </c>
      <c r="B57" s="94" t="s">
        <v>21</v>
      </c>
      <c r="C57" s="94"/>
      <c r="D57" s="91">
        <f>D40*F24</f>
        <v>2250</v>
      </c>
      <c r="E57" s="92"/>
      <c r="F57" s="74"/>
      <c r="H57" s="14"/>
    </row>
    <row r="58" spans="1:8" ht="15.75">
      <c r="A58" s="60" t="s">
        <v>67</v>
      </c>
      <c r="B58" s="94">
        <f>B41*B31</f>
        <v>8775</v>
      </c>
      <c r="C58" s="94"/>
      <c r="D58" s="91">
        <f>D41*F31</f>
        <v>6525</v>
      </c>
      <c r="E58" s="92"/>
      <c r="F58" s="73"/>
      <c r="G58" s="16"/>
      <c r="H58" s="14"/>
    </row>
    <row r="59" spans="1:8" ht="15.75">
      <c r="A59" s="61" t="s">
        <v>17</v>
      </c>
      <c r="B59" s="88">
        <f>SUM(B55:C58)</f>
        <v>21375</v>
      </c>
      <c r="C59" s="88"/>
      <c r="D59" s="98">
        <f>SUM(D55:D58)</f>
        <v>11375</v>
      </c>
      <c r="E59" s="99"/>
      <c r="F59" s="75"/>
      <c r="H59" s="14"/>
    </row>
    <row r="60" spans="1:8" ht="15.75">
      <c r="A60" s="60" t="s">
        <v>68</v>
      </c>
      <c r="B60" s="94" t="s">
        <v>21</v>
      </c>
      <c r="C60" s="94"/>
      <c r="D60" s="91">
        <f>D38*F25</f>
        <v>2700</v>
      </c>
      <c r="E60" s="92"/>
      <c r="F60" s="74"/>
      <c r="G60" s="29"/>
      <c r="H60" s="14"/>
    </row>
    <row r="61" spans="1:8" ht="15.75">
      <c r="A61" s="60" t="s">
        <v>69</v>
      </c>
      <c r="B61" s="94">
        <f>B39*B28</f>
        <v>2820</v>
      </c>
      <c r="C61" s="94"/>
      <c r="D61" s="91">
        <f>E39*F28</f>
        <v>0</v>
      </c>
      <c r="E61" s="92"/>
      <c r="F61" s="74"/>
      <c r="G61" s="29"/>
      <c r="H61" s="14"/>
    </row>
    <row r="62" spans="1:6" ht="15.75">
      <c r="A62" s="60" t="s">
        <v>35</v>
      </c>
      <c r="B62" s="94" t="s">
        <v>21</v>
      </c>
      <c r="C62" s="94"/>
      <c r="D62" s="91">
        <f>D40*F25</f>
        <v>2250</v>
      </c>
      <c r="E62" s="92"/>
      <c r="F62" s="74"/>
    </row>
    <row r="63" spans="1:6" ht="15.75">
      <c r="A63" s="60" t="s">
        <v>36</v>
      </c>
      <c r="B63" s="94">
        <f>B41*B28</f>
        <v>9165</v>
      </c>
      <c r="C63" s="94"/>
      <c r="D63" s="91">
        <f>D41*F28</f>
        <v>6815</v>
      </c>
      <c r="E63" s="92"/>
      <c r="F63" s="74"/>
    </row>
    <row r="64" spans="1:6" ht="15.75">
      <c r="A64" s="61" t="s">
        <v>18</v>
      </c>
      <c r="B64" s="88">
        <f>SUM(B61+B63)</f>
        <v>11985</v>
      </c>
      <c r="C64" s="88"/>
      <c r="D64" s="89">
        <f>SUM(D60+D61+D62+D63)</f>
        <v>11765</v>
      </c>
      <c r="E64" s="89"/>
      <c r="F64" s="75"/>
    </row>
    <row r="65" spans="1:6" ht="15.75">
      <c r="A65" s="61" t="s">
        <v>19</v>
      </c>
      <c r="B65" s="88">
        <f>B59-B64</f>
        <v>9390</v>
      </c>
      <c r="C65" s="88"/>
      <c r="D65" s="89">
        <f>D59-D64</f>
        <v>-390</v>
      </c>
      <c r="E65" s="89"/>
      <c r="F65" s="74"/>
    </row>
    <row r="66" spans="1:6" ht="15.75">
      <c r="A66" s="60" t="s">
        <v>20</v>
      </c>
      <c r="B66" s="88">
        <f>SUM(B52+B54+B65)</f>
        <v>3790</v>
      </c>
      <c r="C66" s="88"/>
      <c r="D66" s="89">
        <f>SUM(D54+D65)</f>
        <v>-390</v>
      </c>
      <c r="E66" s="89"/>
      <c r="F66" s="29"/>
    </row>
    <row r="67" spans="1:8" ht="15.75">
      <c r="A67" s="62" t="s">
        <v>60</v>
      </c>
      <c r="B67" s="90" t="s">
        <v>21</v>
      </c>
      <c r="C67" s="90"/>
      <c r="D67" s="90">
        <f>MAX(0,D66)*(-1)</f>
        <v>0</v>
      </c>
      <c r="E67" s="90"/>
      <c r="F67" s="77"/>
      <c r="H67" s="14"/>
    </row>
    <row r="68" spans="1:7" s="14" customFormat="1" ht="15.75">
      <c r="A68" s="78" t="s">
        <v>73</v>
      </c>
      <c r="B68" s="100">
        <f>MAX(0,B66)*-1</f>
        <v>-3790</v>
      </c>
      <c r="C68" s="100"/>
      <c r="D68" s="87">
        <f>D53+D67</f>
        <v>-4400</v>
      </c>
      <c r="E68" s="87"/>
      <c r="F68" s="76"/>
      <c r="G68" s="16"/>
    </row>
    <row r="69" spans="1:8" ht="15.75">
      <c r="A69" s="50" t="str">
        <f>"Notes:"</f>
        <v>Notes:</v>
      </c>
      <c r="E69" s="48"/>
      <c r="G69" s="47"/>
      <c r="H69" s="12"/>
    </row>
    <row r="70" ht="15.75">
      <c r="A70" s="50" t="str">
        <f>"1. Negative sign in rows "&amp;ROW(53:53)&amp;" and "&amp;ROW(68:68)&amp;" amounts indicates payment to SC"</f>
        <v>1. Negative sign in rows 53 and 68 amounts indicates payment to SC</v>
      </c>
    </row>
    <row r="71" spans="4:7" ht="15.75">
      <c r="D71" s="29"/>
      <c r="E71" s="14"/>
      <c r="F71" s="14"/>
      <c r="G71" s="16"/>
    </row>
  </sheetData>
  <sheetProtection/>
  <mergeCells count="97">
    <mergeCell ref="D26:E26"/>
    <mergeCell ref="D28:E28"/>
    <mergeCell ref="B26:C26"/>
    <mergeCell ref="B27:C27"/>
    <mergeCell ref="D27:E27"/>
    <mergeCell ref="B19:C19"/>
    <mergeCell ref="B20:C20"/>
    <mergeCell ref="B21:C21"/>
    <mergeCell ref="B22:C22"/>
    <mergeCell ref="B25:C25"/>
    <mergeCell ref="B23:C23"/>
    <mergeCell ref="B24:C24"/>
    <mergeCell ref="D19:E19"/>
    <mergeCell ref="D20:E20"/>
    <mergeCell ref="D21:E21"/>
    <mergeCell ref="D22:E22"/>
    <mergeCell ref="D25:E25"/>
    <mergeCell ref="D23:E23"/>
    <mergeCell ref="D24:E24"/>
    <mergeCell ref="D29:E29"/>
    <mergeCell ref="D30:E30"/>
    <mergeCell ref="D32:E32"/>
    <mergeCell ref="D33:E33"/>
    <mergeCell ref="B28:C28"/>
    <mergeCell ref="B29:C29"/>
    <mergeCell ref="B30:C30"/>
    <mergeCell ref="B32:C32"/>
    <mergeCell ref="B33:C33"/>
    <mergeCell ref="D31:E31"/>
    <mergeCell ref="B31:C31"/>
    <mergeCell ref="B38:C38"/>
    <mergeCell ref="D35:E35"/>
    <mergeCell ref="D36:E36"/>
    <mergeCell ref="D37:E37"/>
    <mergeCell ref="D38:E38"/>
    <mergeCell ref="B34:C34"/>
    <mergeCell ref="D34:E34"/>
    <mergeCell ref="B35:C35"/>
    <mergeCell ref="B36:C36"/>
    <mergeCell ref="B37:C37"/>
    <mergeCell ref="B65:C65"/>
    <mergeCell ref="B66:C66"/>
    <mergeCell ref="B60:C60"/>
    <mergeCell ref="B49:C49"/>
    <mergeCell ref="B50:C50"/>
    <mergeCell ref="B51:C51"/>
    <mergeCell ref="B52:C52"/>
    <mergeCell ref="B53:C53"/>
    <mergeCell ref="B54:C54"/>
    <mergeCell ref="B55:C55"/>
    <mergeCell ref="B56:C56"/>
    <mergeCell ref="B57:C57"/>
    <mergeCell ref="B58:C58"/>
    <mergeCell ref="B59:C59"/>
    <mergeCell ref="D58:E58"/>
    <mergeCell ref="D59:E59"/>
    <mergeCell ref="B67:C67"/>
    <mergeCell ref="B68:C68"/>
    <mergeCell ref="D44:E44"/>
    <mergeCell ref="D45:E45"/>
    <mergeCell ref="D46:E46"/>
    <mergeCell ref="D47:E47"/>
    <mergeCell ref="D48:E48"/>
    <mergeCell ref="D49:E49"/>
    <mergeCell ref="D50:E50"/>
    <mergeCell ref="D51:E51"/>
    <mergeCell ref="B61:C61"/>
    <mergeCell ref="B62:C62"/>
    <mergeCell ref="B63:C63"/>
    <mergeCell ref="B64:C64"/>
    <mergeCell ref="D39:E39"/>
    <mergeCell ref="D40:E40"/>
    <mergeCell ref="D41:E41"/>
    <mergeCell ref="B46:C46"/>
    <mergeCell ref="B47:C47"/>
    <mergeCell ref="B39:C39"/>
    <mergeCell ref="B40:C40"/>
    <mergeCell ref="B41:C41"/>
    <mergeCell ref="B44:C44"/>
    <mergeCell ref="B45:C45"/>
    <mergeCell ref="B42:C42"/>
    <mergeCell ref="D68:E68"/>
    <mergeCell ref="B48:C48"/>
    <mergeCell ref="D64:E64"/>
    <mergeCell ref="D65:E65"/>
    <mergeCell ref="D66:E66"/>
    <mergeCell ref="D67:E67"/>
    <mergeCell ref="D60:E60"/>
    <mergeCell ref="D61:E61"/>
    <mergeCell ref="D62:E62"/>
    <mergeCell ref="D63:E63"/>
    <mergeCell ref="D52:E52"/>
    <mergeCell ref="D53:E53"/>
    <mergeCell ref="D54:E54"/>
    <mergeCell ref="D55:E55"/>
    <mergeCell ref="D56:E56"/>
    <mergeCell ref="D57:E57"/>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R76"/>
  <sheetViews>
    <sheetView zoomScale="80" zoomScaleNormal="80" zoomScalePageLayoutView="0" workbookViewId="0" topLeftCell="A1">
      <pane ySplit="1" topLeftCell="A42" activePane="bottomLeft" state="frozen"/>
      <selection pane="topLeft" activeCell="A1" sqref="A1"/>
      <selection pane="bottomLeft" activeCell="A82" sqref="A82"/>
    </sheetView>
  </sheetViews>
  <sheetFormatPr defaultColWidth="9.140625" defaultRowHeight="15"/>
  <cols>
    <col min="1" max="1" width="59.140625" style="0" customWidth="1"/>
    <col min="2" max="2" width="7.140625" style="0" bestFit="1" customWidth="1"/>
    <col min="3" max="3" width="16.7109375" style="0" customWidth="1"/>
    <col min="4" max="4" width="32.00390625" style="0" customWidth="1"/>
    <col min="5" max="5" width="15.8515625" style="0" customWidth="1"/>
    <col min="6" max="6" width="45.7109375" style="0" customWidth="1"/>
    <col min="7" max="7" width="12.28125" style="0" bestFit="1" customWidth="1"/>
  </cols>
  <sheetData>
    <row r="1" spans="1:5" ht="15.75">
      <c r="A1" s="30" t="s">
        <v>61</v>
      </c>
      <c r="B1" s="15"/>
      <c r="C1" s="12"/>
      <c r="D1" s="12"/>
      <c r="E1" s="12"/>
    </row>
    <row r="2" spans="1:6" ht="15.75">
      <c r="A2" s="31"/>
      <c r="B2" s="15"/>
      <c r="C2" s="12"/>
      <c r="D2" s="12"/>
      <c r="E2" s="12"/>
      <c r="F2" s="12"/>
    </row>
    <row r="3" spans="1:6" ht="15.75">
      <c r="A3" s="32"/>
      <c r="B3" s="33"/>
      <c r="C3" s="12"/>
      <c r="D3" s="12"/>
      <c r="E3" s="12"/>
      <c r="F3" s="12"/>
    </row>
    <row r="4" spans="1:6" ht="15.75">
      <c r="A4" s="32"/>
      <c r="B4" s="33"/>
      <c r="C4" s="12"/>
      <c r="D4" s="12"/>
      <c r="E4" s="12"/>
      <c r="F4" s="12"/>
    </row>
    <row r="5" spans="1:6" ht="15.75">
      <c r="A5" s="34"/>
      <c r="B5" s="33"/>
      <c r="C5" s="12"/>
      <c r="D5" s="12"/>
      <c r="E5" s="12"/>
      <c r="F5" s="12"/>
    </row>
    <row r="6" spans="1:6" ht="15.75">
      <c r="A6" s="34"/>
      <c r="B6" s="33"/>
      <c r="C6" s="12"/>
      <c r="D6" s="12"/>
      <c r="E6" s="12"/>
      <c r="F6" s="12"/>
    </row>
    <row r="7" spans="1:6" ht="15.75">
      <c r="A7" s="34"/>
      <c r="B7" s="33"/>
      <c r="C7" s="12"/>
      <c r="D7" s="12"/>
      <c r="E7" s="12"/>
      <c r="F7" s="12"/>
    </row>
    <row r="8" spans="1:6" ht="15.75">
      <c r="A8" s="34"/>
      <c r="B8" s="33"/>
      <c r="C8" s="12"/>
      <c r="D8" s="12"/>
      <c r="E8" s="12"/>
      <c r="F8" s="12"/>
    </row>
    <row r="9" spans="2:6" ht="15.75">
      <c r="B9" s="15"/>
      <c r="C9" s="15"/>
      <c r="D9" s="15"/>
      <c r="E9" s="15"/>
      <c r="F9" s="35"/>
    </row>
    <row r="10" spans="2:6" ht="15.75">
      <c r="B10" s="15"/>
      <c r="C10" s="15"/>
      <c r="D10" s="15"/>
      <c r="E10" s="15"/>
      <c r="F10" s="35"/>
    </row>
    <row r="11" spans="2:6" ht="15.75">
      <c r="B11" s="15"/>
      <c r="C11" s="15"/>
      <c r="D11" s="15"/>
      <c r="E11" s="15"/>
      <c r="F11" s="35"/>
    </row>
    <row r="12" spans="2:6" ht="15.75">
      <c r="B12" s="15"/>
      <c r="C12" s="15"/>
      <c r="D12" s="15"/>
      <c r="E12" s="15"/>
      <c r="F12" s="35"/>
    </row>
    <row r="13" spans="2:6" ht="15.75">
      <c r="B13" s="15"/>
      <c r="C13" s="15"/>
      <c r="D13" s="15"/>
      <c r="E13" s="15"/>
      <c r="F13" s="35"/>
    </row>
    <row r="14" spans="2:6" ht="15.75">
      <c r="B14" s="15"/>
      <c r="C14" s="15"/>
      <c r="D14" s="15"/>
      <c r="E14" s="15"/>
      <c r="F14" s="35"/>
    </row>
    <row r="15" spans="1:6" ht="15.75">
      <c r="A15" s="36" t="s">
        <v>47</v>
      </c>
      <c r="B15" s="37" t="s">
        <v>3</v>
      </c>
      <c r="C15" s="37" t="s">
        <v>4</v>
      </c>
      <c r="D15" s="37" t="s">
        <v>5</v>
      </c>
      <c r="E15" s="37" t="s">
        <v>6</v>
      </c>
      <c r="F15" s="36" t="s">
        <v>7</v>
      </c>
    </row>
    <row r="16" spans="1:6" ht="15.75">
      <c r="A16" s="38" t="s">
        <v>63</v>
      </c>
      <c r="B16" s="39">
        <v>160</v>
      </c>
      <c r="C16" s="39">
        <v>240</v>
      </c>
      <c r="D16" s="40">
        <v>10000</v>
      </c>
      <c r="E16" s="40">
        <v>500</v>
      </c>
      <c r="F16" s="40">
        <v>1500</v>
      </c>
    </row>
    <row r="17" spans="1:6" ht="15.75">
      <c r="A17" s="38" t="s">
        <v>64</v>
      </c>
      <c r="B17" s="39">
        <v>300</v>
      </c>
      <c r="C17" s="39">
        <v>495</v>
      </c>
      <c r="D17" s="40">
        <v>15000</v>
      </c>
      <c r="E17" s="40">
        <v>600</v>
      </c>
      <c r="F17" s="40">
        <v>2500</v>
      </c>
    </row>
    <row r="18" spans="1:6" ht="15.75">
      <c r="A18" s="35"/>
      <c r="B18" s="41"/>
      <c r="C18" s="41"/>
      <c r="D18" s="15"/>
      <c r="E18" s="15"/>
      <c r="F18" s="15"/>
    </row>
    <row r="19" spans="1:8" ht="15.75">
      <c r="A19" s="64" t="s">
        <v>41</v>
      </c>
      <c r="B19" s="125" t="s">
        <v>39</v>
      </c>
      <c r="C19" s="126"/>
      <c r="D19" s="127" t="s">
        <v>42</v>
      </c>
      <c r="E19" s="127"/>
      <c r="F19" s="65" t="s">
        <v>40</v>
      </c>
      <c r="H19" s="63"/>
    </row>
    <row r="20" spans="1:6" ht="15.75">
      <c r="A20" s="66" t="s">
        <v>53</v>
      </c>
      <c r="B20" s="128">
        <v>400</v>
      </c>
      <c r="C20" s="128"/>
      <c r="D20" s="129" t="s">
        <v>53</v>
      </c>
      <c r="E20" s="129"/>
      <c r="F20" s="67">
        <v>400</v>
      </c>
    </row>
    <row r="21" spans="1:6" ht="15.75">
      <c r="A21" s="66" t="s">
        <v>44</v>
      </c>
      <c r="B21" s="130">
        <v>50</v>
      </c>
      <c r="C21" s="130"/>
      <c r="D21" s="129" t="s">
        <v>44</v>
      </c>
      <c r="E21" s="129"/>
      <c r="F21" s="68">
        <v>50</v>
      </c>
    </row>
    <row r="22" spans="1:7" ht="15.75">
      <c r="A22" s="66"/>
      <c r="B22" s="130"/>
      <c r="C22" s="130"/>
      <c r="D22" s="132" t="s">
        <v>54</v>
      </c>
      <c r="E22" s="132"/>
      <c r="F22" s="67">
        <v>240</v>
      </c>
      <c r="G22" s="83"/>
    </row>
    <row r="23" spans="1:7" ht="15.75">
      <c r="A23" s="66"/>
      <c r="B23" s="134"/>
      <c r="C23" s="123"/>
      <c r="D23" s="106" t="s">
        <v>80</v>
      </c>
      <c r="E23" s="106"/>
      <c r="F23" s="68">
        <v>45</v>
      </c>
      <c r="G23" s="84" t="s">
        <v>83</v>
      </c>
    </row>
    <row r="24" spans="1:7" ht="15.75">
      <c r="A24" s="66"/>
      <c r="B24" s="134"/>
      <c r="C24" s="123"/>
      <c r="D24" s="106" t="s">
        <v>81</v>
      </c>
      <c r="E24" s="106"/>
      <c r="F24" s="68">
        <v>40</v>
      </c>
      <c r="G24" s="84" t="s">
        <v>83</v>
      </c>
    </row>
    <row r="25" spans="1:7" ht="15.75">
      <c r="A25" s="66"/>
      <c r="B25" s="130"/>
      <c r="C25" s="130"/>
      <c r="D25" s="132" t="s">
        <v>59</v>
      </c>
      <c r="E25" s="132"/>
      <c r="F25" s="68">
        <v>40</v>
      </c>
      <c r="G25" s="84"/>
    </row>
    <row r="26" spans="1:7" ht="15.75">
      <c r="A26" s="66" t="s">
        <v>55</v>
      </c>
      <c r="B26" s="128">
        <v>200</v>
      </c>
      <c r="C26" s="128"/>
      <c r="D26" s="129" t="s">
        <v>56</v>
      </c>
      <c r="E26" s="129"/>
      <c r="F26" s="67">
        <v>200</v>
      </c>
      <c r="G26" s="84"/>
    </row>
    <row r="27" spans="1:7" ht="15.75">
      <c r="A27" s="66" t="s">
        <v>65</v>
      </c>
      <c r="B27" s="128">
        <v>200</v>
      </c>
      <c r="C27" s="128"/>
      <c r="D27" s="129" t="s">
        <v>65</v>
      </c>
      <c r="E27" s="129"/>
      <c r="F27" s="67">
        <v>200</v>
      </c>
      <c r="G27" s="84"/>
    </row>
    <row r="28" spans="1:7" ht="15.75">
      <c r="A28" s="66" t="s">
        <v>23</v>
      </c>
      <c r="B28" s="130">
        <v>40</v>
      </c>
      <c r="C28" s="130"/>
      <c r="D28" s="129" t="s">
        <v>23</v>
      </c>
      <c r="E28" s="129"/>
      <c r="F28" s="68">
        <v>40</v>
      </c>
      <c r="G28" s="84"/>
    </row>
    <row r="29" spans="1:7" ht="15.75">
      <c r="A29" s="66" t="s">
        <v>74</v>
      </c>
      <c r="B29" s="130">
        <v>50</v>
      </c>
      <c r="C29" s="130"/>
      <c r="D29" s="129" t="s">
        <v>74</v>
      </c>
      <c r="E29" s="129"/>
      <c r="F29" s="68">
        <v>50</v>
      </c>
      <c r="G29" s="84"/>
    </row>
    <row r="30" spans="1:8" ht="15.75">
      <c r="A30" s="66" t="s">
        <v>75</v>
      </c>
      <c r="B30" s="130">
        <v>45</v>
      </c>
      <c r="C30" s="130"/>
      <c r="D30" s="106" t="s">
        <v>75</v>
      </c>
      <c r="E30" s="106"/>
      <c r="F30" s="68">
        <v>45</v>
      </c>
      <c r="G30" s="84" t="s">
        <v>82</v>
      </c>
      <c r="H30" s="63"/>
    </row>
    <row r="31" spans="1:8" ht="15.75">
      <c r="A31" s="66" t="s">
        <v>76</v>
      </c>
      <c r="B31" s="130">
        <v>40</v>
      </c>
      <c r="C31" s="130"/>
      <c r="D31" s="106" t="s">
        <v>76</v>
      </c>
      <c r="E31" s="106"/>
      <c r="F31" s="68">
        <v>40</v>
      </c>
      <c r="G31" s="84" t="s">
        <v>82</v>
      </c>
      <c r="H31" s="63"/>
    </row>
    <row r="32" spans="1:6" ht="15.75">
      <c r="A32" s="66" t="s">
        <v>1</v>
      </c>
      <c r="B32" s="131">
        <v>1</v>
      </c>
      <c r="C32" s="131"/>
      <c r="D32" s="129" t="s">
        <v>31</v>
      </c>
      <c r="E32" s="129"/>
      <c r="F32" s="69">
        <v>1</v>
      </c>
    </row>
    <row r="33" spans="1:6" ht="15.75">
      <c r="A33" s="70" t="s">
        <v>2</v>
      </c>
      <c r="B33" s="131">
        <v>1</v>
      </c>
      <c r="C33" s="131"/>
      <c r="D33" s="132" t="s">
        <v>24</v>
      </c>
      <c r="E33" s="132"/>
      <c r="F33" s="69">
        <v>1</v>
      </c>
    </row>
    <row r="34" spans="1:6" ht="15.75">
      <c r="A34" s="31"/>
      <c r="B34" s="133"/>
      <c r="C34" s="133"/>
      <c r="D34" s="133"/>
      <c r="E34" s="133"/>
      <c r="F34" s="12"/>
    </row>
    <row r="35" spans="1:7" ht="15.75">
      <c r="A35" s="58" t="s">
        <v>28</v>
      </c>
      <c r="B35" s="96" t="s">
        <v>0</v>
      </c>
      <c r="C35" s="96"/>
      <c r="D35" s="101" t="s">
        <v>0</v>
      </c>
      <c r="E35" s="101"/>
      <c r="F35" s="12"/>
      <c r="G35" s="42"/>
    </row>
    <row r="36" spans="1:7" ht="15.75">
      <c r="A36" s="59" t="s">
        <v>57</v>
      </c>
      <c r="B36" s="95">
        <f>B17</f>
        <v>300</v>
      </c>
      <c r="C36" s="95"/>
      <c r="D36" s="118">
        <f>B17</f>
        <v>300</v>
      </c>
      <c r="E36" s="118"/>
      <c r="F36" s="15"/>
      <c r="G36" s="35"/>
    </row>
    <row r="37" spans="1:7" ht="15.75">
      <c r="A37" s="59" t="s">
        <v>58</v>
      </c>
      <c r="B37" s="95">
        <f>(B20-B17)</f>
        <v>100</v>
      </c>
      <c r="C37" s="95"/>
      <c r="D37" s="118">
        <f>F20-B17</f>
        <v>100</v>
      </c>
      <c r="E37" s="118"/>
      <c r="F37" s="15"/>
      <c r="G37" s="35"/>
    </row>
    <row r="38" spans="1:7" ht="15.75">
      <c r="A38" s="59" t="s">
        <v>25</v>
      </c>
      <c r="B38" s="95" t="s">
        <v>21</v>
      </c>
      <c r="C38" s="95"/>
      <c r="D38" s="118">
        <v>0</v>
      </c>
      <c r="E38" s="118"/>
      <c r="F38" s="15"/>
      <c r="G38" s="43"/>
    </row>
    <row r="39" spans="1:7" ht="15.75">
      <c r="A39" s="59" t="s">
        <v>37</v>
      </c>
      <c r="B39" s="95">
        <v>0</v>
      </c>
      <c r="C39" s="95"/>
      <c r="D39" s="118">
        <v>0</v>
      </c>
      <c r="E39" s="118"/>
      <c r="F39" s="15"/>
      <c r="G39" s="35"/>
    </row>
    <row r="40" spans="1:18" ht="15.75">
      <c r="A40" s="59" t="s">
        <v>78</v>
      </c>
      <c r="B40" s="119" t="s">
        <v>21</v>
      </c>
      <c r="C40" s="119"/>
      <c r="D40" s="118">
        <v>-100</v>
      </c>
      <c r="E40" s="118"/>
      <c r="F40" s="80"/>
      <c r="G40" s="35"/>
      <c r="H40" s="63"/>
      <c r="I40" s="63"/>
      <c r="J40" s="63"/>
      <c r="K40" s="63"/>
      <c r="L40" s="63"/>
      <c r="M40" s="63"/>
      <c r="N40" s="63"/>
      <c r="O40" s="63"/>
      <c r="P40" s="63"/>
      <c r="Q40" s="63"/>
      <c r="R40" s="63"/>
    </row>
    <row r="41" spans="1:18" ht="31.5">
      <c r="A41" s="86" t="s">
        <v>87</v>
      </c>
      <c r="B41" s="119" t="s">
        <v>21</v>
      </c>
      <c r="C41" s="119"/>
      <c r="D41" s="118">
        <v>-60</v>
      </c>
      <c r="E41" s="118"/>
      <c r="F41" s="82"/>
      <c r="G41" s="35"/>
      <c r="H41" s="63"/>
      <c r="I41" s="63"/>
      <c r="J41" s="63"/>
      <c r="K41" s="63"/>
      <c r="L41" s="63"/>
      <c r="M41" s="63"/>
      <c r="N41" s="63"/>
      <c r="O41" s="63"/>
      <c r="P41" s="63"/>
      <c r="Q41" s="63"/>
      <c r="R41" s="63"/>
    </row>
    <row r="42" spans="1:18" ht="15.75">
      <c r="A42" s="59" t="s">
        <v>86</v>
      </c>
      <c r="B42" s="122">
        <v>-160</v>
      </c>
      <c r="C42" s="123"/>
      <c r="D42" s="124" t="s">
        <v>21</v>
      </c>
      <c r="E42" s="123"/>
      <c r="F42" s="80"/>
      <c r="G42" s="35"/>
      <c r="H42" s="63"/>
      <c r="I42" s="63"/>
      <c r="J42" s="63"/>
      <c r="K42" s="63"/>
      <c r="L42" s="63"/>
      <c r="M42" s="63"/>
      <c r="N42" s="63"/>
      <c r="O42" s="63"/>
      <c r="P42" s="63"/>
      <c r="Q42" s="63"/>
      <c r="R42" s="63"/>
    </row>
    <row r="43" spans="1:7" ht="15.75">
      <c r="A43" s="59" t="s">
        <v>79</v>
      </c>
      <c r="B43" s="119">
        <v>-40</v>
      </c>
      <c r="C43" s="119"/>
      <c r="D43" s="118">
        <f>F26-F22</f>
        <v>-40</v>
      </c>
      <c r="E43" s="118"/>
      <c r="F43" s="15"/>
      <c r="G43" s="35"/>
    </row>
    <row r="44" spans="1:7" ht="15.75">
      <c r="A44" s="71"/>
      <c r="B44" s="120"/>
      <c r="C44" s="120"/>
      <c r="D44" s="121"/>
      <c r="E44" s="121"/>
      <c r="F44" s="15"/>
      <c r="G44" s="35"/>
    </row>
    <row r="45" spans="1:6" ht="15.75">
      <c r="A45" s="58" t="s">
        <v>48</v>
      </c>
      <c r="B45" s="96" t="s">
        <v>26</v>
      </c>
      <c r="C45" s="96"/>
      <c r="D45" s="101" t="s">
        <v>27</v>
      </c>
      <c r="E45" s="101"/>
      <c r="F45" s="42"/>
    </row>
    <row r="46" spans="1:6" ht="15.75">
      <c r="A46" s="60" t="s">
        <v>8</v>
      </c>
      <c r="B46" s="94">
        <v>0</v>
      </c>
      <c r="C46" s="94"/>
      <c r="D46" s="102">
        <f>D17</f>
        <v>15000</v>
      </c>
      <c r="E46" s="102"/>
      <c r="F46" s="15"/>
    </row>
    <row r="47" spans="1:9" ht="31.5">
      <c r="A47" s="60" t="s">
        <v>9</v>
      </c>
      <c r="B47" s="94">
        <v>0</v>
      </c>
      <c r="C47" s="94"/>
      <c r="D47" s="102">
        <v>0</v>
      </c>
      <c r="E47" s="102"/>
      <c r="F47" s="81" t="s">
        <v>77</v>
      </c>
      <c r="G47" s="33"/>
      <c r="H47" s="33"/>
      <c r="I47" s="33"/>
    </row>
    <row r="48" spans="1:6" ht="15.75">
      <c r="A48" s="60" t="s">
        <v>10</v>
      </c>
      <c r="B48" s="94">
        <f>B37*B29</f>
        <v>5000</v>
      </c>
      <c r="C48" s="94"/>
      <c r="D48" s="102">
        <f>D37*F29</f>
        <v>5000</v>
      </c>
      <c r="E48" s="102"/>
      <c r="F48" s="15"/>
    </row>
    <row r="49" spans="1:6" ht="15.75">
      <c r="A49" s="61" t="s">
        <v>11</v>
      </c>
      <c r="B49" s="88">
        <f>B46+B47+B48</f>
        <v>5000</v>
      </c>
      <c r="C49" s="88"/>
      <c r="D49" s="89">
        <f>D46+D47+D48</f>
        <v>20000</v>
      </c>
      <c r="E49" s="89"/>
      <c r="F49" s="11"/>
    </row>
    <row r="50" spans="1:6" ht="15.75">
      <c r="A50" s="60" t="s">
        <v>12</v>
      </c>
      <c r="B50" s="94">
        <f>B36*B21</f>
        <v>15000</v>
      </c>
      <c r="C50" s="94"/>
      <c r="D50" s="102">
        <f>D36*F21</f>
        <v>15000</v>
      </c>
      <c r="E50" s="102"/>
      <c r="F50" s="15"/>
    </row>
    <row r="51" spans="1:6" ht="15.75">
      <c r="A51" s="60" t="s">
        <v>13</v>
      </c>
      <c r="B51" s="94">
        <f>B37*B21</f>
        <v>5000</v>
      </c>
      <c r="C51" s="94"/>
      <c r="D51" s="102">
        <f>D37*F21</f>
        <v>5000</v>
      </c>
      <c r="E51" s="102"/>
      <c r="F51" s="15"/>
    </row>
    <row r="52" spans="1:6" ht="15.75">
      <c r="A52" s="61" t="s">
        <v>14</v>
      </c>
      <c r="B52" s="88">
        <f>B50+B51</f>
        <v>20000</v>
      </c>
      <c r="C52" s="88"/>
      <c r="D52" s="89">
        <f>D50+D51</f>
        <v>20000</v>
      </c>
      <c r="E52" s="89"/>
      <c r="F52" s="11"/>
    </row>
    <row r="53" spans="1:6" ht="15.75">
      <c r="A53" s="61" t="s">
        <v>15</v>
      </c>
      <c r="B53" s="88">
        <f>B49-B52</f>
        <v>-15000</v>
      </c>
      <c r="C53" s="88"/>
      <c r="D53" s="89">
        <f>D49-D52</f>
        <v>0</v>
      </c>
      <c r="E53" s="89"/>
      <c r="F53" s="15"/>
    </row>
    <row r="54" spans="1:7" ht="15.75">
      <c r="A54" s="62" t="s">
        <v>51</v>
      </c>
      <c r="B54" s="90" t="s">
        <v>21</v>
      </c>
      <c r="C54" s="90"/>
      <c r="D54" s="90">
        <f>(-1)*MAX(0,D49-D52)</f>
        <v>0</v>
      </c>
      <c r="E54" s="90"/>
      <c r="F54" s="45"/>
      <c r="G54" s="63"/>
    </row>
    <row r="55" spans="1:7" ht="15.75">
      <c r="A55" s="61" t="s">
        <v>38</v>
      </c>
      <c r="B55" s="88">
        <v>0</v>
      </c>
      <c r="C55" s="88"/>
      <c r="D55" s="89">
        <v>0</v>
      </c>
      <c r="E55" s="89"/>
      <c r="F55" s="15"/>
      <c r="G55" s="63"/>
    </row>
    <row r="56" spans="1:7" ht="15.75">
      <c r="A56" s="60" t="s">
        <v>16</v>
      </c>
      <c r="B56" s="94">
        <f>E16</f>
        <v>500</v>
      </c>
      <c r="C56" s="94"/>
      <c r="D56" s="102">
        <f>E16</f>
        <v>500</v>
      </c>
      <c r="E56" s="102"/>
      <c r="F56" s="44"/>
      <c r="G56" s="63"/>
    </row>
    <row r="57" spans="1:7" ht="15.75">
      <c r="A57" s="60" t="s">
        <v>32</v>
      </c>
      <c r="B57" s="94">
        <f>D16</f>
        <v>10000</v>
      </c>
      <c r="C57" s="94"/>
      <c r="D57" s="102">
        <f>D16-D17</f>
        <v>-5000</v>
      </c>
      <c r="E57" s="102"/>
      <c r="F57" s="35"/>
      <c r="G57" s="72"/>
    </row>
    <row r="58" spans="1:7" ht="126">
      <c r="A58" s="60" t="s">
        <v>66</v>
      </c>
      <c r="B58" s="94" t="s">
        <v>21</v>
      </c>
      <c r="C58" s="94"/>
      <c r="D58" s="102">
        <f>(D40*F24)</f>
        <v>-4000</v>
      </c>
      <c r="E58" s="102"/>
      <c r="F58" s="85" t="s">
        <v>88</v>
      </c>
      <c r="G58" s="72"/>
    </row>
    <row r="59" spans="1:7" ht="15.75">
      <c r="A59" s="60" t="s">
        <v>67</v>
      </c>
      <c r="B59" s="94">
        <f>(B42*B28)+(B43*B30)</f>
        <v>-8200</v>
      </c>
      <c r="C59" s="94"/>
      <c r="D59" s="102">
        <f>D43*F30</f>
        <v>-1800</v>
      </c>
      <c r="E59" s="102"/>
      <c r="F59" s="79"/>
      <c r="G59" s="72"/>
    </row>
    <row r="60" spans="1:7" ht="15.75">
      <c r="A60" s="61" t="s">
        <v>17</v>
      </c>
      <c r="B60" s="88">
        <f>SUM(B56:C59)</f>
        <v>2300</v>
      </c>
      <c r="C60" s="88"/>
      <c r="D60" s="89">
        <f>SUM(D56:E59)</f>
        <v>-10300</v>
      </c>
      <c r="E60" s="89"/>
      <c r="F60" s="11"/>
      <c r="G60" s="63"/>
    </row>
    <row r="61" spans="1:7" ht="15.75">
      <c r="A61" s="60" t="s">
        <v>68</v>
      </c>
      <c r="B61" s="94" t="s">
        <v>21</v>
      </c>
      <c r="C61" s="94"/>
      <c r="D61" s="102">
        <v>0</v>
      </c>
      <c r="E61" s="102"/>
      <c r="F61" s="15"/>
      <c r="G61" s="63"/>
    </row>
    <row r="62" spans="1:7" ht="15.75">
      <c r="A62" s="60" t="s">
        <v>69</v>
      </c>
      <c r="B62" s="94">
        <v>0</v>
      </c>
      <c r="C62" s="94"/>
      <c r="D62" s="102">
        <v>0</v>
      </c>
      <c r="E62" s="102"/>
      <c r="F62" s="15"/>
      <c r="G62" s="63"/>
    </row>
    <row r="63" spans="1:7" ht="15.75">
      <c r="A63" s="60" t="s">
        <v>35</v>
      </c>
      <c r="B63" s="94" t="s">
        <v>21</v>
      </c>
      <c r="C63" s="94"/>
      <c r="D63" s="102">
        <f>SUM(D40+D41)*F25</f>
        <v>-6400</v>
      </c>
      <c r="E63" s="102"/>
      <c r="F63" s="15"/>
      <c r="G63" s="63"/>
    </row>
    <row r="64" spans="1:7" ht="15.75">
      <c r="A64" s="60" t="s">
        <v>36</v>
      </c>
      <c r="B64" s="94">
        <f>(B42+B43)*B28</f>
        <v>-8000</v>
      </c>
      <c r="C64" s="94"/>
      <c r="D64" s="102">
        <f>D43*F28</f>
        <v>-1600</v>
      </c>
      <c r="E64" s="102"/>
      <c r="F64" s="15"/>
      <c r="G64" s="63"/>
    </row>
    <row r="65" spans="1:7" ht="15.75">
      <c r="A65" s="61" t="s">
        <v>18</v>
      </c>
      <c r="B65" s="88">
        <f>B62+B64</f>
        <v>-8000</v>
      </c>
      <c r="C65" s="88"/>
      <c r="D65" s="89">
        <f>D61+D62+D63+D64</f>
        <v>-8000</v>
      </c>
      <c r="E65" s="89"/>
      <c r="F65" s="11"/>
      <c r="G65" s="63"/>
    </row>
    <row r="66" spans="1:7" ht="15.75">
      <c r="A66" s="61" t="s">
        <v>19</v>
      </c>
      <c r="B66" s="88">
        <f>B60-B65</f>
        <v>10300</v>
      </c>
      <c r="C66" s="88"/>
      <c r="D66" s="89">
        <f>D60-D65</f>
        <v>-2300</v>
      </c>
      <c r="E66" s="89"/>
      <c r="F66" s="15"/>
      <c r="G66" s="63"/>
    </row>
    <row r="67" spans="1:7" ht="15.75">
      <c r="A67" s="60" t="s">
        <v>20</v>
      </c>
      <c r="B67" s="88">
        <f>B53+B55+B66</f>
        <v>-4700</v>
      </c>
      <c r="C67" s="88"/>
      <c r="D67" s="89">
        <f>SUM(D55+D66)</f>
        <v>-2300</v>
      </c>
      <c r="E67" s="89"/>
      <c r="F67" s="35"/>
      <c r="G67" s="63"/>
    </row>
    <row r="68" spans="1:7" ht="15.75">
      <c r="A68" s="62" t="s">
        <v>60</v>
      </c>
      <c r="B68" s="90" t="s">
        <v>21</v>
      </c>
      <c r="C68" s="90"/>
      <c r="D68" s="90">
        <f>MAX(0,D67)*(-1)</f>
        <v>0</v>
      </c>
      <c r="E68" s="90"/>
      <c r="F68" s="11"/>
      <c r="G68" s="63"/>
    </row>
    <row r="69" spans="1:7" ht="15.75">
      <c r="A69" s="28" t="s">
        <v>52</v>
      </c>
      <c r="B69" s="88">
        <f>MAX(0,B67)*(-1)</f>
        <v>0</v>
      </c>
      <c r="C69" s="88"/>
      <c r="D69" s="89">
        <f>D54+D68</f>
        <v>0</v>
      </c>
      <c r="E69" s="89"/>
      <c r="F69" s="45"/>
      <c r="G69" s="63"/>
    </row>
    <row r="70" spans="1:7" ht="15.75">
      <c r="A70" s="49"/>
      <c r="D70" s="45"/>
      <c r="E70" s="45"/>
      <c r="F70" s="45"/>
      <c r="G70" s="63"/>
    </row>
    <row r="71" spans="1:7" ht="15.75">
      <c r="A71" s="50"/>
      <c r="E71" s="48"/>
      <c r="G71" s="63"/>
    </row>
    <row r="72" ht="15.75">
      <c r="A72" s="50"/>
    </row>
    <row r="73" ht="15.75">
      <c r="A73" s="50"/>
    </row>
    <row r="76" ht="15.75">
      <c r="A76" s="50"/>
    </row>
  </sheetData>
  <sheetProtection/>
  <mergeCells count="102">
    <mergeCell ref="B29:C29"/>
    <mergeCell ref="D29:E29"/>
    <mergeCell ref="D31:E31"/>
    <mergeCell ref="B31:C31"/>
    <mergeCell ref="B32:C32"/>
    <mergeCell ref="D32:E32"/>
    <mergeCell ref="B22:C22"/>
    <mergeCell ref="D22:E22"/>
    <mergeCell ref="B25:C25"/>
    <mergeCell ref="D25:E25"/>
    <mergeCell ref="B26:C26"/>
    <mergeCell ref="D26:E26"/>
    <mergeCell ref="B23:C23"/>
    <mergeCell ref="D23:E23"/>
    <mergeCell ref="B24:C24"/>
    <mergeCell ref="D24:E24"/>
    <mergeCell ref="B43:C43"/>
    <mergeCell ref="D43:E43"/>
    <mergeCell ref="B44:C44"/>
    <mergeCell ref="D44:E44"/>
    <mergeCell ref="B41:C41"/>
    <mergeCell ref="D41:E41"/>
    <mergeCell ref="B42:C42"/>
    <mergeCell ref="D42:E42"/>
    <mergeCell ref="B19:C19"/>
    <mergeCell ref="D19:E19"/>
    <mergeCell ref="B20:C20"/>
    <mergeCell ref="D20:E20"/>
    <mergeCell ref="B21:C21"/>
    <mergeCell ref="D21:E21"/>
    <mergeCell ref="B33:C33"/>
    <mergeCell ref="D33:E33"/>
    <mergeCell ref="B34:C34"/>
    <mergeCell ref="D34:E34"/>
    <mergeCell ref="B27:C27"/>
    <mergeCell ref="D27:E27"/>
    <mergeCell ref="B30:C30"/>
    <mergeCell ref="D30:E30"/>
    <mergeCell ref="B28:C28"/>
    <mergeCell ref="D28:E28"/>
    <mergeCell ref="B66:C66"/>
    <mergeCell ref="D66:E66"/>
    <mergeCell ref="B67:C67"/>
    <mergeCell ref="D67:E67"/>
    <mergeCell ref="B46:C46"/>
    <mergeCell ref="D46:E46"/>
    <mergeCell ref="B47:C47"/>
    <mergeCell ref="D47:E47"/>
    <mergeCell ref="B48:C48"/>
    <mergeCell ref="D48:E48"/>
    <mergeCell ref="B49:C49"/>
    <mergeCell ref="D49:E49"/>
    <mergeCell ref="B50:C50"/>
    <mergeCell ref="D50:E50"/>
    <mergeCell ref="B69:C69"/>
    <mergeCell ref="D69:E69"/>
    <mergeCell ref="B38:C38"/>
    <mergeCell ref="D38:E38"/>
    <mergeCell ref="B39:C39"/>
    <mergeCell ref="D39:E39"/>
    <mergeCell ref="B61:C61"/>
    <mergeCell ref="D61:E61"/>
    <mergeCell ref="B62:C62"/>
    <mergeCell ref="D62:E62"/>
    <mergeCell ref="B63:C63"/>
    <mergeCell ref="D63:E63"/>
    <mergeCell ref="B64:C64"/>
    <mergeCell ref="D64:E64"/>
    <mergeCell ref="B65:C65"/>
    <mergeCell ref="D65:E65"/>
    <mergeCell ref="B68:C68"/>
    <mergeCell ref="D68:E68"/>
    <mergeCell ref="B56:C56"/>
    <mergeCell ref="D56:E56"/>
    <mergeCell ref="B57:C57"/>
    <mergeCell ref="D57:E57"/>
    <mergeCell ref="B58:C58"/>
    <mergeCell ref="D58:E58"/>
    <mergeCell ref="B35:C35"/>
    <mergeCell ref="D35:E35"/>
    <mergeCell ref="B36:C36"/>
    <mergeCell ref="D36:E36"/>
    <mergeCell ref="B37:C37"/>
    <mergeCell ref="D37:E37"/>
    <mergeCell ref="B59:C59"/>
    <mergeCell ref="D59:E59"/>
    <mergeCell ref="B60:C60"/>
    <mergeCell ref="D60:E60"/>
    <mergeCell ref="B51:C51"/>
    <mergeCell ref="D51:E51"/>
    <mergeCell ref="B52:C52"/>
    <mergeCell ref="D52:E52"/>
    <mergeCell ref="B53:C53"/>
    <mergeCell ref="D53:E53"/>
    <mergeCell ref="B54:C54"/>
    <mergeCell ref="D54:E54"/>
    <mergeCell ref="B55:C55"/>
    <mergeCell ref="D55:E55"/>
    <mergeCell ref="B45:C45"/>
    <mergeCell ref="D45:E45"/>
    <mergeCell ref="B40:C40"/>
    <mergeCell ref="D40:E4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2014 Release - Additional MSG Resource Examples - Inc and Dec</dc:title>
  <dc:subject/>
  <dc:creator>Hou, Delphine</dc:creator>
  <cp:keywords/>
  <dc:description/>
  <cp:lastModifiedBy>Hou, Delphine</cp:lastModifiedBy>
  <dcterms:created xsi:type="dcterms:W3CDTF">2013-02-09T00:17:27Z</dcterms:created>
  <dcterms:modified xsi:type="dcterms:W3CDTF">2014-04-24T20:18:05Z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ArchiveTaxHTFiel">
    <vt:lpwstr>Not Archived|d4ac4999-fa66-470b-a400-7ab6671d1fab</vt:lpwstr>
  </property>
  <property fmtid="{D5CDD505-2E9C-101B-9397-08002B2CF9AE}" pid="4" name="TaxCatchA">
    <vt:lpwstr>799;#Participate|b6f01787-07a1-4425-b95e-c90118ef6dfe;#3;#Archived|0019c6e1-8c5e-460c-a653-a944372c5015</vt:lpwstr>
  </property>
  <property fmtid="{D5CDD505-2E9C-101B-9397-08002B2CF9AE}" pid="5" name="ISOTopicTaxHTFiel">
    <vt:lpwstr>Participate|b6f01787-07a1-4425-b95e-c90118ef6dfe</vt:lpwstr>
  </property>
  <property fmtid="{D5CDD505-2E9C-101B-9397-08002B2CF9AE}" pid="6" name="ISOGroupTaxHTFiel">
    <vt:lpwstr/>
  </property>
  <property fmtid="{D5CDD505-2E9C-101B-9397-08002B2CF9AE}" pid="7" name="ISOContribut">
    <vt:lpwstr>101</vt:lpwstr>
  </property>
  <property fmtid="{D5CDD505-2E9C-101B-9397-08002B2CF9AE}" pid="8" name="TemplateU">
    <vt:lpwstr/>
  </property>
  <property fmtid="{D5CDD505-2E9C-101B-9397-08002B2CF9AE}" pid="9" name="ISOKeywordsTaxHTFiel">
    <vt:lpwstr/>
  </property>
  <property fmtid="{D5CDD505-2E9C-101B-9397-08002B2CF9AE}" pid="10" name="ISOKeywor">
    <vt:lpwstr/>
  </property>
  <property fmtid="{D5CDD505-2E9C-101B-9397-08002B2CF9AE}" pid="11" name="Ord">
    <vt:lpwstr>27945000.0000000</vt:lpwstr>
  </property>
  <property fmtid="{D5CDD505-2E9C-101B-9397-08002B2CF9AE}" pid="12" name="Orig Post Da">
    <vt:lpwstr>2014-03-28T09:32:05Z</vt:lpwstr>
  </property>
  <property fmtid="{D5CDD505-2E9C-101B-9397-08002B2CF9AE}" pid="13" name="Content Own">
    <vt:lpwstr>88</vt:lpwstr>
  </property>
  <property fmtid="{D5CDD505-2E9C-101B-9397-08002B2CF9AE}" pid="14" name="display_urn:schemas-microsoft-com:office:office#Content_x0020_Administrat">
    <vt:lpwstr>Annand, Karen</vt:lpwstr>
  </property>
  <property fmtid="{D5CDD505-2E9C-101B-9397-08002B2CF9AE}" pid="15" name="ISOGro">
    <vt:lpwstr/>
  </property>
  <property fmtid="{D5CDD505-2E9C-101B-9397-08002B2CF9AE}" pid="16" name="CrawlableUnique">
    <vt:lpwstr>261bada0-c1a4-471d-b616-5629ff16aff0</vt:lpwstr>
  </property>
  <property fmtid="{D5CDD505-2E9C-101B-9397-08002B2CF9AE}" pid="17" name="ISOArchi">
    <vt:lpwstr>3;#Archived|0019c6e1-8c5e-460c-a653-a944372c5015</vt:lpwstr>
  </property>
  <property fmtid="{D5CDD505-2E9C-101B-9397-08002B2CF9AE}" pid="18" name="ISOTop">
    <vt:lpwstr>799;#Participate|b6f01787-07a1-4425-b95e-c90118ef6dfe</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Hall, Nathan</vt:lpwstr>
  </property>
  <property fmtid="{D5CDD505-2E9C-101B-9397-08002B2CF9AE}" pid="23" name="Market Noti">
    <vt:lpwstr>0</vt:lpwstr>
  </property>
  <property fmtid="{D5CDD505-2E9C-101B-9397-08002B2CF9AE}" pid="24" name="ParentISOGrou">
    <vt:lpwstr>Spring 2014 release - market initiatives training|39552ce6-73e2-4f1a-a163-ffcca87f2f9a</vt:lpwstr>
  </property>
  <property fmtid="{D5CDD505-2E9C-101B-9397-08002B2CF9AE}" pid="25" name="ContentReviewInterv">
    <vt:lpwstr>24</vt:lpwstr>
  </property>
  <property fmtid="{D5CDD505-2E9C-101B-9397-08002B2CF9AE}" pid="26" name="ISOSumma">
    <vt:lpwstr>This spreadsheet provides settlements incremental and decremental examples  of bid cost recovery (BCR)  for multi-stage generating (MSG) resources </vt:lpwstr>
  </property>
  <property fmtid="{D5CDD505-2E9C-101B-9397-08002B2CF9AE}" pid="27" name="PostDa">
    <vt:lpwstr>2014-03-28T09:34:07Z</vt:lpwstr>
  </property>
  <property fmtid="{D5CDD505-2E9C-101B-9397-08002B2CF9AE}" pid="28" name="ISOGroupSequen">
    <vt:lpwstr/>
  </property>
  <property fmtid="{D5CDD505-2E9C-101B-9397-08002B2CF9AE}" pid="29" name="ISOArchiv">
    <vt:lpwstr>Not Archived</vt:lpwstr>
  </property>
  <property fmtid="{D5CDD505-2E9C-101B-9397-08002B2CF9AE}" pid="30" name="display_urn:schemas-microsoft-com:office:office#ISOContribut">
    <vt:lpwstr>Hinman, Cynthia</vt:lpwstr>
  </property>
  <property fmtid="{D5CDD505-2E9C-101B-9397-08002B2CF9AE}" pid="31" name="News Relea">
    <vt:lpwstr>0</vt:lpwstr>
  </property>
  <property fmtid="{D5CDD505-2E9C-101B-9397-08002B2CF9AE}" pid="32" name="_SourceU">
    <vt:lpwstr/>
  </property>
  <property fmtid="{D5CDD505-2E9C-101B-9397-08002B2CF9AE}" pid="33" name="_SharedFileInd">
    <vt:lpwstr/>
  </property>
  <property fmtid="{D5CDD505-2E9C-101B-9397-08002B2CF9AE}" pid="34" name="ISOOwn">
    <vt:lpwstr>Hall, Nathan</vt:lpwstr>
  </property>
  <property fmtid="{D5CDD505-2E9C-101B-9397-08002B2CF9AE}" pid="35" name="ISODescripti">
    <vt:lpwstr/>
  </property>
  <property fmtid="{D5CDD505-2E9C-101B-9397-08002B2CF9AE}" pid="36" name="Content Administrat">
    <vt:lpwstr>228</vt:lpwstr>
  </property>
  <property fmtid="{D5CDD505-2E9C-101B-9397-08002B2CF9AE}" pid="37" name="Document Ty">
    <vt:lpwstr>Guide</vt:lpwstr>
  </property>
  <property fmtid="{D5CDD505-2E9C-101B-9397-08002B2CF9AE}" pid="38" name="IsPublish">
    <vt:lpwstr>1</vt:lpwstr>
  </property>
  <property fmtid="{D5CDD505-2E9C-101B-9397-08002B2CF9AE}" pid="39" name="m9e70a6096144fc698577b786817f2">
    <vt:lpwstr>Archived|0019c6e1-8c5e-460c-a653-a944372c5015</vt:lpwstr>
  </property>
</Properties>
</file>