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762 - Market Analysis Mgr\VOM_contract\Draft Final Proposal\"/>
    </mc:Choice>
  </mc:AlternateContent>
  <bookViews>
    <workbookView xWindow="0" yWindow="0" windowWidth="20490" windowHeight="6570" tabRatio="743" activeTab="7"/>
  </bookViews>
  <sheets>
    <sheet name="Overview" sheetId="63" r:id="rId1"/>
    <sheet name="Step 1 - Gather Data" sheetId="6" r:id="rId2"/>
    <sheet name="1a. NYISO" sheetId="26" r:id="rId3"/>
    <sheet name="1b. EPA 2016" sheetId="52" r:id="rId4"/>
    <sheet name="1c. EIA 2020" sheetId="18" r:id="rId5"/>
    <sheet name="Step 2 - Determine Adder Type" sheetId="62" r:id="rId6"/>
    <sheet name="Step 3 - Convert Ext. Estimates" sheetId="31" r:id="rId7"/>
    <sheet name="Step 4 Cross-validate" sheetId="50" r:id="rId8"/>
    <sheet name="Appendices---------&gt;" sheetId="15" r:id="rId9"/>
    <sheet name="Inflation Rates" sheetId="60" r:id="rId10"/>
  </sheets>
  <definedNames>
    <definedName name="_AMO_UniqueIdentifier" hidden="1">"'07fd93bd-45cf-4d74-a49d-bcacce55afe8'"</definedName>
    <definedName name="_xlnm._FilterDatabase" localSheetId="6" hidden="1">#REF!</definedName>
    <definedName name="_ftn1" localSheetId="5">'Step 2 - Determine Adder Type'!$B$16</definedName>
    <definedName name="_ftnref1" localSheetId="5">'Step 2 - Determine Adder Type'!#REF!</definedName>
    <definedName name="_NST01">#REF!</definedName>
    <definedName name="alldata">#REF!</definedName>
    <definedName name="alled" localSheetId="5">#REF!</definedName>
    <definedName name="alled">#REF!</definedName>
    <definedName name="allstem" localSheetId="5">#REF!</definedName>
    <definedName name="allstem">#REF!</definedName>
    <definedName name="asdf">#REF!</definedName>
    <definedName name="_xlnm.Print_Area" localSheetId="7">'Step 4 Cross-validate'!#REF!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31" l="1"/>
  <c r="E18" i="50" l="1"/>
  <c r="F17" i="18" l="1"/>
  <c r="F17" i="52" l="1"/>
  <c r="F24" i="26" l="1"/>
  <c r="E15" i="31" l="1"/>
  <c r="D14" i="31"/>
  <c r="E13" i="31"/>
  <c r="H22" i="26"/>
  <c r="F22" i="26" l="1"/>
  <c r="C38" i="52" l="1"/>
  <c r="D17" i="52" s="1"/>
  <c r="F23" i="26" l="1"/>
  <c r="H24" i="26"/>
  <c r="G24" i="26"/>
  <c r="H23" i="26"/>
  <c r="J22" i="26" l="1"/>
  <c r="K22" i="26" s="1"/>
  <c r="J24" i="26"/>
  <c r="K24" i="26" s="1"/>
  <c r="L24" i="26" s="1"/>
  <c r="T24" i="26" l="1"/>
  <c r="U24" i="26" s="1"/>
  <c r="D10" i="31" s="1"/>
  <c r="L22" i="26"/>
  <c r="T22" i="26" s="1"/>
  <c r="J23" i="26"/>
  <c r="K23" i="26" s="1"/>
  <c r="E20" i="31" l="1"/>
  <c r="E19" i="50" s="1"/>
  <c r="L23" i="26"/>
  <c r="T23" i="26" s="1"/>
  <c r="U23" i="26" l="1"/>
  <c r="D9" i="31" s="1"/>
  <c r="D19" i="31" s="1"/>
  <c r="C18" i="50" s="1"/>
  <c r="U22" i="26"/>
  <c r="D8" i="31" s="1"/>
  <c r="E18" i="31" s="1"/>
  <c r="E17" i="50" l="1"/>
  <c r="C17" i="52" l="1"/>
  <c r="G17" i="52" s="1"/>
  <c r="H17" i="52" l="1"/>
  <c r="D25" i="31" s="1"/>
  <c r="D32" i="31" s="1"/>
  <c r="G17" i="18"/>
  <c r="E25" i="31" l="1"/>
  <c r="E32" i="31" s="1"/>
  <c r="E20" i="50" s="1"/>
</calcChain>
</file>

<file path=xl/sharedStrings.xml><?xml version="1.0" encoding="utf-8"?>
<sst xmlns="http://schemas.openxmlformats.org/spreadsheetml/2006/main" count="249" uniqueCount="159">
  <si>
    <t>MW</t>
  </si>
  <si>
    <t>A</t>
  </si>
  <si>
    <t>D</t>
  </si>
  <si>
    <t>Variable O&amp;M</t>
  </si>
  <si>
    <t>$/MWh</t>
  </si>
  <si>
    <t>C</t>
  </si>
  <si>
    <t>B</t>
  </si>
  <si>
    <t>$/cycle</t>
  </si>
  <si>
    <t>E</t>
  </si>
  <si>
    <t>F</t>
  </si>
  <si>
    <t>Hydro</t>
  </si>
  <si>
    <t>Capacity Factor</t>
  </si>
  <si>
    <t xml:space="preserve"> (2020$/MWh)</t>
  </si>
  <si>
    <t xml:space="preserve"> (2019$/MWh)</t>
  </si>
  <si>
    <t>Convert to $/yr</t>
  </si>
  <si>
    <t>($/cycle)/MW</t>
  </si>
  <si>
    <t>Nominal Capacity</t>
  </si>
  <si>
    <t xml:space="preserve"> (2016$/MWh)</t>
  </si>
  <si>
    <t>Conversion Factor</t>
  </si>
  <si>
    <t>J</t>
  </si>
  <si>
    <t>NYISO</t>
  </si>
  <si>
    <t>Starts per Cycle</t>
  </si>
  <si>
    <t>Costs per MWh</t>
  </si>
  <si>
    <t>($/year)/MW</t>
  </si>
  <si>
    <t>Combined Cycle Gas Turbines</t>
  </si>
  <si>
    <t>Combustion Turbines</t>
  </si>
  <si>
    <t xml:space="preserve">Technology Types </t>
  </si>
  <si>
    <t>Aeroderivative</t>
  </si>
  <si>
    <t>Option 1</t>
  </si>
  <si>
    <t>Tech type</t>
  </si>
  <si>
    <t>Cost of Parts</t>
  </si>
  <si>
    <t>Labor Scaling Factor</t>
  </si>
  <si>
    <t>Cost of Labor</t>
  </si>
  <si>
    <t>Costs per Cycle</t>
  </si>
  <si>
    <t>Run-hours per Cycle</t>
  </si>
  <si>
    <t>Geo-scaled Costs of Labor</t>
  </si>
  <si>
    <t>Time-scaled Costs per Cycle</t>
  </si>
  <si>
    <t>Geo-Scaled Costs of Labor</t>
  </si>
  <si>
    <t>Total Costs per Cycle</t>
  </si>
  <si>
    <t>($/MW)/RH</t>
  </si>
  <si>
    <t>($/MW)/Start</t>
  </si>
  <si>
    <t>Operating Data from</t>
  </si>
  <si>
    <t>($/start)/MW</t>
  </si>
  <si>
    <t>($/RH)/MW</t>
  </si>
  <si>
    <t>WEC_BANC</t>
  </si>
  <si>
    <t>Region</t>
  </si>
  <si>
    <t>Annual CF</t>
  </si>
  <si>
    <t>WEC_CALN</t>
  </si>
  <si>
    <t>WEC_LADW</t>
  </si>
  <si>
    <t>WEC_SDGE</t>
  </si>
  <si>
    <t>WECC_AZ</t>
  </si>
  <si>
    <t>WECC_CO</t>
  </si>
  <si>
    <t>WECC_ID</t>
  </si>
  <si>
    <t>WECC_IID</t>
  </si>
  <si>
    <t>WECC_MT</t>
  </si>
  <si>
    <t>WECC_NM</t>
  </si>
  <si>
    <t>WECC_NNV</t>
  </si>
  <si>
    <t>WECC_PNW</t>
  </si>
  <si>
    <t>WECC_SCE</t>
  </si>
  <si>
    <t>WECC_SNV</t>
  </si>
  <si>
    <t>WECC_UT</t>
  </si>
  <si>
    <t>WECC_WY</t>
  </si>
  <si>
    <t>WECC_average</t>
  </si>
  <si>
    <t>$/cycle per MW</t>
  </si>
  <si>
    <t>Average Degraded Net Plant Capacity ICAP</t>
  </si>
  <si>
    <t>Source: 2010 Report</t>
  </si>
  <si>
    <t>Page 47</t>
  </si>
  <si>
    <t>G = E * F</t>
  </si>
  <si>
    <t>H = D + G</t>
  </si>
  <si>
    <t>I = H * Inf Rate</t>
  </si>
  <si>
    <t>Page 136</t>
  </si>
  <si>
    <t>K</t>
  </si>
  <si>
    <t>L</t>
  </si>
  <si>
    <t>M = K * L</t>
  </si>
  <si>
    <t>N = J + M</t>
  </si>
  <si>
    <t>O = N * Inf Rate</t>
  </si>
  <si>
    <t>P = B * C * O</t>
  </si>
  <si>
    <t>Q = I + Q</t>
  </si>
  <si>
    <t>R = Q / C</t>
  </si>
  <si>
    <t>Page 31</t>
  </si>
  <si>
    <t>Page 90</t>
  </si>
  <si>
    <t>Page 32</t>
  </si>
  <si>
    <t>Pages 32, 29</t>
  </si>
  <si>
    <t>Source:</t>
  </si>
  <si>
    <t>Page 4-3</t>
  </si>
  <si>
    <t>Starts per cycle</t>
  </si>
  <si>
    <t>Source: EPA 2016</t>
  </si>
  <si>
    <t>Capacity factors derived from EIA form 923 data for 2007-2016 period</t>
  </si>
  <si>
    <t>Page 4-12</t>
  </si>
  <si>
    <t>D = C * Inf Rate</t>
  </si>
  <si>
    <t>F = E / A</t>
  </si>
  <si>
    <t>Note 2: The CAISO scales the maintenance cost estimates from the $-year used in the source documents to $2019. See Inflation Rates tab.</t>
  </si>
  <si>
    <t>Model</t>
  </si>
  <si>
    <t>E = A * B * C * 8760</t>
  </si>
  <si>
    <t>Tab 1a</t>
  </si>
  <si>
    <t>Tab 1b</t>
  </si>
  <si>
    <t>RH per cycle</t>
  </si>
  <si>
    <t>Step 1: Estimate variable maintenance costs using external sources</t>
  </si>
  <si>
    <t>Step 3: Convert the variable maintenance costs to the appropriate adder type</t>
  </si>
  <si>
    <t>All CAISO/EIM</t>
  </si>
  <si>
    <t>Step 2: Determine which adder type ($/run-hour, $/start, or $/MWh adder) is most appropriate for each technology type</t>
  </si>
  <si>
    <t>$/start</t>
  </si>
  <si>
    <t>$/run-hour</t>
  </si>
  <si>
    <t>Default Adder Type</t>
  </si>
  <si>
    <t>See Step 4</t>
  </si>
  <si>
    <t>See the subsequent tabs for data gathered from external sources</t>
  </si>
  <si>
    <t>Base Year</t>
  </si>
  <si>
    <t>Inflation Factor to 2019</t>
  </si>
  <si>
    <t>Appendix A- Inflation Rates</t>
  </si>
  <si>
    <t>Note 4</t>
  </si>
  <si>
    <t>Note 3</t>
  </si>
  <si>
    <t>Note 2</t>
  </si>
  <si>
    <t>Note 1</t>
  </si>
  <si>
    <t>From Step 3</t>
  </si>
  <si>
    <t xml:space="preserve">Variable Operations and Maintenance Cost Review </t>
  </si>
  <si>
    <t>Supporting Calculations</t>
  </si>
  <si>
    <t>Source: EIA 2020</t>
  </si>
  <si>
    <t>EIA 2020</t>
  </si>
  <si>
    <t>Source: NYISO 2010, NYISO 2016</t>
  </si>
  <si>
    <t>Note 1: The CAISO utilized the NYISO 2010 report for the estimates of aeroderivative CTs and the 2016 NYISO report for estimates of CTs and CCGTs</t>
  </si>
  <si>
    <t>The calculations below are performed from left to right, with final values highlighted in bold</t>
  </si>
  <si>
    <t>Source: 2016 Report</t>
  </si>
  <si>
    <t>Note 4: The CAISO scales the maintenance cost estimates from the $-year used in the source documents to $2019. The NYISO 2016 report was presented in 2015 dollars. See Inflation Rates tab.</t>
  </si>
  <si>
    <t>Page 52</t>
  </si>
  <si>
    <t>Pages 133, 136</t>
  </si>
  <si>
    <t>|--------- Major maintenance costs expressed in $/starts or $/run-hours, converted to $/cycle---------|</t>
  </si>
  <si>
    <t>|--------------------- Major maintenance costs expressed in $/MWh, converted to $/cycle---------------------|</t>
  </si>
  <si>
    <t>Note 3: The CAISO used an average capacity across the 3,818 resources presented in the EPA report.</t>
  </si>
  <si>
    <r>
      <t>Annual Capacity
(</t>
    </r>
    <r>
      <rPr>
        <sz val="11"/>
        <color rgb="FFFF0000"/>
        <rFont val="Calibri"/>
        <family val="2"/>
        <scheme val="minor"/>
      </rPr>
      <t>Note 3</t>
    </r>
    <r>
      <rPr>
        <sz val="11"/>
        <color theme="1"/>
        <rFont val="Calibri"/>
        <family val="2"/>
        <scheme val="minor"/>
      </rPr>
      <t>)</t>
    </r>
  </si>
  <si>
    <t>1x1x1 5000F 5</t>
  </si>
  <si>
    <t>1x0 Siemens 5000F5</t>
  </si>
  <si>
    <t>LM6000</t>
  </si>
  <si>
    <t>Page 2</t>
  </si>
  <si>
    <r>
      <t xml:space="preserve">Note 3: The CAISO scales labor costs based on the relative wages in NY versus the states in the CAISO/EIM operating area. To convert these values, the CAISO used BLS wage data from May 2019, for OCC_Code 49-2095:  </t>
    </r>
    <r>
      <rPr>
        <i/>
        <sz val="11"/>
        <color theme="1"/>
        <rFont val="Calibri"/>
        <family val="2"/>
        <scheme val="minor"/>
      </rPr>
      <t>Electrical and Electronics Repairers, Powerhouse, Substation, and Relay.</t>
    </r>
    <r>
      <rPr>
        <sz val="11"/>
        <color theme="1"/>
        <rFont val="Calibri"/>
        <family val="2"/>
        <scheme val="minor"/>
      </rPr>
      <t xml:space="preserve"> The labor scaling factor is a ratio of the weighted average of the wages in states representing the CAISO/EIM operating area and the wages in NY.
</t>
    </r>
    <r>
      <rPr>
        <u/>
        <sz val="11"/>
        <color theme="1"/>
        <rFont val="Calibri"/>
        <family val="2"/>
        <scheme val="minor"/>
      </rPr>
      <t xml:space="preserve">https://www.bls.gov/oes/current/oes_nat.htm </t>
    </r>
  </si>
  <si>
    <t>For the purposes of the default maintenance adder calculation, the CAISO uses the Consumer Price Index from the BLS to inflate the values from the source documentation to 2019 dollars. See the paper for more details.</t>
  </si>
  <si>
    <t>Draft Final Proposal</t>
  </si>
  <si>
    <t>Tab 1c</t>
  </si>
  <si>
    <t xml:space="preserve">Note 2: The NYISO expresses maintenance costs in both: 1) $/start or $/run-hour and 2) $/MWh values. These represent the same maintenance costs and thus only the $/start and $/run-hour values are used to arrive at an estimate of total variable maintenance costs. </t>
  </si>
  <si>
    <t>Note 5</t>
  </si>
  <si>
    <t>Median MMA Values</t>
  </si>
  <si>
    <t>In this step, the CAISO cross-validates the external estimates from Step 3 against interpolated MMA values. The CAISO only discloses the interpolated MMA values when they are lower than the external estimate values. The values in the black boxes are the default O&amp;M adder values proposed.</t>
  </si>
  <si>
    <t xml:space="preserve">Note 1: the CAISO uses the median MMA values by technology type to cap the external estimates, thus ensuring the proposal of conservative adder values. </t>
  </si>
  <si>
    <t>Note 1: The CAISO utilized an estimated capacity factor based on EPA estimates of capacity factors for areas within the CAISO/EIM operating area. The CAISO also corroborated the capacity factor by comparing the value to the capacity factors using CAISO/EIM operating data (see tab 1c) noting that they were very similar. The CAISO also notes that page 6 of the USDOE Hydropower Market Report states that the median capacity factor of hydro units in the United States was 38.1% from 2005-2016. As this is similar to the 33% used below, the CAISO believes the 33% is appropriate for use in our calculations.</t>
  </si>
  <si>
    <t>D = A * B * C * 8760</t>
  </si>
  <si>
    <t>E = D / A</t>
  </si>
  <si>
    <t>RH per Year</t>
  </si>
  <si>
    <t>EPA 2016</t>
  </si>
  <si>
    <t xml:space="preserve">In this step, the CAISO converts the Variable Maintenance costs from the source documentation to $/start per MW or $/run-hour per MW Variable Maintenance cost values. </t>
  </si>
  <si>
    <t>Once the external estimates have been converted to consistent units, the CAISO needs to determine which adder type is most appropriate as a default value for each technology type. The rationale for the CAISO's determination of the default adder type by technology is laid out further in the main paper.</t>
  </si>
  <si>
    <t>Step 4: Cross-validate the estimate from external sources against interpolated major maintenance adder values to determine a default O&amp;M Adder</t>
  </si>
  <si>
    <t>VM Costs</t>
  </si>
  <si>
    <t>Average VM Costs</t>
  </si>
  <si>
    <t>VM Costs by Source</t>
  </si>
  <si>
    <t>External Estimate 
VM Costs</t>
  </si>
  <si>
    <t>Note 1: The EIA report did not have the capacity factors that were used to estimate the VOM values. In order to convert the values to $/year units, the CAISO estimates capacity factors using CAISO/EIM operating data for these technologies. The CAISO corroborated this capacity factor by comparing the value to the capacity factors estimated using the EPA report (see tab 1b) noting that they were very similar. The CAISO also notes that page 6 of the USDOE 2017 Hydropower Market Report (USDOE 2018) states that the median capacity factor of hydro units in the United States was 38.1% from 2005-2016. As this is similar to the 33% used below, the CAISO believes the 33% is appropriate for use in our calculations.</t>
  </si>
  <si>
    <t>CAISO PUBLIC</t>
  </si>
  <si>
    <t xml:space="preserve">This set of supporting calculations supplements the discussion of the proposed calculation methodology for default maintenance adders. This appendix is intended to aid in understanding some of the more complicated aspects of the calculation.
As a reminder, the steps to calculate the default maintenance adder are: 
  1) Estimate variable maintenance costs using external sources
  2) Determine which adder type ($/run-hour, $/start, or $/MWh adder) is most appropriate for each technology type
  3) Convert the variable maintenance costs to the appropriate adder type 
  4) Cross-validate the estimate from external sources against median major maintenance adder values to determine a default O&amp;M Adder value
  5) Using the default O&amp;M Adder value, calculate a resource-specific O&amp;M Adder
Step 5 will be performed on a resource-by-resource (or, for MSGs, on a configuration-by-configuration) basis and is thus not included in this workbook. See Appendix B of the paper for examples of how Step 5 is performed.
</t>
  </si>
  <si>
    <r>
      <t xml:space="preserve">Note 5: See the </t>
    </r>
    <r>
      <rPr>
        <b/>
        <i/>
        <sz val="11"/>
        <color theme="1"/>
        <rFont val="Calibri"/>
        <family val="2"/>
        <scheme val="minor"/>
      </rPr>
      <t>Technology Grouping</t>
    </r>
    <r>
      <rPr>
        <sz val="11"/>
        <color theme="1"/>
        <rFont val="Calibri"/>
        <family val="2"/>
        <scheme val="minor"/>
      </rPr>
      <t xml:space="preserve"> section of paper for discussion of which technologies were used for the estimates below.</t>
    </r>
  </si>
  <si>
    <t>Note 2: in cases where the external estimate was more conservative (i.e. lower than) the median MMA values, the external estimate was used and the median MMA values were excluded for confidentiality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</si>
</sst>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quot;$&quot;#,##0.00"/>
    <numFmt numFmtId="166" formatCode="_(* #,##0.0_);_(* \(#,##0.0\);_(* &quot;-&quot;??_);_(@_)"/>
    <numFmt numFmtId="167" formatCode="0.0000"/>
    <numFmt numFmtId="168" formatCode="_(* #,##0.00000_);_(* \(#,##0.00000\);_(* &quot;-&quot;??_);_(@_)"/>
  </numFmts>
  <fonts count="20" x14ac:knownFonts="1">
    <font>
      <sz val="11"/>
      <color theme="1"/>
      <name val="Calibri"/>
      <family val="2"/>
      <scheme val="minor"/>
    </font>
    <font>
      <sz val="11"/>
      <color theme="1"/>
      <name val="Calibri"/>
      <family val="2"/>
      <scheme val="minor"/>
    </font>
    <font>
      <b/>
      <u/>
      <sz val="11"/>
      <color theme="1"/>
      <name val="Calibri"/>
      <family val="2"/>
      <scheme val="minor"/>
    </font>
    <font>
      <i/>
      <sz val="11"/>
      <color theme="1"/>
      <name val="Calibri"/>
      <family val="2"/>
      <scheme val="minor"/>
    </font>
    <font>
      <b/>
      <sz val="11"/>
      <color rgb="FFFF0000"/>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sz val="10"/>
      <name val="MS Sans Serif"/>
    </font>
    <font>
      <sz val="11"/>
      <color theme="0" tint="-0.34998626667073579"/>
      <name val="Calibri"/>
      <family val="2"/>
      <scheme val="minor"/>
    </font>
    <font>
      <i/>
      <sz val="11"/>
      <color rgb="FFFF0000"/>
      <name val="Calibri"/>
      <family val="2"/>
      <scheme val="minor"/>
    </font>
    <font>
      <i/>
      <sz val="11"/>
      <color rgb="FF0070C0"/>
      <name val="Calibri"/>
      <family val="2"/>
      <scheme val="minor"/>
    </font>
    <font>
      <sz val="11"/>
      <color rgb="FF0070C0"/>
      <name val="Calibri"/>
      <family val="2"/>
      <scheme val="minor"/>
    </font>
    <font>
      <b/>
      <sz val="11"/>
      <color rgb="FF00B050"/>
      <name val="Calibri"/>
      <family val="2"/>
      <scheme val="minor"/>
    </font>
    <font>
      <u/>
      <sz val="11"/>
      <color theme="1"/>
      <name val="Calibri"/>
      <family val="2"/>
      <scheme val="minor"/>
    </font>
    <font>
      <sz val="22"/>
      <color theme="1"/>
      <name val="Arial"/>
      <family val="2"/>
    </font>
    <font>
      <sz val="16"/>
      <color theme="1"/>
      <name val="Arial"/>
      <family val="2"/>
    </font>
    <font>
      <i/>
      <u/>
      <sz val="11"/>
      <color theme="1"/>
      <name val="Calibri"/>
      <family val="2"/>
      <scheme val="minor"/>
    </font>
    <font>
      <b/>
      <i/>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8" fillId="0" borderId="0"/>
    <xf numFmtId="43" fontId="8" fillId="0" borderId="0" applyFont="0" applyFill="0" applyBorder="0" applyAlignment="0" applyProtection="0"/>
  </cellStyleXfs>
  <cellXfs count="126">
    <xf numFmtId="0" fontId="0" fillId="0" borderId="0" xfId="0"/>
    <xf numFmtId="164" fontId="0" fillId="0" borderId="0" xfId="1" applyNumberFormat="1" applyFont="1"/>
    <xf numFmtId="43" fontId="0" fillId="0" borderId="0" xfId="1" applyNumberFormat="1" applyFont="1"/>
    <xf numFmtId="9" fontId="0" fillId="0" borderId="0" xfId="2" applyFont="1"/>
    <xf numFmtId="0" fontId="0" fillId="0" borderId="0" xfId="0" applyFill="1" applyBorder="1"/>
    <xf numFmtId="0" fontId="0" fillId="3" borderId="0" xfId="0" applyFill="1"/>
    <xf numFmtId="0" fontId="0" fillId="0" borderId="0" xfId="0" applyFill="1"/>
    <xf numFmtId="43" fontId="0" fillId="0" borderId="0" xfId="1" applyFont="1"/>
    <xf numFmtId="43" fontId="0" fillId="0" borderId="0" xfId="0" applyNumberFormat="1"/>
    <xf numFmtId="164" fontId="0" fillId="0" borderId="0" xfId="1" applyNumberFormat="1" applyFont="1" applyFill="1"/>
    <xf numFmtId="164" fontId="0" fillId="0" borderId="0" xfId="1" applyNumberFormat="1" applyFont="1" applyFill="1" applyAlignment="1">
      <alignment horizontal="center"/>
    </xf>
    <xf numFmtId="0" fontId="0" fillId="0" borderId="0" xfId="0" applyAlignment="1">
      <alignment horizontal="center"/>
    </xf>
    <xf numFmtId="0" fontId="0" fillId="0" borderId="0" xfId="0" applyAlignment="1">
      <alignment wrapText="1"/>
    </xf>
    <xf numFmtId="0" fontId="2" fillId="0" borderId="0" xfId="0" applyFont="1"/>
    <xf numFmtId="0" fontId="3" fillId="0" borderId="0" xfId="0" applyFont="1"/>
    <xf numFmtId="0" fontId="0" fillId="0" borderId="3" xfId="0" applyBorder="1"/>
    <xf numFmtId="0" fontId="0" fillId="0" borderId="4" xfId="0" applyBorder="1"/>
    <xf numFmtId="0" fontId="0" fillId="0" borderId="0" xfId="0" applyBorder="1"/>
    <xf numFmtId="0" fontId="0" fillId="0" borderId="6" xfId="0" applyBorder="1"/>
    <xf numFmtId="0" fontId="0" fillId="0" borderId="8" xfId="0" applyBorder="1"/>
    <xf numFmtId="0" fontId="0" fillId="0" borderId="9" xfId="0" applyBorder="1"/>
    <xf numFmtId="0" fontId="2" fillId="0" borderId="0" xfId="0" applyFont="1" applyFill="1"/>
    <xf numFmtId="43" fontId="0" fillId="0" borderId="0" xfId="1" applyFont="1" applyFill="1"/>
    <xf numFmtId="0" fontId="0" fillId="0" borderId="2" xfId="0" applyBorder="1"/>
    <xf numFmtId="0" fontId="0" fillId="0" borderId="7" xfId="0" applyBorder="1"/>
    <xf numFmtId="0" fontId="2" fillId="0" borderId="0" xfId="0" applyFont="1" applyAlignment="1">
      <alignment horizontal="center"/>
    </xf>
    <xf numFmtId="164" fontId="4" fillId="0" borderId="0" xfId="1" applyNumberFormat="1" applyFont="1"/>
    <xf numFmtId="9" fontId="0" fillId="0" borderId="0" xfId="2" applyFont="1" applyFill="1"/>
    <xf numFmtId="0" fontId="7" fillId="0" borderId="0" xfId="0" applyFont="1"/>
    <xf numFmtId="2" fontId="0" fillId="0" borderId="0" xfId="0" applyNumberFormat="1"/>
    <xf numFmtId="164" fontId="0" fillId="0" borderId="0" xfId="0" applyNumberFormat="1"/>
    <xf numFmtId="0" fontId="0" fillId="5" borderId="0" xfId="0" applyFill="1"/>
    <xf numFmtId="0" fontId="4" fillId="0" borderId="0" xfId="0" applyFont="1" applyFill="1" applyAlignment="1">
      <alignment horizontal="center"/>
    </xf>
    <xf numFmtId="0" fontId="0" fillId="0" borderId="0" xfId="0" applyFill="1" applyAlignment="1">
      <alignment horizontal="center" wrapText="1"/>
    </xf>
    <xf numFmtId="9" fontId="0" fillId="0" borderId="0" xfId="0" applyNumberFormat="1"/>
    <xf numFmtId="3" fontId="0" fillId="0" borderId="0" xfId="0" applyNumberFormat="1" applyFill="1"/>
    <xf numFmtId="1" fontId="0" fillId="0" borderId="0" xfId="0" applyNumberFormat="1"/>
    <xf numFmtId="20" fontId="0" fillId="0" borderId="0" xfId="0" applyNumberFormat="1" applyAlignment="1">
      <alignment wrapText="1"/>
    </xf>
    <xf numFmtId="0" fontId="0" fillId="6" borderId="0" xfId="0" applyFill="1"/>
    <xf numFmtId="43" fontId="0" fillId="6" borderId="0" xfId="0" applyNumberFormat="1" applyFill="1"/>
    <xf numFmtId="164" fontId="0" fillId="4" borderId="0" xfId="1" applyNumberFormat="1" applyFont="1" applyFill="1" applyAlignment="1">
      <alignment horizontal="center" vertical="center"/>
    </xf>
    <xf numFmtId="2" fontId="0" fillId="6" borderId="0" xfId="0" applyNumberFormat="1" applyFill="1"/>
    <xf numFmtId="10" fontId="0" fillId="0" borderId="0" xfId="0" applyNumberFormat="1"/>
    <xf numFmtId="9" fontId="0" fillId="0" borderId="8" xfId="0" applyNumberFormat="1" applyBorder="1"/>
    <xf numFmtId="166" fontId="0" fillId="0" borderId="0" xfId="1" applyNumberFormat="1" applyFont="1" applyFill="1"/>
    <xf numFmtId="0" fontId="0" fillId="7" borderId="0" xfId="0" applyFill="1"/>
    <xf numFmtId="43" fontId="9" fillId="6" borderId="0" xfId="1" applyNumberFormat="1" applyFont="1" applyFill="1"/>
    <xf numFmtId="0" fontId="0" fillId="0" borderId="0" xfId="0" applyFill="1" applyAlignment="1">
      <alignment wrapText="1"/>
    </xf>
    <xf numFmtId="0" fontId="0" fillId="0" borderId="0" xfId="0" applyFill="1" applyAlignment="1">
      <alignment horizontal="center"/>
    </xf>
    <xf numFmtId="165" fontId="0" fillId="0" borderId="0" xfId="0" applyNumberFormat="1" applyFill="1"/>
    <xf numFmtId="0" fontId="5" fillId="0" borderId="0" xfId="3" applyFill="1"/>
    <xf numFmtId="0" fontId="3" fillId="0" borderId="0" xfId="0" applyFont="1" applyFill="1"/>
    <xf numFmtId="0" fontId="6" fillId="0" borderId="0" xfId="0" applyFont="1" applyFill="1"/>
    <xf numFmtId="0" fontId="6" fillId="0" borderId="0" xfId="0" applyFont="1" applyFill="1" applyAlignment="1">
      <alignment horizontal="center"/>
    </xf>
    <xf numFmtId="0" fontId="10" fillId="0" borderId="0" xfId="0" applyFont="1" applyFill="1"/>
    <xf numFmtId="0" fontId="11" fillId="0" borderId="0" xfId="0" applyFont="1" applyFill="1"/>
    <xf numFmtId="0" fontId="12" fillId="0" borderId="0" xfId="0" applyFont="1" applyFill="1"/>
    <xf numFmtId="0" fontId="12" fillId="0" borderId="0" xfId="0" applyFont="1" applyFill="1" applyAlignment="1">
      <alignment horizontal="center"/>
    </xf>
    <xf numFmtId="0" fontId="13" fillId="0" borderId="0" xfId="0" applyFont="1" applyFill="1" applyAlignment="1">
      <alignment horizontal="center"/>
    </xf>
    <xf numFmtId="167" fontId="0" fillId="0" borderId="0" xfId="0" applyNumberFormat="1"/>
    <xf numFmtId="0" fontId="13" fillId="0" borderId="0" xfId="0" applyFont="1" applyAlignment="1">
      <alignment horizontal="center"/>
    </xf>
    <xf numFmtId="0" fontId="13" fillId="0" borderId="0" xfId="0" applyFont="1"/>
    <xf numFmtId="0" fontId="6" fillId="0" borderId="0" xfId="0" applyFont="1"/>
    <xf numFmtId="0" fontId="6" fillId="0" borderId="0" xfId="0" applyFont="1" applyAlignment="1">
      <alignment horizontal="center"/>
    </xf>
    <xf numFmtId="0" fontId="13" fillId="0" borderId="0" xfId="0" applyFont="1" applyAlignment="1">
      <alignment horizontal="center" wrapText="1"/>
    </xf>
    <xf numFmtId="0" fontId="2" fillId="0" borderId="2" xfId="0" applyFont="1" applyBorder="1"/>
    <xf numFmtId="164" fontId="0" fillId="0" borderId="3" xfId="1" applyNumberFormat="1" applyFont="1" applyFill="1" applyBorder="1" applyAlignment="1">
      <alignment horizontal="center"/>
    </xf>
    <xf numFmtId="164" fontId="0" fillId="0" borderId="4" xfId="1" applyNumberFormat="1" applyFont="1" applyFill="1" applyBorder="1" applyAlignment="1">
      <alignment horizontal="center"/>
    </xf>
    <xf numFmtId="0" fontId="0" fillId="0" borderId="5" xfId="0" applyBorder="1"/>
    <xf numFmtId="164" fontId="0" fillId="0" borderId="0" xfId="1" applyNumberFormat="1" applyFont="1" applyBorder="1"/>
    <xf numFmtId="164" fontId="0" fillId="0" borderId="8" xfId="1" applyNumberFormat="1" applyFont="1" applyFill="1" applyBorder="1"/>
    <xf numFmtId="0" fontId="2" fillId="0" borderId="2" xfId="0" applyFont="1" applyFill="1" applyBorder="1"/>
    <xf numFmtId="0" fontId="7" fillId="0" borderId="3" xfId="0" applyFont="1" applyBorder="1"/>
    <xf numFmtId="0" fontId="7" fillId="0" borderId="4" xfId="0" applyFont="1" applyBorder="1"/>
    <xf numFmtId="0" fontId="2" fillId="0" borderId="5" xfId="0" applyFont="1" applyBorder="1"/>
    <xf numFmtId="0" fontId="3" fillId="0" borderId="0" xfId="0" applyFont="1" applyBorder="1" applyAlignment="1">
      <alignment horizontal="right"/>
    </xf>
    <xf numFmtId="0" fontId="3" fillId="0" borderId="0" xfId="0" applyFont="1" applyBorder="1"/>
    <xf numFmtId="0" fontId="3" fillId="0" borderId="6" xfId="0" applyFont="1" applyBorder="1"/>
    <xf numFmtId="164" fontId="0" fillId="0" borderId="6" xfId="1" applyNumberFormat="1" applyFont="1" applyBorder="1"/>
    <xf numFmtId="0" fontId="0" fillId="2" borderId="8" xfId="0" applyFill="1" applyBorder="1"/>
    <xf numFmtId="164" fontId="0" fillId="0" borderId="8" xfId="1" applyNumberFormat="1" applyFont="1" applyBorder="1"/>
    <xf numFmtId="164" fontId="0" fillId="0" borderId="9" xfId="1" applyNumberFormat="1" applyFont="1" applyBorder="1"/>
    <xf numFmtId="164" fontId="0" fillId="0" borderId="9" xfId="1" applyNumberFormat="1" applyFont="1" applyFill="1" applyBorder="1" applyAlignment="1">
      <alignment horizontal="center"/>
    </xf>
    <xf numFmtId="0" fontId="3" fillId="0" borderId="3" xfId="0" applyFont="1" applyBorder="1" applyAlignment="1">
      <alignment horizontal="right"/>
    </xf>
    <xf numFmtId="43" fontId="0" fillId="0" borderId="0" xfId="1" applyNumberFormat="1" applyFont="1" applyFill="1" applyBorder="1"/>
    <xf numFmtId="43" fontId="0" fillId="0" borderId="8" xfId="1" applyNumberFormat="1" applyFont="1" applyFill="1" applyBorder="1"/>
    <xf numFmtId="43" fontId="0" fillId="0" borderId="9" xfId="1" applyNumberFormat="1" applyFont="1" applyFill="1" applyBorder="1"/>
    <xf numFmtId="0" fontId="0" fillId="2" borderId="0" xfId="0" applyFill="1" applyBorder="1"/>
    <xf numFmtId="0" fontId="0" fillId="2" borderId="6" xfId="0" applyFill="1" applyBorder="1"/>
    <xf numFmtId="0" fontId="2" fillId="0" borderId="0" xfId="0" applyFont="1" applyBorder="1"/>
    <xf numFmtId="164" fontId="0" fillId="0" borderId="0" xfId="1" applyNumberFormat="1" applyFont="1" applyFill="1" applyBorder="1" applyAlignment="1">
      <alignment horizontal="left"/>
    </xf>
    <xf numFmtId="164" fontId="0" fillId="0" borderId="6" xfId="1" applyNumberFormat="1" applyFont="1" applyFill="1" applyBorder="1"/>
    <xf numFmtId="164" fontId="0" fillId="0" borderId="9" xfId="1" applyNumberFormat="1" applyFont="1" applyFill="1" applyBorder="1"/>
    <xf numFmtId="43" fontId="0" fillId="0" borderId="6" xfId="1" applyNumberFormat="1" applyFont="1" applyFill="1" applyBorder="1"/>
    <xf numFmtId="43" fontId="0" fillId="0" borderId="9" xfId="1" applyNumberFormat="1" applyFont="1" applyBorder="1"/>
    <xf numFmtId="0" fontId="7" fillId="0" borderId="0" xfId="0" applyFont="1" applyFill="1" applyBorder="1"/>
    <xf numFmtId="0" fontId="2" fillId="0" borderId="0" xfId="0" applyFont="1" applyFill="1" applyAlignment="1">
      <alignment wrapText="1"/>
    </xf>
    <xf numFmtId="0" fontId="16" fillId="7" borderId="0" xfId="0" applyFont="1" applyFill="1" applyAlignment="1">
      <alignment horizontal="left" vertical="center" indent="1"/>
    </xf>
    <xf numFmtId="0" fontId="15" fillId="7" borderId="0" xfId="0" applyFont="1" applyFill="1" applyAlignment="1">
      <alignment horizontal="left" indent="1"/>
    </xf>
    <xf numFmtId="0" fontId="17" fillId="7" borderId="0" xfId="0" applyFont="1" applyFill="1"/>
    <xf numFmtId="0" fontId="0" fillId="0" borderId="0" xfId="0" applyAlignment="1">
      <alignment wrapText="1"/>
    </xf>
    <xf numFmtId="0" fontId="0" fillId="0" borderId="0" xfId="0"/>
    <xf numFmtId="0" fontId="0" fillId="3" borderId="0" xfId="0" applyFill="1"/>
    <xf numFmtId="0" fontId="7" fillId="0" borderId="0" xfId="0" applyFont="1" applyAlignment="1">
      <alignment wrapText="1"/>
    </xf>
    <xf numFmtId="164" fontId="7" fillId="0" borderId="0" xfId="0" applyNumberFormat="1" applyFont="1"/>
    <xf numFmtId="164" fontId="7" fillId="0" borderId="0" xfId="0" applyNumberFormat="1" applyFont="1" applyFill="1"/>
    <xf numFmtId="0" fontId="0" fillId="0" borderId="0" xfId="0" applyAlignment="1">
      <alignment vertical="top" wrapText="1"/>
    </xf>
    <xf numFmtId="0" fontId="0" fillId="0" borderId="0" xfId="0" applyAlignment="1">
      <alignment vertical="top"/>
    </xf>
    <xf numFmtId="0" fontId="7" fillId="0" borderId="0" xfId="0" applyFont="1" applyAlignment="1">
      <alignment vertical="top"/>
    </xf>
    <xf numFmtId="0" fontId="0" fillId="0" borderId="0" xfId="0" applyFill="1" applyAlignment="1">
      <alignment horizontal="center"/>
    </xf>
    <xf numFmtId="0" fontId="0" fillId="0" borderId="0" xfId="0" applyAlignment="1">
      <alignment wrapText="1"/>
    </xf>
    <xf numFmtId="0" fontId="0" fillId="0" borderId="0" xfId="0"/>
    <xf numFmtId="0" fontId="0" fillId="0" borderId="0" xfId="0"/>
    <xf numFmtId="43" fontId="0" fillId="3" borderId="1" xfId="1" applyFont="1" applyFill="1" applyBorder="1"/>
    <xf numFmtId="0" fontId="19" fillId="0" borderId="0" xfId="0" applyFont="1" applyFill="1" applyAlignment="1">
      <alignment horizontal="center" wrapText="1"/>
    </xf>
    <xf numFmtId="0" fontId="6" fillId="0" borderId="0" xfId="0" applyFont="1" applyAlignment="1">
      <alignment horizontal="center" wrapText="1"/>
    </xf>
    <xf numFmtId="1" fontId="0" fillId="0" borderId="0" xfId="1" applyNumberFormat="1" applyFont="1"/>
    <xf numFmtId="0" fontId="0" fillId="0" borderId="0" xfId="0"/>
    <xf numFmtId="168" fontId="0" fillId="0" borderId="0" xfId="1" applyNumberFormat="1" applyFont="1"/>
    <xf numFmtId="0" fontId="0" fillId="0" borderId="0" xfId="0"/>
    <xf numFmtId="0" fontId="0" fillId="0" borderId="0" xfId="0" applyFill="1" applyAlignment="1">
      <alignment horizontal="center"/>
    </xf>
    <xf numFmtId="0" fontId="0" fillId="7" borderId="0" xfId="0" applyFill="1" applyAlignment="1">
      <alignment vertical="top" wrapText="1"/>
    </xf>
    <xf numFmtId="0" fontId="0" fillId="0" borderId="0" xfId="0" applyAlignment="1">
      <alignment wrapText="1"/>
    </xf>
    <xf numFmtId="0" fontId="0" fillId="0" borderId="0" xfId="0"/>
    <xf numFmtId="0" fontId="0" fillId="0" borderId="0" xfId="0" applyFill="1" applyAlignment="1">
      <alignment wrapText="1"/>
    </xf>
    <xf numFmtId="0" fontId="2" fillId="0" borderId="0" xfId="0" applyFont="1" applyFill="1" applyAlignment="1">
      <alignment wrapText="1"/>
    </xf>
  </cellXfs>
  <cellStyles count="6">
    <cellStyle name="Comma" xfId="1" builtinId="3"/>
    <cellStyle name="Comma 2" xfId="5"/>
    <cellStyle name="Hyperlink" xfId="3" builtinId="8"/>
    <cellStyle name="Normal" xfId="0" builtinId="0"/>
    <cellStyle name="Normal 2" xfId="4"/>
    <cellStyle name="Percent" xfId="2" builtinId="5"/>
  </cellStyles>
  <dxfs count="0"/>
  <tableStyles count="0" defaultTableStyle="TableStyleMedium2" defaultPivotStyle="PivotStyleLight16"/>
  <colors>
    <mruColors>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7</xdr:col>
      <xdr:colOff>81915</xdr:colOff>
      <xdr:row>4</xdr:row>
      <xdr:rowOff>17780</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0"/>
          <a:ext cx="3663315" cy="68453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L26"/>
  <sheetViews>
    <sheetView zoomScale="115" zoomScaleNormal="115" workbookViewId="0">
      <selection activeCell="B11" sqref="B11:L24"/>
    </sheetView>
  </sheetViews>
  <sheetFormatPr defaultRowHeight="15" x14ac:dyDescent="0.25"/>
  <cols>
    <col min="1" max="1" width="2.42578125" style="45" customWidth="1"/>
    <col min="2" max="10" width="9.140625" style="45"/>
    <col min="11" max="11" width="11.5703125" style="45" customWidth="1"/>
    <col min="12" max="16384" width="9.140625" style="45"/>
  </cols>
  <sheetData>
    <row r="6" spans="2:12" ht="27" x14ac:dyDescent="0.35">
      <c r="B6" s="98" t="s">
        <v>114</v>
      </c>
    </row>
    <row r="7" spans="2:12" ht="20.25" x14ac:dyDescent="0.25">
      <c r="B7" s="97" t="s">
        <v>135</v>
      </c>
    </row>
    <row r="9" spans="2:12" x14ac:dyDescent="0.25">
      <c r="B9" s="99" t="s">
        <v>115</v>
      </c>
    </row>
    <row r="11" spans="2:12" x14ac:dyDescent="0.25">
      <c r="B11" s="121" t="s">
        <v>156</v>
      </c>
      <c r="C11" s="121"/>
      <c r="D11" s="121"/>
      <c r="E11" s="121"/>
      <c r="F11" s="121"/>
      <c r="G11" s="121"/>
      <c r="H11" s="121"/>
      <c r="I11" s="121"/>
      <c r="J11" s="121"/>
      <c r="K11" s="121"/>
      <c r="L11" s="121"/>
    </row>
    <row r="12" spans="2:12" x14ac:dyDescent="0.25">
      <c r="B12" s="121"/>
      <c r="C12" s="121"/>
      <c r="D12" s="121"/>
      <c r="E12" s="121"/>
      <c r="F12" s="121"/>
      <c r="G12" s="121"/>
      <c r="H12" s="121"/>
      <c r="I12" s="121"/>
      <c r="J12" s="121"/>
      <c r="K12" s="121"/>
      <c r="L12" s="121"/>
    </row>
    <row r="13" spans="2:12" x14ac:dyDescent="0.25">
      <c r="B13" s="121"/>
      <c r="C13" s="121"/>
      <c r="D13" s="121"/>
      <c r="E13" s="121"/>
      <c r="F13" s="121"/>
      <c r="G13" s="121"/>
      <c r="H13" s="121"/>
      <c r="I13" s="121"/>
      <c r="J13" s="121"/>
      <c r="K13" s="121"/>
      <c r="L13" s="121"/>
    </row>
    <row r="14" spans="2:12" x14ac:dyDescent="0.25">
      <c r="B14" s="121"/>
      <c r="C14" s="121"/>
      <c r="D14" s="121"/>
      <c r="E14" s="121"/>
      <c r="F14" s="121"/>
      <c r="G14" s="121"/>
      <c r="H14" s="121"/>
      <c r="I14" s="121"/>
      <c r="J14" s="121"/>
      <c r="K14" s="121"/>
      <c r="L14" s="121"/>
    </row>
    <row r="15" spans="2:12" x14ac:dyDescent="0.25">
      <c r="B15" s="121"/>
      <c r="C15" s="121"/>
      <c r="D15" s="121"/>
      <c r="E15" s="121"/>
      <c r="F15" s="121"/>
      <c r="G15" s="121"/>
      <c r="H15" s="121"/>
      <c r="I15" s="121"/>
      <c r="J15" s="121"/>
      <c r="K15" s="121"/>
      <c r="L15" s="121"/>
    </row>
    <row r="16" spans="2:12" x14ac:dyDescent="0.25">
      <c r="B16" s="121"/>
      <c r="C16" s="121"/>
      <c r="D16" s="121"/>
      <c r="E16" s="121"/>
      <c r="F16" s="121"/>
      <c r="G16" s="121"/>
      <c r="H16" s="121"/>
      <c r="I16" s="121"/>
      <c r="J16" s="121"/>
      <c r="K16" s="121"/>
      <c r="L16" s="121"/>
    </row>
    <row r="17" spans="2:12" x14ac:dyDescent="0.25">
      <c r="B17" s="121"/>
      <c r="C17" s="121"/>
      <c r="D17" s="121"/>
      <c r="E17" s="121"/>
      <c r="F17" s="121"/>
      <c r="G17" s="121"/>
      <c r="H17" s="121"/>
      <c r="I17" s="121"/>
      <c r="J17" s="121"/>
      <c r="K17" s="121"/>
      <c r="L17" s="121"/>
    </row>
    <row r="18" spans="2:12" x14ac:dyDescent="0.25">
      <c r="B18" s="121"/>
      <c r="C18" s="121"/>
      <c r="D18" s="121"/>
      <c r="E18" s="121"/>
      <c r="F18" s="121"/>
      <c r="G18" s="121"/>
      <c r="H18" s="121"/>
      <c r="I18" s="121"/>
      <c r="J18" s="121"/>
      <c r="K18" s="121"/>
      <c r="L18" s="121"/>
    </row>
    <row r="19" spans="2:12" x14ac:dyDescent="0.25">
      <c r="B19" s="121"/>
      <c r="C19" s="121"/>
      <c r="D19" s="121"/>
      <c r="E19" s="121"/>
      <c r="F19" s="121"/>
      <c r="G19" s="121"/>
      <c r="H19" s="121"/>
      <c r="I19" s="121"/>
      <c r="J19" s="121"/>
      <c r="K19" s="121"/>
      <c r="L19" s="121"/>
    </row>
    <row r="20" spans="2:12" x14ac:dyDescent="0.25">
      <c r="B20" s="121"/>
      <c r="C20" s="121"/>
      <c r="D20" s="121"/>
      <c r="E20" s="121"/>
      <c r="F20" s="121"/>
      <c r="G20" s="121"/>
      <c r="H20" s="121"/>
      <c r="I20" s="121"/>
      <c r="J20" s="121"/>
      <c r="K20" s="121"/>
      <c r="L20" s="121"/>
    </row>
    <row r="21" spans="2:12" x14ac:dyDescent="0.25">
      <c r="B21" s="121"/>
      <c r="C21" s="121"/>
      <c r="D21" s="121"/>
      <c r="E21" s="121"/>
      <c r="F21" s="121"/>
      <c r="G21" s="121"/>
      <c r="H21" s="121"/>
      <c r="I21" s="121"/>
      <c r="J21" s="121"/>
      <c r="K21" s="121"/>
      <c r="L21" s="121"/>
    </row>
    <row r="22" spans="2:12" x14ac:dyDescent="0.25">
      <c r="B22" s="121"/>
      <c r="C22" s="121"/>
      <c r="D22" s="121"/>
      <c r="E22" s="121"/>
      <c r="F22" s="121"/>
      <c r="G22" s="121"/>
      <c r="H22" s="121"/>
      <c r="I22" s="121"/>
      <c r="J22" s="121"/>
      <c r="K22" s="121"/>
      <c r="L22" s="121"/>
    </row>
    <row r="23" spans="2:12" x14ac:dyDescent="0.25">
      <c r="B23" s="121"/>
      <c r="C23" s="121"/>
      <c r="D23" s="121"/>
      <c r="E23" s="121"/>
      <c r="F23" s="121"/>
      <c r="G23" s="121"/>
      <c r="H23" s="121"/>
      <c r="I23" s="121"/>
      <c r="J23" s="121"/>
      <c r="K23" s="121"/>
      <c r="L23" s="121"/>
    </row>
    <row r="24" spans="2:12" x14ac:dyDescent="0.25">
      <c r="B24" s="121"/>
      <c r="C24" s="121"/>
      <c r="D24" s="121"/>
      <c r="E24" s="121"/>
      <c r="F24" s="121"/>
      <c r="G24" s="121"/>
      <c r="H24" s="121"/>
      <c r="I24" s="121"/>
      <c r="J24" s="121"/>
      <c r="K24" s="121"/>
      <c r="L24" s="121"/>
    </row>
    <row r="26" spans="2:12" x14ac:dyDescent="0.25">
      <c r="B26" s="120" t="s">
        <v>155</v>
      </c>
      <c r="C26" s="120"/>
      <c r="D26" s="120"/>
      <c r="E26" s="120"/>
      <c r="F26" s="120"/>
      <c r="G26" s="120"/>
      <c r="H26" s="120"/>
      <c r="I26" s="120"/>
      <c r="J26" s="120"/>
      <c r="K26" s="120"/>
      <c r="L26" s="120"/>
    </row>
  </sheetData>
  <mergeCells count="2">
    <mergeCell ref="B26:L26"/>
    <mergeCell ref="B11:L2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H18" sqref="H18"/>
    </sheetView>
  </sheetViews>
  <sheetFormatPr defaultRowHeight="15" x14ac:dyDescent="0.25"/>
  <cols>
    <col min="1" max="1" width="2.7109375" customWidth="1"/>
    <col min="2" max="2" width="20.140625" customWidth="1"/>
    <col min="3" max="3" width="21.5703125" bestFit="1" customWidth="1"/>
  </cols>
  <sheetData>
    <row r="1" spans="2:8" x14ac:dyDescent="0.25">
      <c r="B1" s="14" t="s">
        <v>108</v>
      </c>
    </row>
    <row r="3" spans="2:8" x14ac:dyDescent="0.25">
      <c r="B3" s="122" t="s">
        <v>134</v>
      </c>
      <c r="C3" s="122"/>
      <c r="D3" s="122"/>
      <c r="E3" s="122"/>
      <c r="F3" s="122"/>
      <c r="G3" s="122"/>
      <c r="H3" s="122"/>
    </row>
    <row r="4" spans="2:8" x14ac:dyDescent="0.25">
      <c r="B4" s="122"/>
      <c r="C4" s="122"/>
      <c r="D4" s="122"/>
      <c r="E4" s="122"/>
      <c r="F4" s="122"/>
      <c r="G4" s="122"/>
      <c r="H4" s="122"/>
    </row>
    <row r="5" spans="2:8" x14ac:dyDescent="0.25">
      <c r="B5" s="122"/>
      <c r="C5" s="122"/>
      <c r="D5" s="122"/>
      <c r="E5" s="122"/>
      <c r="F5" s="122"/>
      <c r="G5" s="122"/>
      <c r="H5" s="122"/>
    </row>
    <row r="7" spans="2:8" x14ac:dyDescent="0.25">
      <c r="B7" s="25" t="s">
        <v>106</v>
      </c>
      <c r="C7" s="13" t="s">
        <v>107</v>
      </c>
    </row>
    <row r="8" spans="2:8" x14ac:dyDescent="0.25">
      <c r="B8" s="11">
        <v>2010</v>
      </c>
      <c r="C8" s="59">
        <v>1.17313088</v>
      </c>
    </row>
    <row r="9" spans="2:8" x14ac:dyDescent="0.25">
      <c r="B9" s="11">
        <v>2015</v>
      </c>
      <c r="C9" s="59">
        <v>1.0792661516853932</v>
      </c>
    </row>
    <row r="10" spans="2:8" x14ac:dyDescent="0.25">
      <c r="B10" s="11">
        <v>2016</v>
      </c>
      <c r="C10" s="59">
        <v>1.0699999982144892</v>
      </c>
    </row>
    <row r="11" spans="2:8" x14ac:dyDescent="0.25">
      <c r="B11" s="11">
        <v>2017</v>
      </c>
      <c r="C11" s="59">
        <v>1.0436032996632996</v>
      </c>
    </row>
    <row r="12" spans="2:8" x14ac:dyDescent="0.25">
      <c r="B12" s="11">
        <v>2018</v>
      </c>
      <c r="C12" s="59">
        <v>1.0218016542902388</v>
      </c>
    </row>
  </sheetData>
  <mergeCells count="1">
    <mergeCell ref="B3:H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5"/>
  <sheetViews>
    <sheetView workbookViewId="0">
      <selection activeCell="B21" sqref="B21"/>
    </sheetView>
  </sheetViews>
  <sheetFormatPr defaultRowHeight="15" x14ac:dyDescent="0.25"/>
  <cols>
    <col min="1" max="1" width="24.28515625" bestFit="1" customWidth="1"/>
    <col min="2" max="2" width="10" bestFit="1" customWidth="1"/>
    <col min="3" max="3" width="19.7109375" bestFit="1" customWidth="1"/>
    <col min="4" max="4" width="20.140625" bestFit="1" customWidth="1"/>
    <col min="5" max="5" width="21.28515625" bestFit="1" customWidth="1"/>
    <col min="6" max="6" width="9.28515625" customWidth="1"/>
    <col min="7" max="7" width="12.140625" customWidth="1"/>
    <col min="8" max="8" width="17" customWidth="1"/>
    <col min="9" max="9" width="14" bestFit="1" customWidth="1"/>
    <col min="10" max="10" width="13.7109375" bestFit="1" customWidth="1"/>
    <col min="15" max="15" width="9.7109375" customWidth="1"/>
  </cols>
  <sheetData>
    <row r="1" spans="1:16" x14ac:dyDescent="0.25">
      <c r="A1" s="21" t="s">
        <v>97</v>
      </c>
      <c r="B1" s="21"/>
      <c r="C1" s="21"/>
      <c r="D1" s="21"/>
      <c r="E1" s="21"/>
      <c r="F1" s="21"/>
      <c r="G1" s="21"/>
      <c r="H1" s="21"/>
      <c r="I1" s="21"/>
      <c r="J1" s="21"/>
      <c r="K1" s="6"/>
      <c r="L1" s="6"/>
      <c r="M1" s="6"/>
      <c r="N1" s="6"/>
      <c r="O1" s="6"/>
      <c r="P1" s="6"/>
    </row>
    <row r="2" spans="1:16" x14ac:dyDescent="0.25">
      <c r="A2" s="6"/>
      <c r="B2" s="6"/>
      <c r="C2" s="49"/>
      <c r="D2" s="49"/>
      <c r="E2" s="50"/>
      <c r="F2" s="6"/>
      <c r="G2" s="6"/>
      <c r="H2" s="6"/>
      <c r="I2" s="49"/>
      <c r="J2" s="49"/>
      <c r="K2" s="6"/>
      <c r="L2" s="6"/>
      <c r="M2" s="6"/>
      <c r="N2" s="6"/>
      <c r="O2" s="6"/>
      <c r="P2" s="6"/>
    </row>
    <row r="3" spans="1:16" x14ac:dyDescent="0.25">
      <c r="A3" s="14" t="s">
        <v>105</v>
      </c>
      <c r="B3" s="6"/>
      <c r="C3" s="6"/>
      <c r="D3" s="6"/>
      <c r="E3" s="6"/>
      <c r="F3" s="6"/>
      <c r="G3" s="6"/>
      <c r="H3" s="6"/>
      <c r="I3" s="6"/>
      <c r="J3" s="6"/>
      <c r="K3" s="6"/>
      <c r="L3" s="6"/>
      <c r="M3" s="6"/>
      <c r="N3" s="6"/>
      <c r="O3" s="6"/>
      <c r="P3" s="6"/>
    </row>
    <row r="4" spans="1:16" x14ac:dyDescent="0.25">
      <c r="A4" s="6"/>
      <c r="B4" s="6"/>
      <c r="C4" s="49"/>
      <c r="D4" s="49"/>
      <c r="E4" s="50"/>
      <c r="F4" s="6"/>
      <c r="G4" s="6"/>
      <c r="H4" s="6"/>
      <c r="I4" s="49"/>
      <c r="J4" s="49"/>
      <c r="K4" s="6"/>
      <c r="L4" s="6"/>
      <c r="M4" s="6"/>
      <c r="N4" s="6"/>
      <c r="O4" s="51"/>
      <c r="P4" s="6"/>
    </row>
    <row r="5" spans="1:16" x14ac:dyDescent="0.25">
      <c r="A5" s="6"/>
      <c r="B5" s="6"/>
      <c r="C5" s="49"/>
      <c r="D5" s="49"/>
      <c r="E5" s="50"/>
      <c r="F5" s="6"/>
      <c r="G5" s="6"/>
      <c r="H5" s="6"/>
      <c r="I5" s="49"/>
      <c r="J5" s="49"/>
      <c r="K5" s="6"/>
      <c r="L5" s="6"/>
      <c r="M5" s="6"/>
      <c r="N5" s="6"/>
      <c r="O5" s="6"/>
      <c r="P5" s="6"/>
    </row>
    <row r="6" spans="1:16" x14ac:dyDescent="0.25">
      <c r="A6" s="6"/>
      <c r="B6" s="6"/>
      <c r="C6" s="49"/>
      <c r="D6" s="49"/>
      <c r="E6" s="50"/>
      <c r="F6" s="6"/>
      <c r="G6" s="6"/>
      <c r="H6" s="6"/>
      <c r="I6" s="49"/>
      <c r="J6" s="49"/>
      <c r="K6" s="6"/>
      <c r="L6" s="6"/>
      <c r="M6" s="6"/>
      <c r="N6" s="6"/>
      <c r="O6" s="6"/>
      <c r="P6" s="6"/>
    </row>
    <row r="7" spans="1:16" x14ac:dyDescent="0.25">
      <c r="A7" s="6"/>
      <c r="B7" s="6"/>
      <c r="C7" s="49"/>
      <c r="D7" s="49"/>
      <c r="E7" s="50"/>
      <c r="F7" s="6"/>
      <c r="G7" s="6"/>
      <c r="H7" s="6"/>
      <c r="I7" s="49"/>
      <c r="J7" s="49"/>
      <c r="K7" s="6"/>
      <c r="L7" s="6"/>
      <c r="M7" s="6"/>
      <c r="N7" s="6"/>
      <c r="O7" s="6"/>
      <c r="P7" s="6"/>
    </row>
    <row r="8" spans="1:16" x14ac:dyDescent="0.25">
      <c r="A8" s="6"/>
      <c r="B8" s="6"/>
      <c r="C8" s="49"/>
      <c r="D8" s="49"/>
      <c r="E8" s="50"/>
      <c r="F8" s="6"/>
      <c r="G8" s="6"/>
      <c r="H8" s="6"/>
      <c r="I8" s="49"/>
      <c r="J8" s="49"/>
      <c r="K8" s="6"/>
      <c r="L8" s="6"/>
      <c r="M8" s="6"/>
      <c r="N8" s="6"/>
      <c r="O8" s="6"/>
      <c r="P8" s="6"/>
    </row>
    <row r="9" spans="1:16" x14ac:dyDescent="0.25">
      <c r="A9" s="6"/>
      <c r="B9" s="6"/>
      <c r="C9" s="49"/>
      <c r="D9" s="49"/>
      <c r="E9" s="50"/>
      <c r="F9" s="6"/>
      <c r="G9" s="6"/>
      <c r="H9" s="6"/>
      <c r="I9" s="49"/>
      <c r="J9" s="49"/>
      <c r="K9" s="6"/>
      <c r="L9" s="6"/>
      <c r="M9" s="6"/>
      <c r="N9" s="6"/>
      <c r="O9" s="6"/>
      <c r="P9" s="6"/>
    </row>
    <row r="10" spans="1:16" x14ac:dyDescent="0.25">
      <c r="A10" s="6"/>
      <c r="B10" s="6"/>
      <c r="C10" s="49"/>
      <c r="D10" s="49"/>
      <c r="E10" s="50"/>
      <c r="F10" s="6"/>
      <c r="G10" s="6"/>
      <c r="H10" s="6"/>
      <c r="I10" s="49"/>
      <c r="J10" s="49"/>
      <c r="K10" s="6"/>
      <c r="L10" s="6"/>
      <c r="M10" s="6"/>
      <c r="N10" s="6"/>
      <c r="O10" s="6"/>
      <c r="P10" s="6"/>
    </row>
    <row r="11" spans="1:16" x14ac:dyDescent="0.25">
      <c r="A11" s="6"/>
      <c r="B11" s="6"/>
      <c r="C11" s="49"/>
      <c r="D11" s="49"/>
      <c r="E11" s="50"/>
      <c r="F11" s="6"/>
      <c r="G11" s="6"/>
      <c r="H11" s="6"/>
      <c r="I11" s="49"/>
      <c r="J11" s="49"/>
      <c r="K11" s="6"/>
      <c r="L11" s="6"/>
      <c r="M11" s="6"/>
      <c r="N11" s="6"/>
      <c r="O11" s="6"/>
      <c r="P11" s="6"/>
    </row>
    <row r="12" spans="1:16" x14ac:dyDescent="0.25">
      <c r="A12" s="6"/>
      <c r="B12" s="6"/>
      <c r="C12" s="49"/>
      <c r="D12" s="49"/>
      <c r="E12" s="50"/>
      <c r="F12" s="6"/>
      <c r="G12" s="6"/>
      <c r="H12" s="6"/>
      <c r="I12" s="49"/>
      <c r="J12" s="49"/>
      <c r="K12" s="6"/>
      <c r="L12" s="6"/>
      <c r="M12" s="6"/>
      <c r="N12" s="6"/>
      <c r="O12" s="6"/>
      <c r="P12" s="6"/>
    </row>
    <row r="13" spans="1:16" x14ac:dyDescent="0.25">
      <c r="A13" s="6"/>
      <c r="B13" s="6"/>
      <c r="C13" s="49"/>
      <c r="D13" s="49"/>
      <c r="E13" s="6"/>
      <c r="F13" s="6"/>
      <c r="G13" s="6"/>
      <c r="H13" s="6"/>
      <c r="I13" s="6"/>
      <c r="J13" s="6"/>
      <c r="K13" s="6"/>
      <c r="L13" s="6"/>
      <c r="M13" s="6"/>
      <c r="N13" s="6"/>
      <c r="O13" s="6"/>
      <c r="P13" s="6"/>
    </row>
    <row r="14" spans="1:16" x14ac:dyDescent="0.25">
      <c r="A14" s="6"/>
      <c r="B14" s="6"/>
      <c r="C14" s="49"/>
      <c r="D14" s="49"/>
      <c r="E14" s="50"/>
      <c r="F14" s="6"/>
      <c r="G14" s="6"/>
      <c r="H14" s="6"/>
      <c r="I14" s="49"/>
      <c r="J14" s="49"/>
      <c r="K14" s="6"/>
      <c r="L14" s="6"/>
      <c r="M14" s="6"/>
      <c r="N14" s="6"/>
      <c r="O14" s="6"/>
      <c r="P14" s="6"/>
    </row>
    <row r="15" spans="1:16" x14ac:dyDescent="0.25">
      <c r="A15" s="6"/>
      <c r="B15" s="6"/>
      <c r="C15" s="49"/>
      <c r="D15" s="49"/>
      <c r="E15" s="50"/>
      <c r="F15" s="6"/>
      <c r="G15" s="6"/>
      <c r="H15" s="6"/>
      <c r="I15" s="49"/>
      <c r="J15" s="49"/>
      <c r="K15" s="6"/>
      <c r="L15" s="6"/>
      <c r="M15" s="6"/>
      <c r="N15" s="6"/>
      <c r="O15" s="6"/>
      <c r="P15" s="6"/>
    </row>
    <row r="16" spans="1:16" x14ac:dyDescent="0.25">
      <c r="A16" s="6"/>
      <c r="B16" s="6"/>
      <c r="C16" s="49"/>
      <c r="D16" s="49"/>
      <c r="E16" s="50"/>
      <c r="F16" s="6"/>
      <c r="G16" s="6"/>
      <c r="H16" s="6"/>
      <c r="I16" s="49"/>
      <c r="J16" s="49"/>
      <c r="K16" s="6"/>
      <c r="L16" s="6"/>
      <c r="M16" s="6"/>
      <c r="N16" s="6"/>
      <c r="O16" s="6"/>
      <c r="P16" s="6"/>
    </row>
    <row r="17" spans="1:16" x14ac:dyDescent="0.25">
      <c r="A17" s="6"/>
      <c r="B17" s="6"/>
      <c r="C17" s="49"/>
      <c r="D17" s="49"/>
      <c r="E17" s="50"/>
      <c r="F17" s="6"/>
      <c r="G17" s="6"/>
      <c r="H17" s="6"/>
      <c r="I17" s="49"/>
      <c r="J17" s="49"/>
      <c r="K17" s="6"/>
      <c r="L17" s="6"/>
      <c r="M17" s="6"/>
      <c r="N17" s="6"/>
      <c r="O17" s="6"/>
      <c r="P17" s="6"/>
    </row>
    <row r="18" spans="1:16" x14ac:dyDescent="0.25">
      <c r="A18" s="6"/>
      <c r="B18" s="6"/>
      <c r="C18" s="49"/>
      <c r="D18" s="49"/>
      <c r="E18" s="50"/>
      <c r="F18" s="6"/>
      <c r="G18" s="6"/>
      <c r="H18" s="6"/>
      <c r="I18" s="49"/>
      <c r="J18" s="49"/>
      <c r="K18" s="6"/>
      <c r="L18" s="6"/>
      <c r="M18" s="6"/>
      <c r="N18" s="6"/>
      <c r="O18" s="6"/>
      <c r="P18" s="6"/>
    </row>
    <row r="19" spans="1:16" x14ac:dyDescent="0.25">
      <c r="A19" s="6"/>
      <c r="B19" s="6"/>
      <c r="C19" s="49"/>
      <c r="D19" s="49"/>
      <c r="E19" s="50"/>
      <c r="F19" s="6"/>
      <c r="G19" s="6"/>
      <c r="H19" s="6"/>
      <c r="I19" s="49"/>
      <c r="J19" s="49"/>
      <c r="K19" s="6"/>
      <c r="L19" s="6"/>
      <c r="M19" s="6"/>
      <c r="N19" s="6"/>
      <c r="O19" s="6"/>
      <c r="P19" s="6"/>
    </row>
    <row r="20" spans="1:16" x14ac:dyDescent="0.25">
      <c r="A20" s="6"/>
      <c r="B20" s="6"/>
      <c r="C20" s="49"/>
      <c r="D20" s="49"/>
      <c r="E20" s="50"/>
      <c r="F20" s="6"/>
      <c r="G20" s="6"/>
      <c r="H20" s="6"/>
      <c r="I20" s="49"/>
      <c r="J20" s="49"/>
      <c r="K20" s="6"/>
      <c r="L20" s="6"/>
      <c r="M20" s="6"/>
      <c r="N20" s="6"/>
      <c r="O20" s="6"/>
      <c r="P20" s="6"/>
    </row>
    <row r="21" spans="1:16" x14ac:dyDescent="0.25">
      <c r="A21" s="6"/>
      <c r="B21" s="6"/>
      <c r="C21" s="49"/>
      <c r="D21" s="49"/>
      <c r="E21" s="50"/>
      <c r="F21" s="6"/>
      <c r="G21" s="6"/>
      <c r="H21" s="6"/>
      <c r="I21" s="49"/>
      <c r="J21" s="49"/>
      <c r="K21" s="6"/>
      <c r="L21" s="6"/>
      <c r="M21" s="6"/>
      <c r="N21" s="6"/>
      <c r="O21" s="6"/>
      <c r="P21" s="6"/>
    </row>
    <row r="22" spans="1:16" x14ac:dyDescent="0.25">
      <c r="A22" s="6"/>
      <c r="B22" s="6"/>
      <c r="C22" s="49"/>
      <c r="D22" s="49"/>
      <c r="E22" s="6"/>
      <c r="F22" s="6"/>
      <c r="G22" s="6"/>
      <c r="H22" s="6"/>
      <c r="I22" s="6"/>
      <c r="J22" s="6"/>
      <c r="K22" s="6"/>
      <c r="L22" s="6"/>
      <c r="M22" s="6"/>
      <c r="N22" s="6"/>
      <c r="O22" s="6"/>
      <c r="P22" s="6"/>
    </row>
    <row r="23" spans="1:16" x14ac:dyDescent="0.25">
      <c r="A23" s="6"/>
      <c r="B23" s="6"/>
      <c r="C23" s="49"/>
      <c r="D23" s="49"/>
      <c r="E23" s="50"/>
      <c r="F23" s="6"/>
      <c r="G23" s="6"/>
      <c r="H23" s="6"/>
      <c r="I23" s="49"/>
      <c r="J23" s="49"/>
      <c r="K23" s="6"/>
      <c r="L23" s="6"/>
      <c r="M23" s="6"/>
      <c r="N23" s="6"/>
      <c r="O23" s="6"/>
      <c r="P23" s="6"/>
    </row>
    <row r="24" spans="1:16" x14ac:dyDescent="0.25">
      <c r="A24" s="6"/>
      <c r="B24" s="6"/>
      <c r="C24" s="49"/>
      <c r="D24" s="49"/>
      <c r="E24" s="50"/>
      <c r="F24" s="6"/>
      <c r="G24" s="6"/>
      <c r="H24" s="6"/>
      <c r="I24" s="49"/>
      <c r="J24" s="49"/>
      <c r="K24" s="6"/>
      <c r="L24" s="6"/>
      <c r="M24" s="6"/>
      <c r="N24" s="6"/>
      <c r="O24" s="6"/>
      <c r="P24" s="6"/>
    </row>
    <row r="25" spans="1:16" x14ac:dyDescent="0.25">
      <c r="A25" s="6"/>
      <c r="B25" s="6"/>
      <c r="C25" s="49"/>
      <c r="D25" s="49"/>
      <c r="E25" s="50"/>
      <c r="F25" s="6"/>
      <c r="G25" s="6"/>
      <c r="H25" s="6"/>
      <c r="I25" s="49"/>
      <c r="J25" s="49"/>
      <c r="K25" s="6"/>
      <c r="L25" s="6"/>
      <c r="M25" s="6"/>
      <c r="N25" s="6"/>
      <c r="O25" s="6"/>
      <c r="P25" s="6"/>
    </row>
    <row r="26" spans="1:16" x14ac:dyDescent="0.25">
      <c r="A26" s="6"/>
      <c r="B26" s="6"/>
      <c r="C26" s="49"/>
      <c r="D26" s="49"/>
      <c r="E26" s="50"/>
      <c r="F26" s="6"/>
      <c r="G26" s="6"/>
      <c r="H26" s="6"/>
      <c r="I26" s="49"/>
      <c r="J26" s="49"/>
      <c r="K26" s="6"/>
      <c r="L26" s="6"/>
      <c r="M26" s="6"/>
      <c r="N26" s="6"/>
      <c r="O26" s="6"/>
      <c r="P26" s="6"/>
    </row>
    <row r="27" spans="1:16" x14ac:dyDescent="0.25">
      <c r="A27" s="6"/>
      <c r="B27" s="6"/>
      <c r="C27" s="49"/>
      <c r="D27" s="49"/>
      <c r="E27" s="50"/>
      <c r="F27" s="6"/>
      <c r="G27" s="6"/>
      <c r="H27" s="6"/>
      <c r="I27" s="49"/>
      <c r="J27" s="49"/>
      <c r="K27" s="6"/>
      <c r="L27" s="6"/>
      <c r="M27" s="6"/>
      <c r="N27" s="6"/>
      <c r="O27" s="6"/>
      <c r="P27" s="6"/>
    </row>
    <row r="28" spans="1:16" x14ac:dyDescent="0.25">
      <c r="A28" s="6"/>
      <c r="B28" s="6"/>
      <c r="C28" s="49"/>
      <c r="D28" s="49"/>
      <c r="E28" s="50"/>
      <c r="F28" s="6"/>
      <c r="G28" s="6"/>
      <c r="H28" s="6"/>
      <c r="I28" s="49"/>
      <c r="J28" s="49"/>
      <c r="K28" s="6"/>
      <c r="L28" s="6"/>
      <c r="M28" s="6"/>
      <c r="N28" s="6"/>
      <c r="O28" s="6"/>
      <c r="P28" s="6"/>
    </row>
    <row r="29" spans="1:16" x14ac:dyDescent="0.25">
      <c r="A29" s="6"/>
      <c r="B29" s="6"/>
      <c r="C29" s="49"/>
      <c r="D29" s="49"/>
      <c r="E29" s="50"/>
      <c r="F29" s="6"/>
      <c r="G29" s="6"/>
      <c r="H29" s="6"/>
      <c r="I29" s="49"/>
      <c r="J29" s="49"/>
      <c r="K29" s="6"/>
      <c r="L29" s="6"/>
      <c r="M29" s="6"/>
      <c r="N29" s="6"/>
      <c r="O29" s="6"/>
      <c r="P29" s="6"/>
    </row>
    <row r="30" spans="1:16" x14ac:dyDescent="0.25">
      <c r="A30" s="6"/>
      <c r="B30" s="6"/>
      <c r="C30" s="49"/>
      <c r="D30" s="49"/>
      <c r="E30" s="50"/>
      <c r="F30" s="6"/>
      <c r="G30" s="6"/>
      <c r="H30" s="6"/>
      <c r="I30" s="49"/>
      <c r="J30" s="49"/>
      <c r="K30" s="6"/>
      <c r="L30" s="6"/>
      <c r="M30" s="6"/>
      <c r="N30" s="6"/>
      <c r="O30" s="6"/>
      <c r="P30" s="6"/>
    </row>
    <row r="31" spans="1:16" x14ac:dyDescent="0.25">
      <c r="A31" s="6"/>
      <c r="B31" s="6"/>
      <c r="C31" s="49"/>
      <c r="D31" s="49"/>
      <c r="E31" s="50"/>
      <c r="F31" s="6"/>
      <c r="G31" s="6"/>
      <c r="H31" s="6"/>
      <c r="I31" s="49"/>
      <c r="J31" s="49"/>
      <c r="K31" s="6"/>
      <c r="L31" s="6"/>
      <c r="M31" s="6"/>
      <c r="N31" s="6"/>
      <c r="O31" s="6"/>
      <c r="P31" s="6"/>
    </row>
    <row r="32" spans="1:16" x14ac:dyDescent="0.25">
      <c r="A32" s="6"/>
      <c r="B32" s="6"/>
      <c r="C32" s="49"/>
      <c r="D32" s="49"/>
      <c r="E32" s="50"/>
      <c r="F32" s="6"/>
      <c r="G32" s="6"/>
      <c r="H32" s="6"/>
      <c r="I32" s="49"/>
      <c r="J32" s="49"/>
      <c r="K32" s="6"/>
      <c r="L32" s="6"/>
      <c r="M32" s="6"/>
      <c r="N32" s="6"/>
      <c r="O32" s="6"/>
      <c r="P32" s="6"/>
    </row>
    <row r="33" spans="1:16" x14ac:dyDescent="0.25">
      <c r="A33" s="6"/>
      <c r="B33" s="6"/>
      <c r="C33" s="49"/>
      <c r="D33" s="49"/>
      <c r="E33" s="50"/>
      <c r="F33" s="6"/>
      <c r="G33" s="6"/>
      <c r="H33" s="6"/>
      <c r="I33" s="49"/>
      <c r="J33" s="49"/>
      <c r="K33" s="6"/>
      <c r="L33" s="6"/>
      <c r="M33" s="6"/>
      <c r="N33" s="6"/>
      <c r="O33" s="6"/>
      <c r="P33" s="6"/>
    </row>
    <row r="34" spans="1:16" x14ac:dyDescent="0.25">
      <c r="A34" s="6"/>
      <c r="B34" s="6"/>
      <c r="C34" s="6"/>
      <c r="D34" s="6"/>
      <c r="E34" s="6"/>
      <c r="F34" s="6"/>
      <c r="G34" s="6"/>
      <c r="H34" s="6"/>
      <c r="I34" s="6"/>
      <c r="J34" s="6"/>
      <c r="K34" s="6"/>
      <c r="L34" s="6"/>
      <c r="M34" s="6"/>
      <c r="N34" s="6"/>
      <c r="O34" s="6"/>
      <c r="P34" s="6"/>
    </row>
    <row r="35" spans="1:16" x14ac:dyDescent="0.25">
      <c r="A35" s="6"/>
      <c r="B35" s="6"/>
      <c r="C35" s="6"/>
      <c r="D35" s="6"/>
      <c r="E35" s="6"/>
      <c r="F35" s="6"/>
      <c r="G35" s="6"/>
      <c r="H35" s="6"/>
      <c r="I35" s="6"/>
      <c r="J35" s="6"/>
      <c r="K35" s="6"/>
      <c r="L35" s="6"/>
      <c r="M35" s="6"/>
      <c r="N35" s="6"/>
      <c r="O35" s="6"/>
      <c r="P35"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zoomScale="115" zoomScaleNormal="115" workbookViewId="0">
      <selection activeCell="F17" sqref="F17"/>
    </sheetView>
  </sheetViews>
  <sheetFormatPr defaultRowHeight="15" x14ac:dyDescent="0.25"/>
  <cols>
    <col min="1" max="1" width="2.5703125" customWidth="1"/>
    <col min="2" max="2" width="27.5703125" customWidth="1"/>
    <col min="3" max="3" width="21" style="101" bestFit="1" customWidth="1"/>
    <col min="4" max="4" width="10.5703125" customWidth="1"/>
    <col min="5" max="5" width="12.140625" customWidth="1"/>
    <col min="6" max="6" width="19.42578125" customWidth="1"/>
    <col min="7" max="7" width="14.28515625" bestFit="1" customWidth="1"/>
    <col min="8" max="8" width="14.42578125" bestFit="1" customWidth="1"/>
    <col min="9" max="9" width="16.140625" bestFit="1" customWidth="1"/>
    <col min="10" max="10" width="15" customWidth="1"/>
    <col min="11" max="11" width="14.42578125" bestFit="1" customWidth="1"/>
    <col min="12" max="12" width="16.28515625" bestFit="1" customWidth="1"/>
    <col min="13" max="14" width="14.28515625" hidden="1" customWidth="1"/>
    <col min="15" max="15" width="16.140625" hidden="1" customWidth="1"/>
    <col min="16" max="16" width="15.5703125" hidden="1" customWidth="1"/>
    <col min="17" max="17" width="9.5703125" hidden="1" customWidth="1"/>
    <col min="18" max="18" width="16.7109375" hidden="1" customWidth="1"/>
    <col min="19" max="19" width="11.5703125" hidden="1" customWidth="1"/>
    <col min="20" max="20" width="15.7109375" customWidth="1"/>
    <col min="21" max="21" width="14.5703125" customWidth="1"/>
    <col min="22" max="22" width="12" customWidth="1"/>
    <col min="23" max="23" width="13" customWidth="1"/>
  </cols>
  <sheetData>
    <row r="1" spans="2:23" x14ac:dyDescent="0.25">
      <c r="B1" t="s">
        <v>118</v>
      </c>
    </row>
    <row r="2" spans="2:23" s="101" customFormat="1" x14ac:dyDescent="0.25">
      <c r="B2" s="14" t="s">
        <v>120</v>
      </c>
      <c r="C2" s="14"/>
    </row>
    <row r="4" spans="2:23" x14ac:dyDescent="0.25">
      <c r="B4" s="123" t="s">
        <v>119</v>
      </c>
      <c r="C4" s="123"/>
      <c r="D4" s="123"/>
      <c r="E4" s="123"/>
      <c r="F4" s="123"/>
      <c r="G4" s="123"/>
      <c r="H4" s="123"/>
      <c r="I4" s="123"/>
      <c r="J4" s="123"/>
    </row>
    <row r="5" spans="2:23" x14ac:dyDescent="0.25">
      <c r="B5" s="122" t="s">
        <v>137</v>
      </c>
      <c r="C5" s="122"/>
      <c r="D5" s="122"/>
      <c r="E5" s="122"/>
      <c r="F5" s="122"/>
      <c r="G5" s="122"/>
      <c r="H5" s="122"/>
      <c r="I5" s="122"/>
      <c r="J5" s="122"/>
    </row>
    <row r="6" spans="2:23" x14ac:dyDescent="0.25">
      <c r="B6" s="122"/>
      <c r="C6" s="122"/>
      <c r="D6" s="122"/>
      <c r="E6" s="122"/>
      <c r="F6" s="122"/>
      <c r="G6" s="122"/>
      <c r="H6" s="122"/>
      <c r="I6" s="122"/>
      <c r="J6" s="122"/>
    </row>
    <row r="7" spans="2:23" x14ac:dyDescent="0.25">
      <c r="B7" s="122" t="s">
        <v>133</v>
      </c>
      <c r="C7" s="122"/>
      <c r="D7" s="122"/>
      <c r="E7" s="122"/>
      <c r="F7" s="122"/>
      <c r="G7" s="122"/>
      <c r="H7" s="122"/>
      <c r="I7" s="122"/>
      <c r="J7" s="122"/>
    </row>
    <row r="8" spans="2:23" x14ac:dyDescent="0.25">
      <c r="B8" s="122"/>
      <c r="C8" s="122"/>
      <c r="D8" s="122"/>
      <c r="E8" s="122"/>
      <c r="F8" s="122"/>
      <c r="G8" s="122"/>
      <c r="H8" s="122"/>
      <c r="I8" s="122"/>
      <c r="J8" s="122"/>
    </row>
    <row r="9" spans="2:23" x14ac:dyDescent="0.25">
      <c r="B9" s="122"/>
      <c r="C9" s="122"/>
      <c r="D9" s="122"/>
      <c r="E9" s="122"/>
      <c r="F9" s="122"/>
      <c r="G9" s="122"/>
      <c r="H9" s="122"/>
      <c r="I9" s="122"/>
      <c r="J9" s="122"/>
    </row>
    <row r="10" spans="2:23" x14ac:dyDescent="0.25">
      <c r="B10" s="122"/>
      <c r="C10" s="122"/>
      <c r="D10" s="122"/>
      <c r="E10" s="122"/>
      <c r="F10" s="122"/>
      <c r="G10" s="122"/>
      <c r="H10" s="122"/>
      <c r="I10" s="122"/>
      <c r="J10" s="122"/>
    </row>
    <row r="11" spans="2:23" x14ac:dyDescent="0.25">
      <c r="B11" s="122" t="s">
        <v>122</v>
      </c>
      <c r="C11" s="122"/>
      <c r="D11" s="122"/>
      <c r="E11" s="122"/>
      <c r="F11" s="122"/>
      <c r="G11" s="122"/>
      <c r="H11" s="122"/>
      <c r="I11" s="122"/>
      <c r="J11" s="122"/>
    </row>
    <row r="12" spans="2:23" s="101" customFormat="1" x14ac:dyDescent="0.25">
      <c r="B12" s="122"/>
      <c r="C12" s="122"/>
      <c r="D12" s="122"/>
      <c r="E12" s="122"/>
      <c r="F12" s="122"/>
      <c r="G12" s="122"/>
      <c r="H12" s="122"/>
      <c r="I12" s="122"/>
      <c r="J12" s="122"/>
    </row>
    <row r="13" spans="2:23" s="101" customFormat="1" x14ac:dyDescent="0.25">
      <c r="B13" s="122" t="s">
        <v>157</v>
      </c>
      <c r="C13" s="122"/>
      <c r="D13" s="122"/>
      <c r="E13" s="122"/>
      <c r="F13" s="122"/>
      <c r="G13" s="122"/>
      <c r="H13" s="122"/>
      <c r="I13" s="122"/>
      <c r="J13" s="122"/>
    </row>
    <row r="14" spans="2:23" x14ac:dyDescent="0.25">
      <c r="F14" s="37"/>
    </row>
    <row r="15" spans="2:23" x14ac:dyDescent="0.25">
      <c r="B15" s="5" t="s">
        <v>28</v>
      </c>
      <c r="C15" s="102"/>
      <c r="D15" s="5"/>
      <c r="E15" s="5"/>
      <c r="F15" s="5"/>
      <c r="G15" s="5"/>
      <c r="H15" s="5"/>
      <c r="I15" s="5"/>
      <c r="J15" s="5"/>
      <c r="K15" s="5"/>
      <c r="L15" s="5"/>
      <c r="M15" s="5"/>
      <c r="N15" s="5"/>
      <c r="O15" s="5"/>
      <c r="P15" s="5"/>
      <c r="Q15" s="5"/>
      <c r="R15" s="5"/>
      <c r="S15" s="5"/>
      <c r="T15" s="5"/>
      <c r="U15" s="5"/>
      <c r="V15" s="5"/>
      <c r="W15" s="5"/>
    </row>
    <row r="16" spans="2:23" s="6" customFormat="1" x14ac:dyDescent="0.25">
      <c r="G16" s="120" t="s">
        <v>125</v>
      </c>
      <c r="H16" s="120"/>
      <c r="I16" s="120"/>
      <c r="J16" s="120"/>
      <c r="K16" s="120"/>
      <c r="L16" s="120"/>
      <c r="M16" s="120" t="s">
        <v>126</v>
      </c>
      <c r="N16" s="120"/>
      <c r="O16" s="120"/>
      <c r="P16" s="120"/>
      <c r="Q16" s="120"/>
      <c r="R16" s="120"/>
      <c r="S16" s="120"/>
    </row>
    <row r="17" spans="2:23" s="58" customFormat="1" x14ac:dyDescent="0.25">
      <c r="D17" s="58" t="s">
        <v>1</v>
      </c>
      <c r="E17" s="58" t="s">
        <v>6</v>
      </c>
      <c r="F17" s="58" t="s">
        <v>5</v>
      </c>
      <c r="G17" s="58" t="s">
        <v>2</v>
      </c>
      <c r="H17" s="58" t="s">
        <v>8</v>
      </c>
      <c r="I17" s="58" t="s">
        <v>9</v>
      </c>
      <c r="J17" s="58" t="s">
        <v>67</v>
      </c>
      <c r="K17" s="58" t="s">
        <v>68</v>
      </c>
      <c r="L17" s="58" t="s">
        <v>69</v>
      </c>
      <c r="M17" s="58" t="s">
        <v>19</v>
      </c>
      <c r="N17" s="58" t="s">
        <v>71</v>
      </c>
      <c r="O17" s="58" t="s">
        <v>72</v>
      </c>
      <c r="P17" s="58" t="s">
        <v>73</v>
      </c>
      <c r="Q17" s="58" t="s">
        <v>74</v>
      </c>
      <c r="R17" s="58" t="s">
        <v>75</v>
      </c>
      <c r="S17" s="58" t="s">
        <v>76</v>
      </c>
      <c r="T17" s="58" t="s">
        <v>77</v>
      </c>
      <c r="U17" s="58" t="s">
        <v>78</v>
      </c>
    </row>
    <row r="18" spans="2:23" s="52" customFormat="1" x14ac:dyDescent="0.25">
      <c r="B18" s="54" t="s">
        <v>121</v>
      </c>
      <c r="C18" s="53" t="s">
        <v>138</v>
      </c>
      <c r="D18" s="53" t="s">
        <v>66</v>
      </c>
      <c r="E18" s="53" t="s">
        <v>66</v>
      </c>
      <c r="F18" s="53" t="s">
        <v>123</v>
      </c>
      <c r="G18" s="53" t="s">
        <v>66</v>
      </c>
      <c r="H18" s="53" t="s">
        <v>124</v>
      </c>
      <c r="I18" s="53" t="s">
        <v>110</v>
      </c>
      <c r="J18" s="53"/>
      <c r="K18" s="53"/>
      <c r="L18" s="53" t="s">
        <v>109</v>
      </c>
      <c r="M18" s="53" t="s">
        <v>70</v>
      </c>
      <c r="N18" s="53" t="s">
        <v>70</v>
      </c>
      <c r="O18" s="53" t="s">
        <v>110</v>
      </c>
      <c r="P18" s="53"/>
      <c r="Q18" s="53"/>
      <c r="R18" s="53" t="s">
        <v>109</v>
      </c>
      <c r="S18" s="53"/>
      <c r="T18" s="53"/>
    </row>
    <row r="19" spans="2:23" s="56" customFormat="1" x14ac:dyDescent="0.25">
      <c r="B19" s="55" t="s">
        <v>65</v>
      </c>
      <c r="C19" s="57" t="s">
        <v>138</v>
      </c>
      <c r="D19" s="57"/>
      <c r="E19" s="57" t="s">
        <v>79</v>
      </c>
      <c r="F19" s="57" t="s">
        <v>80</v>
      </c>
      <c r="G19" s="57" t="s">
        <v>81</v>
      </c>
      <c r="H19" s="57" t="s">
        <v>82</v>
      </c>
      <c r="I19" s="57" t="s">
        <v>110</v>
      </c>
      <c r="J19" s="57"/>
      <c r="K19" s="57"/>
      <c r="L19" s="57" t="s">
        <v>109</v>
      </c>
      <c r="M19" s="57" t="s">
        <v>81</v>
      </c>
      <c r="N19" s="57"/>
      <c r="O19" s="57" t="s">
        <v>110</v>
      </c>
      <c r="P19" s="57"/>
      <c r="Q19" s="57"/>
      <c r="R19" s="57" t="s">
        <v>109</v>
      </c>
      <c r="S19" s="57"/>
      <c r="T19" s="57"/>
    </row>
    <row r="20" spans="2:23" x14ac:dyDescent="0.25">
      <c r="G20" t="s">
        <v>7</v>
      </c>
      <c r="H20" t="s">
        <v>7</v>
      </c>
      <c r="J20" t="s">
        <v>7</v>
      </c>
      <c r="K20" t="s">
        <v>7</v>
      </c>
      <c r="L20" t="s">
        <v>7</v>
      </c>
      <c r="M20" t="s">
        <v>4</v>
      </c>
      <c r="N20" t="s">
        <v>4</v>
      </c>
      <c r="O20" t="s">
        <v>4</v>
      </c>
      <c r="P20" t="s">
        <v>4</v>
      </c>
      <c r="Q20" t="s">
        <v>4</v>
      </c>
      <c r="R20" t="s">
        <v>4</v>
      </c>
      <c r="S20" s="6"/>
    </row>
    <row r="21" spans="2:23" s="12" customFormat="1" ht="60" x14ac:dyDescent="0.25">
      <c r="B21" s="12" t="s">
        <v>29</v>
      </c>
      <c r="C21" s="100" t="s">
        <v>92</v>
      </c>
      <c r="D21" s="12" t="s">
        <v>21</v>
      </c>
      <c r="E21" s="12" t="s">
        <v>34</v>
      </c>
      <c r="F21" s="12" t="s">
        <v>64</v>
      </c>
      <c r="G21" s="12" t="s">
        <v>30</v>
      </c>
      <c r="H21" s="12" t="s">
        <v>32</v>
      </c>
      <c r="I21" s="12" t="s">
        <v>31</v>
      </c>
      <c r="J21" s="12" t="s">
        <v>35</v>
      </c>
      <c r="K21" s="12" t="s">
        <v>33</v>
      </c>
      <c r="L21" s="12" t="s">
        <v>36</v>
      </c>
      <c r="M21" s="12" t="s">
        <v>30</v>
      </c>
      <c r="N21" s="12" t="s">
        <v>32</v>
      </c>
      <c r="O21" s="12" t="s">
        <v>31</v>
      </c>
      <c r="P21" s="12" t="s">
        <v>37</v>
      </c>
      <c r="Q21" s="12" t="s">
        <v>22</v>
      </c>
      <c r="R21" s="12" t="s">
        <v>36</v>
      </c>
      <c r="S21" s="12" t="s">
        <v>36</v>
      </c>
      <c r="T21" s="12" t="s">
        <v>38</v>
      </c>
      <c r="U21" s="103" t="s">
        <v>63</v>
      </c>
    </row>
    <row r="22" spans="2:23" x14ac:dyDescent="0.25">
      <c r="B22" t="s">
        <v>24</v>
      </c>
      <c r="C22" s="101" t="s">
        <v>129</v>
      </c>
      <c r="D22">
        <v>2400</v>
      </c>
      <c r="E22">
        <v>48000</v>
      </c>
      <c r="F22" s="36">
        <f>AVERAGE(327, 327, 326, 329)</f>
        <v>327.25</v>
      </c>
      <c r="G22" s="1">
        <v>22100000</v>
      </c>
      <c r="H22" s="9">
        <f>AVERAGE(1300, 1400, 1100, 1000)*2400</f>
        <v>2880000</v>
      </c>
      <c r="I22" s="22">
        <v>1.1034817623962963</v>
      </c>
      <c r="J22" s="1">
        <f>H22*I22</f>
        <v>3178027.475701333</v>
      </c>
      <c r="K22" s="1">
        <f>G22+J22</f>
        <v>25278027.475701332</v>
      </c>
      <c r="L22" s="1">
        <f>K22*'Inflation Rates'!$C$9</f>
        <v>27281719.435897812</v>
      </c>
      <c r="N22" s="7"/>
      <c r="O22" s="44"/>
      <c r="P22" s="7"/>
      <c r="Q22" s="8"/>
      <c r="R22" s="2"/>
      <c r="S22" s="1"/>
      <c r="T22" s="1">
        <f>L22+S22</f>
        <v>27281719.435897812</v>
      </c>
      <c r="U22" s="104">
        <f>T22/F22</f>
        <v>83366.598734599887</v>
      </c>
      <c r="V22" s="8"/>
    </row>
    <row r="23" spans="2:23" x14ac:dyDescent="0.25">
      <c r="B23" t="s">
        <v>25</v>
      </c>
      <c r="C23" s="101" t="s">
        <v>130</v>
      </c>
      <c r="D23">
        <v>2400</v>
      </c>
      <c r="E23">
        <v>48000</v>
      </c>
      <c r="F23" s="36">
        <f>AVERAGE(219, 218, 218, 218, 217, 216)</f>
        <v>217.66666666666666</v>
      </c>
      <c r="G23" s="1">
        <v>22100000</v>
      </c>
      <c r="H23" s="9">
        <f>AVERAGE(1300, 1300, 1400, 1100, 1000, 1000)*2400</f>
        <v>2840000</v>
      </c>
      <c r="I23" s="22">
        <v>1.1034817623962963</v>
      </c>
      <c r="J23" s="1">
        <f>H23*I23</f>
        <v>3133888.2052054815</v>
      </c>
      <c r="K23" s="1">
        <f>G23+J23</f>
        <v>25233888.205205481</v>
      </c>
      <c r="L23" s="1">
        <f>K23*'Inflation Rates'!$C$9</f>
        <v>27234081.415291555</v>
      </c>
      <c r="M23" s="31"/>
      <c r="N23" s="31"/>
      <c r="O23" s="31"/>
      <c r="P23" s="31"/>
      <c r="Q23" s="31"/>
      <c r="R23" s="31"/>
      <c r="S23" s="31"/>
      <c r="T23" s="30">
        <f>L23</f>
        <v>27234081.415291555</v>
      </c>
      <c r="U23" s="104">
        <f t="shared" ref="U23:U24" si="0">T23/F23</f>
        <v>125118.29134130884</v>
      </c>
      <c r="V23" s="8"/>
    </row>
    <row r="24" spans="2:23" x14ac:dyDescent="0.25">
      <c r="B24" s="6" t="s">
        <v>27</v>
      </c>
      <c r="C24" s="6" t="s">
        <v>131</v>
      </c>
      <c r="D24" s="31"/>
      <c r="E24">
        <v>50000</v>
      </c>
      <c r="F24" s="116">
        <f>AVERAGE(43.5, 47.5, 43.5, 43.1, 43.1)*2</f>
        <v>88.28</v>
      </c>
      <c r="G24" s="1">
        <f>7435000*2</f>
        <v>14870000</v>
      </c>
      <c r="H24" s="9">
        <f>12000*2*AVERAGE(54, 54, 67, 67)</f>
        <v>1452000</v>
      </c>
      <c r="I24" s="22">
        <v>1.1034817623962963</v>
      </c>
      <c r="J24" s="1">
        <f>H24*I24</f>
        <v>1602255.5189994222</v>
      </c>
      <c r="K24" s="1">
        <f>G24+J24</f>
        <v>16472255.518999422</v>
      </c>
      <c r="L24" s="1">
        <f>K24*'Inflation Rates'!C8</f>
        <v>19324111.612588648</v>
      </c>
      <c r="N24" s="31"/>
      <c r="O24" s="31"/>
      <c r="P24" s="31"/>
      <c r="R24" s="2"/>
      <c r="S24" s="1"/>
      <c r="T24" s="30">
        <f>L24+S24</f>
        <v>19324111.612588648</v>
      </c>
      <c r="U24" s="104">
        <f t="shared" si="0"/>
        <v>218895.69112583424</v>
      </c>
      <c r="V24" s="8"/>
    </row>
    <row r="28" spans="2:23" x14ac:dyDescent="0.25">
      <c r="F28" s="37"/>
    </row>
    <row r="31" spans="2:23" x14ac:dyDescent="0.25">
      <c r="U31" s="47"/>
      <c r="V31" s="47"/>
    </row>
    <row r="32" spans="2:23" x14ac:dyDescent="0.25">
      <c r="U32" s="9"/>
      <c r="V32" s="9"/>
      <c r="W32" s="30"/>
    </row>
    <row r="33" spans="21:23" x14ac:dyDescent="0.25">
      <c r="U33" s="9"/>
      <c r="V33" s="9"/>
      <c r="W33" s="30"/>
    </row>
    <row r="34" spans="21:23" x14ac:dyDescent="0.25">
      <c r="U34" s="9"/>
      <c r="V34" s="9"/>
      <c r="W34" s="30"/>
    </row>
  </sheetData>
  <mergeCells count="7">
    <mergeCell ref="M16:S16"/>
    <mergeCell ref="B11:J12"/>
    <mergeCell ref="B13:J13"/>
    <mergeCell ref="B5:J6"/>
    <mergeCell ref="B4:J4"/>
    <mergeCell ref="B7:J10"/>
    <mergeCell ref="G16:L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zoomScaleNormal="100" workbookViewId="0">
      <selection activeCell="E19" sqref="E19"/>
    </sheetView>
  </sheetViews>
  <sheetFormatPr defaultRowHeight="15" x14ac:dyDescent="0.25"/>
  <cols>
    <col min="1" max="1" width="2.85546875" customWidth="1"/>
    <col min="2" max="2" width="14.42578125" bestFit="1" customWidth="1"/>
    <col min="3" max="3" width="17" customWidth="1"/>
    <col min="4" max="4" width="14.42578125" bestFit="1" customWidth="1"/>
    <col min="5" max="5" width="14.42578125" customWidth="1"/>
    <col min="6" max="6" width="16.7109375" bestFit="1" customWidth="1"/>
    <col min="7" max="7" width="18.7109375" customWidth="1"/>
    <col min="8" max="8" width="16.85546875" customWidth="1"/>
  </cols>
  <sheetData>
    <row r="1" spans="2:8" x14ac:dyDescent="0.25">
      <c r="B1" t="s">
        <v>86</v>
      </c>
    </row>
    <row r="2" spans="2:8" s="101" customFormat="1" x14ac:dyDescent="0.25">
      <c r="B2" s="14" t="s">
        <v>120</v>
      </c>
    </row>
    <row r="3" spans="2:8" s="101" customFormat="1" x14ac:dyDescent="0.25">
      <c r="B3" s="14"/>
    </row>
    <row r="4" spans="2:8" x14ac:dyDescent="0.25">
      <c r="B4" s="122" t="s">
        <v>142</v>
      </c>
      <c r="C4" s="122"/>
      <c r="D4" s="122"/>
      <c r="E4" s="122"/>
      <c r="F4" s="122"/>
      <c r="G4" s="122"/>
      <c r="H4" s="122"/>
    </row>
    <row r="5" spans="2:8" s="112" customFormat="1" x14ac:dyDescent="0.25">
      <c r="B5" s="122"/>
      <c r="C5" s="122"/>
      <c r="D5" s="122"/>
      <c r="E5" s="122"/>
      <c r="F5" s="122"/>
      <c r="G5" s="122"/>
      <c r="H5" s="122"/>
    </row>
    <row r="6" spans="2:8" s="112" customFormat="1" x14ac:dyDescent="0.25">
      <c r="B6" s="122"/>
      <c r="C6" s="122"/>
      <c r="D6" s="122"/>
      <c r="E6" s="122"/>
      <c r="F6" s="122"/>
      <c r="G6" s="122"/>
      <c r="H6" s="122"/>
    </row>
    <row r="7" spans="2:8" s="112" customFormat="1" x14ac:dyDescent="0.25">
      <c r="B7" s="122"/>
      <c r="C7" s="122"/>
      <c r="D7" s="122"/>
      <c r="E7" s="122"/>
      <c r="F7" s="122"/>
      <c r="G7" s="122"/>
      <c r="H7" s="122"/>
    </row>
    <row r="8" spans="2:8" x14ac:dyDescent="0.25">
      <c r="B8" s="122"/>
      <c r="C8" s="122"/>
      <c r="D8" s="122"/>
      <c r="E8" s="122"/>
      <c r="F8" s="122"/>
      <c r="G8" s="122"/>
      <c r="H8" s="122"/>
    </row>
    <row r="9" spans="2:8" x14ac:dyDescent="0.25">
      <c r="B9" s="122" t="s">
        <v>91</v>
      </c>
      <c r="C9" s="122"/>
      <c r="D9" s="122"/>
      <c r="E9" s="122"/>
      <c r="F9" s="122"/>
      <c r="G9" s="122"/>
      <c r="H9" s="122"/>
    </row>
    <row r="10" spans="2:8" x14ac:dyDescent="0.25">
      <c r="B10" s="122"/>
      <c r="C10" s="122"/>
      <c r="D10" s="122"/>
      <c r="E10" s="122"/>
      <c r="F10" s="122"/>
      <c r="G10" s="122"/>
      <c r="H10" s="122"/>
    </row>
    <row r="11" spans="2:8" s="101" customFormat="1" ht="15" customHeight="1" x14ac:dyDescent="0.25">
      <c r="B11" s="122" t="s">
        <v>127</v>
      </c>
      <c r="C11" s="122"/>
      <c r="D11" s="122"/>
      <c r="E11" s="122"/>
      <c r="F11" s="122"/>
      <c r="G11" s="122"/>
      <c r="H11" s="122"/>
    </row>
    <row r="12" spans="2:8" ht="15" customHeight="1" x14ac:dyDescent="0.25">
      <c r="B12" s="100"/>
      <c r="C12" s="100"/>
      <c r="D12" s="100"/>
      <c r="E12" s="100"/>
      <c r="F12" s="100"/>
      <c r="G12" s="100"/>
      <c r="H12" s="100"/>
    </row>
    <row r="13" spans="2:8" s="62" customFormat="1" x14ac:dyDescent="0.25">
      <c r="B13" s="62" t="s">
        <v>83</v>
      </c>
      <c r="C13" s="63" t="s">
        <v>84</v>
      </c>
      <c r="D13" s="63" t="s">
        <v>112</v>
      </c>
      <c r="E13" s="63" t="s">
        <v>88</v>
      </c>
      <c r="F13" s="53" t="s">
        <v>111</v>
      </c>
    </row>
    <row r="14" spans="2:8" s="60" customFormat="1" x14ac:dyDescent="0.25">
      <c r="C14" s="60" t="s">
        <v>1</v>
      </c>
      <c r="D14" s="60" t="s">
        <v>6</v>
      </c>
      <c r="E14" s="60" t="s">
        <v>5</v>
      </c>
      <c r="F14" s="60" t="s">
        <v>89</v>
      </c>
      <c r="G14" s="64" t="s">
        <v>93</v>
      </c>
      <c r="H14" s="60" t="s">
        <v>90</v>
      </c>
    </row>
    <row r="15" spans="2:8" ht="30" x14ac:dyDescent="0.25">
      <c r="C15" s="106" t="s">
        <v>128</v>
      </c>
      <c r="D15" s="107" t="s">
        <v>11</v>
      </c>
      <c r="E15" s="107" t="s">
        <v>3</v>
      </c>
      <c r="F15" s="107" t="s">
        <v>3</v>
      </c>
      <c r="G15" s="107" t="s">
        <v>14</v>
      </c>
      <c r="H15" s="108" t="s">
        <v>23</v>
      </c>
    </row>
    <row r="16" spans="2:8" x14ac:dyDescent="0.25">
      <c r="C16" t="s">
        <v>0</v>
      </c>
      <c r="E16" t="s">
        <v>17</v>
      </c>
      <c r="F16" t="s">
        <v>12</v>
      </c>
      <c r="H16" s="28"/>
    </row>
    <row r="17" spans="2:8" x14ac:dyDescent="0.25">
      <c r="B17" t="s">
        <v>10</v>
      </c>
      <c r="C17" s="22">
        <f>79225/3818</f>
        <v>20.750392875851229</v>
      </c>
      <c r="D17" s="3">
        <f>C38</f>
        <v>0.33375000000000005</v>
      </c>
      <c r="E17" s="7">
        <v>2.66</v>
      </c>
      <c r="F17" s="29">
        <f>E17*'Inflation Rates'!C10</f>
        <v>2.8461999952505415</v>
      </c>
      <c r="G17" s="1">
        <f>(C17*'1b. EPA 2016'!D17*F17)*8760</f>
        <v>172670.0910192905</v>
      </c>
      <c r="H17" s="105">
        <f>G17/C17</f>
        <v>8321.2926161142459</v>
      </c>
    </row>
    <row r="19" spans="2:8" x14ac:dyDescent="0.25">
      <c r="E19" s="8"/>
    </row>
    <row r="20" spans="2:8" x14ac:dyDescent="0.25">
      <c r="B20" s="14" t="s">
        <v>87</v>
      </c>
    </row>
    <row r="21" spans="2:8" x14ac:dyDescent="0.25">
      <c r="B21" t="s">
        <v>45</v>
      </c>
      <c r="C21" t="s">
        <v>46</v>
      </c>
    </row>
    <row r="22" spans="2:8" x14ac:dyDescent="0.25">
      <c r="B22" t="s">
        <v>44</v>
      </c>
      <c r="C22" s="34">
        <v>0.23</v>
      </c>
    </row>
    <row r="23" spans="2:8" x14ac:dyDescent="0.25">
      <c r="B23" t="s">
        <v>47</v>
      </c>
      <c r="C23" s="34">
        <v>0.31</v>
      </c>
    </row>
    <row r="24" spans="2:8" x14ac:dyDescent="0.25">
      <c r="B24" t="s">
        <v>48</v>
      </c>
      <c r="C24" s="34">
        <v>0.16</v>
      </c>
    </row>
    <row r="25" spans="2:8" x14ac:dyDescent="0.25">
      <c r="B25" t="s">
        <v>49</v>
      </c>
      <c r="C25" s="34">
        <v>0.37</v>
      </c>
    </row>
    <row r="26" spans="2:8" x14ac:dyDescent="0.25">
      <c r="B26" t="s">
        <v>50</v>
      </c>
      <c r="C26" s="34">
        <v>0.28999999999999998</v>
      </c>
    </row>
    <row r="27" spans="2:8" x14ac:dyDescent="0.25">
      <c r="B27" t="s">
        <v>51</v>
      </c>
      <c r="C27" s="34">
        <v>0.3</v>
      </c>
    </row>
    <row r="28" spans="2:8" x14ac:dyDescent="0.25">
      <c r="B28" t="s">
        <v>52</v>
      </c>
      <c r="C28" s="34">
        <v>0.38</v>
      </c>
    </row>
    <row r="29" spans="2:8" x14ac:dyDescent="0.25">
      <c r="B29" t="s">
        <v>53</v>
      </c>
      <c r="C29" s="34">
        <v>0.45</v>
      </c>
    </row>
    <row r="30" spans="2:8" x14ac:dyDescent="0.25">
      <c r="B30" t="s">
        <v>54</v>
      </c>
      <c r="C30" s="34">
        <v>0.43</v>
      </c>
    </row>
    <row r="31" spans="2:8" x14ac:dyDescent="0.25">
      <c r="B31" t="s">
        <v>55</v>
      </c>
      <c r="C31" s="34">
        <v>0.27</v>
      </c>
    </row>
    <row r="32" spans="2:8" x14ac:dyDescent="0.25">
      <c r="B32" t="s">
        <v>56</v>
      </c>
      <c r="C32" s="34">
        <v>0.49</v>
      </c>
    </row>
    <row r="33" spans="2:4" x14ac:dyDescent="0.25">
      <c r="B33" t="s">
        <v>57</v>
      </c>
      <c r="C33" s="34">
        <v>0.43</v>
      </c>
    </row>
    <row r="34" spans="2:4" x14ac:dyDescent="0.25">
      <c r="B34" t="s">
        <v>58</v>
      </c>
      <c r="C34" s="34">
        <v>0.32</v>
      </c>
    </row>
    <row r="35" spans="2:4" x14ac:dyDescent="0.25">
      <c r="B35" t="s">
        <v>59</v>
      </c>
      <c r="C35" s="34">
        <v>0.24</v>
      </c>
    </row>
    <row r="36" spans="2:4" x14ac:dyDescent="0.25">
      <c r="B36" t="s">
        <v>60</v>
      </c>
      <c r="C36" s="34">
        <v>0.33</v>
      </c>
    </row>
    <row r="37" spans="2:4" x14ac:dyDescent="0.25">
      <c r="B37" s="19" t="s">
        <v>61</v>
      </c>
      <c r="C37" s="43">
        <v>0.34</v>
      </c>
    </row>
    <row r="38" spans="2:4" x14ac:dyDescent="0.25">
      <c r="B38" s="4" t="s">
        <v>62</v>
      </c>
      <c r="C38" s="34">
        <f>AVERAGE(C22:C37)</f>
        <v>0.33375000000000005</v>
      </c>
      <c r="D38" s="61" t="s">
        <v>6</v>
      </c>
    </row>
    <row r="39" spans="2:4" x14ac:dyDescent="0.25">
      <c r="B39" s="42"/>
    </row>
  </sheetData>
  <mergeCells count="3">
    <mergeCell ref="B4:H8"/>
    <mergeCell ref="B9:H10"/>
    <mergeCell ref="B11:H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7" sqref="A7:XFD7"/>
    </sheetView>
  </sheetViews>
  <sheetFormatPr defaultRowHeight="15" x14ac:dyDescent="0.25"/>
  <cols>
    <col min="1" max="1" width="2.85546875" style="101" customWidth="1"/>
    <col min="2" max="2" width="27.5703125" bestFit="1" customWidth="1"/>
    <col min="3" max="3" width="16.5703125" bestFit="1" customWidth="1"/>
    <col min="4" max="4" width="16.85546875" bestFit="1" customWidth="1"/>
    <col min="5" max="5" width="13.5703125" bestFit="1" customWidth="1"/>
    <col min="6" max="6" width="17.5703125" bestFit="1" customWidth="1"/>
    <col min="7" max="7" width="13.28515625" bestFit="1" customWidth="1"/>
    <col min="9" max="9" width="15" bestFit="1" customWidth="1"/>
  </cols>
  <sheetData>
    <row r="1" spans="2:7" x14ac:dyDescent="0.25">
      <c r="B1" t="s">
        <v>116</v>
      </c>
    </row>
    <row r="2" spans="2:7" s="101" customFormat="1" x14ac:dyDescent="0.25">
      <c r="B2" s="14" t="s">
        <v>120</v>
      </c>
    </row>
    <row r="3" spans="2:7" x14ac:dyDescent="0.25">
      <c r="F3" s="62"/>
    </row>
    <row r="4" spans="2:7" x14ac:dyDescent="0.25">
      <c r="B4" s="122" t="s">
        <v>154</v>
      </c>
      <c r="C4" s="122"/>
      <c r="D4" s="122"/>
      <c r="E4" s="122"/>
      <c r="F4" s="122"/>
      <c r="G4" s="122"/>
    </row>
    <row r="5" spans="2:7" s="112" customFormat="1" x14ac:dyDescent="0.25">
      <c r="B5" s="122"/>
      <c r="C5" s="122"/>
      <c r="D5" s="122"/>
      <c r="E5" s="122"/>
      <c r="F5" s="122"/>
      <c r="G5" s="122"/>
    </row>
    <row r="6" spans="2:7" s="112" customFormat="1" x14ac:dyDescent="0.25">
      <c r="B6" s="122"/>
      <c r="C6" s="122"/>
      <c r="D6" s="122"/>
      <c r="E6" s="122"/>
      <c r="F6" s="122"/>
      <c r="G6" s="122"/>
    </row>
    <row r="7" spans="2:7" s="112" customFormat="1" x14ac:dyDescent="0.25">
      <c r="B7" s="122"/>
      <c r="C7" s="122"/>
      <c r="D7" s="122"/>
      <c r="E7" s="122"/>
      <c r="F7" s="122"/>
      <c r="G7" s="122"/>
    </row>
    <row r="8" spans="2:7" s="112" customFormat="1" x14ac:dyDescent="0.25">
      <c r="B8" s="122"/>
      <c r="C8" s="122"/>
      <c r="D8" s="122"/>
      <c r="E8" s="122"/>
      <c r="F8" s="122"/>
      <c r="G8" s="122"/>
    </row>
    <row r="9" spans="2:7" x14ac:dyDescent="0.25">
      <c r="B9" s="122"/>
      <c r="C9" s="122"/>
      <c r="D9" s="122"/>
      <c r="E9" s="122"/>
      <c r="F9" s="122"/>
      <c r="G9" s="122"/>
    </row>
    <row r="10" spans="2:7" x14ac:dyDescent="0.25">
      <c r="B10" s="122"/>
      <c r="C10" s="122"/>
      <c r="D10" s="122"/>
      <c r="E10" s="122"/>
      <c r="F10" s="122"/>
      <c r="G10" s="122"/>
    </row>
    <row r="11" spans="2:7" x14ac:dyDescent="0.25">
      <c r="B11" s="12"/>
      <c r="C11" s="12"/>
      <c r="D11" s="12"/>
      <c r="E11" s="12"/>
    </row>
    <row r="12" spans="2:7" x14ac:dyDescent="0.25">
      <c r="B12" s="62" t="s">
        <v>83</v>
      </c>
      <c r="C12" s="63" t="s">
        <v>132</v>
      </c>
      <c r="D12" s="63" t="s">
        <v>111</v>
      </c>
      <c r="E12" s="63" t="s">
        <v>132</v>
      </c>
    </row>
    <row r="13" spans="2:7" x14ac:dyDescent="0.25">
      <c r="B13" s="60"/>
      <c r="C13" s="60" t="s">
        <v>1</v>
      </c>
      <c r="D13" s="60" t="s">
        <v>6</v>
      </c>
      <c r="E13" s="60" t="s">
        <v>5</v>
      </c>
      <c r="F13" s="60" t="s">
        <v>143</v>
      </c>
      <c r="G13" s="60" t="s">
        <v>144</v>
      </c>
    </row>
    <row r="15" spans="2:7" x14ac:dyDescent="0.25">
      <c r="C15" t="s">
        <v>16</v>
      </c>
      <c r="D15" t="s">
        <v>11</v>
      </c>
      <c r="E15" t="s">
        <v>3</v>
      </c>
      <c r="F15" t="s">
        <v>14</v>
      </c>
      <c r="G15" s="28" t="s">
        <v>23</v>
      </c>
    </row>
    <row r="16" spans="2:7" x14ac:dyDescent="0.25">
      <c r="C16" t="s">
        <v>0</v>
      </c>
      <c r="E16" t="s">
        <v>13</v>
      </c>
      <c r="G16" s="28"/>
    </row>
    <row r="17" spans="2:7" x14ac:dyDescent="0.25">
      <c r="B17" s="6" t="s">
        <v>10</v>
      </c>
      <c r="C17" s="6">
        <v>100</v>
      </c>
      <c r="D17" s="27">
        <v>0.33026023554262851</v>
      </c>
      <c r="E17" s="22">
        <v>1.39</v>
      </c>
      <c r="F17" s="35">
        <f>(E17*C17*D17)*8760</f>
        <v>402138.07320612617</v>
      </c>
      <c r="G17" s="104">
        <f>F17/C17</f>
        <v>4021.3807320612618</v>
      </c>
    </row>
    <row r="18" spans="2:7" x14ac:dyDescent="0.25">
      <c r="D18" s="6"/>
    </row>
    <row r="19" spans="2:7" x14ac:dyDescent="0.25">
      <c r="D19" s="6"/>
    </row>
  </sheetData>
  <mergeCells count="1">
    <mergeCell ref="B4:G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4"/>
  <sheetViews>
    <sheetView workbookViewId="0">
      <selection activeCell="D18" sqref="D18"/>
    </sheetView>
  </sheetViews>
  <sheetFormatPr defaultRowHeight="15" x14ac:dyDescent="0.25"/>
  <cols>
    <col min="1" max="1" width="1.28515625" customWidth="1"/>
    <col min="2" max="2" width="27.42578125" customWidth="1"/>
    <col min="3" max="3" width="10.7109375" bestFit="1" customWidth="1"/>
    <col min="4" max="4" width="19.7109375" bestFit="1" customWidth="1"/>
    <col min="5" max="5" width="20.140625" bestFit="1" customWidth="1"/>
    <col min="6" max="6" width="21.28515625" bestFit="1" customWidth="1"/>
    <col min="7" max="7" width="9.28515625" customWidth="1"/>
    <col min="8" max="8" width="12.140625" customWidth="1"/>
    <col min="9" max="9" width="17" customWidth="1"/>
    <col min="10" max="10" width="14" bestFit="1" customWidth="1"/>
    <col min="11" max="11" width="13.7109375" bestFit="1" customWidth="1"/>
    <col min="16" max="16" width="9.7109375" customWidth="1"/>
  </cols>
  <sheetData>
    <row r="1" spans="1:17" x14ac:dyDescent="0.25">
      <c r="B1" s="21" t="s">
        <v>100</v>
      </c>
      <c r="C1" s="21"/>
      <c r="D1" s="21"/>
      <c r="E1" s="21"/>
      <c r="F1" s="21"/>
      <c r="G1" s="21"/>
      <c r="H1" s="21"/>
      <c r="I1" s="21"/>
      <c r="J1" s="21"/>
      <c r="K1" s="21"/>
      <c r="L1" s="6"/>
      <c r="M1" s="6"/>
      <c r="N1" s="6"/>
      <c r="O1" s="6"/>
      <c r="P1" s="6"/>
      <c r="Q1" s="6"/>
    </row>
    <row r="2" spans="1:17" s="112" customFormat="1" x14ac:dyDescent="0.25">
      <c r="B2" s="21"/>
      <c r="C2" s="21"/>
      <c r="D2" s="21"/>
      <c r="E2" s="21"/>
      <c r="F2" s="21"/>
      <c r="G2" s="21"/>
      <c r="H2" s="21"/>
      <c r="I2" s="21"/>
      <c r="J2" s="21"/>
      <c r="K2" s="21"/>
      <c r="L2" s="6"/>
      <c r="M2" s="6"/>
      <c r="N2" s="6"/>
      <c r="O2" s="6"/>
      <c r="P2" s="6"/>
      <c r="Q2" s="6"/>
    </row>
    <row r="3" spans="1:17" x14ac:dyDescent="0.25">
      <c r="B3" s="124" t="s">
        <v>148</v>
      </c>
      <c r="C3" s="124"/>
      <c r="D3" s="124"/>
      <c r="E3" s="124"/>
      <c r="F3" s="124"/>
      <c r="G3" s="124"/>
      <c r="H3" s="6"/>
      <c r="I3" s="6"/>
      <c r="J3" s="49"/>
      <c r="K3" s="49"/>
      <c r="L3" s="6"/>
      <c r="M3" s="6"/>
      <c r="N3" s="6"/>
      <c r="O3" s="6"/>
      <c r="P3" s="6"/>
      <c r="Q3" s="6"/>
    </row>
    <row r="4" spans="1:17" s="112" customFormat="1" x14ac:dyDescent="0.25">
      <c r="B4" s="124"/>
      <c r="C4" s="124"/>
      <c r="D4" s="124"/>
      <c r="E4" s="124"/>
      <c r="F4" s="124"/>
      <c r="G4" s="124"/>
      <c r="H4" s="6"/>
      <c r="I4" s="6"/>
      <c r="J4" s="49"/>
      <c r="K4" s="49"/>
      <c r="L4" s="6"/>
      <c r="M4" s="6"/>
      <c r="N4" s="6"/>
      <c r="O4" s="6"/>
      <c r="P4" s="6"/>
      <c r="Q4" s="6"/>
    </row>
    <row r="5" spans="1:17" s="112" customFormat="1" x14ac:dyDescent="0.25">
      <c r="B5" s="124"/>
      <c r="C5" s="124"/>
      <c r="D5" s="124"/>
      <c r="E5" s="124"/>
      <c r="F5" s="124"/>
      <c r="G5" s="124"/>
      <c r="H5" s="6"/>
      <c r="I5" s="6"/>
      <c r="J5" s="49"/>
      <c r="K5" s="49"/>
      <c r="L5" s="6"/>
      <c r="M5" s="6"/>
      <c r="N5" s="6"/>
      <c r="O5" s="6"/>
      <c r="P5" s="6"/>
      <c r="Q5" s="6"/>
    </row>
    <row r="6" spans="1:17" s="112" customFormat="1" x14ac:dyDescent="0.25">
      <c r="B6" s="6"/>
      <c r="C6" s="6"/>
      <c r="D6" s="49"/>
      <c r="E6" s="49"/>
      <c r="F6" s="50"/>
      <c r="G6" s="6"/>
      <c r="H6" s="6"/>
      <c r="I6" s="6"/>
      <c r="J6" s="49"/>
      <c r="K6" s="49"/>
      <c r="L6" s="6"/>
      <c r="M6" s="6"/>
      <c r="N6" s="6"/>
      <c r="O6" s="6"/>
      <c r="P6" s="6"/>
      <c r="Q6" s="6"/>
    </row>
    <row r="7" spans="1:17" x14ac:dyDescent="0.25">
      <c r="A7" s="17"/>
      <c r="B7" s="89" t="s">
        <v>103</v>
      </c>
      <c r="C7" s="17"/>
      <c r="D7" s="95"/>
      <c r="E7" s="95"/>
      <c r="F7" s="50"/>
      <c r="G7" s="6"/>
      <c r="H7" s="6"/>
      <c r="I7" s="6"/>
      <c r="J7" s="49"/>
      <c r="K7" s="49"/>
      <c r="L7" s="6"/>
      <c r="M7" s="6"/>
      <c r="N7" s="6"/>
      <c r="O7" s="6"/>
      <c r="P7" s="51"/>
      <c r="Q7" s="6"/>
    </row>
    <row r="8" spans="1:17" x14ac:dyDescent="0.25">
      <c r="B8" s="23" t="s">
        <v>24</v>
      </c>
      <c r="C8" s="16" t="s">
        <v>102</v>
      </c>
      <c r="D8" s="84"/>
      <c r="E8" s="84"/>
      <c r="F8" s="50"/>
      <c r="G8" s="6"/>
      <c r="H8" s="6"/>
      <c r="I8" s="6"/>
      <c r="J8" s="49"/>
      <c r="K8" s="49"/>
      <c r="L8" s="6"/>
      <c r="M8" s="6"/>
      <c r="N8" s="6"/>
      <c r="O8" s="6"/>
      <c r="P8" s="6"/>
      <c r="Q8" s="6"/>
    </row>
    <row r="9" spans="1:17" x14ac:dyDescent="0.25">
      <c r="B9" s="68" t="s">
        <v>25</v>
      </c>
      <c r="C9" s="18" t="s">
        <v>101</v>
      </c>
      <c r="D9" s="84"/>
      <c r="E9" s="84"/>
      <c r="F9" s="50"/>
      <c r="G9" s="6"/>
      <c r="H9" s="6"/>
      <c r="I9" s="6"/>
      <c r="J9" s="49"/>
      <c r="K9" s="49"/>
      <c r="L9" s="6"/>
      <c r="M9" s="6"/>
      <c r="N9" s="6"/>
      <c r="O9" s="6"/>
      <c r="P9" s="6"/>
      <c r="Q9" s="6"/>
    </row>
    <row r="10" spans="1:17" x14ac:dyDescent="0.25">
      <c r="B10" s="68" t="s">
        <v>27</v>
      </c>
      <c r="C10" s="18" t="s">
        <v>102</v>
      </c>
      <c r="D10" s="84"/>
      <c r="E10" s="84"/>
      <c r="F10" s="50"/>
      <c r="G10" s="6"/>
      <c r="H10" s="6"/>
      <c r="I10" s="6"/>
      <c r="J10" s="49"/>
      <c r="K10" s="49"/>
      <c r="L10" s="6"/>
      <c r="M10" s="6"/>
      <c r="N10" s="6"/>
      <c r="O10" s="6"/>
      <c r="P10" s="6"/>
      <c r="Q10" s="6"/>
    </row>
    <row r="11" spans="1:17" x14ac:dyDescent="0.25">
      <c r="B11" s="24" t="s">
        <v>10</v>
      </c>
      <c r="C11" s="20" t="s">
        <v>102</v>
      </c>
      <c r="D11" s="84"/>
      <c r="E11" s="84"/>
      <c r="F11" s="50"/>
      <c r="G11" s="6"/>
      <c r="H11" s="6"/>
      <c r="I11" s="6"/>
      <c r="J11" s="49"/>
      <c r="K11" s="49"/>
      <c r="L11" s="6"/>
      <c r="M11" s="6"/>
      <c r="N11" s="6"/>
      <c r="O11" s="6"/>
      <c r="P11" s="6"/>
      <c r="Q11" s="6"/>
    </row>
    <row r="12" spans="1:17" x14ac:dyDescent="0.25">
      <c r="B12" s="6"/>
      <c r="C12" s="6"/>
      <c r="D12" s="49"/>
      <c r="E12" s="49"/>
      <c r="F12" s="50"/>
      <c r="G12" s="6"/>
      <c r="H12" s="6"/>
      <c r="I12" s="6"/>
      <c r="J12" s="49"/>
      <c r="K12" s="49"/>
      <c r="L12" s="6"/>
      <c r="M12" s="6"/>
      <c r="N12" s="6"/>
      <c r="O12" s="6"/>
      <c r="P12" s="6"/>
      <c r="Q12" s="6"/>
    </row>
    <row r="13" spans="1:17" x14ac:dyDescent="0.25">
      <c r="B13" s="6"/>
      <c r="C13" s="6"/>
      <c r="D13" s="49"/>
      <c r="E13" s="49"/>
      <c r="F13" s="50"/>
      <c r="G13" s="6"/>
      <c r="H13" s="6"/>
      <c r="I13" s="6"/>
      <c r="J13" s="49"/>
      <c r="K13" s="49"/>
      <c r="L13" s="6"/>
      <c r="M13" s="6"/>
      <c r="N13" s="6"/>
      <c r="O13" s="6"/>
      <c r="P13" s="6"/>
      <c r="Q13" s="6"/>
    </row>
    <row r="14" spans="1:17" x14ac:dyDescent="0.25">
      <c r="C14" s="6"/>
      <c r="D14" s="49"/>
      <c r="E14" s="49"/>
      <c r="F14" s="50"/>
      <c r="G14" s="6"/>
      <c r="H14" s="6"/>
      <c r="I14" s="6"/>
      <c r="J14" s="49"/>
      <c r="K14" s="49"/>
      <c r="L14" s="6"/>
      <c r="M14" s="6"/>
      <c r="N14" s="6"/>
      <c r="O14" s="6"/>
      <c r="P14" s="6"/>
      <c r="Q14" s="6"/>
    </row>
    <row r="15" spans="1:17" x14ac:dyDescent="0.25">
      <c r="C15" s="6"/>
      <c r="D15" s="49"/>
      <c r="E15" s="49"/>
      <c r="F15" s="50"/>
      <c r="G15" s="6"/>
      <c r="H15" s="6"/>
      <c r="I15" s="6"/>
      <c r="J15" s="49"/>
      <c r="K15" s="49"/>
      <c r="L15" s="6"/>
      <c r="M15" s="6"/>
      <c r="N15" s="6"/>
      <c r="O15" s="6"/>
      <c r="P15" s="6"/>
      <c r="Q15" s="6"/>
    </row>
    <row r="16" spans="1:17" x14ac:dyDescent="0.25">
      <c r="B16" s="111"/>
      <c r="C16" s="6"/>
      <c r="D16" s="49"/>
      <c r="E16" s="49"/>
      <c r="F16" s="50"/>
      <c r="G16" s="6"/>
      <c r="H16" s="6"/>
      <c r="I16" s="6"/>
      <c r="J16" s="49"/>
      <c r="K16" s="49"/>
      <c r="L16" s="6"/>
      <c r="M16" s="6"/>
      <c r="N16" s="6"/>
      <c r="O16" s="6"/>
      <c r="P16" s="6"/>
      <c r="Q16" s="6"/>
    </row>
    <row r="17" spans="2:17" x14ac:dyDescent="0.25">
      <c r="B17" s="6"/>
      <c r="C17" s="6"/>
      <c r="D17" s="49"/>
      <c r="E17" s="49"/>
      <c r="F17" s="50"/>
      <c r="G17" s="6"/>
      <c r="H17" s="6"/>
      <c r="I17" s="6"/>
      <c r="J17" s="49"/>
      <c r="K17" s="49"/>
      <c r="L17" s="6"/>
      <c r="M17" s="6"/>
      <c r="N17" s="6"/>
      <c r="O17" s="6"/>
      <c r="P17" s="6"/>
      <c r="Q17" s="6"/>
    </row>
    <row r="18" spans="2:17" x14ac:dyDescent="0.25">
      <c r="B18" s="6"/>
      <c r="C18" s="6"/>
      <c r="D18" s="49"/>
      <c r="E18" s="49"/>
      <c r="F18" s="50"/>
      <c r="G18" s="6"/>
      <c r="H18" s="6"/>
      <c r="I18" s="6"/>
      <c r="J18" s="49"/>
      <c r="K18" s="49"/>
      <c r="L18" s="6"/>
      <c r="M18" s="6"/>
      <c r="N18" s="6"/>
      <c r="O18" s="6"/>
      <c r="P18" s="6"/>
      <c r="Q18" s="6"/>
    </row>
    <row r="19" spans="2:17" x14ac:dyDescent="0.25">
      <c r="B19" s="6"/>
      <c r="C19" s="6"/>
      <c r="D19" s="49"/>
      <c r="E19" s="49"/>
      <c r="F19" s="50"/>
      <c r="G19" s="6"/>
      <c r="H19" s="6"/>
      <c r="I19" s="6"/>
      <c r="J19" s="49"/>
      <c r="K19" s="49"/>
      <c r="L19" s="6"/>
      <c r="M19" s="6"/>
      <c r="N19" s="6"/>
      <c r="O19" s="6"/>
      <c r="P19" s="6"/>
      <c r="Q19" s="6"/>
    </row>
    <row r="20" spans="2:17" x14ac:dyDescent="0.25">
      <c r="B20" s="6"/>
      <c r="C20" s="6"/>
      <c r="D20" s="49"/>
      <c r="E20" s="49"/>
      <c r="F20" s="50"/>
      <c r="G20" s="6"/>
      <c r="H20" s="6"/>
      <c r="I20" s="6"/>
      <c r="J20" s="49"/>
      <c r="K20" s="49"/>
      <c r="L20" s="6"/>
      <c r="M20" s="6"/>
      <c r="N20" s="6"/>
      <c r="O20" s="6"/>
      <c r="P20" s="6"/>
      <c r="Q20" s="6"/>
    </row>
    <row r="21" spans="2:17" x14ac:dyDescent="0.25">
      <c r="B21" s="6"/>
      <c r="C21" s="6"/>
      <c r="D21" s="49"/>
      <c r="E21" s="49"/>
      <c r="F21" s="6"/>
      <c r="G21" s="6"/>
      <c r="H21" s="6"/>
      <c r="I21" s="6"/>
      <c r="J21" s="6"/>
      <c r="K21" s="6"/>
      <c r="L21" s="6"/>
      <c r="M21" s="6"/>
      <c r="N21" s="6"/>
      <c r="O21" s="6"/>
      <c r="P21" s="6"/>
      <c r="Q21" s="6"/>
    </row>
    <row r="22" spans="2:17" x14ac:dyDescent="0.25">
      <c r="B22" s="6"/>
      <c r="C22" s="6"/>
      <c r="D22" s="49"/>
      <c r="E22" s="49"/>
      <c r="F22" s="50"/>
      <c r="G22" s="6"/>
      <c r="H22" s="6"/>
      <c r="I22" s="6"/>
      <c r="J22" s="49"/>
      <c r="K22" s="49"/>
      <c r="L22" s="6"/>
      <c r="M22" s="6"/>
      <c r="N22" s="6"/>
      <c r="O22" s="6"/>
      <c r="P22" s="6"/>
      <c r="Q22" s="6"/>
    </row>
    <row r="23" spans="2:17" x14ac:dyDescent="0.25">
      <c r="B23" s="6"/>
      <c r="C23" s="6"/>
      <c r="D23" s="49"/>
      <c r="E23" s="49"/>
      <c r="F23" s="50"/>
      <c r="G23" s="6"/>
      <c r="H23" s="6"/>
      <c r="I23" s="6"/>
      <c r="J23" s="49"/>
      <c r="K23" s="49"/>
      <c r="L23" s="6"/>
      <c r="M23" s="6"/>
      <c r="N23" s="6"/>
      <c r="O23" s="6"/>
      <c r="P23" s="6"/>
      <c r="Q23" s="6"/>
    </row>
    <row r="24" spans="2:17" x14ac:dyDescent="0.25">
      <c r="B24" s="6"/>
      <c r="C24" s="6"/>
      <c r="D24" s="49"/>
      <c r="E24" s="49"/>
      <c r="F24" s="50"/>
      <c r="G24" s="6"/>
      <c r="H24" s="6"/>
      <c r="I24" s="6"/>
      <c r="J24" s="49"/>
      <c r="K24" s="49"/>
      <c r="L24" s="6"/>
      <c r="M24" s="6"/>
      <c r="N24" s="6"/>
      <c r="O24" s="6"/>
      <c r="P24" s="6"/>
      <c r="Q24" s="6"/>
    </row>
    <row r="25" spans="2:17" x14ac:dyDescent="0.25">
      <c r="B25" s="6"/>
      <c r="C25" s="6"/>
      <c r="D25" s="49"/>
      <c r="E25" s="49"/>
      <c r="F25" s="50"/>
      <c r="G25" s="6"/>
      <c r="H25" s="6"/>
      <c r="I25" s="6"/>
      <c r="J25" s="49"/>
      <c r="K25" s="49"/>
      <c r="L25" s="6"/>
      <c r="M25" s="6"/>
      <c r="N25" s="6"/>
      <c r="O25" s="6"/>
      <c r="P25" s="6"/>
      <c r="Q25" s="6"/>
    </row>
    <row r="26" spans="2:17" x14ac:dyDescent="0.25">
      <c r="B26" s="6"/>
      <c r="C26" s="6"/>
      <c r="D26" s="49"/>
      <c r="E26" s="49"/>
      <c r="F26" s="50"/>
      <c r="G26" s="6"/>
      <c r="H26" s="6"/>
      <c r="I26" s="6"/>
      <c r="J26" s="49"/>
      <c r="K26" s="49"/>
      <c r="L26" s="6"/>
      <c r="M26" s="6"/>
      <c r="N26" s="6"/>
      <c r="O26" s="6"/>
      <c r="P26" s="6"/>
      <c r="Q26" s="6"/>
    </row>
    <row r="27" spans="2:17" x14ac:dyDescent="0.25">
      <c r="B27" s="6"/>
      <c r="C27" s="6"/>
      <c r="D27" s="49"/>
      <c r="E27" s="49"/>
      <c r="F27" s="50"/>
      <c r="G27" s="6"/>
      <c r="H27" s="6"/>
      <c r="I27" s="6"/>
      <c r="J27" s="49"/>
      <c r="K27" s="49"/>
      <c r="L27" s="6"/>
      <c r="M27" s="6"/>
      <c r="N27" s="6"/>
      <c r="O27" s="6"/>
      <c r="P27" s="6"/>
      <c r="Q27" s="6"/>
    </row>
    <row r="28" spans="2:17" x14ac:dyDescent="0.25">
      <c r="B28" s="6"/>
      <c r="C28" s="6"/>
      <c r="D28" s="49"/>
      <c r="E28" s="49"/>
      <c r="F28" s="50"/>
      <c r="G28" s="6"/>
      <c r="H28" s="6"/>
      <c r="I28" s="6"/>
      <c r="J28" s="49"/>
      <c r="K28" s="49"/>
      <c r="L28" s="6"/>
      <c r="M28" s="6"/>
      <c r="N28" s="6"/>
      <c r="O28" s="6"/>
      <c r="P28" s="6"/>
      <c r="Q28" s="6"/>
    </row>
    <row r="29" spans="2:17" x14ac:dyDescent="0.25">
      <c r="B29" s="6"/>
      <c r="C29" s="6"/>
      <c r="D29" s="49"/>
      <c r="E29" s="49"/>
      <c r="F29" s="50"/>
      <c r="G29" s="6"/>
      <c r="H29" s="6"/>
      <c r="I29" s="6"/>
      <c r="J29" s="49"/>
      <c r="K29" s="49"/>
      <c r="L29" s="6"/>
      <c r="M29" s="6"/>
      <c r="N29" s="6"/>
      <c r="O29" s="6"/>
      <c r="P29" s="6"/>
      <c r="Q29" s="6"/>
    </row>
    <row r="30" spans="2:17" x14ac:dyDescent="0.25">
      <c r="B30" s="6"/>
      <c r="C30" s="6"/>
      <c r="D30" s="49"/>
      <c r="E30" s="49"/>
      <c r="F30" s="50"/>
      <c r="G30" s="6"/>
      <c r="H30" s="6"/>
      <c r="I30" s="6"/>
      <c r="J30" s="49"/>
      <c r="K30" s="49"/>
      <c r="L30" s="6"/>
      <c r="M30" s="6"/>
      <c r="N30" s="6"/>
      <c r="O30" s="6"/>
      <c r="P30" s="6"/>
      <c r="Q30" s="6"/>
    </row>
    <row r="31" spans="2:17" x14ac:dyDescent="0.25">
      <c r="B31" s="6"/>
      <c r="C31" s="6"/>
      <c r="D31" s="49"/>
      <c r="E31" s="49"/>
      <c r="F31" s="50"/>
      <c r="G31" s="6"/>
      <c r="H31" s="6"/>
      <c r="I31" s="6"/>
      <c r="J31" s="49"/>
      <c r="K31" s="49"/>
      <c r="L31" s="6"/>
      <c r="M31" s="6"/>
      <c r="N31" s="6"/>
      <c r="O31" s="6"/>
      <c r="P31" s="6"/>
      <c r="Q31" s="6"/>
    </row>
    <row r="32" spans="2:17" x14ac:dyDescent="0.25">
      <c r="B32" s="6"/>
      <c r="C32" s="6"/>
      <c r="D32" s="49"/>
      <c r="E32" s="49"/>
      <c r="F32" s="50"/>
      <c r="G32" s="6"/>
      <c r="H32" s="6"/>
      <c r="I32" s="6"/>
      <c r="J32" s="49"/>
      <c r="K32" s="49"/>
      <c r="L32" s="6"/>
      <c r="M32" s="6"/>
      <c r="N32" s="6"/>
      <c r="O32" s="6"/>
      <c r="P32" s="6"/>
      <c r="Q32" s="6"/>
    </row>
    <row r="33" spans="2:17" x14ac:dyDescent="0.25">
      <c r="B33" s="6"/>
      <c r="C33" s="6"/>
      <c r="D33" s="6"/>
      <c r="E33" s="6"/>
      <c r="F33" s="6"/>
      <c r="G33" s="6"/>
      <c r="H33" s="6"/>
      <c r="I33" s="6"/>
      <c r="J33" s="6"/>
      <c r="K33" s="6"/>
      <c r="L33" s="6"/>
      <c r="M33" s="6"/>
      <c r="N33" s="6"/>
      <c r="O33" s="6"/>
      <c r="P33" s="6"/>
      <c r="Q33" s="6"/>
    </row>
    <row r="34" spans="2:17" x14ac:dyDescent="0.25">
      <c r="B34" s="6"/>
      <c r="C34" s="6"/>
      <c r="D34" s="6"/>
      <c r="E34" s="6"/>
      <c r="F34" s="6"/>
      <c r="G34" s="6"/>
      <c r="H34" s="6"/>
      <c r="I34" s="6"/>
      <c r="J34" s="6"/>
      <c r="K34" s="6"/>
      <c r="L34" s="6"/>
      <c r="M34" s="6"/>
      <c r="N34" s="6"/>
      <c r="O34" s="6"/>
      <c r="P34" s="6"/>
      <c r="Q34" s="6"/>
    </row>
  </sheetData>
  <mergeCells count="1">
    <mergeCell ref="B3: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36"/>
  <sheetViews>
    <sheetView workbookViewId="0">
      <selection activeCell="D37" sqref="D37"/>
    </sheetView>
  </sheetViews>
  <sheetFormatPr defaultRowHeight="15" x14ac:dyDescent="0.25"/>
  <cols>
    <col min="1" max="1" width="1.7109375" customWidth="1"/>
    <col min="2" max="2" width="33.140625" customWidth="1"/>
    <col min="3" max="3" width="3.85546875" customWidth="1"/>
    <col min="4" max="4" width="19.42578125" bestFit="1" customWidth="1"/>
    <col min="5" max="5" width="19.42578125" customWidth="1"/>
    <col min="6" max="7" width="19.85546875" style="1" bestFit="1" customWidth="1"/>
  </cols>
  <sheetData>
    <row r="1" spans="2:7" x14ac:dyDescent="0.25">
      <c r="B1" s="21" t="s">
        <v>98</v>
      </c>
    </row>
    <row r="3" spans="2:7" x14ac:dyDescent="0.25">
      <c r="B3" s="122" t="s">
        <v>147</v>
      </c>
      <c r="C3" s="122"/>
      <c r="D3" s="122"/>
      <c r="E3" s="122"/>
      <c r="F3" s="122"/>
      <c r="G3" s="122"/>
    </row>
    <row r="4" spans="2:7" x14ac:dyDescent="0.25">
      <c r="B4" s="122"/>
      <c r="C4" s="122"/>
      <c r="D4" s="122"/>
      <c r="E4" s="122"/>
      <c r="F4" s="122"/>
      <c r="G4" s="122"/>
    </row>
    <row r="5" spans="2:7" x14ac:dyDescent="0.25">
      <c r="D5" s="32" t="s">
        <v>94</v>
      </c>
    </row>
    <row r="6" spans="2:7" x14ac:dyDescent="0.25">
      <c r="D6" s="40" t="s">
        <v>20</v>
      </c>
    </row>
    <row r="7" spans="2:7" x14ac:dyDescent="0.25">
      <c r="B7" s="65" t="s">
        <v>150</v>
      </c>
      <c r="C7" s="15"/>
      <c r="D7" s="67" t="s">
        <v>15</v>
      </c>
      <c r="E7" s="17"/>
    </row>
    <row r="8" spans="2:7" x14ac:dyDescent="0.25">
      <c r="B8" s="68" t="s">
        <v>24</v>
      </c>
      <c r="C8" s="17"/>
      <c r="D8" s="91">
        <f>VLOOKUP(B8, '1a. NYISO'!$B$22:$U$24, 20, FALSE)</f>
        <v>83366.598734599887</v>
      </c>
    </row>
    <row r="9" spans="2:7" x14ac:dyDescent="0.25">
      <c r="B9" s="68" t="s">
        <v>25</v>
      </c>
      <c r="C9" s="17"/>
      <c r="D9" s="91">
        <f>VLOOKUP(B9, '1a. NYISO'!$B$22:$U$24, 20, FALSE)</f>
        <v>125118.29134130884</v>
      </c>
      <c r="E9" s="90"/>
    </row>
    <row r="10" spans="2:7" x14ac:dyDescent="0.25">
      <c r="B10" s="24" t="s">
        <v>27</v>
      </c>
      <c r="C10" s="19"/>
      <c r="D10" s="92">
        <f>VLOOKUP(B10, '1a. NYISO'!$B$22:$U$24, 20, FALSE)</f>
        <v>218895.69112583424</v>
      </c>
      <c r="E10" s="90"/>
    </row>
    <row r="11" spans="2:7" x14ac:dyDescent="0.25">
      <c r="B11" s="17"/>
      <c r="C11" s="17"/>
      <c r="D11" s="17"/>
      <c r="E11" s="17"/>
    </row>
    <row r="12" spans="2:7" x14ac:dyDescent="0.25">
      <c r="B12" s="71" t="s">
        <v>18</v>
      </c>
      <c r="C12" s="15"/>
      <c r="D12" s="72" t="s">
        <v>85</v>
      </c>
      <c r="E12" s="73" t="s">
        <v>96</v>
      </c>
    </row>
    <row r="13" spans="2:7" x14ac:dyDescent="0.25">
      <c r="B13" s="68" t="s">
        <v>24</v>
      </c>
      <c r="C13" s="17"/>
      <c r="D13" s="87"/>
      <c r="E13" s="78">
        <f>'1a. NYISO'!E22</f>
        <v>48000</v>
      </c>
    </row>
    <row r="14" spans="2:7" x14ac:dyDescent="0.25">
      <c r="B14" s="68" t="s">
        <v>25</v>
      </c>
      <c r="C14" s="17"/>
      <c r="D14" s="69">
        <f>'1a. NYISO'!D23</f>
        <v>2400</v>
      </c>
      <c r="E14" s="88"/>
    </row>
    <row r="15" spans="2:7" x14ac:dyDescent="0.25">
      <c r="B15" s="24" t="s">
        <v>27</v>
      </c>
      <c r="C15" s="19"/>
      <c r="D15" s="79"/>
      <c r="E15" s="81">
        <f>'1a. NYISO'!E24</f>
        <v>50000</v>
      </c>
    </row>
    <row r="16" spans="2:7" x14ac:dyDescent="0.25">
      <c r="B16" s="21"/>
      <c r="D16" s="28"/>
    </row>
    <row r="17" spans="2:7" x14ac:dyDescent="0.25">
      <c r="B17" s="65" t="s">
        <v>150</v>
      </c>
      <c r="C17" s="15"/>
      <c r="D17" s="72" t="s">
        <v>42</v>
      </c>
      <c r="E17" s="73" t="s">
        <v>43</v>
      </c>
    </row>
    <row r="18" spans="2:7" x14ac:dyDescent="0.25">
      <c r="B18" s="68" t="s">
        <v>24</v>
      </c>
      <c r="C18" s="17"/>
      <c r="D18" s="87"/>
      <c r="E18" s="93">
        <f>D8/E13</f>
        <v>1.7368041403041643</v>
      </c>
      <c r="F18" s="26" t="s">
        <v>104</v>
      </c>
    </row>
    <row r="19" spans="2:7" x14ac:dyDescent="0.25">
      <c r="B19" s="68" t="s">
        <v>25</v>
      </c>
      <c r="C19" s="17"/>
      <c r="D19" s="84">
        <f>D9/D14</f>
        <v>52.132621392212016</v>
      </c>
      <c r="E19" s="88"/>
      <c r="F19" s="26" t="s">
        <v>104</v>
      </c>
    </row>
    <row r="20" spans="2:7" x14ac:dyDescent="0.25">
      <c r="B20" s="24" t="s">
        <v>27</v>
      </c>
      <c r="C20" s="19"/>
      <c r="D20" s="79"/>
      <c r="E20" s="86">
        <f>D10/E15</f>
        <v>4.3779138225166845</v>
      </c>
      <c r="F20" s="26" t="s">
        <v>104</v>
      </c>
    </row>
    <row r="22" spans="2:7" s="6" customFormat="1" x14ac:dyDescent="0.25">
      <c r="D22" s="32" t="s">
        <v>95</v>
      </c>
      <c r="E22" s="32" t="s">
        <v>136</v>
      </c>
    </row>
    <row r="23" spans="2:7" ht="33.75" customHeight="1" x14ac:dyDescent="0.25">
      <c r="D23" s="40" t="s">
        <v>146</v>
      </c>
      <c r="E23" s="40" t="s">
        <v>117</v>
      </c>
      <c r="G23"/>
    </row>
    <row r="24" spans="2:7" x14ac:dyDescent="0.25">
      <c r="B24" s="65" t="s">
        <v>150</v>
      </c>
      <c r="C24" s="15"/>
      <c r="D24" s="66" t="s">
        <v>23</v>
      </c>
      <c r="E24" s="67" t="s">
        <v>23</v>
      </c>
      <c r="G24"/>
    </row>
    <row r="25" spans="2:7" x14ac:dyDescent="0.25">
      <c r="B25" s="24" t="s">
        <v>10</v>
      </c>
      <c r="C25" s="19"/>
      <c r="D25" s="70">
        <f>'1b. EPA 2016'!H17</f>
        <v>8321.2926161142459</v>
      </c>
      <c r="E25" s="82">
        <f>VLOOKUP(B25, '1c. EIA 2020'!$B$17:$G$17, 6, FALSE)</f>
        <v>4021.3807320612618</v>
      </c>
      <c r="G25"/>
    </row>
    <row r="26" spans="2:7" x14ac:dyDescent="0.25">
      <c r="B26" s="6"/>
      <c r="C26" s="6"/>
      <c r="D26" s="9"/>
      <c r="E26" s="10"/>
      <c r="G26"/>
    </row>
    <row r="27" spans="2:7" x14ac:dyDescent="0.25">
      <c r="B27" s="71" t="s">
        <v>18</v>
      </c>
      <c r="C27" s="15"/>
      <c r="D27" s="72" t="s">
        <v>145</v>
      </c>
      <c r="E27" s="73" t="s">
        <v>145</v>
      </c>
      <c r="G27"/>
    </row>
    <row r="28" spans="2:7" x14ac:dyDescent="0.25">
      <c r="B28" s="74"/>
      <c r="C28" s="75" t="s">
        <v>41</v>
      </c>
      <c r="D28" s="76" t="s">
        <v>99</v>
      </c>
      <c r="E28" s="77" t="s">
        <v>99</v>
      </c>
      <c r="G28"/>
    </row>
    <row r="29" spans="2:7" x14ac:dyDescent="0.25">
      <c r="B29" s="24" t="s">
        <v>10</v>
      </c>
      <c r="C29" s="19"/>
      <c r="D29" s="80">
        <v>5506.9934782608698</v>
      </c>
      <c r="E29" s="81">
        <v>5506.9934782608698</v>
      </c>
      <c r="G29"/>
    </row>
    <row r="30" spans="2:7" x14ac:dyDescent="0.25">
      <c r="D30" s="9"/>
      <c r="E30" s="9"/>
      <c r="G30"/>
    </row>
    <row r="31" spans="2:7" x14ac:dyDescent="0.25">
      <c r="B31" s="65" t="s">
        <v>152</v>
      </c>
      <c r="C31" s="83"/>
      <c r="D31" s="72" t="s">
        <v>43</v>
      </c>
      <c r="E31" s="73" t="s">
        <v>43</v>
      </c>
      <c r="G31"/>
    </row>
    <row r="32" spans="2:7" x14ac:dyDescent="0.25">
      <c r="B32" s="24" t="s">
        <v>10</v>
      </c>
      <c r="C32" s="19"/>
      <c r="D32" s="85">
        <f>D25/D29</f>
        <v>1.5110409425692914</v>
      </c>
      <c r="E32" s="86">
        <f>E25/E29</f>
        <v>0.73023161329968189</v>
      </c>
      <c r="G32"/>
    </row>
    <row r="33" spans="2:7" x14ac:dyDescent="0.25">
      <c r="B33" s="6"/>
      <c r="D33" s="8"/>
      <c r="E33" s="2"/>
      <c r="F33" s="118"/>
      <c r="G33" s="118"/>
    </row>
    <row r="34" spans="2:7" x14ac:dyDescent="0.25">
      <c r="B34" s="28"/>
      <c r="E34" s="117"/>
      <c r="G34"/>
    </row>
    <row r="35" spans="2:7" x14ac:dyDescent="0.25">
      <c r="B35" s="65" t="s">
        <v>151</v>
      </c>
      <c r="C35" s="15"/>
      <c r="D35" s="73" t="s">
        <v>43</v>
      </c>
      <c r="E35" s="1"/>
      <c r="G35"/>
    </row>
    <row r="36" spans="2:7" x14ac:dyDescent="0.25">
      <c r="B36" s="24" t="s">
        <v>10</v>
      </c>
      <c r="C36" s="19"/>
      <c r="D36" s="94">
        <f>(D32*0.5)+(AVERAGE(E32:E32)*0.5)</f>
        <v>1.1206362779344867</v>
      </c>
      <c r="E36" s="26" t="s">
        <v>104</v>
      </c>
      <c r="G36"/>
    </row>
  </sheetData>
  <mergeCells count="1">
    <mergeCell ref="B3:G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0"/>
  <sheetViews>
    <sheetView tabSelected="1" zoomScale="130" zoomScaleNormal="130" workbookViewId="0">
      <selection activeCell="E14" sqref="E14"/>
    </sheetView>
  </sheetViews>
  <sheetFormatPr defaultRowHeight="15" x14ac:dyDescent="0.25"/>
  <cols>
    <col min="1" max="1" width="3.140625" style="6" customWidth="1"/>
    <col min="2" max="2" width="34.42578125" style="6" bestFit="1" customWidth="1"/>
    <col min="3" max="6" width="19.28515625" style="6" customWidth="1"/>
  </cols>
  <sheetData>
    <row r="1" spans="1:6" x14ac:dyDescent="0.25">
      <c r="A1"/>
      <c r="B1" s="125" t="s">
        <v>149</v>
      </c>
      <c r="C1" s="125"/>
      <c r="D1" s="125"/>
      <c r="E1" s="125"/>
      <c r="F1" s="125"/>
    </row>
    <row r="2" spans="1:6" x14ac:dyDescent="0.25">
      <c r="A2"/>
      <c r="B2" s="125"/>
      <c r="C2" s="125"/>
      <c r="D2" s="125"/>
      <c r="E2" s="125"/>
      <c r="F2" s="125"/>
    </row>
    <row r="3" spans="1:6" x14ac:dyDescent="0.25">
      <c r="A3"/>
      <c r="B3"/>
      <c r="C3"/>
      <c r="D3" s="1"/>
      <c r="E3"/>
      <c r="F3"/>
    </row>
    <row r="4" spans="1:6" x14ac:dyDescent="0.25">
      <c r="A4"/>
      <c r="B4" s="122" t="s">
        <v>140</v>
      </c>
      <c r="C4" s="122"/>
      <c r="D4" s="122"/>
      <c r="E4" s="122"/>
      <c r="F4" s="122"/>
    </row>
    <row r="5" spans="1:6" x14ac:dyDescent="0.25">
      <c r="A5"/>
      <c r="B5" s="122"/>
      <c r="C5" s="122"/>
      <c r="D5" s="122"/>
      <c r="E5" s="122"/>
      <c r="F5" s="122"/>
    </row>
    <row r="6" spans="1:6" x14ac:dyDescent="0.25">
      <c r="A6"/>
      <c r="B6" s="122"/>
      <c r="C6" s="122"/>
      <c r="D6" s="122"/>
      <c r="E6" s="122"/>
      <c r="F6" s="122"/>
    </row>
    <row r="7" spans="1:6" s="111" customFormat="1" x14ac:dyDescent="0.25">
      <c r="B7" s="122" t="s">
        <v>141</v>
      </c>
      <c r="C7" s="122"/>
      <c r="D7" s="122"/>
      <c r="E7" s="122"/>
      <c r="F7" s="122"/>
    </row>
    <row r="8" spans="1:6" s="111" customFormat="1" x14ac:dyDescent="0.25">
      <c r="B8" s="122"/>
      <c r="C8" s="122"/>
      <c r="D8" s="122"/>
      <c r="E8" s="122"/>
      <c r="F8" s="122"/>
    </row>
    <row r="9" spans="1:6" s="119" customFormat="1" x14ac:dyDescent="0.25">
      <c r="B9" s="122" t="s">
        <v>158</v>
      </c>
      <c r="C9" s="122"/>
      <c r="D9" s="122"/>
      <c r="E9" s="122"/>
      <c r="F9" s="122"/>
    </row>
    <row r="10" spans="1:6" s="119" customFormat="1" x14ac:dyDescent="0.25">
      <c r="B10" s="122"/>
      <c r="C10" s="122"/>
      <c r="D10" s="122"/>
      <c r="E10" s="122"/>
      <c r="F10" s="122"/>
    </row>
    <row r="11" spans="1:6" s="111" customFormat="1" x14ac:dyDescent="0.25">
      <c r="B11" s="110"/>
      <c r="C11" s="110"/>
      <c r="D11" s="110"/>
      <c r="E11" s="110"/>
      <c r="F11" s="110"/>
    </row>
    <row r="12" spans="1:6" x14ac:dyDescent="0.25">
      <c r="A12"/>
      <c r="B12" s="12"/>
      <c r="C12" s="12"/>
      <c r="D12" s="115" t="s">
        <v>112</v>
      </c>
      <c r="E12" s="115"/>
      <c r="F12" s="115" t="s">
        <v>112</v>
      </c>
    </row>
    <row r="13" spans="1:6" s="6" customFormat="1" x14ac:dyDescent="0.25">
      <c r="C13" s="109" t="s">
        <v>40</v>
      </c>
      <c r="D13" s="109" t="s">
        <v>40</v>
      </c>
      <c r="E13" s="109" t="s">
        <v>39</v>
      </c>
      <c r="F13" s="109" t="s">
        <v>39</v>
      </c>
    </row>
    <row r="14" spans="1:6" s="6" customFormat="1" ht="30" customHeight="1" x14ac:dyDescent="0.25">
      <c r="C14" s="33" t="s">
        <v>153</v>
      </c>
      <c r="D14" s="114" t="s">
        <v>139</v>
      </c>
      <c r="E14" s="33" t="s">
        <v>153</v>
      </c>
      <c r="F14" s="114" t="s">
        <v>139</v>
      </c>
    </row>
    <row r="15" spans="1:6" s="6" customFormat="1" x14ac:dyDescent="0.25">
      <c r="C15" s="48"/>
      <c r="D15" s="48"/>
    </row>
    <row r="16" spans="1:6" s="6" customFormat="1" ht="15.75" thickBot="1" x14ac:dyDescent="0.3">
      <c r="B16" s="96" t="s">
        <v>26</v>
      </c>
      <c r="C16" s="32" t="s">
        <v>113</v>
      </c>
      <c r="E16" s="32" t="s">
        <v>113</v>
      </c>
    </row>
    <row r="17" spans="2:7" ht="15.75" thickBot="1" x14ac:dyDescent="0.3">
      <c r="B17" s="6" t="s">
        <v>24</v>
      </c>
      <c r="C17" s="46"/>
      <c r="D17" s="46"/>
      <c r="E17" s="113">
        <f>'Step 3 - Convert Ext. Estimates'!E18</f>
        <v>1.7368041403041643</v>
      </c>
      <c r="F17" s="115" t="s">
        <v>111</v>
      </c>
    </row>
    <row r="18" spans="2:7" ht="15.75" thickBot="1" x14ac:dyDescent="0.3">
      <c r="B18" s="6" t="s">
        <v>25</v>
      </c>
      <c r="C18" s="113">
        <f>'Step 3 - Convert Ext. Estimates'!D19</f>
        <v>52.132621392212016</v>
      </c>
      <c r="D18" s="115" t="s">
        <v>111</v>
      </c>
      <c r="E18" s="46" t="e">
        <f>#REF!/#REF!</f>
        <v>#REF!</v>
      </c>
      <c r="F18" s="46"/>
    </row>
    <row r="19" spans="2:7" ht="15.75" thickBot="1" x14ac:dyDescent="0.3">
      <c r="B19" s="6" t="s">
        <v>27</v>
      </c>
      <c r="C19" s="38"/>
      <c r="D19" s="38"/>
      <c r="E19" s="113">
        <f>'Step 3 - Convert Ext. Estimates'!E20</f>
        <v>4.3779138225166845</v>
      </c>
      <c r="F19" s="115" t="s">
        <v>111</v>
      </c>
      <c r="G19" s="6"/>
    </row>
    <row r="20" spans="2:7" ht="15.75" thickBot="1" x14ac:dyDescent="0.3">
      <c r="B20" s="6" t="s">
        <v>10</v>
      </c>
      <c r="C20" s="41"/>
      <c r="D20" s="39"/>
      <c r="E20" s="22">
        <f>VLOOKUP(B20, 'Step 3 - Convert Ext. Estimates'!$B$36:$D$36, 3, FALSE)</f>
        <v>1.1206362779344867</v>
      </c>
      <c r="F20" s="113">
        <v>0.65</v>
      </c>
    </row>
  </sheetData>
  <mergeCells count="4">
    <mergeCell ref="B4:F6"/>
    <mergeCell ref="B1:F2"/>
    <mergeCell ref="B7:F8"/>
    <mergeCell ref="B9:F10"/>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 Document" ma:contentTypeID="0x010100347146B2805EC149A45E2D977948FC8300D9CE16D12BE81644A36D5EFCA5179610" ma:contentTypeVersion="24" ma:contentTypeDescription="" ma:contentTypeScope="" ma:versionID="f22e8e7a33bfb7db6812a7140bec5698">
  <xsd:schema xmlns:xsd="http://www.w3.org/2001/XMLSchema" xmlns:xs="http://www.w3.org/2001/XMLSchema" xmlns:p="http://schemas.microsoft.com/office/2006/metadata/properties" xmlns:ns1="http://schemas.microsoft.com/sharepoint/v3" xmlns:ns2="84cb9037-b751-4bb5-ae1d-71cbccfa8edf" xmlns:ns3="2e64aaae-efe8-4b36-9ab4-486f04499e09" xmlns:ns4="3fa2ecdb-d3bf-400c-82ba-7ade98a09f0b" targetNamespace="http://schemas.microsoft.com/office/2006/metadata/properties" ma:root="true" ma:fieldsID="bdbc6b2d44cdcce9886ec866d1086b86" ns1:_="" ns2:_="" ns3:_="" ns4:_="">
    <xsd:import namespace="http://schemas.microsoft.com/sharepoint/v3"/>
    <xsd:import namespace="84cb9037-b751-4bb5-ae1d-71cbccfa8edf"/>
    <xsd:import namespace="2e64aaae-efe8-4b36-9ab4-486f04499e09"/>
    <xsd:import namespace="3fa2ecdb-d3bf-400c-82ba-7ade98a09f0b"/>
    <xsd:element name="properties">
      <xsd:complexType>
        <xsd:sequence>
          <xsd:element name="documentManagement">
            <xsd:complexType>
              <xsd:all>
                <xsd:element ref="ns2:Doc_x0020_Owner"/>
                <xsd:element ref="ns2:Doc_x0020_Status"/>
                <xsd:element ref="ns2:InfoSec_x0020_Classification" minOccurs="0"/>
                <xsd:element ref="ns2:ISO_x0020_Department" minOccurs="0"/>
                <xsd:element ref="ns2:_dlc_DocId" minOccurs="0"/>
                <xsd:element ref="ns2:_dlc_DocIdUrl" minOccurs="0"/>
                <xsd:element ref="ns2:_dlc_DocIdPersistId" minOccurs="0"/>
                <xsd:element ref="ns2:Date_x0020_Became_x0020_Record" minOccurs="0"/>
                <xsd:element ref="ns2:ISO_x0020_Division" minOccurs="0"/>
                <xsd:element ref="ns3:b096d808b59a41b7a526eb1052d792f3" minOccurs="0"/>
                <xsd:element ref="ns3:TaxCatchAll" minOccurs="0"/>
                <xsd:element ref="ns3:TaxCatchAllLabel" minOccurs="0"/>
                <xsd:element ref="ns3:ac6042663e6544a5b5f6c47baa21cbec" minOccurs="0"/>
                <xsd:element ref="ns3:mb7a63be961241008d728fcf8db72869" minOccurs="0"/>
                <xsd:element ref="ns4:n0qy" minOccurs="0"/>
                <xsd:element ref="ns1:CSMeta2010Field" minOccurs="0"/>
                <xsd:element ref="ns4:rc4u" minOccurs="0"/>
                <xsd:element ref="ns4:_x0073_c6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26" nillable="true" ma:displayName="Classification Status"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cb9037-b751-4bb5-ae1d-71cbccfa8edf" elementFormDefault="qualified">
    <xsd:import namespace="http://schemas.microsoft.com/office/2006/documentManagement/types"/>
    <xsd:import namespace="http://schemas.microsoft.com/office/infopath/2007/PartnerControls"/>
    <xsd:element name="Doc_x0020_Owner" ma:index="1" ma:displayName="Doc Owner" ma:list="UserInfo" ma:SharePointGroup="0" ma:internalName="Doc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c_x0020_Status" ma:index="2" ma:displayName="Doc Status" ma:format="Dropdown" ma:internalName="Doc_x0020_Status" ma:readOnly="false">
      <xsd:simpleType>
        <xsd:restriction base="dms:Choice">
          <xsd:enumeration value="Draft"/>
          <xsd:enumeration value="Under Review"/>
          <xsd:enumeration value="Final"/>
        </xsd:restriction>
      </xsd:simpleType>
    </xsd:element>
    <xsd:element name="InfoSec_x0020_Classification" ma:index="3" nillable="true" ma:displayName="InfoSec Classification" ma:format="RadioButtons" ma:internalName="InfoSec_x0020_Classification">
      <xsd:simpleType>
        <xsd:restriction base="dms:Choice">
          <xsd:enumeration value="CAISO Public"/>
          <xsd:enumeration value="Copyright 2019 California ISO"/>
          <xsd:enumeration value="California ISO INTERNAL USE. For use by all authorized California ISO personnel. Do not release or disclose outside the California ISO."/>
          <xsd:enumeration value="California ISO CONFIDENTIAL. For use by authorized California ISO personnel only with a need to know. Do not release or disclose outside the California ISO."/>
          <xsd:enumeration value="California ISO RESTRICTED. This information is for use solely by authorized California ISO employees with a need to know and a signed confidentiality non-disclosure agreement.  Do not release, disclose or reproduce this information."/>
          <xsd:enumeration value="PCII or CEII"/>
          <xsd:enumeration value="Privileged and Confidential. (Legal Use Only)."/>
          <xsd:enumeration value="Copyright 2018 California ISO"/>
          <xsd:enumeration value="Copyright 2017 California ISO"/>
          <xsd:enumeration value="Copyright 2016 California ISO"/>
          <xsd:enumeration value="Copyright 2015 California ISO"/>
          <xsd:enumeration value="Copyright 2014 California ISO"/>
          <xsd:enumeration value="Copyright 2013 California ISO"/>
          <xsd:enumeration value="Copyright 2012 California ISO"/>
          <xsd:enumeration value="Copyright 2011 California ISO"/>
        </xsd:restriction>
      </xsd:simpleType>
    </xsd:element>
    <xsd:element name="ISO_x0020_Department" ma:index="4" nillable="true" ma:displayName="ISO Department" ma:format="Dropdown" ma:internalName="ISO_x0020_Department">
      <xsd:simpleType>
        <xsd:restriction base="dms:Choice">
          <xsd:enumeration value="Business Planning and Operations"/>
          <xsd:enumeration value="Business Solutions"/>
          <xsd:enumeration value="Business Solutions and Quality"/>
          <xsd:enumeration value="Campus Operations"/>
          <xsd:enumeration value="CFO &amp; Treasurer"/>
          <xsd:enumeration value="Communications &amp; Public Relations"/>
          <xsd:enumeration value="Compensation &amp; Benefits"/>
          <xsd:enumeration value="Corporate Business Operations"/>
          <xsd:enumeration value="Corporate Compliance"/>
          <xsd:enumeration value="Corporate Secretary"/>
          <xsd:enumeration value="Customer Service and Stakeholder Affairs"/>
          <xsd:enumeration value="Customer Services &amp; Industrial Affairs"/>
          <xsd:enumeration value="Day-Ahead Market and Real-Time Operations Support"/>
          <xsd:enumeration value="Enterprise Model Management"/>
          <xsd:enumeration value="Executive Advisor - Operations"/>
          <xsd:enumeration value="Executive Office"/>
          <xsd:enumeration value="Federal Affairs"/>
          <xsd:enumeration value="Government Affairs"/>
          <xsd:enumeration value="Grid Assets"/>
          <xsd:enumeration value="Human Resources"/>
          <xsd:enumeration value="Human Resources Operations"/>
          <xsd:enumeration value="Information Security"/>
          <xsd:enumeration value="Infrastructure Contracts and Management"/>
          <xsd:enumeration value="Infrastructure Development"/>
          <xsd:enumeration value="Interconnection Implementation"/>
          <xsd:enumeration value="Internal Audit"/>
          <xsd:enumeration value="IT Architecture"/>
          <xsd:enumeration value="IT Enterprise Support &amp; Campus Operations"/>
          <xsd:enumeration value="IT Infrastructure Engineering &amp; Network Operations"/>
          <xsd:enumeration value="IT Infrastructure Engineering &amp; Systems Operations"/>
          <xsd:enumeration value="IT Operations"/>
          <xsd:enumeration value="Learning &amp; Leadership Development"/>
          <xsd:enumeration value="Legal"/>
          <xsd:enumeration value="Market &amp; Infrastructure Compliance"/>
          <xsd:enumeration value="Market &amp; Infrastructure Policy"/>
          <xsd:enumeration value="Market Analysis &amp; Development"/>
          <xsd:enumeration value="Market Analysis and Development"/>
          <xsd:enumeration value="Market and Infrastructure Policy"/>
          <xsd:enumeration value="Market and Infrastructure Polixy"/>
          <xsd:enumeration value="Market Development and Analysis"/>
          <xsd:enumeration value="Market Monitoring"/>
          <xsd:enumeration value="Market Services"/>
          <xsd:enumeration value="Market Validation and Quality Analysis"/>
          <xsd:enumeration value="Operational Readiness"/>
          <xsd:enumeration value="Operations Compliance &amp; Control"/>
          <xsd:enumeration value="Operations Engineering Services"/>
          <xsd:enumeration value="Operations Process, Procedures and Training"/>
          <xsd:enumeration value="Power Systems and Smart Grid Technology Development"/>
          <xsd:enumeration value="Power Systems Technology Development"/>
          <xsd:enumeration value="Power Systems Technology Oerations"/>
          <xsd:enumeration value="Power Systems Technology Operations"/>
          <xsd:enumeration value="Program Office"/>
          <xsd:enumeration value="QA, Architecture and Enterprise Data Mgmt"/>
          <xsd:enumeration value="Regulatory Affairs"/>
          <xsd:enumeration value="Regulatory Affairs - DER"/>
          <xsd:enumeration value="Regulatory Contracts"/>
          <xsd:enumeration value="Renewable Studies"/>
          <xsd:enumeration value="Security, Architecture, Model Management &amp; Quality"/>
          <xsd:enumeration value="Short-Term Demand and Renewable Forecasting"/>
          <xsd:enumeration value="Smart Grid Technologies &amp; Strategy"/>
          <xsd:enumeration value="Sr Human Resources Manager"/>
          <xsd:enumeration value="Sr. Project Manager - Iron Point Building"/>
          <xsd:enumeration value="State Affairs"/>
          <xsd:enumeration value="State Regulatory Strategy"/>
          <xsd:enumeration value="Strategic Alliances"/>
          <xsd:enumeration value="System Operations"/>
        </xsd:restriction>
      </xsd:simple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ate_x0020_Became_x0020_Record" ma:index="11" nillable="true" ma:displayName="Date Became Record" ma:default="[today]" ma:format="DateOnly" ma:hidden="true" ma:internalName="Date_x0020_Became_x0020_Record" ma:readOnly="false">
      <xsd:simpleType>
        <xsd:restriction base="dms:DateTime"/>
      </xsd:simpleType>
    </xsd:element>
    <xsd:element name="ISO_x0020_Division" ma:index="16" nillable="true" ma:displayName="ISO Division" ma:format="Dropdown" ma:internalName="ISO_x0020_Division">
      <xsd:simpleType>
        <xsd:restriction base="dms:Choice">
          <xsd:enumeration value="Executive Office"/>
          <xsd:enumeration value="Customer &amp; State Affairs"/>
          <xsd:enumeration value="General Counsel"/>
          <xsd:enumeration value="Human Resources"/>
          <xsd:enumeration value="Market and Infrastructure Development"/>
          <xsd:enumeration value="Market Monitoring"/>
          <xsd:enumeration value="Market Quality &amp; Renewable Integration"/>
          <xsd:enumeration value="Operations"/>
          <xsd:enumeration value="Policy &amp; Client Services"/>
          <xsd:enumeration value="Regional &amp; Federal Affairs"/>
          <xsd:enumeration value="Technology"/>
          <xsd:enumeration value="General Counsel &amp; Administration"/>
        </xsd:restriction>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b096d808b59a41b7a526eb1052d792f3" ma:index="17"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0945e391-b385-40be-8d62-9cb0abfea22c}" ma:internalName="TaxCatchAll" ma:showField="CatchAllData" ma:web="84cb9037-b751-4bb5-ae1d-71cbccfa8edf">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945e391-b385-40be-8d62-9cb0abfea22c}" ma:internalName="TaxCatchAllLabel" ma:readOnly="true" ma:showField="CatchAllDataLabel" ma:web="84cb9037-b751-4bb5-ae1d-71cbccfa8edf">
      <xsd:complexType>
        <xsd:complexContent>
          <xsd:extension base="dms:MultiChoiceLookup">
            <xsd:sequence>
              <xsd:element name="Value" type="dms:Lookup" maxOccurs="unbounded" minOccurs="0" nillable="true"/>
            </xsd:sequence>
          </xsd:extension>
        </xsd:complexContent>
      </xsd:complexType>
    </xsd:element>
    <xsd:element name="ac6042663e6544a5b5f6c47baa21cbec" ma:index="21"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23"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a2ecdb-d3bf-400c-82ba-7ade98a09f0b" elementFormDefault="qualified">
    <xsd:import namespace="http://schemas.microsoft.com/office/2006/documentManagement/types"/>
    <xsd:import namespace="http://schemas.microsoft.com/office/infopath/2007/PartnerControls"/>
    <xsd:element name="n0qy" ma:index="25" nillable="true" ma:displayName="Date and Time" ma:internalName="n0qy">
      <xsd:simpleType>
        <xsd:restriction base="dms:DateTime"/>
      </xsd:simpleType>
    </xsd:element>
    <xsd:element name="rc4u" ma:index="27" nillable="true" ma:displayName="Date and Time" ma:internalName="rc4u">
      <xsd:simpleType>
        <xsd:restriction base="dms:DateTime"/>
      </xsd:simpleType>
    </xsd:element>
    <xsd:element name="_x0073_c65" ma:index="28" nillable="true" ma:displayName="Date and Time" ma:internalName="_x0073_c65">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A7353E-58D2-4B84-85D9-244B4115A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cb9037-b751-4bb5-ae1d-71cbccfa8edf"/>
    <ds:schemaRef ds:uri="2e64aaae-efe8-4b36-9ab4-486f04499e09"/>
    <ds:schemaRef ds:uri="3fa2ecdb-d3bf-400c-82ba-7ade98a09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F789BB-A86C-4084-8338-65903F2B4DAD}"/>
</file>

<file path=customXml/itemProps3.xml><?xml version="1.0" encoding="utf-8"?>
<ds:datastoreItem xmlns:ds="http://schemas.openxmlformats.org/officeDocument/2006/customXml" ds:itemID="{63687762-01D9-4002-8BD3-F9D3954E724D}"/>
</file>

<file path=customXml/itemProps4.xml><?xml version="1.0" encoding="utf-8"?>
<ds:datastoreItem xmlns:ds="http://schemas.openxmlformats.org/officeDocument/2006/customXml" ds:itemID="{DB61331F-31A0-475F-96AB-6CB34505F032}">
  <ds:schemaRefs>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2e64aaae-efe8-4b36-9ab4-486f04499e09"/>
    <ds:schemaRef ds:uri="3fa2ecdb-d3bf-400c-82ba-7ade98a09f0b"/>
    <ds:schemaRef ds:uri="http://schemas.openxmlformats.org/package/2006/metadata/core-properties"/>
    <ds:schemaRef ds:uri="84cb9037-b751-4bb5-ae1d-71cbccfa8edf"/>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Overview</vt:lpstr>
      <vt:lpstr>Step 1 - Gather Data</vt:lpstr>
      <vt:lpstr>1a. NYISO</vt:lpstr>
      <vt:lpstr>1b. EPA 2016</vt:lpstr>
      <vt:lpstr>1c. EIA 2020</vt:lpstr>
      <vt:lpstr>Step 2 - Determine Adder Type</vt:lpstr>
      <vt:lpstr>Step 3 - Convert Ext. Estimates</vt:lpstr>
      <vt:lpstr>Step 4 Cross-validate</vt:lpstr>
      <vt:lpstr>Appendices---------&gt;</vt:lpstr>
      <vt:lpstr>Inflation Rates</vt:lpstr>
      <vt:lpstr>'Step 2 - Determine Adder Type'!_ftn1</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Head, Kevin</dc:creator>
  <cp:lastModifiedBy>Head, Kevin</cp:lastModifiedBy>
  <cp:lastPrinted>2019-12-06T23:05:19Z</cp:lastPrinted>
  <dcterms:created xsi:type="dcterms:W3CDTF">2019-10-08T22:38:58Z</dcterms:created>
  <dcterms:modified xsi:type="dcterms:W3CDTF">2020-08-12T16:09:21Z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_dlc_DocIdItemGuid">
    <vt:lpwstr>384e97d9-978e-4f4a-98c1-8188675802a7</vt:lpwstr>
  </property>
  <property fmtid="{D5CDD505-2E9C-101B-9397-08002B2CF9AE}" pid="4" name="AutoClassRecordSeries">
    <vt:lpwstr/>
  </property>
  <property fmtid="{D5CDD505-2E9C-101B-9397-08002B2CF9AE}" pid="5" name="AutoClassDocumentType">
    <vt:lpwstr/>
  </property>
  <property fmtid="{D5CDD505-2E9C-101B-9397-08002B2CF9AE}" pid="6" name="AutoClassTopic">
    <vt:lpwstr/>
  </property>
</Properties>
</file>