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762 - Market Analysis Mgr\VOM_contract\Draft Final Proposal\"/>
    </mc:Choice>
  </mc:AlternateContent>
  <bookViews>
    <workbookView xWindow="0" yWindow="0" windowWidth="20490" windowHeight="6570" tabRatio="743" activeTab="7"/>
  </bookViews>
  <sheets>
    <sheet name="Overview" sheetId="63" r:id="rId1"/>
    <sheet name="Step 1 - Gather Data" sheetId="6" r:id="rId2"/>
    <sheet name="1a. NYISO" sheetId="26" r:id="rId3"/>
    <sheet name="1b. EPA 2016" sheetId="52" r:id="rId4"/>
    <sheet name="1c. EIA 2020" sheetId="18" r:id="rId5"/>
    <sheet name="Step 2 - Determine Adder Type" sheetId="62" r:id="rId6"/>
    <sheet name="Step 3 - Convert Ext. Estimates" sheetId="31" r:id="rId7"/>
    <sheet name="Step 4 Cross-validate" sheetId="50" r:id="rId8"/>
    <sheet name="Appendices---------&gt;" sheetId="15" r:id="rId9"/>
    <sheet name="Inflation Rates" sheetId="60" r:id="rId10"/>
  </sheets>
  <definedNames>
    <definedName name="_AMO_UniqueIdentifier" hidden="1">"'07fd93bd-45cf-4d74-a49d-bcacce55afe8'"</definedName>
    <definedName name="_xlnm._FilterDatabase" localSheetId="6" hidden="1">#REF!</definedName>
    <definedName name="_ftn1" localSheetId="5">'Step 2 - Determine Adder Type'!$B$16</definedName>
    <definedName name="_ftnref1" localSheetId="5">'Step 2 - Determine Adder Type'!#REF!</definedName>
    <definedName name="_NST01">#REF!</definedName>
    <definedName name="alldata">#REF!</definedName>
    <definedName name="alled" localSheetId="5">#REF!</definedName>
    <definedName name="alled">#REF!</definedName>
    <definedName name="allstem" localSheetId="5">#REF!</definedName>
    <definedName name="allstem">#REF!</definedName>
    <definedName name="asdf">#REF!</definedName>
    <definedName name="_xlnm.Print_Area" localSheetId="7">'Step 4 Cross-validate'!#REF!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31" l="1"/>
  <c r="E18" i="50" l="1"/>
  <c r="F17" i="18" l="1"/>
  <c r="F17" i="52" l="1"/>
  <c r="F24" i="26" l="1"/>
  <c r="E15" i="31" l="1"/>
  <c r="D14" i="31"/>
  <c r="E13" i="31"/>
  <c r="H22" i="26"/>
  <c r="F22" i="26" l="1"/>
  <c r="C38" i="52" l="1"/>
  <c r="D17" i="52" s="1"/>
  <c r="F23" i="26" l="1"/>
  <c r="H24" i="26"/>
  <c r="G24" i="26"/>
  <c r="H23" i="26"/>
  <c r="J22" i="26" l="1"/>
  <c r="K22" i="26" s="1"/>
  <c r="J24" i="26"/>
  <c r="K24" i="26" s="1"/>
  <c r="L24" i="26" s="1"/>
  <c r="T24" i="26" l="1"/>
  <c r="U24" i="26" s="1"/>
  <c r="D10" i="31" s="1"/>
  <c r="L22" i="26"/>
  <c r="T22" i="26" s="1"/>
  <c r="J23" i="26"/>
  <c r="K23" i="26" s="1"/>
  <c r="E20" i="31" l="1"/>
  <c r="E19" i="50" s="1"/>
  <c r="L23" i="26"/>
  <c r="T23" i="26" s="1"/>
  <c r="U23" i="26" l="1"/>
  <c r="D9" i="31" s="1"/>
  <c r="D19" i="31" s="1"/>
  <c r="C18" i="50" s="1"/>
  <c r="U22" i="26"/>
  <c r="D8" i="31" s="1"/>
  <c r="E18" i="31" s="1"/>
  <c r="E17" i="50" l="1"/>
  <c r="C17" i="52" l="1"/>
  <c r="G17" i="52" s="1"/>
  <c r="H17" i="52" l="1"/>
  <c r="D25" i="31" s="1"/>
  <c r="D32" i="31" s="1"/>
  <c r="G17" i="18"/>
  <c r="E25" i="31" l="1"/>
  <c r="E32" i="31" s="1"/>
  <c r="E20" i="50" s="1"/>
</calcChain>
</file>

<file path=xl/sharedStrings.xml><?xml version="1.0" encoding="utf-8"?>
<sst xmlns="http://schemas.openxmlformats.org/spreadsheetml/2006/main" count="249" uniqueCount="159">
  <si>
    <t>MW</t>
  </si>
  <si>
    <t>A</t>
  </si>
  <si>
    <t>D</t>
  </si>
  <si>
    <t>Variable O&amp;M</t>
  </si>
  <si>
    <t>$/MWh</t>
  </si>
  <si>
    <t>C</t>
  </si>
  <si>
    <t>B</t>
  </si>
  <si>
    <t>$/cycle</t>
  </si>
  <si>
    <t>E</t>
  </si>
  <si>
    <t>F</t>
  </si>
  <si>
    <t>Hydro</t>
  </si>
  <si>
    <t>Capacity Factor</t>
  </si>
  <si>
    <t xml:space="preserve"> (2020$/MWh)</t>
  </si>
  <si>
    <t xml:space="preserve"> (2019$/MWh)</t>
  </si>
  <si>
    <t>Convert to $/yr</t>
  </si>
  <si>
    <t>($/cycle)/MW</t>
  </si>
  <si>
    <t>Nominal Capacity</t>
  </si>
  <si>
    <t xml:space="preserve"> (2016$/MWh)</t>
  </si>
  <si>
    <t>Conversion Factor</t>
  </si>
  <si>
    <t>J</t>
  </si>
  <si>
    <t>NYISO</t>
  </si>
  <si>
    <t>Starts per Cycle</t>
  </si>
  <si>
    <t>Costs per MWh</t>
  </si>
  <si>
    <t>($/year)/MW</t>
  </si>
  <si>
    <t>Combined Cycle Gas Turbines</t>
  </si>
  <si>
    <t>Combustion Turbines</t>
  </si>
  <si>
    <t xml:space="preserve">Technology Types </t>
  </si>
  <si>
    <t>Aeroderivative</t>
  </si>
  <si>
    <t>Option 1</t>
  </si>
  <si>
    <t>Tech type</t>
  </si>
  <si>
    <t>Cost of Parts</t>
  </si>
  <si>
    <t>Labor Scaling Factor</t>
  </si>
  <si>
    <t>Cost of Labor</t>
  </si>
  <si>
    <t>Costs per Cycle</t>
  </si>
  <si>
    <t>Run-hours per Cycle</t>
  </si>
  <si>
    <t>Geo-scaled Costs of Labor</t>
  </si>
  <si>
    <t>Time-scaled Costs per Cycle</t>
  </si>
  <si>
    <t>Geo-Scaled Costs of Labor</t>
  </si>
  <si>
    <t>Total Costs per Cycle</t>
  </si>
  <si>
    <t>($/MW)/RH</t>
  </si>
  <si>
    <t>($/MW)/Start</t>
  </si>
  <si>
    <t>Operating Data from</t>
  </si>
  <si>
    <t>($/start)/MW</t>
  </si>
  <si>
    <t>($/RH)/MW</t>
  </si>
  <si>
    <t>WEC_BANC</t>
  </si>
  <si>
    <t>Region</t>
  </si>
  <si>
    <t>Annual CF</t>
  </si>
  <si>
    <t>WEC_CALN</t>
  </si>
  <si>
    <t>WEC_LADW</t>
  </si>
  <si>
    <t>WEC_SDGE</t>
  </si>
  <si>
    <t>WECC_AZ</t>
  </si>
  <si>
    <t>WECC_CO</t>
  </si>
  <si>
    <t>WECC_ID</t>
  </si>
  <si>
    <t>WECC_IID</t>
  </si>
  <si>
    <t>WECC_MT</t>
  </si>
  <si>
    <t>WECC_NM</t>
  </si>
  <si>
    <t>WECC_NNV</t>
  </si>
  <si>
    <t>WECC_PNW</t>
  </si>
  <si>
    <t>WECC_SCE</t>
  </si>
  <si>
    <t>WECC_SNV</t>
  </si>
  <si>
    <t>WECC_UT</t>
  </si>
  <si>
    <t>WECC_WY</t>
  </si>
  <si>
    <t>WECC_average</t>
  </si>
  <si>
    <t>$/cycle per MW</t>
  </si>
  <si>
    <t>Average Degraded Net Plant Capacity ICAP</t>
  </si>
  <si>
    <t>Source: 2010 Report</t>
  </si>
  <si>
    <t>Page 47</t>
  </si>
  <si>
    <t>G = E * F</t>
  </si>
  <si>
    <t>H = D + G</t>
  </si>
  <si>
    <t>I = H * Inf Rate</t>
  </si>
  <si>
    <t>Page 136</t>
  </si>
  <si>
    <t>K</t>
  </si>
  <si>
    <t>L</t>
  </si>
  <si>
    <t>M = K * L</t>
  </si>
  <si>
    <t>N = J + M</t>
  </si>
  <si>
    <t>O = N * Inf Rate</t>
  </si>
  <si>
    <t>P = B * C * O</t>
  </si>
  <si>
    <t>Q = I + Q</t>
  </si>
  <si>
    <t>R = Q / C</t>
  </si>
  <si>
    <t>Page 31</t>
  </si>
  <si>
    <t>Page 90</t>
  </si>
  <si>
    <t>Page 32</t>
  </si>
  <si>
    <t>Pages 32, 29</t>
  </si>
  <si>
    <t>Source:</t>
  </si>
  <si>
    <t>Page 4-3</t>
  </si>
  <si>
    <t>Starts per cycle</t>
  </si>
  <si>
    <t>Source: EPA 2016</t>
  </si>
  <si>
    <t>Capacity factors derived from EIA form 923 data for 2007-2016 period</t>
  </si>
  <si>
    <t>Page 4-12</t>
  </si>
  <si>
    <t>D = C * Inf Rate</t>
  </si>
  <si>
    <t>F = E / A</t>
  </si>
  <si>
    <t>Note 2: The CAISO scales the maintenance cost estimates from the $-year used in the source documents to $2019. See Inflation Rates tab.</t>
  </si>
  <si>
    <t>Model</t>
  </si>
  <si>
    <t>E = A * B * C * 8760</t>
  </si>
  <si>
    <t>Tab 1a</t>
  </si>
  <si>
    <t>Tab 1b</t>
  </si>
  <si>
    <t>RH per cycle</t>
  </si>
  <si>
    <t>Step 1: Estimate variable maintenance costs using external sources</t>
  </si>
  <si>
    <t>Step 3: Convert the variable maintenance costs to the appropriate adder type</t>
  </si>
  <si>
    <t>All CAISO/EIM</t>
  </si>
  <si>
    <t>Step 2: Determine which adder type ($/run-hour, $/start, or $/MWh adder) is most appropriate for each technology type</t>
  </si>
  <si>
    <t>$/start</t>
  </si>
  <si>
    <t>$/run-hour</t>
  </si>
  <si>
    <t>Default Adder Type</t>
  </si>
  <si>
    <t>See Step 4</t>
  </si>
  <si>
    <t>See the subsequent tabs for data gathered from external sources</t>
  </si>
  <si>
    <t>Base Year</t>
  </si>
  <si>
    <t>Inflation Factor to 2019</t>
  </si>
  <si>
    <t>Appendix A- Inflation Rates</t>
  </si>
  <si>
    <t>Note 4</t>
  </si>
  <si>
    <t>Note 3</t>
  </si>
  <si>
    <t>Note 2</t>
  </si>
  <si>
    <t>Note 1</t>
  </si>
  <si>
    <t>From Step 3</t>
  </si>
  <si>
    <t xml:space="preserve">Variable Operations and Maintenance Cost Review </t>
  </si>
  <si>
    <t>Supporting Calculations</t>
  </si>
  <si>
    <t>Source: EIA 2020</t>
  </si>
  <si>
    <t>EIA 2020</t>
  </si>
  <si>
    <t>Source: NYISO 2010, NYISO 2016</t>
  </si>
  <si>
    <t>Note 1: The CAISO utilized the NYISO 2010 report for the estimates of aeroderivative CTs and the 2016 NYISO report for estimates of CTs and CCGTs</t>
  </si>
  <si>
    <t>The calculations below are performed from left to right, with final values highlighted in bold</t>
  </si>
  <si>
    <t>Source: 2016 Report</t>
  </si>
  <si>
    <t>Note 4: The CAISO scales the maintenance cost estimates from the $-year used in the source documents to $2019. The NYISO 2016 report was presented in 2015 dollars. See Inflation Rates tab.</t>
  </si>
  <si>
    <t>Page 52</t>
  </si>
  <si>
    <t>Pages 133, 136</t>
  </si>
  <si>
    <t>|--------- Major maintenance costs expressed in $/starts or $/run-hours, converted to $/cycle---------|</t>
  </si>
  <si>
    <t>|--------------------- Major maintenance costs expressed in $/MWh, converted to $/cycle---------------------|</t>
  </si>
  <si>
    <t>Note 3: The CAISO used an average capacity across the 3,818 resources presented in the EPA report.</t>
  </si>
  <si>
    <r>
      <t>Annual Capacity
(</t>
    </r>
    <r>
      <rPr>
        <sz val="11"/>
        <color rgb="FFFF0000"/>
        <rFont val="Calibri"/>
        <family val="2"/>
        <scheme val="minor"/>
      </rPr>
      <t>Note 3</t>
    </r>
    <r>
      <rPr>
        <sz val="11"/>
        <color theme="1"/>
        <rFont val="Calibri"/>
        <family val="2"/>
        <scheme val="minor"/>
      </rPr>
      <t>)</t>
    </r>
  </si>
  <si>
    <t>1x1x1 5000F 5</t>
  </si>
  <si>
    <t>1x0 Siemens 5000F5</t>
  </si>
  <si>
    <t>LM6000</t>
  </si>
  <si>
    <t>Page 2</t>
  </si>
  <si>
    <r>
      <t xml:space="preserve">Note 3: The CAISO scales labor costs based on the relative wages in NY versus the states in the CAISO/EIM operating area. To convert these values, the CAISO used BLS wage data from May 2019, for OCC_Code 49-2095:  </t>
    </r>
    <r>
      <rPr>
        <i/>
        <sz val="11"/>
        <color theme="1"/>
        <rFont val="Calibri"/>
        <family val="2"/>
        <scheme val="minor"/>
      </rPr>
      <t>Electrical and Electronics Repairers, Powerhouse, Substation, and Relay.</t>
    </r>
    <r>
      <rPr>
        <sz val="11"/>
        <color theme="1"/>
        <rFont val="Calibri"/>
        <family val="2"/>
        <scheme val="minor"/>
      </rPr>
      <t xml:space="preserve"> The labor scaling factor is a ratio of the weighted average of the wages in states representing the CAISO/EIM operating area and the wages in NY.
</t>
    </r>
    <r>
      <rPr>
        <u/>
        <sz val="11"/>
        <color theme="1"/>
        <rFont val="Calibri"/>
        <family val="2"/>
        <scheme val="minor"/>
      </rPr>
      <t xml:space="preserve">https://www.bls.gov/oes/current/oes_nat.htm </t>
    </r>
  </si>
  <si>
    <t>For the purposes of the default maintenance adder calculation, the CAISO uses the Consumer Price Index from the BLS to inflate the values from the source documentation to 2019 dollars. See the paper for more details.</t>
  </si>
  <si>
    <t>Draft Final Proposal</t>
  </si>
  <si>
    <t>Tab 1c</t>
  </si>
  <si>
    <t xml:space="preserve">Note 2: The NYISO expresses maintenance costs in both: 1) $/start or $/run-hour and 2) $/MWh values. These represent the same maintenance costs and thus only the $/start and $/run-hour values are used to arrive at an estimate of total variable maintenance costs. </t>
  </si>
  <si>
    <t>Note 5</t>
  </si>
  <si>
    <t>Median MMA Values</t>
  </si>
  <si>
    <t>In this step, the CAISO cross-validates the external estimates from Step 3 against interpolated MMA values. The CAISO only discloses the interpolated MMA values when they are lower than the external estimate values. The values in the black boxes are the default O&amp;M adder values proposed.</t>
  </si>
  <si>
    <t xml:space="preserve">Note 1: the CAISO uses the median MMA values by technology type to cap the external estimates, thus ensuring the proposal of conservative adder values. </t>
  </si>
  <si>
    <t>Note 1: The CAISO utilized an estimated capacity factor based on EPA estimates of capacity factors for areas within the CAISO/EIM operating area. The CAISO also corroborated the capacity factor by comparing the value to the capacity factors using CAISO/EIM operating data (see tab 1c) noting that they were very similar. The CAISO also notes that page 6 of the USDOE Hydropower Market Report states that the median capacity factor of hydro units in the United States was 38.1% from 2005-2016. As this is similar to the 33% used below, the CAISO believes the 33% is appropriate for use in our calculations.</t>
  </si>
  <si>
    <t>D = A * B * C * 8760</t>
  </si>
  <si>
    <t>E = D / A</t>
  </si>
  <si>
    <t>RH per Year</t>
  </si>
  <si>
    <t>EPA 2016</t>
  </si>
  <si>
    <t xml:space="preserve">In this step, the CAISO converts the Variable Maintenance costs from the source documentation to $/start per MW or $/run-hour per MW Variable Maintenance cost values. </t>
  </si>
  <si>
    <t>Once the external estimates have been converted to consistent units, the CAISO needs to determine which adder type is most appropriate as a default value for each technology type. The rationale for the CAISO's determination of the default adder type by technology is laid out further in the main paper.</t>
  </si>
  <si>
    <t>Step 4: Cross-validate the estimate from external sources against interpolated major maintenance adder values to determine a default O&amp;M Adder</t>
  </si>
  <si>
    <t>VM Costs</t>
  </si>
  <si>
    <t>Average VM Costs</t>
  </si>
  <si>
    <t>VM Costs by Source</t>
  </si>
  <si>
    <t>External Estimate 
VM Costs</t>
  </si>
  <si>
    <t>Note 1: The EIA report did not have the capacity factors that were used to estimate the VOM values. In order to convert the values to $/year units, the CAISO estimates capacity factors using CAISO/EIM operating data for these technologies. The CAISO corroborated this capacity factor by comparing the value to the capacity factors estimated using the EPA report (see tab 1b) noting that they were very similar. The CAISO also notes that page 6 of the USDOE 2017 Hydropower Market Report (USDOE 2018) states that the median capacity factor of hydro units in the United States was 38.1% from 2005-2016. As this is similar to the 33% used below, the CAISO believes the 33% is appropriate for use in our calculations.</t>
  </si>
  <si>
    <t>CAISO PUBLIC</t>
  </si>
  <si>
    <t xml:space="preserve">This set of supporting calculations supplements the discussion of the proposed calculation methodology for default maintenance adders. This appendix is intended to aid in understanding some of the more complicated aspects of the calculation.
As a reminder, the steps to calculate the default maintenance adder are: 
  1) Estimate variable maintenance costs using external sources
  2) Determine which adder type ($/run-hour, $/start, or $/MWh adder) is most appropriate for each technology type
  3) Convert the variable maintenance costs to the appropriate adder type 
  4) Cross-validate the estimate from external sources against median major maintenance adder values to determine a default O&amp;M Adder value
  5) Using the default O&amp;M Adder value, calculate a resource-specific O&amp;M Adder
Step 5 will be performed on a resource-by-resource (or, for MSGs, on a configuration-by-configuration) basis and is thus not included in this workbook. See Appendix B of the paper for examples of how Step 5 is performed.
</t>
  </si>
  <si>
    <r>
      <t xml:space="preserve">Note 5: See the </t>
    </r>
    <r>
      <rPr>
        <b/>
        <i/>
        <sz val="11"/>
        <color theme="1"/>
        <rFont val="Calibri"/>
        <family val="2"/>
        <scheme val="minor"/>
      </rPr>
      <t>Technology Grouping</t>
    </r>
    <r>
      <rPr>
        <sz val="11"/>
        <color theme="1"/>
        <rFont val="Calibri"/>
        <family val="2"/>
        <scheme val="minor"/>
      </rPr>
      <t xml:space="preserve"> section of paper for discussion of which technologies were used for the estimates below.</t>
    </r>
  </si>
  <si>
    <t>Note 2: in cases where the external estimate was more conservative (i.e. lower than) the median MMA values, the external estimate was used and the median MMA values were excluded for confidentiality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</si>
</sst>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quot;$&quot;#,##0.00"/>
    <numFmt numFmtId="166" formatCode="_(* #,##0.0_);_(* \(#,##0.0\);_(* &quot;-&quot;??_);_(@_)"/>
    <numFmt numFmtId="167" formatCode="0.0000"/>
    <numFmt numFmtId="168" formatCode="_(* #,##0.00000_);_(* \(#,##0.00000\);_(* &quot;-&quot;??_);_(@_)"/>
  </numFmts>
  <fonts count="20" x14ac:knownFonts="1">
    <font>
      <sz val="11"/>
      <color theme="1"/>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0"/>
      <name val="MS Sans Serif"/>
    </font>
    <font>
      <sz val="11"/>
      <color theme="0" tint="-0.34998626667073579"/>
      <name val="Calibri"/>
      <family val="2"/>
      <scheme val="minor"/>
    </font>
    <font>
      <i/>
      <sz val="11"/>
      <color rgb="FFFF0000"/>
      <name val="Calibri"/>
      <family val="2"/>
      <scheme val="minor"/>
    </font>
    <font>
      <i/>
      <sz val="11"/>
      <color rgb="FF0070C0"/>
      <name val="Calibri"/>
      <family val="2"/>
      <scheme val="minor"/>
    </font>
    <font>
      <sz val="11"/>
      <color rgb="FF0070C0"/>
      <name val="Calibri"/>
      <family val="2"/>
      <scheme val="minor"/>
    </font>
    <font>
      <b/>
      <sz val="11"/>
      <color rgb="FF00B050"/>
      <name val="Calibri"/>
      <family val="2"/>
      <scheme val="minor"/>
    </font>
    <font>
      <u/>
      <sz val="11"/>
      <color theme="1"/>
      <name val="Calibri"/>
      <family val="2"/>
      <scheme val="minor"/>
    </font>
    <font>
      <sz val="22"/>
      <color theme="1"/>
      <name val="Arial"/>
      <family val="2"/>
    </font>
    <font>
      <sz val="16"/>
      <color theme="1"/>
      <name val="Arial"/>
      <family val="2"/>
    </font>
    <font>
      <i/>
      <u/>
      <sz val="11"/>
      <color theme="1"/>
      <name val="Calibri"/>
      <family val="2"/>
      <scheme val="minor"/>
    </font>
    <font>
      <b/>
      <i/>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8" fillId="0" borderId="0"/>
    <xf numFmtId="43" fontId="8" fillId="0" borderId="0" applyFont="0" applyFill="0" applyBorder="0" applyAlignment="0" applyProtection="0"/>
  </cellStyleXfs>
  <cellXfs count="126">
    <xf numFmtId="0" fontId="0" fillId="0" borderId="0" xfId="0"/>
    <xf numFmtId="164" fontId="0" fillId="0" borderId="0" xfId="1" applyNumberFormat="1" applyFont="1"/>
    <xf numFmtId="43" fontId="0" fillId="0" borderId="0" xfId="1" applyNumberFormat="1" applyFont="1"/>
    <xf numFmtId="9" fontId="0" fillId="0" borderId="0" xfId="2" applyFont="1"/>
    <xf numFmtId="0" fontId="0" fillId="0" borderId="0" xfId="0" applyFill="1" applyBorder="1"/>
    <xf numFmtId="0" fontId="0" fillId="3" borderId="0" xfId="0" applyFill="1"/>
    <xf numFmtId="0" fontId="0" fillId="0" borderId="0" xfId="0" applyFill="1"/>
    <xf numFmtId="43" fontId="0" fillId="0" borderId="0" xfId="1" applyFont="1"/>
    <xf numFmtId="43" fontId="0" fillId="0" borderId="0" xfId="0" applyNumberFormat="1"/>
    <xf numFmtId="164" fontId="0" fillId="0" borderId="0" xfId="1" applyNumberFormat="1" applyFont="1" applyFill="1"/>
    <xf numFmtId="164" fontId="0" fillId="0" borderId="0" xfId="1" applyNumberFormat="1" applyFont="1" applyFill="1" applyAlignment="1">
      <alignment horizontal="center"/>
    </xf>
    <xf numFmtId="0" fontId="0" fillId="0" borderId="0" xfId="0" applyAlignment="1">
      <alignment horizontal="center"/>
    </xf>
    <xf numFmtId="0" fontId="0" fillId="0" borderId="0" xfId="0" applyAlignment="1">
      <alignment wrapText="1"/>
    </xf>
    <xf numFmtId="0" fontId="2" fillId="0" borderId="0" xfId="0" applyFont="1"/>
    <xf numFmtId="0" fontId="3" fillId="0" borderId="0" xfId="0" applyFont="1"/>
    <xf numFmtId="0" fontId="0" fillId="0" borderId="3" xfId="0" applyBorder="1"/>
    <xf numFmtId="0" fontId="0" fillId="0" borderId="4" xfId="0" applyBorder="1"/>
    <xf numFmtId="0" fontId="0" fillId="0" borderId="0" xfId="0" applyBorder="1"/>
    <xf numFmtId="0" fontId="0" fillId="0" borderId="6" xfId="0" applyBorder="1"/>
    <xf numFmtId="0" fontId="0" fillId="0" borderId="8" xfId="0" applyBorder="1"/>
    <xf numFmtId="0" fontId="0" fillId="0" borderId="9" xfId="0" applyBorder="1"/>
    <xf numFmtId="0" fontId="2" fillId="0" borderId="0" xfId="0" applyFont="1" applyFill="1"/>
    <xf numFmtId="43" fontId="0" fillId="0" borderId="0" xfId="1" applyFont="1" applyFill="1"/>
    <xf numFmtId="0" fontId="0" fillId="0" borderId="2" xfId="0" applyBorder="1"/>
    <xf numFmtId="0" fontId="0" fillId="0" borderId="7" xfId="0" applyBorder="1"/>
    <xf numFmtId="0" fontId="2" fillId="0" borderId="0" xfId="0" applyFont="1" applyAlignment="1">
      <alignment horizontal="center"/>
    </xf>
    <xf numFmtId="164" fontId="4" fillId="0" borderId="0" xfId="1" applyNumberFormat="1" applyFont="1"/>
    <xf numFmtId="9" fontId="0" fillId="0" borderId="0" xfId="2" applyFont="1" applyFill="1"/>
    <xf numFmtId="0" fontId="7" fillId="0" borderId="0" xfId="0" applyFont="1"/>
    <xf numFmtId="2" fontId="0" fillId="0" borderId="0" xfId="0" applyNumberFormat="1"/>
    <xf numFmtId="164" fontId="0" fillId="0" borderId="0" xfId="0" applyNumberFormat="1"/>
    <xf numFmtId="0" fontId="0" fillId="5" borderId="0" xfId="0" applyFill="1"/>
    <xf numFmtId="0" fontId="4" fillId="0" borderId="0" xfId="0" applyFont="1" applyFill="1" applyAlignment="1">
      <alignment horizontal="center"/>
    </xf>
    <xf numFmtId="0" fontId="0" fillId="0" borderId="0" xfId="0" applyFill="1" applyAlignment="1">
      <alignment horizontal="center" wrapText="1"/>
    </xf>
    <xf numFmtId="9" fontId="0" fillId="0" borderId="0" xfId="0" applyNumberFormat="1"/>
    <xf numFmtId="3" fontId="0" fillId="0" borderId="0" xfId="0" applyNumberFormat="1" applyFill="1"/>
    <xf numFmtId="1" fontId="0" fillId="0" borderId="0" xfId="0" applyNumberFormat="1"/>
    <xf numFmtId="20" fontId="0" fillId="0" borderId="0" xfId="0" applyNumberFormat="1" applyAlignment="1">
      <alignment wrapText="1"/>
    </xf>
    <xf numFmtId="0" fontId="0" fillId="6" borderId="0" xfId="0" applyFill="1"/>
    <xf numFmtId="43" fontId="0" fillId="6" borderId="0" xfId="0" applyNumberFormat="1" applyFill="1"/>
    <xf numFmtId="164" fontId="0" fillId="4" borderId="0" xfId="1" applyNumberFormat="1" applyFont="1" applyFill="1" applyAlignment="1">
      <alignment horizontal="center" vertical="center"/>
    </xf>
    <xf numFmtId="2" fontId="0" fillId="6" borderId="0" xfId="0" applyNumberFormat="1" applyFill="1"/>
    <xf numFmtId="10" fontId="0" fillId="0" borderId="0" xfId="0" applyNumberFormat="1"/>
    <xf numFmtId="9" fontId="0" fillId="0" borderId="8" xfId="0" applyNumberFormat="1" applyBorder="1"/>
    <xf numFmtId="166" fontId="0" fillId="0" borderId="0" xfId="1" applyNumberFormat="1" applyFont="1" applyFill="1"/>
    <xf numFmtId="0" fontId="0" fillId="7" borderId="0" xfId="0" applyFill="1"/>
    <xf numFmtId="43" fontId="9" fillId="6" borderId="0" xfId="1" applyNumberFormat="1" applyFont="1" applyFill="1"/>
    <xf numFmtId="0" fontId="0" fillId="0" borderId="0" xfId="0" applyFill="1" applyAlignment="1">
      <alignment wrapText="1"/>
    </xf>
    <xf numFmtId="0" fontId="0" fillId="0" borderId="0" xfId="0" applyFill="1" applyAlignment="1">
      <alignment horizontal="center"/>
    </xf>
    <xf numFmtId="165" fontId="0" fillId="0" borderId="0" xfId="0" applyNumberFormat="1" applyFill="1"/>
    <xf numFmtId="0" fontId="5" fillId="0" borderId="0" xfId="3" applyFill="1"/>
    <xf numFmtId="0" fontId="3" fillId="0" borderId="0" xfId="0" applyFont="1" applyFill="1"/>
    <xf numFmtId="0" fontId="6" fillId="0" borderId="0" xfId="0" applyFont="1" applyFill="1"/>
    <xf numFmtId="0" fontId="6" fillId="0" borderId="0" xfId="0" applyFont="1" applyFill="1" applyAlignment="1">
      <alignment horizontal="center"/>
    </xf>
    <xf numFmtId="0" fontId="10" fillId="0" borderId="0" xfId="0" applyFont="1" applyFill="1"/>
    <xf numFmtId="0" fontId="11" fillId="0" borderId="0" xfId="0" applyFont="1" applyFill="1"/>
    <xf numFmtId="0" fontId="12" fillId="0" borderId="0" xfId="0" applyFont="1" applyFill="1"/>
    <xf numFmtId="0" fontId="12" fillId="0" borderId="0" xfId="0" applyFont="1" applyFill="1" applyAlignment="1">
      <alignment horizontal="center"/>
    </xf>
    <xf numFmtId="0" fontId="13" fillId="0" borderId="0" xfId="0" applyFont="1" applyFill="1" applyAlignment="1">
      <alignment horizontal="center"/>
    </xf>
    <xf numFmtId="167" fontId="0" fillId="0" borderId="0" xfId="0" applyNumberFormat="1"/>
    <xf numFmtId="0" fontId="13" fillId="0" borderId="0" xfId="0" applyFont="1" applyAlignment="1">
      <alignment horizontal="center"/>
    </xf>
    <xf numFmtId="0" fontId="13" fillId="0" borderId="0" xfId="0" applyFont="1"/>
    <xf numFmtId="0" fontId="6" fillId="0" borderId="0" xfId="0" applyFont="1"/>
    <xf numFmtId="0" fontId="6" fillId="0" borderId="0" xfId="0" applyFont="1" applyAlignment="1">
      <alignment horizontal="center"/>
    </xf>
    <xf numFmtId="0" fontId="13" fillId="0" borderId="0" xfId="0" applyFont="1" applyAlignment="1">
      <alignment horizontal="center" wrapText="1"/>
    </xf>
    <xf numFmtId="0" fontId="2" fillId="0" borderId="2" xfId="0" applyFont="1" applyBorder="1"/>
    <xf numFmtId="164" fontId="0" fillId="0" borderId="3" xfId="1" applyNumberFormat="1" applyFont="1" applyFill="1" applyBorder="1" applyAlignment="1">
      <alignment horizontal="center"/>
    </xf>
    <xf numFmtId="164" fontId="0" fillId="0" borderId="4" xfId="1" applyNumberFormat="1" applyFont="1" applyFill="1" applyBorder="1" applyAlignment="1">
      <alignment horizontal="center"/>
    </xf>
    <xf numFmtId="0" fontId="0" fillId="0" borderId="5" xfId="0" applyBorder="1"/>
    <xf numFmtId="164" fontId="0" fillId="0" borderId="0" xfId="1" applyNumberFormat="1" applyFont="1" applyBorder="1"/>
    <xf numFmtId="164" fontId="0" fillId="0" borderId="8" xfId="1" applyNumberFormat="1" applyFont="1" applyFill="1" applyBorder="1"/>
    <xf numFmtId="0" fontId="2" fillId="0" borderId="2" xfId="0" applyFont="1" applyFill="1" applyBorder="1"/>
    <xf numFmtId="0" fontId="7" fillId="0" borderId="3" xfId="0" applyFont="1" applyBorder="1"/>
    <xf numFmtId="0" fontId="7" fillId="0" borderId="4" xfId="0" applyFont="1" applyBorder="1"/>
    <xf numFmtId="0" fontId="2" fillId="0" borderId="5" xfId="0" applyFont="1" applyBorder="1"/>
    <xf numFmtId="0" fontId="3" fillId="0" borderId="0" xfId="0" applyFont="1" applyBorder="1" applyAlignment="1">
      <alignment horizontal="right"/>
    </xf>
    <xf numFmtId="0" fontId="3" fillId="0" borderId="0" xfId="0" applyFont="1" applyBorder="1"/>
    <xf numFmtId="0" fontId="3" fillId="0" borderId="6" xfId="0" applyFont="1" applyBorder="1"/>
    <xf numFmtId="164" fontId="0" fillId="0" borderId="6" xfId="1" applyNumberFormat="1" applyFont="1" applyBorder="1"/>
    <xf numFmtId="0" fontId="0" fillId="2" borderId="8" xfId="0" applyFill="1" applyBorder="1"/>
    <xf numFmtId="164" fontId="0" fillId="0" borderId="8" xfId="1" applyNumberFormat="1" applyFont="1" applyBorder="1"/>
    <xf numFmtId="164" fontId="0" fillId="0" borderId="9" xfId="1" applyNumberFormat="1" applyFont="1" applyBorder="1"/>
    <xf numFmtId="164" fontId="0" fillId="0" borderId="9" xfId="1" applyNumberFormat="1" applyFont="1" applyFill="1" applyBorder="1" applyAlignment="1">
      <alignment horizontal="center"/>
    </xf>
    <xf numFmtId="0" fontId="3" fillId="0" borderId="3" xfId="0" applyFont="1" applyBorder="1" applyAlignment="1">
      <alignment horizontal="right"/>
    </xf>
    <xf numFmtId="43" fontId="0" fillId="0" borderId="0" xfId="1" applyNumberFormat="1" applyFont="1" applyFill="1" applyBorder="1"/>
    <xf numFmtId="43" fontId="0" fillId="0" borderId="8" xfId="1" applyNumberFormat="1" applyFont="1" applyFill="1" applyBorder="1"/>
    <xf numFmtId="43" fontId="0" fillId="0" borderId="9" xfId="1" applyNumberFormat="1" applyFont="1" applyFill="1" applyBorder="1"/>
    <xf numFmtId="0" fontId="0" fillId="2" borderId="0" xfId="0" applyFill="1" applyBorder="1"/>
    <xf numFmtId="0" fontId="0" fillId="2" borderId="6" xfId="0" applyFill="1" applyBorder="1"/>
    <xf numFmtId="0" fontId="2" fillId="0" borderId="0" xfId="0" applyFont="1" applyBorder="1"/>
    <xf numFmtId="164" fontId="0" fillId="0" borderId="0" xfId="1" applyNumberFormat="1" applyFont="1" applyFill="1" applyBorder="1" applyAlignment="1">
      <alignment horizontal="left"/>
    </xf>
    <xf numFmtId="164" fontId="0" fillId="0" borderId="6" xfId="1" applyNumberFormat="1" applyFont="1" applyFill="1" applyBorder="1"/>
    <xf numFmtId="164" fontId="0" fillId="0" borderId="9" xfId="1" applyNumberFormat="1" applyFont="1" applyFill="1" applyBorder="1"/>
    <xf numFmtId="43" fontId="0" fillId="0" borderId="6" xfId="1" applyNumberFormat="1" applyFont="1" applyFill="1" applyBorder="1"/>
    <xf numFmtId="43" fontId="0" fillId="0" borderId="9" xfId="1" applyNumberFormat="1" applyFont="1" applyBorder="1"/>
    <xf numFmtId="0" fontId="7" fillId="0" borderId="0" xfId="0" applyFont="1" applyFill="1" applyBorder="1"/>
    <xf numFmtId="0" fontId="2" fillId="0" borderId="0" xfId="0" applyFont="1" applyFill="1" applyAlignment="1">
      <alignment wrapText="1"/>
    </xf>
    <xf numFmtId="0" fontId="16" fillId="7" borderId="0" xfId="0" applyFont="1" applyFill="1" applyAlignment="1">
      <alignment horizontal="left" vertical="center" indent="1"/>
    </xf>
    <xf numFmtId="0" fontId="15" fillId="7" borderId="0" xfId="0" applyFont="1" applyFill="1" applyAlignment="1">
      <alignment horizontal="left" indent="1"/>
    </xf>
    <xf numFmtId="0" fontId="17" fillId="7" borderId="0" xfId="0" applyFont="1" applyFill="1"/>
    <xf numFmtId="0" fontId="0" fillId="0" borderId="0" xfId="0" applyAlignment="1">
      <alignment wrapText="1"/>
    </xf>
    <xf numFmtId="0" fontId="0" fillId="0" borderId="0" xfId="0"/>
    <xf numFmtId="0" fontId="0" fillId="3" borderId="0" xfId="0" applyFill="1"/>
    <xf numFmtId="0" fontId="7" fillId="0" borderId="0" xfId="0" applyFont="1" applyAlignment="1">
      <alignment wrapText="1"/>
    </xf>
    <xf numFmtId="164" fontId="7" fillId="0" borderId="0" xfId="0" applyNumberFormat="1" applyFont="1"/>
    <xf numFmtId="164" fontId="7" fillId="0" borderId="0" xfId="0" applyNumberFormat="1" applyFont="1" applyFill="1"/>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0" fillId="0" borderId="0" xfId="0" applyFill="1" applyAlignment="1">
      <alignment horizontal="center"/>
    </xf>
    <xf numFmtId="0" fontId="0" fillId="0" borderId="0" xfId="0" applyAlignment="1">
      <alignment wrapText="1"/>
    </xf>
    <xf numFmtId="0" fontId="0" fillId="0" borderId="0" xfId="0"/>
    <xf numFmtId="0" fontId="0" fillId="0" borderId="0" xfId="0"/>
    <xf numFmtId="43" fontId="0" fillId="3" borderId="1" xfId="1" applyFont="1" applyFill="1" applyBorder="1"/>
    <xf numFmtId="0" fontId="19" fillId="0" borderId="0" xfId="0" applyFont="1" applyFill="1" applyAlignment="1">
      <alignment horizontal="center" wrapText="1"/>
    </xf>
    <xf numFmtId="0" fontId="6" fillId="0" borderId="0" xfId="0" applyFont="1" applyAlignment="1">
      <alignment horizontal="center" wrapText="1"/>
    </xf>
    <xf numFmtId="1" fontId="0" fillId="0" borderId="0" xfId="1" applyNumberFormat="1" applyFont="1"/>
    <xf numFmtId="0" fontId="0" fillId="0" borderId="0" xfId="0"/>
    <xf numFmtId="168" fontId="0" fillId="0" borderId="0" xfId="1" applyNumberFormat="1" applyFont="1"/>
    <xf numFmtId="0" fontId="0" fillId="0" borderId="0" xfId="0"/>
    <xf numFmtId="0" fontId="0" fillId="0" borderId="0" xfId="0" applyFill="1" applyAlignment="1">
      <alignment horizontal="center"/>
    </xf>
    <xf numFmtId="0" fontId="0" fillId="7" borderId="0" xfId="0" applyFill="1" applyAlignment="1">
      <alignment vertical="top" wrapText="1"/>
    </xf>
    <xf numFmtId="0" fontId="0" fillId="0" borderId="0" xfId="0" applyAlignment="1">
      <alignment wrapText="1"/>
    </xf>
    <xf numFmtId="0" fontId="0" fillId="0" borderId="0" xfId="0"/>
    <xf numFmtId="0" fontId="0" fillId="0" borderId="0" xfId="0" applyFill="1" applyAlignment="1">
      <alignment wrapText="1"/>
    </xf>
    <xf numFmtId="0" fontId="2" fillId="0" borderId="0" xfId="0" applyFont="1" applyFill="1" applyAlignment="1">
      <alignment wrapText="1"/>
    </xf>
  </cellXfs>
  <cellStyles count="6">
    <cellStyle name="Comma" xfId="1" builtinId="3"/>
    <cellStyle name="Comma 2" xfId="5"/>
    <cellStyle name="Hyperlink" xfId="3" builtinId="8"/>
    <cellStyle name="Normal" xfId="0" builtinId="0"/>
    <cellStyle name="Normal 2" xfId="4"/>
    <cellStyle name="Percent" xfId="2" builtinId="5"/>
  </cellStyles>
  <dxfs count="0"/>
  <tableStyles count="0" defaultTableStyle="TableStyleMedium2" defaultPivotStyle="PivotStyleLight16"/>
  <colors>
    <mruColors>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7</xdr:col>
      <xdr:colOff>81915</xdr:colOff>
      <xdr:row>4</xdr:row>
      <xdr:rowOff>17780</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0"/>
          <a:ext cx="3663315" cy="6845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L26"/>
  <sheetViews>
    <sheetView zoomScale="115" zoomScaleNormal="115" workbookViewId="0">
      <selection activeCell="B11" sqref="B11:L24"/>
    </sheetView>
  </sheetViews>
  <sheetFormatPr defaultRowHeight="15" x14ac:dyDescent="0.25"/>
  <cols>
    <col min="1" max="1" width="2.42578125" style="45" customWidth="1"/>
    <col min="2" max="10" width="9.140625" style="45"/>
    <col min="11" max="11" width="11.5703125" style="45" customWidth="1"/>
    <col min="12" max="16384" width="9.140625" style="45"/>
  </cols>
  <sheetData>
    <row r="6" spans="2:12" ht="27" x14ac:dyDescent="0.35">
      <c r="B6" s="98" t="s">
        <v>114</v>
      </c>
    </row>
    <row r="7" spans="2:12" ht="20.25" x14ac:dyDescent="0.25">
      <c r="B7" s="97" t="s">
        <v>135</v>
      </c>
    </row>
    <row r="9" spans="2:12" x14ac:dyDescent="0.25">
      <c r="B9" s="99" t="s">
        <v>115</v>
      </c>
    </row>
    <row r="11" spans="2:12" x14ac:dyDescent="0.25">
      <c r="B11" s="121" t="s">
        <v>156</v>
      </c>
      <c r="C11" s="121"/>
      <c r="D11" s="121"/>
      <c r="E11" s="121"/>
      <c r="F11" s="121"/>
      <c r="G11" s="121"/>
      <c r="H11" s="121"/>
      <c r="I11" s="121"/>
      <c r="J11" s="121"/>
      <c r="K11" s="121"/>
      <c r="L11" s="121"/>
    </row>
    <row r="12" spans="2:12" x14ac:dyDescent="0.25">
      <c r="B12" s="121"/>
      <c r="C12" s="121"/>
      <c r="D12" s="121"/>
      <c r="E12" s="121"/>
      <c r="F12" s="121"/>
      <c r="G12" s="121"/>
      <c r="H12" s="121"/>
      <c r="I12" s="121"/>
      <c r="J12" s="121"/>
      <c r="K12" s="121"/>
      <c r="L12" s="121"/>
    </row>
    <row r="13" spans="2:12" x14ac:dyDescent="0.25">
      <c r="B13" s="121"/>
      <c r="C13" s="121"/>
      <c r="D13" s="121"/>
      <c r="E13" s="121"/>
      <c r="F13" s="121"/>
      <c r="G13" s="121"/>
      <c r="H13" s="121"/>
      <c r="I13" s="121"/>
      <c r="J13" s="121"/>
      <c r="K13" s="121"/>
      <c r="L13" s="121"/>
    </row>
    <row r="14" spans="2:12" x14ac:dyDescent="0.25">
      <c r="B14" s="121"/>
      <c r="C14" s="121"/>
      <c r="D14" s="121"/>
      <c r="E14" s="121"/>
      <c r="F14" s="121"/>
      <c r="G14" s="121"/>
      <c r="H14" s="121"/>
      <c r="I14" s="121"/>
      <c r="J14" s="121"/>
      <c r="K14" s="121"/>
      <c r="L14" s="121"/>
    </row>
    <row r="15" spans="2:12" x14ac:dyDescent="0.25">
      <c r="B15" s="121"/>
      <c r="C15" s="121"/>
      <c r="D15" s="121"/>
      <c r="E15" s="121"/>
      <c r="F15" s="121"/>
      <c r="G15" s="121"/>
      <c r="H15" s="121"/>
      <c r="I15" s="121"/>
      <c r="J15" s="121"/>
      <c r="K15" s="121"/>
      <c r="L15" s="121"/>
    </row>
    <row r="16" spans="2:12" x14ac:dyDescent="0.25">
      <c r="B16" s="121"/>
      <c r="C16" s="121"/>
      <c r="D16" s="121"/>
      <c r="E16" s="121"/>
      <c r="F16" s="121"/>
      <c r="G16" s="121"/>
      <c r="H16" s="121"/>
      <c r="I16" s="121"/>
      <c r="J16" s="121"/>
      <c r="K16" s="121"/>
      <c r="L16" s="121"/>
    </row>
    <row r="17" spans="2:12" x14ac:dyDescent="0.25">
      <c r="B17" s="121"/>
      <c r="C17" s="121"/>
      <c r="D17" s="121"/>
      <c r="E17" s="121"/>
      <c r="F17" s="121"/>
      <c r="G17" s="121"/>
      <c r="H17" s="121"/>
      <c r="I17" s="121"/>
      <c r="J17" s="121"/>
      <c r="K17" s="121"/>
      <c r="L17" s="121"/>
    </row>
    <row r="18" spans="2:12" x14ac:dyDescent="0.25">
      <c r="B18" s="121"/>
      <c r="C18" s="121"/>
      <c r="D18" s="121"/>
      <c r="E18" s="121"/>
      <c r="F18" s="121"/>
      <c r="G18" s="121"/>
      <c r="H18" s="121"/>
      <c r="I18" s="121"/>
      <c r="J18" s="121"/>
      <c r="K18" s="121"/>
      <c r="L18" s="121"/>
    </row>
    <row r="19" spans="2:12" x14ac:dyDescent="0.25">
      <c r="B19" s="121"/>
      <c r="C19" s="121"/>
      <c r="D19" s="121"/>
      <c r="E19" s="121"/>
      <c r="F19" s="121"/>
      <c r="G19" s="121"/>
      <c r="H19" s="121"/>
      <c r="I19" s="121"/>
      <c r="J19" s="121"/>
      <c r="K19" s="121"/>
      <c r="L19" s="121"/>
    </row>
    <row r="20" spans="2:12" x14ac:dyDescent="0.25">
      <c r="B20" s="121"/>
      <c r="C20" s="121"/>
      <c r="D20" s="121"/>
      <c r="E20" s="121"/>
      <c r="F20" s="121"/>
      <c r="G20" s="121"/>
      <c r="H20" s="121"/>
      <c r="I20" s="121"/>
      <c r="J20" s="121"/>
      <c r="K20" s="121"/>
      <c r="L20" s="121"/>
    </row>
    <row r="21" spans="2:12" x14ac:dyDescent="0.25">
      <c r="B21" s="121"/>
      <c r="C21" s="121"/>
      <c r="D21" s="121"/>
      <c r="E21" s="121"/>
      <c r="F21" s="121"/>
      <c r="G21" s="121"/>
      <c r="H21" s="121"/>
      <c r="I21" s="121"/>
      <c r="J21" s="121"/>
      <c r="K21" s="121"/>
      <c r="L21" s="121"/>
    </row>
    <row r="22" spans="2:12" x14ac:dyDescent="0.25">
      <c r="B22" s="121"/>
      <c r="C22" s="121"/>
      <c r="D22" s="121"/>
      <c r="E22" s="121"/>
      <c r="F22" s="121"/>
      <c r="G22" s="121"/>
      <c r="H22" s="121"/>
      <c r="I22" s="121"/>
      <c r="J22" s="121"/>
      <c r="K22" s="121"/>
      <c r="L22" s="121"/>
    </row>
    <row r="23" spans="2:12" x14ac:dyDescent="0.25">
      <c r="B23" s="121"/>
      <c r="C23" s="121"/>
      <c r="D23" s="121"/>
      <c r="E23" s="121"/>
      <c r="F23" s="121"/>
      <c r="G23" s="121"/>
      <c r="H23" s="121"/>
      <c r="I23" s="121"/>
      <c r="J23" s="121"/>
      <c r="K23" s="121"/>
      <c r="L23" s="121"/>
    </row>
    <row r="24" spans="2:12" x14ac:dyDescent="0.25">
      <c r="B24" s="121"/>
      <c r="C24" s="121"/>
      <c r="D24" s="121"/>
      <c r="E24" s="121"/>
      <c r="F24" s="121"/>
      <c r="G24" s="121"/>
      <c r="H24" s="121"/>
      <c r="I24" s="121"/>
      <c r="J24" s="121"/>
      <c r="K24" s="121"/>
      <c r="L24" s="121"/>
    </row>
    <row r="26" spans="2:12" x14ac:dyDescent="0.25">
      <c r="B26" s="120" t="s">
        <v>155</v>
      </c>
      <c r="C26" s="120"/>
      <c r="D26" s="120"/>
      <c r="E26" s="120"/>
      <c r="F26" s="120"/>
      <c r="G26" s="120"/>
      <c r="H26" s="120"/>
      <c r="I26" s="120"/>
      <c r="J26" s="120"/>
      <c r="K26" s="120"/>
      <c r="L26" s="120"/>
    </row>
  </sheetData>
  <mergeCells count="2">
    <mergeCell ref="B26:L26"/>
    <mergeCell ref="B11:L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H18" sqref="H18"/>
    </sheetView>
  </sheetViews>
  <sheetFormatPr defaultRowHeight="15" x14ac:dyDescent="0.25"/>
  <cols>
    <col min="1" max="1" width="2.7109375" customWidth="1"/>
    <col min="2" max="2" width="20.140625" customWidth="1"/>
    <col min="3" max="3" width="21.5703125" bestFit="1" customWidth="1"/>
  </cols>
  <sheetData>
    <row r="1" spans="2:8" x14ac:dyDescent="0.25">
      <c r="B1" s="14" t="s">
        <v>108</v>
      </c>
    </row>
    <row r="3" spans="2:8" x14ac:dyDescent="0.25">
      <c r="B3" s="122" t="s">
        <v>134</v>
      </c>
      <c r="C3" s="122"/>
      <c r="D3" s="122"/>
      <c r="E3" s="122"/>
      <c r="F3" s="122"/>
      <c r="G3" s="122"/>
      <c r="H3" s="122"/>
    </row>
    <row r="4" spans="2:8" x14ac:dyDescent="0.25">
      <c r="B4" s="122"/>
      <c r="C4" s="122"/>
      <c r="D4" s="122"/>
      <c r="E4" s="122"/>
      <c r="F4" s="122"/>
      <c r="G4" s="122"/>
      <c r="H4" s="122"/>
    </row>
    <row r="5" spans="2:8" x14ac:dyDescent="0.25">
      <c r="B5" s="122"/>
      <c r="C5" s="122"/>
      <c r="D5" s="122"/>
      <c r="E5" s="122"/>
      <c r="F5" s="122"/>
      <c r="G5" s="122"/>
      <c r="H5" s="122"/>
    </row>
    <row r="7" spans="2:8" x14ac:dyDescent="0.25">
      <c r="B7" s="25" t="s">
        <v>106</v>
      </c>
      <c r="C7" s="13" t="s">
        <v>107</v>
      </c>
    </row>
    <row r="8" spans="2:8" x14ac:dyDescent="0.25">
      <c r="B8" s="11">
        <v>2010</v>
      </c>
      <c r="C8" s="59">
        <v>1.17313088</v>
      </c>
    </row>
    <row r="9" spans="2:8" x14ac:dyDescent="0.25">
      <c r="B9" s="11">
        <v>2015</v>
      </c>
      <c r="C9" s="59">
        <v>1.0792661516853932</v>
      </c>
    </row>
    <row r="10" spans="2:8" x14ac:dyDescent="0.25">
      <c r="B10" s="11">
        <v>2016</v>
      </c>
      <c r="C10" s="59">
        <v>1.0699999982144892</v>
      </c>
    </row>
    <row r="11" spans="2:8" x14ac:dyDescent="0.25">
      <c r="B11" s="11">
        <v>2017</v>
      </c>
      <c r="C11" s="59">
        <v>1.0436032996632996</v>
      </c>
    </row>
    <row r="12" spans="2:8" x14ac:dyDescent="0.25">
      <c r="B12" s="11">
        <v>2018</v>
      </c>
      <c r="C12" s="59">
        <v>1.0218016542902388</v>
      </c>
    </row>
  </sheetData>
  <mergeCells count="1">
    <mergeCell ref="B3: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5"/>
  <sheetViews>
    <sheetView workbookViewId="0">
      <selection activeCell="B21" sqref="B21"/>
    </sheetView>
  </sheetViews>
  <sheetFormatPr defaultRowHeight="15" x14ac:dyDescent="0.25"/>
  <cols>
    <col min="1" max="1" width="24.28515625" bestFit="1" customWidth="1"/>
    <col min="2" max="2" width="10" bestFit="1" customWidth="1"/>
    <col min="3" max="3" width="19.7109375" bestFit="1" customWidth="1"/>
    <col min="4" max="4" width="20.140625" bestFit="1" customWidth="1"/>
    <col min="5" max="5" width="21.28515625" bestFit="1" customWidth="1"/>
    <col min="6" max="6" width="9.28515625" customWidth="1"/>
    <col min="7" max="7" width="12.140625" customWidth="1"/>
    <col min="8" max="8" width="17" customWidth="1"/>
    <col min="9" max="9" width="14" bestFit="1" customWidth="1"/>
    <col min="10" max="10" width="13.7109375" bestFit="1" customWidth="1"/>
    <col min="15" max="15" width="9.7109375" customWidth="1"/>
  </cols>
  <sheetData>
    <row r="1" spans="1:16" x14ac:dyDescent="0.25">
      <c r="A1" s="21" t="s">
        <v>97</v>
      </c>
      <c r="B1" s="21"/>
      <c r="C1" s="21"/>
      <c r="D1" s="21"/>
      <c r="E1" s="21"/>
      <c r="F1" s="21"/>
      <c r="G1" s="21"/>
      <c r="H1" s="21"/>
      <c r="I1" s="21"/>
      <c r="J1" s="21"/>
      <c r="K1" s="6"/>
      <c r="L1" s="6"/>
      <c r="M1" s="6"/>
      <c r="N1" s="6"/>
      <c r="O1" s="6"/>
      <c r="P1" s="6"/>
    </row>
    <row r="2" spans="1:16" x14ac:dyDescent="0.25">
      <c r="A2" s="6"/>
      <c r="B2" s="6"/>
      <c r="C2" s="49"/>
      <c r="D2" s="49"/>
      <c r="E2" s="50"/>
      <c r="F2" s="6"/>
      <c r="G2" s="6"/>
      <c r="H2" s="6"/>
      <c r="I2" s="49"/>
      <c r="J2" s="49"/>
      <c r="K2" s="6"/>
      <c r="L2" s="6"/>
      <c r="M2" s="6"/>
      <c r="N2" s="6"/>
      <c r="O2" s="6"/>
      <c r="P2" s="6"/>
    </row>
    <row r="3" spans="1:16" x14ac:dyDescent="0.25">
      <c r="A3" s="14" t="s">
        <v>105</v>
      </c>
      <c r="B3" s="6"/>
      <c r="C3" s="6"/>
      <c r="D3" s="6"/>
      <c r="E3" s="6"/>
      <c r="F3" s="6"/>
      <c r="G3" s="6"/>
      <c r="H3" s="6"/>
      <c r="I3" s="6"/>
      <c r="J3" s="6"/>
      <c r="K3" s="6"/>
      <c r="L3" s="6"/>
      <c r="M3" s="6"/>
      <c r="N3" s="6"/>
      <c r="O3" s="6"/>
      <c r="P3" s="6"/>
    </row>
    <row r="4" spans="1:16" x14ac:dyDescent="0.25">
      <c r="A4" s="6"/>
      <c r="B4" s="6"/>
      <c r="C4" s="49"/>
      <c r="D4" s="49"/>
      <c r="E4" s="50"/>
      <c r="F4" s="6"/>
      <c r="G4" s="6"/>
      <c r="H4" s="6"/>
      <c r="I4" s="49"/>
      <c r="J4" s="49"/>
      <c r="K4" s="6"/>
      <c r="L4" s="6"/>
      <c r="M4" s="6"/>
      <c r="N4" s="6"/>
      <c r="O4" s="51"/>
      <c r="P4" s="6"/>
    </row>
    <row r="5" spans="1:16" x14ac:dyDescent="0.25">
      <c r="A5" s="6"/>
      <c r="B5" s="6"/>
      <c r="C5" s="49"/>
      <c r="D5" s="49"/>
      <c r="E5" s="50"/>
      <c r="F5" s="6"/>
      <c r="G5" s="6"/>
      <c r="H5" s="6"/>
      <c r="I5" s="49"/>
      <c r="J5" s="49"/>
      <c r="K5" s="6"/>
      <c r="L5" s="6"/>
      <c r="M5" s="6"/>
      <c r="N5" s="6"/>
      <c r="O5" s="6"/>
      <c r="P5" s="6"/>
    </row>
    <row r="6" spans="1:16" x14ac:dyDescent="0.25">
      <c r="A6" s="6"/>
      <c r="B6" s="6"/>
      <c r="C6" s="49"/>
      <c r="D6" s="49"/>
      <c r="E6" s="50"/>
      <c r="F6" s="6"/>
      <c r="G6" s="6"/>
      <c r="H6" s="6"/>
      <c r="I6" s="49"/>
      <c r="J6" s="49"/>
      <c r="K6" s="6"/>
      <c r="L6" s="6"/>
      <c r="M6" s="6"/>
      <c r="N6" s="6"/>
      <c r="O6" s="6"/>
      <c r="P6" s="6"/>
    </row>
    <row r="7" spans="1:16" x14ac:dyDescent="0.25">
      <c r="A7" s="6"/>
      <c r="B7" s="6"/>
      <c r="C7" s="49"/>
      <c r="D7" s="49"/>
      <c r="E7" s="50"/>
      <c r="F7" s="6"/>
      <c r="G7" s="6"/>
      <c r="H7" s="6"/>
      <c r="I7" s="49"/>
      <c r="J7" s="49"/>
      <c r="K7" s="6"/>
      <c r="L7" s="6"/>
      <c r="M7" s="6"/>
      <c r="N7" s="6"/>
      <c r="O7" s="6"/>
      <c r="P7" s="6"/>
    </row>
    <row r="8" spans="1:16" x14ac:dyDescent="0.25">
      <c r="A8" s="6"/>
      <c r="B8" s="6"/>
      <c r="C8" s="49"/>
      <c r="D8" s="49"/>
      <c r="E8" s="50"/>
      <c r="F8" s="6"/>
      <c r="G8" s="6"/>
      <c r="H8" s="6"/>
      <c r="I8" s="49"/>
      <c r="J8" s="49"/>
      <c r="K8" s="6"/>
      <c r="L8" s="6"/>
      <c r="M8" s="6"/>
      <c r="N8" s="6"/>
      <c r="O8" s="6"/>
      <c r="P8" s="6"/>
    </row>
    <row r="9" spans="1:16" x14ac:dyDescent="0.25">
      <c r="A9" s="6"/>
      <c r="B9" s="6"/>
      <c r="C9" s="49"/>
      <c r="D9" s="49"/>
      <c r="E9" s="50"/>
      <c r="F9" s="6"/>
      <c r="G9" s="6"/>
      <c r="H9" s="6"/>
      <c r="I9" s="49"/>
      <c r="J9" s="49"/>
      <c r="K9" s="6"/>
      <c r="L9" s="6"/>
      <c r="M9" s="6"/>
      <c r="N9" s="6"/>
      <c r="O9" s="6"/>
      <c r="P9" s="6"/>
    </row>
    <row r="10" spans="1:16" x14ac:dyDescent="0.25">
      <c r="A10" s="6"/>
      <c r="B10" s="6"/>
      <c r="C10" s="49"/>
      <c r="D10" s="49"/>
      <c r="E10" s="50"/>
      <c r="F10" s="6"/>
      <c r="G10" s="6"/>
      <c r="H10" s="6"/>
      <c r="I10" s="49"/>
      <c r="J10" s="49"/>
      <c r="K10" s="6"/>
      <c r="L10" s="6"/>
      <c r="M10" s="6"/>
      <c r="N10" s="6"/>
      <c r="O10" s="6"/>
      <c r="P10" s="6"/>
    </row>
    <row r="11" spans="1:16" x14ac:dyDescent="0.25">
      <c r="A11" s="6"/>
      <c r="B11" s="6"/>
      <c r="C11" s="49"/>
      <c r="D11" s="49"/>
      <c r="E11" s="50"/>
      <c r="F11" s="6"/>
      <c r="G11" s="6"/>
      <c r="H11" s="6"/>
      <c r="I11" s="49"/>
      <c r="J11" s="49"/>
      <c r="K11" s="6"/>
      <c r="L11" s="6"/>
      <c r="M11" s="6"/>
      <c r="N11" s="6"/>
      <c r="O11" s="6"/>
      <c r="P11" s="6"/>
    </row>
    <row r="12" spans="1:16" x14ac:dyDescent="0.25">
      <c r="A12" s="6"/>
      <c r="B12" s="6"/>
      <c r="C12" s="49"/>
      <c r="D12" s="49"/>
      <c r="E12" s="50"/>
      <c r="F12" s="6"/>
      <c r="G12" s="6"/>
      <c r="H12" s="6"/>
      <c r="I12" s="49"/>
      <c r="J12" s="49"/>
      <c r="K12" s="6"/>
      <c r="L12" s="6"/>
      <c r="M12" s="6"/>
      <c r="N12" s="6"/>
      <c r="O12" s="6"/>
      <c r="P12" s="6"/>
    </row>
    <row r="13" spans="1:16" x14ac:dyDescent="0.25">
      <c r="A13" s="6"/>
      <c r="B13" s="6"/>
      <c r="C13" s="49"/>
      <c r="D13" s="49"/>
      <c r="E13" s="6"/>
      <c r="F13" s="6"/>
      <c r="G13" s="6"/>
      <c r="H13" s="6"/>
      <c r="I13" s="6"/>
      <c r="J13" s="6"/>
      <c r="K13" s="6"/>
      <c r="L13" s="6"/>
      <c r="M13" s="6"/>
      <c r="N13" s="6"/>
      <c r="O13" s="6"/>
      <c r="P13" s="6"/>
    </row>
    <row r="14" spans="1:16" x14ac:dyDescent="0.25">
      <c r="A14" s="6"/>
      <c r="B14" s="6"/>
      <c r="C14" s="49"/>
      <c r="D14" s="49"/>
      <c r="E14" s="50"/>
      <c r="F14" s="6"/>
      <c r="G14" s="6"/>
      <c r="H14" s="6"/>
      <c r="I14" s="49"/>
      <c r="J14" s="49"/>
      <c r="K14" s="6"/>
      <c r="L14" s="6"/>
      <c r="M14" s="6"/>
      <c r="N14" s="6"/>
      <c r="O14" s="6"/>
      <c r="P14" s="6"/>
    </row>
    <row r="15" spans="1:16" x14ac:dyDescent="0.25">
      <c r="A15" s="6"/>
      <c r="B15" s="6"/>
      <c r="C15" s="49"/>
      <c r="D15" s="49"/>
      <c r="E15" s="50"/>
      <c r="F15" s="6"/>
      <c r="G15" s="6"/>
      <c r="H15" s="6"/>
      <c r="I15" s="49"/>
      <c r="J15" s="49"/>
      <c r="K15" s="6"/>
      <c r="L15" s="6"/>
      <c r="M15" s="6"/>
      <c r="N15" s="6"/>
      <c r="O15" s="6"/>
      <c r="P15" s="6"/>
    </row>
    <row r="16" spans="1:16" x14ac:dyDescent="0.25">
      <c r="A16" s="6"/>
      <c r="B16" s="6"/>
      <c r="C16" s="49"/>
      <c r="D16" s="49"/>
      <c r="E16" s="50"/>
      <c r="F16" s="6"/>
      <c r="G16" s="6"/>
      <c r="H16" s="6"/>
      <c r="I16" s="49"/>
      <c r="J16" s="49"/>
      <c r="K16" s="6"/>
      <c r="L16" s="6"/>
      <c r="M16" s="6"/>
      <c r="N16" s="6"/>
      <c r="O16" s="6"/>
      <c r="P16" s="6"/>
    </row>
    <row r="17" spans="1:16" x14ac:dyDescent="0.25">
      <c r="A17" s="6"/>
      <c r="B17" s="6"/>
      <c r="C17" s="49"/>
      <c r="D17" s="49"/>
      <c r="E17" s="50"/>
      <c r="F17" s="6"/>
      <c r="G17" s="6"/>
      <c r="H17" s="6"/>
      <c r="I17" s="49"/>
      <c r="J17" s="49"/>
      <c r="K17" s="6"/>
      <c r="L17" s="6"/>
      <c r="M17" s="6"/>
      <c r="N17" s="6"/>
      <c r="O17" s="6"/>
      <c r="P17" s="6"/>
    </row>
    <row r="18" spans="1:16" x14ac:dyDescent="0.25">
      <c r="A18" s="6"/>
      <c r="B18" s="6"/>
      <c r="C18" s="49"/>
      <c r="D18" s="49"/>
      <c r="E18" s="50"/>
      <c r="F18" s="6"/>
      <c r="G18" s="6"/>
      <c r="H18" s="6"/>
      <c r="I18" s="49"/>
      <c r="J18" s="49"/>
      <c r="K18" s="6"/>
      <c r="L18" s="6"/>
      <c r="M18" s="6"/>
      <c r="N18" s="6"/>
      <c r="O18" s="6"/>
      <c r="P18" s="6"/>
    </row>
    <row r="19" spans="1:16" x14ac:dyDescent="0.25">
      <c r="A19" s="6"/>
      <c r="B19" s="6"/>
      <c r="C19" s="49"/>
      <c r="D19" s="49"/>
      <c r="E19" s="50"/>
      <c r="F19" s="6"/>
      <c r="G19" s="6"/>
      <c r="H19" s="6"/>
      <c r="I19" s="49"/>
      <c r="J19" s="49"/>
      <c r="K19" s="6"/>
      <c r="L19" s="6"/>
      <c r="M19" s="6"/>
      <c r="N19" s="6"/>
      <c r="O19" s="6"/>
      <c r="P19" s="6"/>
    </row>
    <row r="20" spans="1:16" x14ac:dyDescent="0.25">
      <c r="A20" s="6"/>
      <c r="B20" s="6"/>
      <c r="C20" s="49"/>
      <c r="D20" s="49"/>
      <c r="E20" s="50"/>
      <c r="F20" s="6"/>
      <c r="G20" s="6"/>
      <c r="H20" s="6"/>
      <c r="I20" s="49"/>
      <c r="J20" s="49"/>
      <c r="K20" s="6"/>
      <c r="L20" s="6"/>
      <c r="M20" s="6"/>
      <c r="N20" s="6"/>
      <c r="O20" s="6"/>
      <c r="P20" s="6"/>
    </row>
    <row r="21" spans="1:16" x14ac:dyDescent="0.25">
      <c r="A21" s="6"/>
      <c r="B21" s="6"/>
      <c r="C21" s="49"/>
      <c r="D21" s="49"/>
      <c r="E21" s="50"/>
      <c r="F21" s="6"/>
      <c r="G21" s="6"/>
      <c r="H21" s="6"/>
      <c r="I21" s="49"/>
      <c r="J21" s="49"/>
      <c r="K21" s="6"/>
      <c r="L21" s="6"/>
      <c r="M21" s="6"/>
      <c r="N21" s="6"/>
      <c r="O21" s="6"/>
      <c r="P21" s="6"/>
    </row>
    <row r="22" spans="1:16" x14ac:dyDescent="0.25">
      <c r="A22" s="6"/>
      <c r="B22" s="6"/>
      <c r="C22" s="49"/>
      <c r="D22" s="49"/>
      <c r="E22" s="6"/>
      <c r="F22" s="6"/>
      <c r="G22" s="6"/>
      <c r="H22" s="6"/>
      <c r="I22" s="6"/>
      <c r="J22" s="6"/>
      <c r="K22" s="6"/>
      <c r="L22" s="6"/>
      <c r="M22" s="6"/>
      <c r="N22" s="6"/>
      <c r="O22" s="6"/>
      <c r="P22" s="6"/>
    </row>
    <row r="23" spans="1:16" x14ac:dyDescent="0.25">
      <c r="A23" s="6"/>
      <c r="B23" s="6"/>
      <c r="C23" s="49"/>
      <c r="D23" s="49"/>
      <c r="E23" s="50"/>
      <c r="F23" s="6"/>
      <c r="G23" s="6"/>
      <c r="H23" s="6"/>
      <c r="I23" s="49"/>
      <c r="J23" s="49"/>
      <c r="K23" s="6"/>
      <c r="L23" s="6"/>
      <c r="M23" s="6"/>
      <c r="N23" s="6"/>
      <c r="O23" s="6"/>
      <c r="P23" s="6"/>
    </row>
    <row r="24" spans="1:16" x14ac:dyDescent="0.25">
      <c r="A24" s="6"/>
      <c r="B24" s="6"/>
      <c r="C24" s="49"/>
      <c r="D24" s="49"/>
      <c r="E24" s="50"/>
      <c r="F24" s="6"/>
      <c r="G24" s="6"/>
      <c r="H24" s="6"/>
      <c r="I24" s="49"/>
      <c r="J24" s="49"/>
      <c r="K24" s="6"/>
      <c r="L24" s="6"/>
      <c r="M24" s="6"/>
      <c r="N24" s="6"/>
      <c r="O24" s="6"/>
      <c r="P24" s="6"/>
    </row>
    <row r="25" spans="1:16" x14ac:dyDescent="0.25">
      <c r="A25" s="6"/>
      <c r="B25" s="6"/>
      <c r="C25" s="49"/>
      <c r="D25" s="49"/>
      <c r="E25" s="50"/>
      <c r="F25" s="6"/>
      <c r="G25" s="6"/>
      <c r="H25" s="6"/>
      <c r="I25" s="49"/>
      <c r="J25" s="49"/>
      <c r="K25" s="6"/>
      <c r="L25" s="6"/>
      <c r="M25" s="6"/>
      <c r="N25" s="6"/>
      <c r="O25" s="6"/>
      <c r="P25" s="6"/>
    </row>
    <row r="26" spans="1:16" x14ac:dyDescent="0.25">
      <c r="A26" s="6"/>
      <c r="B26" s="6"/>
      <c r="C26" s="49"/>
      <c r="D26" s="49"/>
      <c r="E26" s="50"/>
      <c r="F26" s="6"/>
      <c r="G26" s="6"/>
      <c r="H26" s="6"/>
      <c r="I26" s="49"/>
      <c r="J26" s="49"/>
      <c r="K26" s="6"/>
      <c r="L26" s="6"/>
      <c r="M26" s="6"/>
      <c r="N26" s="6"/>
      <c r="O26" s="6"/>
      <c r="P26" s="6"/>
    </row>
    <row r="27" spans="1:16" x14ac:dyDescent="0.25">
      <c r="A27" s="6"/>
      <c r="B27" s="6"/>
      <c r="C27" s="49"/>
      <c r="D27" s="49"/>
      <c r="E27" s="50"/>
      <c r="F27" s="6"/>
      <c r="G27" s="6"/>
      <c r="H27" s="6"/>
      <c r="I27" s="49"/>
      <c r="J27" s="49"/>
      <c r="K27" s="6"/>
      <c r="L27" s="6"/>
      <c r="M27" s="6"/>
      <c r="N27" s="6"/>
      <c r="O27" s="6"/>
      <c r="P27" s="6"/>
    </row>
    <row r="28" spans="1:16" x14ac:dyDescent="0.25">
      <c r="A28" s="6"/>
      <c r="B28" s="6"/>
      <c r="C28" s="49"/>
      <c r="D28" s="49"/>
      <c r="E28" s="50"/>
      <c r="F28" s="6"/>
      <c r="G28" s="6"/>
      <c r="H28" s="6"/>
      <c r="I28" s="49"/>
      <c r="J28" s="49"/>
      <c r="K28" s="6"/>
      <c r="L28" s="6"/>
      <c r="M28" s="6"/>
      <c r="N28" s="6"/>
      <c r="O28" s="6"/>
      <c r="P28" s="6"/>
    </row>
    <row r="29" spans="1:16" x14ac:dyDescent="0.25">
      <c r="A29" s="6"/>
      <c r="B29" s="6"/>
      <c r="C29" s="49"/>
      <c r="D29" s="49"/>
      <c r="E29" s="50"/>
      <c r="F29" s="6"/>
      <c r="G29" s="6"/>
      <c r="H29" s="6"/>
      <c r="I29" s="49"/>
      <c r="J29" s="49"/>
      <c r="K29" s="6"/>
      <c r="L29" s="6"/>
      <c r="M29" s="6"/>
      <c r="N29" s="6"/>
      <c r="O29" s="6"/>
      <c r="P29" s="6"/>
    </row>
    <row r="30" spans="1:16" x14ac:dyDescent="0.25">
      <c r="A30" s="6"/>
      <c r="B30" s="6"/>
      <c r="C30" s="49"/>
      <c r="D30" s="49"/>
      <c r="E30" s="50"/>
      <c r="F30" s="6"/>
      <c r="G30" s="6"/>
      <c r="H30" s="6"/>
      <c r="I30" s="49"/>
      <c r="J30" s="49"/>
      <c r="K30" s="6"/>
      <c r="L30" s="6"/>
      <c r="M30" s="6"/>
      <c r="N30" s="6"/>
      <c r="O30" s="6"/>
      <c r="P30" s="6"/>
    </row>
    <row r="31" spans="1:16" x14ac:dyDescent="0.25">
      <c r="A31" s="6"/>
      <c r="B31" s="6"/>
      <c r="C31" s="49"/>
      <c r="D31" s="49"/>
      <c r="E31" s="50"/>
      <c r="F31" s="6"/>
      <c r="G31" s="6"/>
      <c r="H31" s="6"/>
      <c r="I31" s="49"/>
      <c r="J31" s="49"/>
      <c r="K31" s="6"/>
      <c r="L31" s="6"/>
      <c r="M31" s="6"/>
      <c r="N31" s="6"/>
      <c r="O31" s="6"/>
      <c r="P31" s="6"/>
    </row>
    <row r="32" spans="1:16" x14ac:dyDescent="0.25">
      <c r="A32" s="6"/>
      <c r="B32" s="6"/>
      <c r="C32" s="49"/>
      <c r="D32" s="49"/>
      <c r="E32" s="50"/>
      <c r="F32" s="6"/>
      <c r="G32" s="6"/>
      <c r="H32" s="6"/>
      <c r="I32" s="49"/>
      <c r="J32" s="49"/>
      <c r="K32" s="6"/>
      <c r="L32" s="6"/>
      <c r="M32" s="6"/>
      <c r="N32" s="6"/>
      <c r="O32" s="6"/>
      <c r="P32" s="6"/>
    </row>
    <row r="33" spans="1:16" x14ac:dyDescent="0.25">
      <c r="A33" s="6"/>
      <c r="B33" s="6"/>
      <c r="C33" s="49"/>
      <c r="D33" s="49"/>
      <c r="E33" s="50"/>
      <c r="F33" s="6"/>
      <c r="G33" s="6"/>
      <c r="H33" s="6"/>
      <c r="I33" s="49"/>
      <c r="J33" s="49"/>
      <c r="K33" s="6"/>
      <c r="L33" s="6"/>
      <c r="M33" s="6"/>
      <c r="N33" s="6"/>
      <c r="O33" s="6"/>
      <c r="P33" s="6"/>
    </row>
    <row r="34" spans="1:16" x14ac:dyDescent="0.25">
      <c r="A34" s="6"/>
      <c r="B34" s="6"/>
      <c r="C34" s="6"/>
      <c r="D34" s="6"/>
      <c r="E34" s="6"/>
      <c r="F34" s="6"/>
      <c r="G34" s="6"/>
      <c r="H34" s="6"/>
      <c r="I34" s="6"/>
      <c r="J34" s="6"/>
      <c r="K34" s="6"/>
      <c r="L34" s="6"/>
      <c r="M34" s="6"/>
      <c r="N34" s="6"/>
      <c r="O34" s="6"/>
      <c r="P34" s="6"/>
    </row>
    <row r="35" spans="1:16" x14ac:dyDescent="0.25">
      <c r="A35" s="6"/>
      <c r="B35" s="6"/>
      <c r="C35" s="6"/>
      <c r="D35" s="6"/>
      <c r="E35" s="6"/>
      <c r="F35" s="6"/>
      <c r="G35" s="6"/>
      <c r="H35" s="6"/>
      <c r="I35" s="6"/>
      <c r="J35" s="6"/>
      <c r="K35" s="6"/>
      <c r="L35" s="6"/>
      <c r="M35" s="6"/>
      <c r="N35" s="6"/>
      <c r="O35" s="6"/>
      <c r="P35"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115" zoomScaleNormal="115" workbookViewId="0">
      <selection activeCell="F17" sqref="F17"/>
    </sheetView>
  </sheetViews>
  <sheetFormatPr defaultRowHeight="15" x14ac:dyDescent="0.25"/>
  <cols>
    <col min="1" max="1" width="2.5703125" customWidth="1"/>
    <col min="2" max="2" width="27.5703125" customWidth="1"/>
    <col min="3" max="3" width="21" style="101" bestFit="1" customWidth="1"/>
    <col min="4" max="4" width="10.5703125" customWidth="1"/>
    <col min="5" max="5" width="12.140625" customWidth="1"/>
    <col min="6" max="6" width="19.42578125" customWidth="1"/>
    <col min="7" max="7" width="14.28515625" bestFit="1" customWidth="1"/>
    <col min="8" max="8" width="14.42578125" bestFit="1" customWidth="1"/>
    <col min="9" max="9" width="16.140625" bestFit="1" customWidth="1"/>
    <col min="10" max="10" width="15" customWidth="1"/>
    <col min="11" max="11" width="14.42578125" bestFit="1" customWidth="1"/>
    <col min="12" max="12" width="16.28515625" bestFit="1" customWidth="1"/>
    <col min="13" max="14" width="14.28515625" hidden="1" customWidth="1"/>
    <col min="15" max="15" width="16.140625" hidden="1" customWidth="1"/>
    <col min="16" max="16" width="15.5703125" hidden="1" customWidth="1"/>
    <col min="17" max="17" width="9.5703125" hidden="1" customWidth="1"/>
    <col min="18" max="18" width="16.7109375" hidden="1" customWidth="1"/>
    <col min="19" max="19" width="11.5703125" hidden="1" customWidth="1"/>
    <col min="20" max="20" width="15.7109375" customWidth="1"/>
    <col min="21" max="21" width="14.5703125" customWidth="1"/>
    <col min="22" max="22" width="12" customWidth="1"/>
    <col min="23" max="23" width="13" customWidth="1"/>
  </cols>
  <sheetData>
    <row r="1" spans="2:23" x14ac:dyDescent="0.25">
      <c r="B1" t="s">
        <v>118</v>
      </c>
    </row>
    <row r="2" spans="2:23" s="101" customFormat="1" x14ac:dyDescent="0.25">
      <c r="B2" s="14" t="s">
        <v>120</v>
      </c>
      <c r="C2" s="14"/>
    </row>
    <row r="4" spans="2:23" x14ac:dyDescent="0.25">
      <c r="B4" s="123" t="s">
        <v>119</v>
      </c>
      <c r="C4" s="123"/>
      <c r="D4" s="123"/>
      <c r="E4" s="123"/>
      <c r="F4" s="123"/>
      <c r="G4" s="123"/>
      <c r="H4" s="123"/>
      <c r="I4" s="123"/>
      <c r="J4" s="123"/>
    </row>
    <row r="5" spans="2:23" x14ac:dyDescent="0.25">
      <c r="B5" s="122" t="s">
        <v>137</v>
      </c>
      <c r="C5" s="122"/>
      <c r="D5" s="122"/>
      <c r="E5" s="122"/>
      <c r="F5" s="122"/>
      <c r="G5" s="122"/>
      <c r="H5" s="122"/>
      <c r="I5" s="122"/>
      <c r="J5" s="122"/>
    </row>
    <row r="6" spans="2:23" x14ac:dyDescent="0.25">
      <c r="B6" s="122"/>
      <c r="C6" s="122"/>
      <c r="D6" s="122"/>
      <c r="E6" s="122"/>
      <c r="F6" s="122"/>
      <c r="G6" s="122"/>
      <c r="H6" s="122"/>
      <c r="I6" s="122"/>
      <c r="J6" s="122"/>
    </row>
    <row r="7" spans="2:23" x14ac:dyDescent="0.25">
      <c r="B7" s="122" t="s">
        <v>133</v>
      </c>
      <c r="C7" s="122"/>
      <c r="D7" s="122"/>
      <c r="E7" s="122"/>
      <c r="F7" s="122"/>
      <c r="G7" s="122"/>
      <c r="H7" s="122"/>
      <c r="I7" s="122"/>
      <c r="J7" s="122"/>
    </row>
    <row r="8" spans="2:23" x14ac:dyDescent="0.25">
      <c r="B8" s="122"/>
      <c r="C8" s="122"/>
      <c r="D8" s="122"/>
      <c r="E8" s="122"/>
      <c r="F8" s="122"/>
      <c r="G8" s="122"/>
      <c r="H8" s="122"/>
      <c r="I8" s="122"/>
      <c r="J8" s="122"/>
    </row>
    <row r="9" spans="2:23" x14ac:dyDescent="0.25">
      <c r="B9" s="122"/>
      <c r="C9" s="122"/>
      <c r="D9" s="122"/>
      <c r="E9" s="122"/>
      <c r="F9" s="122"/>
      <c r="G9" s="122"/>
      <c r="H9" s="122"/>
      <c r="I9" s="122"/>
      <c r="J9" s="122"/>
    </row>
    <row r="10" spans="2:23" x14ac:dyDescent="0.25">
      <c r="B10" s="122"/>
      <c r="C10" s="122"/>
      <c r="D10" s="122"/>
      <c r="E10" s="122"/>
      <c r="F10" s="122"/>
      <c r="G10" s="122"/>
      <c r="H10" s="122"/>
      <c r="I10" s="122"/>
      <c r="J10" s="122"/>
    </row>
    <row r="11" spans="2:23" x14ac:dyDescent="0.25">
      <c r="B11" s="122" t="s">
        <v>122</v>
      </c>
      <c r="C11" s="122"/>
      <c r="D11" s="122"/>
      <c r="E11" s="122"/>
      <c r="F11" s="122"/>
      <c r="G11" s="122"/>
      <c r="H11" s="122"/>
      <c r="I11" s="122"/>
      <c r="J11" s="122"/>
    </row>
    <row r="12" spans="2:23" s="101" customFormat="1" x14ac:dyDescent="0.25">
      <c r="B12" s="122"/>
      <c r="C12" s="122"/>
      <c r="D12" s="122"/>
      <c r="E12" s="122"/>
      <c r="F12" s="122"/>
      <c r="G12" s="122"/>
      <c r="H12" s="122"/>
      <c r="I12" s="122"/>
      <c r="J12" s="122"/>
    </row>
    <row r="13" spans="2:23" s="101" customFormat="1" x14ac:dyDescent="0.25">
      <c r="B13" s="122" t="s">
        <v>157</v>
      </c>
      <c r="C13" s="122"/>
      <c r="D13" s="122"/>
      <c r="E13" s="122"/>
      <c r="F13" s="122"/>
      <c r="G13" s="122"/>
      <c r="H13" s="122"/>
      <c r="I13" s="122"/>
      <c r="J13" s="122"/>
    </row>
    <row r="14" spans="2:23" x14ac:dyDescent="0.25">
      <c r="F14" s="37"/>
    </row>
    <row r="15" spans="2:23" x14ac:dyDescent="0.25">
      <c r="B15" s="5" t="s">
        <v>28</v>
      </c>
      <c r="C15" s="102"/>
      <c r="D15" s="5"/>
      <c r="E15" s="5"/>
      <c r="F15" s="5"/>
      <c r="G15" s="5"/>
      <c r="H15" s="5"/>
      <c r="I15" s="5"/>
      <c r="J15" s="5"/>
      <c r="K15" s="5"/>
      <c r="L15" s="5"/>
      <c r="M15" s="5"/>
      <c r="N15" s="5"/>
      <c r="O15" s="5"/>
      <c r="P15" s="5"/>
      <c r="Q15" s="5"/>
      <c r="R15" s="5"/>
      <c r="S15" s="5"/>
      <c r="T15" s="5"/>
      <c r="U15" s="5"/>
      <c r="V15" s="5"/>
      <c r="W15" s="5"/>
    </row>
    <row r="16" spans="2:23" s="6" customFormat="1" x14ac:dyDescent="0.25">
      <c r="G16" s="120" t="s">
        <v>125</v>
      </c>
      <c r="H16" s="120"/>
      <c r="I16" s="120"/>
      <c r="J16" s="120"/>
      <c r="K16" s="120"/>
      <c r="L16" s="120"/>
      <c r="M16" s="120" t="s">
        <v>126</v>
      </c>
      <c r="N16" s="120"/>
      <c r="O16" s="120"/>
      <c r="P16" s="120"/>
      <c r="Q16" s="120"/>
      <c r="R16" s="120"/>
      <c r="S16" s="120"/>
    </row>
    <row r="17" spans="2:23" s="58" customFormat="1" x14ac:dyDescent="0.25">
      <c r="D17" s="58" t="s">
        <v>1</v>
      </c>
      <c r="E17" s="58" t="s">
        <v>6</v>
      </c>
      <c r="F17" s="58" t="s">
        <v>5</v>
      </c>
      <c r="G17" s="58" t="s">
        <v>2</v>
      </c>
      <c r="H17" s="58" t="s">
        <v>8</v>
      </c>
      <c r="I17" s="58" t="s">
        <v>9</v>
      </c>
      <c r="J17" s="58" t="s">
        <v>67</v>
      </c>
      <c r="K17" s="58" t="s">
        <v>68</v>
      </c>
      <c r="L17" s="58" t="s">
        <v>69</v>
      </c>
      <c r="M17" s="58" t="s">
        <v>19</v>
      </c>
      <c r="N17" s="58" t="s">
        <v>71</v>
      </c>
      <c r="O17" s="58" t="s">
        <v>72</v>
      </c>
      <c r="P17" s="58" t="s">
        <v>73</v>
      </c>
      <c r="Q17" s="58" t="s">
        <v>74</v>
      </c>
      <c r="R17" s="58" t="s">
        <v>75</v>
      </c>
      <c r="S17" s="58" t="s">
        <v>76</v>
      </c>
      <c r="T17" s="58" t="s">
        <v>77</v>
      </c>
      <c r="U17" s="58" t="s">
        <v>78</v>
      </c>
    </row>
    <row r="18" spans="2:23" s="52" customFormat="1" x14ac:dyDescent="0.25">
      <c r="B18" s="54" t="s">
        <v>121</v>
      </c>
      <c r="C18" s="53" t="s">
        <v>138</v>
      </c>
      <c r="D18" s="53" t="s">
        <v>66</v>
      </c>
      <c r="E18" s="53" t="s">
        <v>66</v>
      </c>
      <c r="F18" s="53" t="s">
        <v>123</v>
      </c>
      <c r="G18" s="53" t="s">
        <v>66</v>
      </c>
      <c r="H18" s="53" t="s">
        <v>124</v>
      </c>
      <c r="I18" s="53" t="s">
        <v>110</v>
      </c>
      <c r="J18" s="53"/>
      <c r="K18" s="53"/>
      <c r="L18" s="53" t="s">
        <v>109</v>
      </c>
      <c r="M18" s="53" t="s">
        <v>70</v>
      </c>
      <c r="N18" s="53" t="s">
        <v>70</v>
      </c>
      <c r="O18" s="53" t="s">
        <v>110</v>
      </c>
      <c r="P18" s="53"/>
      <c r="Q18" s="53"/>
      <c r="R18" s="53" t="s">
        <v>109</v>
      </c>
      <c r="S18" s="53"/>
      <c r="T18" s="53"/>
    </row>
    <row r="19" spans="2:23" s="56" customFormat="1" x14ac:dyDescent="0.25">
      <c r="B19" s="55" t="s">
        <v>65</v>
      </c>
      <c r="C19" s="57" t="s">
        <v>138</v>
      </c>
      <c r="D19" s="57"/>
      <c r="E19" s="57" t="s">
        <v>79</v>
      </c>
      <c r="F19" s="57" t="s">
        <v>80</v>
      </c>
      <c r="G19" s="57" t="s">
        <v>81</v>
      </c>
      <c r="H19" s="57" t="s">
        <v>82</v>
      </c>
      <c r="I19" s="57" t="s">
        <v>110</v>
      </c>
      <c r="J19" s="57"/>
      <c r="K19" s="57"/>
      <c r="L19" s="57" t="s">
        <v>109</v>
      </c>
      <c r="M19" s="57" t="s">
        <v>81</v>
      </c>
      <c r="N19" s="57"/>
      <c r="O19" s="57" t="s">
        <v>110</v>
      </c>
      <c r="P19" s="57"/>
      <c r="Q19" s="57"/>
      <c r="R19" s="57" t="s">
        <v>109</v>
      </c>
      <c r="S19" s="57"/>
      <c r="T19" s="57"/>
    </row>
    <row r="20" spans="2:23" x14ac:dyDescent="0.25">
      <c r="G20" t="s">
        <v>7</v>
      </c>
      <c r="H20" t="s">
        <v>7</v>
      </c>
      <c r="J20" t="s">
        <v>7</v>
      </c>
      <c r="K20" t="s">
        <v>7</v>
      </c>
      <c r="L20" t="s">
        <v>7</v>
      </c>
      <c r="M20" t="s">
        <v>4</v>
      </c>
      <c r="N20" t="s">
        <v>4</v>
      </c>
      <c r="O20" t="s">
        <v>4</v>
      </c>
      <c r="P20" t="s">
        <v>4</v>
      </c>
      <c r="Q20" t="s">
        <v>4</v>
      </c>
      <c r="R20" t="s">
        <v>4</v>
      </c>
      <c r="S20" s="6"/>
    </row>
    <row r="21" spans="2:23" s="12" customFormat="1" ht="60" x14ac:dyDescent="0.25">
      <c r="B21" s="12" t="s">
        <v>29</v>
      </c>
      <c r="C21" s="100" t="s">
        <v>92</v>
      </c>
      <c r="D21" s="12" t="s">
        <v>21</v>
      </c>
      <c r="E21" s="12" t="s">
        <v>34</v>
      </c>
      <c r="F21" s="12" t="s">
        <v>64</v>
      </c>
      <c r="G21" s="12" t="s">
        <v>30</v>
      </c>
      <c r="H21" s="12" t="s">
        <v>32</v>
      </c>
      <c r="I21" s="12" t="s">
        <v>31</v>
      </c>
      <c r="J21" s="12" t="s">
        <v>35</v>
      </c>
      <c r="K21" s="12" t="s">
        <v>33</v>
      </c>
      <c r="L21" s="12" t="s">
        <v>36</v>
      </c>
      <c r="M21" s="12" t="s">
        <v>30</v>
      </c>
      <c r="N21" s="12" t="s">
        <v>32</v>
      </c>
      <c r="O21" s="12" t="s">
        <v>31</v>
      </c>
      <c r="P21" s="12" t="s">
        <v>37</v>
      </c>
      <c r="Q21" s="12" t="s">
        <v>22</v>
      </c>
      <c r="R21" s="12" t="s">
        <v>36</v>
      </c>
      <c r="S21" s="12" t="s">
        <v>36</v>
      </c>
      <c r="T21" s="12" t="s">
        <v>38</v>
      </c>
      <c r="U21" s="103" t="s">
        <v>63</v>
      </c>
    </row>
    <row r="22" spans="2:23" x14ac:dyDescent="0.25">
      <c r="B22" t="s">
        <v>24</v>
      </c>
      <c r="C22" s="101" t="s">
        <v>129</v>
      </c>
      <c r="D22">
        <v>2400</v>
      </c>
      <c r="E22">
        <v>48000</v>
      </c>
      <c r="F22" s="36">
        <f>AVERAGE(327, 327, 326, 329)</f>
        <v>327.25</v>
      </c>
      <c r="G22" s="1">
        <v>22100000</v>
      </c>
      <c r="H22" s="9">
        <f>AVERAGE(1300, 1400, 1100, 1000)*2400</f>
        <v>2880000</v>
      </c>
      <c r="I22" s="22">
        <v>1.1034817623962963</v>
      </c>
      <c r="J22" s="1">
        <f>H22*I22</f>
        <v>3178027.475701333</v>
      </c>
      <c r="K22" s="1">
        <f>G22+J22</f>
        <v>25278027.475701332</v>
      </c>
      <c r="L22" s="1">
        <f>K22*'Inflation Rates'!$C$9</f>
        <v>27281719.435897812</v>
      </c>
      <c r="N22" s="7"/>
      <c r="O22" s="44"/>
      <c r="P22" s="7"/>
      <c r="Q22" s="8"/>
      <c r="R22" s="2"/>
      <c r="S22" s="1"/>
      <c r="T22" s="1">
        <f>L22+S22</f>
        <v>27281719.435897812</v>
      </c>
      <c r="U22" s="104">
        <f>T22/F22</f>
        <v>83366.598734599887</v>
      </c>
      <c r="V22" s="8"/>
    </row>
    <row r="23" spans="2:23" x14ac:dyDescent="0.25">
      <c r="B23" t="s">
        <v>25</v>
      </c>
      <c r="C23" s="101" t="s">
        <v>130</v>
      </c>
      <c r="D23">
        <v>2400</v>
      </c>
      <c r="E23">
        <v>48000</v>
      </c>
      <c r="F23" s="36">
        <f>AVERAGE(219, 218, 218, 218, 217, 216)</f>
        <v>217.66666666666666</v>
      </c>
      <c r="G23" s="1">
        <v>22100000</v>
      </c>
      <c r="H23" s="9">
        <f>AVERAGE(1300, 1300, 1400, 1100, 1000, 1000)*2400</f>
        <v>2840000</v>
      </c>
      <c r="I23" s="22">
        <v>1.1034817623962963</v>
      </c>
      <c r="J23" s="1">
        <f>H23*I23</f>
        <v>3133888.2052054815</v>
      </c>
      <c r="K23" s="1">
        <f>G23+J23</f>
        <v>25233888.205205481</v>
      </c>
      <c r="L23" s="1">
        <f>K23*'Inflation Rates'!$C$9</f>
        <v>27234081.415291555</v>
      </c>
      <c r="M23" s="31"/>
      <c r="N23" s="31"/>
      <c r="O23" s="31"/>
      <c r="P23" s="31"/>
      <c r="Q23" s="31"/>
      <c r="R23" s="31"/>
      <c r="S23" s="31"/>
      <c r="T23" s="30">
        <f>L23</f>
        <v>27234081.415291555</v>
      </c>
      <c r="U23" s="104">
        <f t="shared" ref="U23:U24" si="0">T23/F23</f>
        <v>125118.29134130884</v>
      </c>
      <c r="V23" s="8"/>
    </row>
    <row r="24" spans="2:23" x14ac:dyDescent="0.25">
      <c r="B24" s="6" t="s">
        <v>27</v>
      </c>
      <c r="C24" s="6" t="s">
        <v>131</v>
      </c>
      <c r="D24" s="31"/>
      <c r="E24">
        <v>50000</v>
      </c>
      <c r="F24" s="116">
        <f>AVERAGE(43.5, 47.5, 43.5, 43.1, 43.1)*2</f>
        <v>88.28</v>
      </c>
      <c r="G24" s="1">
        <f>7435000*2</f>
        <v>14870000</v>
      </c>
      <c r="H24" s="9">
        <f>12000*2*AVERAGE(54, 54, 67, 67)</f>
        <v>1452000</v>
      </c>
      <c r="I24" s="22">
        <v>1.1034817623962963</v>
      </c>
      <c r="J24" s="1">
        <f>H24*I24</f>
        <v>1602255.5189994222</v>
      </c>
      <c r="K24" s="1">
        <f>G24+J24</f>
        <v>16472255.518999422</v>
      </c>
      <c r="L24" s="1">
        <f>K24*'Inflation Rates'!C8</f>
        <v>19324111.612588648</v>
      </c>
      <c r="N24" s="31"/>
      <c r="O24" s="31"/>
      <c r="P24" s="31"/>
      <c r="R24" s="2"/>
      <c r="S24" s="1"/>
      <c r="T24" s="30">
        <f>L24+S24</f>
        <v>19324111.612588648</v>
      </c>
      <c r="U24" s="104">
        <f t="shared" si="0"/>
        <v>218895.69112583424</v>
      </c>
      <c r="V24" s="8"/>
    </row>
    <row r="28" spans="2:23" x14ac:dyDescent="0.25">
      <c r="F28" s="37"/>
    </row>
    <row r="31" spans="2:23" x14ac:dyDescent="0.25">
      <c r="U31" s="47"/>
      <c r="V31" s="47"/>
    </row>
    <row r="32" spans="2:23" x14ac:dyDescent="0.25">
      <c r="U32" s="9"/>
      <c r="V32" s="9"/>
      <c r="W32" s="30"/>
    </row>
    <row r="33" spans="21:23" x14ac:dyDescent="0.25">
      <c r="U33" s="9"/>
      <c r="V33" s="9"/>
      <c r="W33" s="30"/>
    </row>
    <row r="34" spans="21:23" x14ac:dyDescent="0.25">
      <c r="U34" s="9"/>
      <c r="V34" s="9"/>
      <c r="W34" s="30"/>
    </row>
  </sheetData>
  <mergeCells count="7">
    <mergeCell ref="M16:S16"/>
    <mergeCell ref="B11:J12"/>
    <mergeCell ref="B13:J13"/>
    <mergeCell ref="B5:J6"/>
    <mergeCell ref="B4:J4"/>
    <mergeCell ref="B7:J10"/>
    <mergeCell ref="G16:L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zoomScaleNormal="100" workbookViewId="0">
      <selection activeCell="E19" sqref="E19"/>
    </sheetView>
  </sheetViews>
  <sheetFormatPr defaultRowHeight="15" x14ac:dyDescent="0.25"/>
  <cols>
    <col min="1" max="1" width="2.85546875" customWidth="1"/>
    <col min="2" max="2" width="14.42578125" bestFit="1" customWidth="1"/>
    <col min="3" max="3" width="17" customWidth="1"/>
    <col min="4" max="4" width="14.42578125" bestFit="1" customWidth="1"/>
    <col min="5" max="5" width="14.42578125" customWidth="1"/>
    <col min="6" max="6" width="16.7109375" bestFit="1" customWidth="1"/>
    <col min="7" max="7" width="18.7109375" customWidth="1"/>
    <col min="8" max="8" width="16.85546875" customWidth="1"/>
  </cols>
  <sheetData>
    <row r="1" spans="2:8" x14ac:dyDescent="0.25">
      <c r="B1" t="s">
        <v>86</v>
      </c>
    </row>
    <row r="2" spans="2:8" s="101" customFormat="1" x14ac:dyDescent="0.25">
      <c r="B2" s="14" t="s">
        <v>120</v>
      </c>
    </row>
    <row r="3" spans="2:8" s="101" customFormat="1" x14ac:dyDescent="0.25">
      <c r="B3" s="14"/>
    </row>
    <row r="4" spans="2:8" x14ac:dyDescent="0.25">
      <c r="B4" s="122" t="s">
        <v>142</v>
      </c>
      <c r="C4" s="122"/>
      <c r="D4" s="122"/>
      <c r="E4" s="122"/>
      <c r="F4" s="122"/>
      <c r="G4" s="122"/>
      <c r="H4" s="122"/>
    </row>
    <row r="5" spans="2:8" s="112" customFormat="1" x14ac:dyDescent="0.25">
      <c r="B5" s="122"/>
      <c r="C5" s="122"/>
      <c r="D5" s="122"/>
      <c r="E5" s="122"/>
      <c r="F5" s="122"/>
      <c r="G5" s="122"/>
      <c r="H5" s="122"/>
    </row>
    <row r="6" spans="2:8" s="112" customFormat="1" x14ac:dyDescent="0.25">
      <c r="B6" s="122"/>
      <c r="C6" s="122"/>
      <c r="D6" s="122"/>
      <c r="E6" s="122"/>
      <c r="F6" s="122"/>
      <c r="G6" s="122"/>
      <c r="H6" s="122"/>
    </row>
    <row r="7" spans="2:8" s="112" customFormat="1" x14ac:dyDescent="0.25">
      <c r="B7" s="122"/>
      <c r="C7" s="122"/>
      <c r="D7" s="122"/>
      <c r="E7" s="122"/>
      <c r="F7" s="122"/>
      <c r="G7" s="122"/>
      <c r="H7" s="122"/>
    </row>
    <row r="8" spans="2:8" x14ac:dyDescent="0.25">
      <c r="B8" s="122"/>
      <c r="C8" s="122"/>
      <c r="D8" s="122"/>
      <c r="E8" s="122"/>
      <c r="F8" s="122"/>
      <c r="G8" s="122"/>
      <c r="H8" s="122"/>
    </row>
    <row r="9" spans="2:8" x14ac:dyDescent="0.25">
      <c r="B9" s="122" t="s">
        <v>91</v>
      </c>
      <c r="C9" s="122"/>
      <c r="D9" s="122"/>
      <c r="E9" s="122"/>
      <c r="F9" s="122"/>
      <c r="G9" s="122"/>
      <c r="H9" s="122"/>
    </row>
    <row r="10" spans="2:8" x14ac:dyDescent="0.25">
      <c r="B10" s="122"/>
      <c r="C10" s="122"/>
      <c r="D10" s="122"/>
      <c r="E10" s="122"/>
      <c r="F10" s="122"/>
      <c r="G10" s="122"/>
      <c r="H10" s="122"/>
    </row>
    <row r="11" spans="2:8" s="101" customFormat="1" ht="15" customHeight="1" x14ac:dyDescent="0.25">
      <c r="B11" s="122" t="s">
        <v>127</v>
      </c>
      <c r="C11" s="122"/>
      <c r="D11" s="122"/>
      <c r="E11" s="122"/>
      <c r="F11" s="122"/>
      <c r="G11" s="122"/>
      <c r="H11" s="122"/>
    </row>
    <row r="12" spans="2:8" ht="15" customHeight="1" x14ac:dyDescent="0.25">
      <c r="B12" s="100"/>
      <c r="C12" s="100"/>
      <c r="D12" s="100"/>
      <c r="E12" s="100"/>
      <c r="F12" s="100"/>
      <c r="G12" s="100"/>
      <c r="H12" s="100"/>
    </row>
    <row r="13" spans="2:8" s="62" customFormat="1" x14ac:dyDescent="0.25">
      <c r="B13" s="62" t="s">
        <v>83</v>
      </c>
      <c r="C13" s="63" t="s">
        <v>84</v>
      </c>
      <c r="D13" s="63" t="s">
        <v>112</v>
      </c>
      <c r="E13" s="63" t="s">
        <v>88</v>
      </c>
      <c r="F13" s="53" t="s">
        <v>111</v>
      </c>
    </row>
    <row r="14" spans="2:8" s="60" customFormat="1" x14ac:dyDescent="0.25">
      <c r="C14" s="60" t="s">
        <v>1</v>
      </c>
      <c r="D14" s="60" t="s">
        <v>6</v>
      </c>
      <c r="E14" s="60" t="s">
        <v>5</v>
      </c>
      <c r="F14" s="60" t="s">
        <v>89</v>
      </c>
      <c r="G14" s="64" t="s">
        <v>93</v>
      </c>
      <c r="H14" s="60" t="s">
        <v>90</v>
      </c>
    </row>
    <row r="15" spans="2:8" ht="30" x14ac:dyDescent="0.25">
      <c r="C15" s="106" t="s">
        <v>128</v>
      </c>
      <c r="D15" s="107" t="s">
        <v>11</v>
      </c>
      <c r="E15" s="107" t="s">
        <v>3</v>
      </c>
      <c r="F15" s="107" t="s">
        <v>3</v>
      </c>
      <c r="G15" s="107" t="s">
        <v>14</v>
      </c>
      <c r="H15" s="108" t="s">
        <v>23</v>
      </c>
    </row>
    <row r="16" spans="2:8" x14ac:dyDescent="0.25">
      <c r="C16" t="s">
        <v>0</v>
      </c>
      <c r="E16" t="s">
        <v>17</v>
      </c>
      <c r="F16" t="s">
        <v>12</v>
      </c>
      <c r="H16" s="28"/>
    </row>
    <row r="17" spans="2:8" x14ac:dyDescent="0.25">
      <c r="B17" t="s">
        <v>10</v>
      </c>
      <c r="C17" s="22">
        <f>79225/3818</f>
        <v>20.750392875851229</v>
      </c>
      <c r="D17" s="3">
        <f>C38</f>
        <v>0.33375000000000005</v>
      </c>
      <c r="E17" s="7">
        <v>2.66</v>
      </c>
      <c r="F17" s="29">
        <f>E17*'Inflation Rates'!C10</f>
        <v>2.8461999952505415</v>
      </c>
      <c r="G17" s="1">
        <f>(C17*'1b. EPA 2016'!D17*F17)*8760</f>
        <v>172670.0910192905</v>
      </c>
      <c r="H17" s="105">
        <f>G17/C17</f>
        <v>8321.2926161142459</v>
      </c>
    </row>
    <row r="19" spans="2:8" x14ac:dyDescent="0.25">
      <c r="E19" s="8"/>
    </row>
    <row r="20" spans="2:8" x14ac:dyDescent="0.25">
      <c r="B20" s="14" t="s">
        <v>87</v>
      </c>
    </row>
    <row r="21" spans="2:8" x14ac:dyDescent="0.25">
      <c r="B21" t="s">
        <v>45</v>
      </c>
      <c r="C21" t="s">
        <v>46</v>
      </c>
    </row>
    <row r="22" spans="2:8" x14ac:dyDescent="0.25">
      <c r="B22" t="s">
        <v>44</v>
      </c>
      <c r="C22" s="34">
        <v>0.23</v>
      </c>
    </row>
    <row r="23" spans="2:8" x14ac:dyDescent="0.25">
      <c r="B23" t="s">
        <v>47</v>
      </c>
      <c r="C23" s="34">
        <v>0.31</v>
      </c>
    </row>
    <row r="24" spans="2:8" x14ac:dyDescent="0.25">
      <c r="B24" t="s">
        <v>48</v>
      </c>
      <c r="C24" s="34">
        <v>0.16</v>
      </c>
    </row>
    <row r="25" spans="2:8" x14ac:dyDescent="0.25">
      <c r="B25" t="s">
        <v>49</v>
      </c>
      <c r="C25" s="34">
        <v>0.37</v>
      </c>
    </row>
    <row r="26" spans="2:8" x14ac:dyDescent="0.25">
      <c r="B26" t="s">
        <v>50</v>
      </c>
      <c r="C26" s="34">
        <v>0.28999999999999998</v>
      </c>
    </row>
    <row r="27" spans="2:8" x14ac:dyDescent="0.25">
      <c r="B27" t="s">
        <v>51</v>
      </c>
      <c r="C27" s="34">
        <v>0.3</v>
      </c>
    </row>
    <row r="28" spans="2:8" x14ac:dyDescent="0.25">
      <c r="B28" t="s">
        <v>52</v>
      </c>
      <c r="C28" s="34">
        <v>0.38</v>
      </c>
    </row>
    <row r="29" spans="2:8" x14ac:dyDescent="0.25">
      <c r="B29" t="s">
        <v>53</v>
      </c>
      <c r="C29" s="34">
        <v>0.45</v>
      </c>
    </row>
    <row r="30" spans="2:8" x14ac:dyDescent="0.25">
      <c r="B30" t="s">
        <v>54</v>
      </c>
      <c r="C30" s="34">
        <v>0.43</v>
      </c>
    </row>
    <row r="31" spans="2:8" x14ac:dyDescent="0.25">
      <c r="B31" t="s">
        <v>55</v>
      </c>
      <c r="C31" s="34">
        <v>0.27</v>
      </c>
    </row>
    <row r="32" spans="2:8" x14ac:dyDescent="0.25">
      <c r="B32" t="s">
        <v>56</v>
      </c>
      <c r="C32" s="34">
        <v>0.49</v>
      </c>
    </row>
    <row r="33" spans="2:4" x14ac:dyDescent="0.25">
      <c r="B33" t="s">
        <v>57</v>
      </c>
      <c r="C33" s="34">
        <v>0.43</v>
      </c>
    </row>
    <row r="34" spans="2:4" x14ac:dyDescent="0.25">
      <c r="B34" t="s">
        <v>58</v>
      </c>
      <c r="C34" s="34">
        <v>0.32</v>
      </c>
    </row>
    <row r="35" spans="2:4" x14ac:dyDescent="0.25">
      <c r="B35" t="s">
        <v>59</v>
      </c>
      <c r="C35" s="34">
        <v>0.24</v>
      </c>
    </row>
    <row r="36" spans="2:4" x14ac:dyDescent="0.25">
      <c r="B36" t="s">
        <v>60</v>
      </c>
      <c r="C36" s="34">
        <v>0.33</v>
      </c>
    </row>
    <row r="37" spans="2:4" x14ac:dyDescent="0.25">
      <c r="B37" s="19" t="s">
        <v>61</v>
      </c>
      <c r="C37" s="43">
        <v>0.34</v>
      </c>
    </row>
    <row r="38" spans="2:4" x14ac:dyDescent="0.25">
      <c r="B38" s="4" t="s">
        <v>62</v>
      </c>
      <c r="C38" s="34">
        <f>AVERAGE(C22:C37)</f>
        <v>0.33375000000000005</v>
      </c>
      <c r="D38" s="61" t="s">
        <v>6</v>
      </c>
    </row>
    <row r="39" spans="2:4" x14ac:dyDescent="0.25">
      <c r="B39" s="42"/>
    </row>
  </sheetData>
  <mergeCells count="3">
    <mergeCell ref="B4:H8"/>
    <mergeCell ref="B9:H10"/>
    <mergeCell ref="B11:H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7" sqref="A7:XFD7"/>
    </sheetView>
  </sheetViews>
  <sheetFormatPr defaultRowHeight="15" x14ac:dyDescent="0.25"/>
  <cols>
    <col min="1" max="1" width="2.85546875" style="101" customWidth="1"/>
    <col min="2" max="2" width="27.5703125" bestFit="1" customWidth="1"/>
    <col min="3" max="3" width="16.5703125" bestFit="1" customWidth="1"/>
    <col min="4" max="4" width="16.85546875" bestFit="1" customWidth="1"/>
    <col min="5" max="5" width="13.5703125" bestFit="1" customWidth="1"/>
    <col min="6" max="6" width="17.5703125" bestFit="1" customWidth="1"/>
    <col min="7" max="7" width="13.28515625" bestFit="1" customWidth="1"/>
    <col min="9" max="9" width="15" bestFit="1" customWidth="1"/>
  </cols>
  <sheetData>
    <row r="1" spans="2:7" x14ac:dyDescent="0.25">
      <c r="B1" t="s">
        <v>116</v>
      </c>
    </row>
    <row r="2" spans="2:7" s="101" customFormat="1" x14ac:dyDescent="0.25">
      <c r="B2" s="14" t="s">
        <v>120</v>
      </c>
    </row>
    <row r="3" spans="2:7" x14ac:dyDescent="0.25">
      <c r="F3" s="62"/>
    </row>
    <row r="4" spans="2:7" x14ac:dyDescent="0.25">
      <c r="B4" s="122" t="s">
        <v>154</v>
      </c>
      <c r="C4" s="122"/>
      <c r="D4" s="122"/>
      <c r="E4" s="122"/>
      <c r="F4" s="122"/>
      <c r="G4" s="122"/>
    </row>
    <row r="5" spans="2:7" s="112" customFormat="1" x14ac:dyDescent="0.25">
      <c r="B5" s="122"/>
      <c r="C5" s="122"/>
      <c r="D5" s="122"/>
      <c r="E5" s="122"/>
      <c r="F5" s="122"/>
      <c r="G5" s="122"/>
    </row>
    <row r="6" spans="2:7" s="112" customFormat="1" x14ac:dyDescent="0.25">
      <c r="B6" s="122"/>
      <c r="C6" s="122"/>
      <c r="D6" s="122"/>
      <c r="E6" s="122"/>
      <c r="F6" s="122"/>
      <c r="G6" s="122"/>
    </row>
    <row r="7" spans="2:7" s="112" customFormat="1" x14ac:dyDescent="0.25">
      <c r="B7" s="122"/>
      <c r="C7" s="122"/>
      <c r="D7" s="122"/>
      <c r="E7" s="122"/>
      <c r="F7" s="122"/>
      <c r="G7" s="122"/>
    </row>
    <row r="8" spans="2:7" s="112" customFormat="1" x14ac:dyDescent="0.25">
      <c r="B8" s="122"/>
      <c r="C8" s="122"/>
      <c r="D8" s="122"/>
      <c r="E8" s="122"/>
      <c r="F8" s="122"/>
      <c r="G8" s="122"/>
    </row>
    <row r="9" spans="2:7" x14ac:dyDescent="0.25">
      <c r="B9" s="122"/>
      <c r="C9" s="122"/>
      <c r="D9" s="122"/>
      <c r="E9" s="122"/>
      <c r="F9" s="122"/>
      <c r="G9" s="122"/>
    </row>
    <row r="10" spans="2:7" x14ac:dyDescent="0.25">
      <c r="B10" s="122"/>
      <c r="C10" s="122"/>
      <c r="D10" s="122"/>
      <c r="E10" s="122"/>
      <c r="F10" s="122"/>
      <c r="G10" s="122"/>
    </row>
    <row r="11" spans="2:7" x14ac:dyDescent="0.25">
      <c r="B11" s="12"/>
      <c r="C11" s="12"/>
      <c r="D11" s="12"/>
      <c r="E11" s="12"/>
    </row>
    <row r="12" spans="2:7" x14ac:dyDescent="0.25">
      <c r="B12" s="62" t="s">
        <v>83</v>
      </c>
      <c r="C12" s="63" t="s">
        <v>132</v>
      </c>
      <c r="D12" s="63" t="s">
        <v>111</v>
      </c>
      <c r="E12" s="63" t="s">
        <v>132</v>
      </c>
    </row>
    <row r="13" spans="2:7" x14ac:dyDescent="0.25">
      <c r="B13" s="60"/>
      <c r="C13" s="60" t="s">
        <v>1</v>
      </c>
      <c r="D13" s="60" t="s">
        <v>6</v>
      </c>
      <c r="E13" s="60" t="s">
        <v>5</v>
      </c>
      <c r="F13" s="60" t="s">
        <v>143</v>
      </c>
      <c r="G13" s="60" t="s">
        <v>144</v>
      </c>
    </row>
    <row r="15" spans="2:7" x14ac:dyDescent="0.25">
      <c r="C15" t="s">
        <v>16</v>
      </c>
      <c r="D15" t="s">
        <v>11</v>
      </c>
      <c r="E15" t="s">
        <v>3</v>
      </c>
      <c r="F15" t="s">
        <v>14</v>
      </c>
      <c r="G15" s="28" t="s">
        <v>23</v>
      </c>
    </row>
    <row r="16" spans="2:7" x14ac:dyDescent="0.25">
      <c r="C16" t="s">
        <v>0</v>
      </c>
      <c r="E16" t="s">
        <v>13</v>
      </c>
      <c r="G16" s="28"/>
    </row>
    <row r="17" spans="2:7" x14ac:dyDescent="0.25">
      <c r="B17" s="6" t="s">
        <v>10</v>
      </c>
      <c r="C17" s="6">
        <v>100</v>
      </c>
      <c r="D17" s="27">
        <v>0.33026023554262851</v>
      </c>
      <c r="E17" s="22">
        <v>1.39</v>
      </c>
      <c r="F17" s="35">
        <f>(E17*C17*D17)*8760</f>
        <v>402138.07320612617</v>
      </c>
      <c r="G17" s="104">
        <f>F17/C17</f>
        <v>4021.3807320612618</v>
      </c>
    </row>
    <row r="18" spans="2:7" x14ac:dyDescent="0.25">
      <c r="D18" s="6"/>
    </row>
    <row r="19" spans="2:7" x14ac:dyDescent="0.25">
      <c r="D19" s="6"/>
    </row>
  </sheetData>
  <mergeCells count="1">
    <mergeCell ref="B4: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4"/>
  <sheetViews>
    <sheetView workbookViewId="0">
      <selection activeCell="D18" sqref="D18"/>
    </sheetView>
  </sheetViews>
  <sheetFormatPr defaultRowHeight="15" x14ac:dyDescent="0.25"/>
  <cols>
    <col min="1" max="1" width="1.28515625" customWidth="1"/>
    <col min="2" max="2" width="27.42578125" customWidth="1"/>
    <col min="3" max="3" width="10.7109375" bestFit="1" customWidth="1"/>
    <col min="4" max="4" width="19.7109375" bestFit="1" customWidth="1"/>
    <col min="5" max="5" width="20.140625" bestFit="1" customWidth="1"/>
    <col min="6" max="6" width="21.28515625" bestFit="1" customWidth="1"/>
    <col min="7" max="7" width="9.28515625" customWidth="1"/>
    <col min="8" max="8" width="12.140625" customWidth="1"/>
    <col min="9" max="9" width="17" customWidth="1"/>
    <col min="10" max="10" width="14" bestFit="1" customWidth="1"/>
    <col min="11" max="11" width="13.7109375" bestFit="1" customWidth="1"/>
    <col min="16" max="16" width="9.7109375" customWidth="1"/>
  </cols>
  <sheetData>
    <row r="1" spans="1:17" x14ac:dyDescent="0.25">
      <c r="B1" s="21" t="s">
        <v>100</v>
      </c>
      <c r="C1" s="21"/>
      <c r="D1" s="21"/>
      <c r="E1" s="21"/>
      <c r="F1" s="21"/>
      <c r="G1" s="21"/>
      <c r="H1" s="21"/>
      <c r="I1" s="21"/>
      <c r="J1" s="21"/>
      <c r="K1" s="21"/>
      <c r="L1" s="6"/>
      <c r="M1" s="6"/>
      <c r="N1" s="6"/>
      <c r="O1" s="6"/>
      <c r="P1" s="6"/>
      <c r="Q1" s="6"/>
    </row>
    <row r="2" spans="1:17" s="112" customFormat="1" x14ac:dyDescent="0.25">
      <c r="B2" s="21"/>
      <c r="C2" s="21"/>
      <c r="D2" s="21"/>
      <c r="E2" s="21"/>
      <c r="F2" s="21"/>
      <c r="G2" s="21"/>
      <c r="H2" s="21"/>
      <c r="I2" s="21"/>
      <c r="J2" s="21"/>
      <c r="K2" s="21"/>
      <c r="L2" s="6"/>
      <c r="M2" s="6"/>
      <c r="N2" s="6"/>
      <c r="O2" s="6"/>
      <c r="P2" s="6"/>
      <c r="Q2" s="6"/>
    </row>
    <row r="3" spans="1:17" x14ac:dyDescent="0.25">
      <c r="B3" s="124" t="s">
        <v>148</v>
      </c>
      <c r="C3" s="124"/>
      <c r="D3" s="124"/>
      <c r="E3" s="124"/>
      <c r="F3" s="124"/>
      <c r="G3" s="124"/>
      <c r="H3" s="6"/>
      <c r="I3" s="6"/>
      <c r="J3" s="49"/>
      <c r="K3" s="49"/>
      <c r="L3" s="6"/>
      <c r="M3" s="6"/>
      <c r="N3" s="6"/>
      <c r="O3" s="6"/>
      <c r="P3" s="6"/>
      <c r="Q3" s="6"/>
    </row>
    <row r="4" spans="1:17" s="112" customFormat="1" x14ac:dyDescent="0.25">
      <c r="B4" s="124"/>
      <c r="C4" s="124"/>
      <c r="D4" s="124"/>
      <c r="E4" s="124"/>
      <c r="F4" s="124"/>
      <c r="G4" s="124"/>
      <c r="H4" s="6"/>
      <c r="I4" s="6"/>
      <c r="J4" s="49"/>
      <c r="K4" s="49"/>
      <c r="L4" s="6"/>
      <c r="M4" s="6"/>
      <c r="N4" s="6"/>
      <c r="O4" s="6"/>
      <c r="P4" s="6"/>
      <c r="Q4" s="6"/>
    </row>
    <row r="5" spans="1:17" s="112" customFormat="1" x14ac:dyDescent="0.25">
      <c r="B5" s="124"/>
      <c r="C5" s="124"/>
      <c r="D5" s="124"/>
      <c r="E5" s="124"/>
      <c r="F5" s="124"/>
      <c r="G5" s="124"/>
      <c r="H5" s="6"/>
      <c r="I5" s="6"/>
      <c r="J5" s="49"/>
      <c r="K5" s="49"/>
      <c r="L5" s="6"/>
      <c r="M5" s="6"/>
      <c r="N5" s="6"/>
      <c r="O5" s="6"/>
      <c r="P5" s="6"/>
      <c r="Q5" s="6"/>
    </row>
    <row r="6" spans="1:17" s="112" customFormat="1" x14ac:dyDescent="0.25">
      <c r="B6" s="6"/>
      <c r="C6" s="6"/>
      <c r="D6" s="49"/>
      <c r="E6" s="49"/>
      <c r="F6" s="50"/>
      <c r="G6" s="6"/>
      <c r="H6" s="6"/>
      <c r="I6" s="6"/>
      <c r="J6" s="49"/>
      <c r="K6" s="49"/>
      <c r="L6" s="6"/>
      <c r="M6" s="6"/>
      <c r="N6" s="6"/>
      <c r="O6" s="6"/>
      <c r="P6" s="6"/>
      <c r="Q6" s="6"/>
    </row>
    <row r="7" spans="1:17" x14ac:dyDescent="0.25">
      <c r="A7" s="17"/>
      <c r="B7" s="89" t="s">
        <v>103</v>
      </c>
      <c r="C7" s="17"/>
      <c r="D7" s="95"/>
      <c r="E7" s="95"/>
      <c r="F7" s="50"/>
      <c r="G7" s="6"/>
      <c r="H7" s="6"/>
      <c r="I7" s="6"/>
      <c r="J7" s="49"/>
      <c r="K7" s="49"/>
      <c r="L7" s="6"/>
      <c r="M7" s="6"/>
      <c r="N7" s="6"/>
      <c r="O7" s="6"/>
      <c r="P7" s="51"/>
      <c r="Q7" s="6"/>
    </row>
    <row r="8" spans="1:17" x14ac:dyDescent="0.25">
      <c r="B8" s="23" t="s">
        <v>24</v>
      </c>
      <c r="C8" s="16" t="s">
        <v>102</v>
      </c>
      <c r="D8" s="84"/>
      <c r="E8" s="84"/>
      <c r="F8" s="50"/>
      <c r="G8" s="6"/>
      <c r="H8" s="6"/>
      <c r="I8" s="6"/>
      <c r="J8" s="49"/>
      <c r="K8" s="49"/>
      <c r="L8" s="6"/>
      <c r="M8" s="6"/>
      <c r="N8" s="6"/>
      <c r="O8" s="6"/>
      <c r="P8" s="6"/>
      <c r="Q8" s="6"/>
    </row>
    <row r="9" spans="1:17" x14ac:dyDescent="0.25">
      <c r="B9" s="68" t="s">
        <v>25</v>
      </c>
      <c r="C9" s="18" t="s">
        <v>101</v>
      </c>
      <c r="D9" s="84"/>
      <c r="E9" s="84"/>
      <c r="F9" s="50"/>
      <c r="G9" s="6"/>
      <c r="H9" s="6"/>
      <c r="I9" s="6"/>
      <c r="J9" s="49"/>
      <c r="K9" s="49"/>
      <c r="L9" s="6"/>
      <c r="M9" s="6"/>
      <c r="N9" s="6"/>
      <c r="O9" s="6"/>
      <c r="P9" s="6"/>
      <c r="Q9" s="6"/>
    </row>
    <row r="10" spans="1:17" x14ac:dyDescent="0.25">
      <c r="B10" s="68" t="s">
        <v>27</v>
      </c>
      <c r="C10" s="18" t="s">
        <v>102</v>
      </c>
      <c r="D10" s="84"/>
      <c r="E10" s="84"/>
      <c r="F10" s="50"/>
      <c r="G10" s="6"/>
      <c r="H10" s="6"/>
      <c r="I10" s="6"/>
      <c r="J10" s="49"/>
      <c r="K10" s="49"/>
      <c r="L10" s="6"/>
      <c r="M10" s="6"/>
      <c r="N10" s="6"/>
      <c r="O10" s="6"/>
      <c r="P10" s="6"/>
      <c r="Q10" s="6"/>
    </row>
    <row r="11" spans="1:17" x14ac:dyDescent="0.25">
      <c r="B11" s="24" t="s">
        <v>10</v>
      </c>
      <c r="C11" s="20" t="s">
        <v>102</v>
      </c>
      <c r="D11" s="84"/>
      <c r="E11" s="84"/>
      <c r="F11" s="50"/>
      <c r="G11" s="6"/>
      <c r="H11" s="6"/>
      <c r="I11" s="6"/>
      <c r="J11" s="49"/>
      <c r="K11" s="49"/>
      <c r="L11" s="6"/>
      <c r="M11" s="6"/>
      <c r="N11" s="6"/>
      <c r="O11" s="6"/>
      <c r="P11" s="6"/>
      <c r="Q11" s="6"/>
    </row>
    <row r="12" spans="1:17" x14ac:dyDescent="0.25">
      <c r="B12" s="6"/>
      <c r="C12" s="6"/>
      <c r="D12" s="49"/>
      <c r="E12" s="49"/>
      <c r="F12" s="50"/>
      <c r="G12" s="6"/>
      <c r="H12" s="6"/>
      <c r="I12" s="6"/>
      <c r="J12" s="49"/>
      <c r="K12" s="49"/>
      <c r="L12" s="6"/>
      <c r="M12" s="6"/>
      <c r="N12" s="6"/>
      <c r="O12" s="6"/>
      <c r="P12" s="6"/>
      <c r="Q12" s="6"/>
    </row>
    <row r="13" spans="1:17" x14ac:dyDescent="0.25">
      <c r="B13" s="6"/>
      <c r="C13" s="6"/>
      <c r="D13" s="49"/>
      <c r="E13" s="49"/>
      <c r="F13" s="50"/>
      <c r="G13" s="6"/>
      <c r="H13" s="6"/>
      <c r="I13" s="6"/>
      <c r="J13" s="49"/>
      <c r="K13" s="49"/>
      <c r="L13" s="6"/>
      <c r="M13" s="6"/>
      <c r="N13" s="6"/>
      <c r="O13" s="6"/>
      <c r="P13" s="6"/>
      <c r="Q13" s="6"/>
    </row>
    <row r="14" spans="1:17" x14ac:dyDescent="0.25">
      <c r="C14" s="6"/>
      <c r="D14" s="49"/>
      <c r="E14" s="49"/>
      <c r="F14" s="50"/>
      <c r="G14" s="6"/>
      <c r="H14" s="6"/>
      <c r="I14" s="6"/>
      <c r="J14" s="49"/>
      <c r="K14" s="49"/>
      <c r="L14" s="6"/>
      <c r="M14" s="6"/>
      <c r="N14" s="6"/>
      <c r="O14" s="6"/>
      <c r="P14" s="6"/>
      <c r="Q14" s="6"/>
    </row>
    <row r="15" spans="1:17" x14ac:dyDescent="0.25">
      <c r="C15" s="6"/>
      <c r="D15" s="49"/>
      <c r="E15" s="49"/>
      <c r="F15" s="50"/>
      <c r="G15" s="6"/>
      <c r="H15" s="6"/>
      <c r="I15" s="6"/>
      <c r="J15" s="49"/>
      <c r="K15" s="49"/>
      <c r="L15" s="6"/>
      <c r="M15" s="6"/>
      <c r="N15" s="6"/>
      <c r="O15" s="6"/>
      <c r="P15" s="6"/>
      <c r="Q15" s="6"/>
    </row>
    <row r="16" spans="1:17" x14ac:dyDescent="0.25">
      <c r="B16" s="111"/>
      <c r="C16" s="6"/>
      <c r="D16" s="49"/>
      <c r="E16" s="49"/>
      <c r="F16" s="50"/>
      <c r="G16" s="6"/>
      <c r="H16" s="6"/>
      <c r="I16" s="6"/>
      <c r="J16" s="49"/>
      <c r="K16" s="49"/>
      <c r="L16" s="6"/>
      <c r="M16" s="6"/>
      <c r="N16" s="6"/>
      <c r="O16" s="6"/>
      <c r="P16" s="6"/>
      <c r="Q16" s="6"/>
    </row>
    <row r="17" spans="2:17" x14ac:dyDescent="0.25">
      <c r="B17" s="6"/>
      <c r="C17" s="6"/>
      <c r="D17" s="49"/>
      <c r="E17" s="49"/>
      <c r="F17" s="50"/>
      <c r="G17" s="6"/>
      <c r="H17" s="6"/>
      <c r="I17" s="6"/>
      <c r="J17" s="49"/>
      <c r="K17" s="49"/>
      <c r="L17" s="6"/>
      <c r="M17" s="6"/>
      <c r="N17" s="6"/>
      <c r="O17" s="6"/>
      <c r="P17" s="6"/>
      <c r="Q17" s="6"/>
    </row>
    <row r="18" spans="2:17" x14ac:dyDescent="0.25">
      <c r="B18" s="6"/>
      <c r="C18" s="6"/>
      <c r="D18" s="49"/>
      <c r="E18" s="49"/>
      <c r="F18" s="50"/>
      <c r="G18" s="6"/>
      <c r="H18" s="6"/>
      <c r="I18" s="6"/>
      <c r="J18" s="49"/>
      <c r="K18" s="49"/>
      <c r="L18" s="6"/>
      <c r="M18" s="6"/>
      <c r="N18" s="6"/>
      <c r="O18" s="6"/>
      <c r="P18" s="6"/>
      <c r="Q18" s="6"/>
    </row>
    <row r="19" spans="2:17" x14ac:dyDescent="0.25">
      <c r="B19" s="6"/>
      <c r="C19" s="6"/>
      <c r="D19" s="49"/>
      <c r="E19" s="49"/>
      <c r="F19" s="50"/>
      <c r="G19" s="6"/>
      <c r="H19" s="6"/>
      <c r="I19" s="6"/>
      <c r="J19" s="49"/>
      <c r="K19" s="49"/>
      <c r="L19" s="6"/>
      <c r="M19" s="6"/>
      <c r="N19" s="6"/>
      <c r="O19" s="6"/>
      <c r="P19" s="6"/>
      <c r="Q19" s="6"/>
    </row>
    <row r="20" spans="2:17" x14ac:dyDescent="0.25">
      <c r="B20" s="6"/>
      <c r="C20" s="6"/>
      <c r="D20" s="49"/>
      <c r="E20" s="49"/>
      <c r="F20" s="50"/>
      <c r="G20" s="6"/>
      <c r="H20" s="6"/>
      <c r="I20" s="6"/>
      <c r="J20" s="49"/>
      <c r="K20" s="49"/>
      <c r="L20" s="6"/>
      <c r="M20" s="6"/>
      <c r="N20" s="6"/>
      <c r="O20" s="6"/>
      <c r="P20" s="6"/>
      <c r="Q20" s="6"/>
    </row>
    <row r="21" spans="2:17" x14ac:dyDescent="0.25">
      <c r="B21" s="6"/>
      <c r="C21" s="6"/>
      <c r="D21" s="49"/>
      <c r="E21" s="49"/>
      <c r="F21" s="6"/>
      <c r="G21" s="6"/>
      <c r="H21" s="6"/>
      <c r="I21" s="6"/>
      <c r="J21" s="6"/>
      <c r="K21" s="6"/>
      <c r="L21" s="6"/>
      <c r="M21" s="6"/>
      <c r="N21" s="6"/>
      <c r="O21" s="6"/>
      <c r="P21" s="6"/>
      <c r="Q21" s="6"/>
    </row>
    <row r="22" spans="2:17" x14ac:dyDescent="0.25">
      <c r="B22" s="6"/>
      <c r="C22" s="6"/>
      <c r="D22" s="49"/>
      <c r="E22" s="49"/>
      <c r="F22" s="50"/>
      <c r="G22" s="6"/>
      <c r="H22" s="6"/>
      <c r="I22" s="6"/>
      <c r="J22" s="49"/>
      <c r="K22" s="49"/>
      <c r="L22" s="6"/>
      <c r="M22" s="6"/>
      <c r="N22" s="6"/>
      <c r="O22" s="6"/>
      <c r="P22" s="6"/>
      <c r="Q22" s="6"/>
    </row>
    <row r="23" spans="2:17" x14ac:dyDescent="0.25">
      <c r="B23" s="6"/>
      <c r="C23" s="6"/>
      <c r="D23" s="49"/>
      <c r="E23" s="49"/>
      <c r="F23" s="50"/>
      <c r="G23" s="6"/>
      <c r="H23" s="6"/>
      <c r="I23" s="6"/>
      <c r="J23" s="49"/>
      <c r="K23" s="49"/>
      <c r="L23" s="6"/>
      <c r="M23" s="6"/>
      <c r="N23" s="6"/>
      <c r="O23" s="6"/>
      <c r="P23" s="6"/>
      <c r="Q23" s="6"/>
    </row>
    <row r="24" spans="2:17" x14ac:dyDescent="0.25">
      <c r="B24" s="6"/>
      <c r="C24" s="6"/>
      <c r="D24" s="49"/>
      <c r="E24" s="49"/>
      <c r="F24" s="50"/>
      <c r="G24" s="6"/>
      <c r="H24" s="6"/>
      <c r="I24" s="6"/>
      <c r="J24" s="49"/>
      <c r="K24" s="49"/>
      <c r="L24" s="6"/>
      <c r="M24" s="6"/>
      <c r="N24" s="6"/>
      <c r="O24" s="6"/>
      <c r="P24" s="6"/>
      <c r="Q24" s="6"/>
    </row>
    <row r="25" spans="2:17" x14ac:dyDescent="0.25">
      <c r="B25" s="6"/>
      <c r="C25" s="6"/>
      <c r="D25" s="49"/>
      <c r="E25" s="49"/>
      <c r="F25" s="50"/>
      <c r="G25" s="6"/>
      <c r="H25" s="6"/>
      <c r="I25" s="6"/>
      <c r="J25" s="49"/>
      <c r="K25" s="49"/>
      <c r="L25" s="6"/>
      <c r="M25" s="6"/>
      <c r="N25" s="6"/>
      <c r="O25" s="6"/>
      <c r="P25" s="6"/>
      <c r="Q25" s="6"/>
    </row>
    <row r="26" spans="2:17" x14ac:dyDescent="0.25">
      <c r="B26" s="6"/>
      <c r="C26" s="6"/>
      <c r="D26" s="49"/>
      <c r="E26" s="49"/>
      <c r="F26" s="50"/>
      <c r="G26" s="6"/>
      <c r="H26" s="6"/>
      <c r="I26" s="6"/>
      <c r="J26" s="49"/>
      <c r="K26" s="49"/>
      <c r="L26" s="6"/>
      <c r="M26" s="6"/>
      <c r="N26" s="6"/>
      <c r="O26" s="6"/>
      <c r="P26" s="6"/>
      <c r="Q26" s="6"/>
    </row>
    <row r="27" spans="2:17" x14ac:dyDescent="0.25">
      <c r="B27" s="6"/>
      <c r="C27" s="6"/>
      <c r="D27" s="49"/>
      <c r="E27" s="49"/>
      <c r="F27" s="50"/>
      <c r="G27" s="6"/>
      <c r="H27" s="6"/>
      <c r="I27" s="6"/>
      <c r="J27" s="49"/>
      <c r="K27" s="49"/>
      <c r="L27" s="6"/>
      <c r="M27" s="6"/>
      <c r="N27" s="6"/>
      <c r="O27" s="6"/>
      <c r="P27" s="6"/>
      <c r="Q27" s="6"/>
    </row>
    <row r="28" spans="2:17" x14ac:dyDescent="0.25">
      <c r="B28" s="6"/>
      <c r="C28" s="6"/>
      <c r="D28" s="49"/>
      <c r="E28" s="49"/>
      <c r="F28" s="50"/>
      <c r="G28" s="6"/>
      <c r="H28" s="6"/>
      <c r="I28" s="6"/>
      <c r="J28" s="49"/>
      <c r="K28" s="49"/>
      <c r="L28" s="6"/>
      <c r="M28" s="6"/>
      <c r="N28" s="6"/>
      <c r="O28" s="6"/>
      <c r="P28" s="6"/>
      <c r="Q28" s="6"/>
    </row>
    <row r="29" spans="2:17" x14ac:dyDescent="0.25">
      <c r="B29" s="6"/>
      <c r="C29" s="6"/>
      <c r="D29" s="49"/>
      <c r="E29" s="49"/>
      <c r="F29" s="50"/>
      <c r="G29" s="6"/>
      <c r="H29" s="6"/>
      <c r="I29" s="6"/>
      <c r="J29" s="49"/>
      <c r="K29" s="49"/>
      <c r="L29" s="6"/>
      <c r="M29" s="6"/>
      <c r="N29" s="6"/>
      <c r="O29" s="6"/>
      <c r="P29" s="6"/>
      <c r="Q29" s="6"/>
    </row>
    <row r="30" spans="2:17" x14ac:dyDescent="0.25">
      <c r="B30" s="6"/>
      <c r="C30" s="6"/>
      <c r="D30" s="49"/>
      <c r="E30" s="49"/>
      <c r="F30" s="50"/>
      <c r="G30" s="6"/>
      <c r="H30" s="6"/>
      <c r="I30" s="6"/>
      <c r="J30" s="49"/>
      <c r="K30" s="49"/>
      <c r="L30" s="6"/>
      <c r="M30" s="6"/>
      <c r="N30" s="6"/>
      <c r="O30" s="6"/>
      <c r="P30" s="6"/>
      <c r="Q30" s="6"/>
    </row>
    <row r="31" spans="2:17" x14ac:dyDescent="0.25">
      <c r="B31" s="6"/>
      <c r="C31" s="6"/>
      <c r="D31" s="49"/>
      <c r="E31" s="49"/>
      <c r="F31" s="50"/>
      <c r="G31" s="6"/>
      <c r="H31" s="6"/>
      <c r="I31" s="6"/>
      <c r="J31" s="49"/>
      <c r="K31" s="49"/>
      <c r="L31" s="6"/>
      <c r="M31" s="6"/>
      <c r="N31" s="6"/>
      <c r="O31" s="6"/>
      <c r="P31" s="6"/>
      <c r="Q31" s="6"/>
    </row>
    <row r="32" spans="2:17" x14ac:dyDescent="0.25">
      <c r="B32" s="6"/>
      <c r="C32" s="6"/>
      <c r="D32" s="49"/>
      <c r="E32" s="49"/>
      <c r="F32" s="50"/>
      <c r="G32" s="6"/>
      <c r="H32" s="6"/>
      <c r="I32" s="6"/>
      <c r="J32" s="49"/>
      <c r="K32" s="49"/>
      <c r="L32" s="6"/>
      <c r="M32" s="6"/>
      <c r="N32" s="6"/>
      <c r="O32" s="6"/>
      <c r="P32" s="6"/>
      <c r="Q32" s="6"/>
    </row>
    <row r="33" spans="2:17" x14ac:dyDescent="0.25">
      <c r="B33" s="6"/>
      <c r="C33" s="6"/>
      <c r="D33" s="6"/>
      <c r="E33" s="6"/>
      <c r="F33" s="6"/>
      <c r="G33" s="6"/>
      <c r="H33" s="6"/>
      <c r="I33" s="6"/>
      <c r="J33" s="6"/>
      <c r="K33" s="6"/>
      <c r="L33" s="6"/>
      <c r="M33" s="6"/>
      <c r="N33" s="6"/>
      <c r="O33" s="6"/>
      <c r="P33" s="6"/>
      <c r="Q33" s="6"/>
    </row>
    <row r="34" spans="2:17" x14ac:dyDescent="0.25">
      <c r="B34" s="6"/>
      <c r="C34" s="6"/>
      <c r="D34" s="6"/>
      <c r="E34" s="6"/>
      <c r="F34" s="6"/>
      <c r="G34" s="6"/>
      <c r="H34" s="6"/>
      <c r="I34" s="6"/>
      <c r="J34" s="6"/>
      <c r="K34" s="6"/>
      <c r="L34" s="6"/>
      <c r="M34" s="6"/>
      <c r="N34" s="6"/>
      <c r="O34" s="6"/>
      <c r="P34" s="6"/>
      <c r="Q34" s="6"/>
    </row>
  </sheetData>
  <mergeCells count="1">
    <mergeCell ref="B3: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36"/>
  <sheetViews>
    <sheetView workbookViewId="0">
      <selection activeCell="D37" sqref="D37"/>
    </sheetView>
  </sheetViews>
  <sheetFormatPr defaultRowHeight="15" x14ac:dyDescent="0.25"/>
  <cols>
    <col min="1" max="1" width="1.7109375" customWidth="1"/>
    <col min="2" max="2" width="33.140625" customWidth="1"/>
    <col min="3" max="3" width="3.85546875" customWidth="1"/>
    <col min="4" max="4" width="19.42578125" bestFit="1" customWidth="1"/>
    <col min="5" max="5" width="19.42578125" customWidth="1"/>
    <col min="6" max="7" width="19.85546875" style="1" bestFit="1" customWidth="1"/>
  </cols>
  <sheetData>
    <row r="1" spans="2:7" x14ac:dyDescent="0.25">
      <c r="B1" s="21" t="s">
        <v>98</v>
      </c>
    </row>
    <row r="3" spans="2:7" x14ac:dyDescent="0.25">
      <c r="B3" s="122" t="s">
        <v>147</v>
      </c>
      <c r="C3" s="122"/>
      <c r="D3" s="122"/>
      <c r="E3" s="122"/>
      <c r="F3" s="122"/>
      <c r="G3" s="122"/>
    </row>
    <row r="4" spans="2:7" x14ac:dyDescent="0.25">
      <c r="B4" s="122"/>
      <c r="C4" s="122"/>
      <c r="D4" s="122"/>
      <c r="E4" s="122"/>
      <c r="F4" s="122"/>
      <c r="G4" s="122"/>
    </row>
    <row r="5" spans="2:7" x14ac:dyDescent="0.25">
      <c r="D5" s="32" t="s">
        <v>94</v>
      </c>
    </row>
    <row r="6" spans="2:7" x14ac:dyDescent="0.25">
      <c r="D6" s="40" t="s">
        <v>20</v>
      </c>
    </row>
    <row r="7" spans="2:7" x14ac:dyDescent="0.25">
      <c r="B7" s="65" t="s">
        <v>150</v>
      </c>
      <c r="C7" s="15"/>
      <c r="D7" s="67" t="s">
        <v>15</v>
      </c>
      <c r="E7" s="17"/>
    </row>
    <row r="8" spans="2:7" x14ac:dyDescent="0.25">
      <c r="B8" s="68" t="s">
        <v>24</v>
      </c>
      <c r="C8" s="17"/>
      <c r="D8" s="91">
        <f>VLOOKUP(B8, '1a. NYISO'!$B$22:$U$24, 20, FALSE)</f>
        <v>83366.598734599887</v>
      </c>
    </row>
    <row r="9" spans="2:7" x14ac:dyDescent="0.25">
      <c r="B9" s="68" t="s">
        <v>25</v>
      </c>
      <c r="C9" s="17"/>
      <c r="D9" s="91">
        <f>VLOOKUP(B9, '1a. NYISO'!$B$22:$U$24, 20, FALSE)</f>
        <v>125118.29134130884</v>
      </c>
      <c r="E9" s="90"/>
    </row>
    <row r="10" spans="2:7" x14ac:dyDescent="0.25">
      <c r="B10" s="24" t="s">
        <v>27</v>
      </c>
      <c r="C10" s="19"/>
      <c r="D10" s="92">
        <f>VLOOKUP(B10, '1a. NYISO'!$B$22:$U$24, 20, FALSE)</f>
        <v>218895.69112583424</v>
      </c>
      <c r="E10" s="90"/>
    </row>
    <row r="11" spans="2:7" x14ac:dyDescent="0.25">
      <c r="B11" s="17"/>
      <c r="C11" s="17"/>
      <c r="D11" s="17"/>
      <c r="E11" s="17"/>
    </row>
    <row r="12" spans="2:7" x14ac:dyDescent="0.25">
      <c r="B12" s="71" t="s">
        <v>18</v>
      </c>
      <c r="C12" s="15"/>
      <c r="D12" s="72" t="s">
        <v>85</v>
      </c>
      <c r="E12" s="73" t="s">
        <v>96</v>
      </c>
    </row>
    <row r="13" spans="2:7" x14ac:dyDescent="0.25">
      <c r="B13" s="68" t="s">
        <v>24</v>
      </c>
      <c r="C13" s="17"/>
      <c r="D13" s="87"/>
      <c r="E13" s="78">
        <f>'1a. NYISO'!E22</f>
        <v>48000</v>
      </c>
    </row>
    <row r="14" spans="2:7" x14ac:dyDescent="0.25">
      <c r="B14" s="68" t="s">
        <v>25</v>
      </c>
      <c r="C14" s="17"/>
      <c r="D14" s="69">
        <f>'1a. NYISO'!D23</f>
        <v>2400</v>
      </c>
      <c r="E14" s="88"/>
    </row>
    <row r="15" spans="2:7" x14ac:dyDescent="0.25">
      <c r="B15" s="24" t="s">
        <v>27</v>
      </c>
      <c r="C15" s="19"/>
      <c r="D15" s="79"/>
      <c r="E15" s="81">
        <f>'1a. NYISO'!E24</f>
        <v>50000</v>
      </c>
    </row>
    <row r="16" spans="2:7" x14ac:dyDescent="0.25">
      <c r="B16" s="21"/>
      <c r="D16" s="28"/>
    </row>
    <row r="17" spans="2:7" x14ac:dyDescent="0.25">
      <c r="B17" s="65" t="s">
        <v>150</v>
      </c>
      <c r="C17" s="15"/>
      <c r="D17" s="72" t="s">
        <v>42</v>
      </c>
      <c r="E17" s="73" t="s">
        <v>43</v>
      </c>
    </row>
    <row r="18" spans="2:7" x14ac:dyDescent="0.25">
      <c r="B18" s="68" t="s">
        <v>24</v>
      </c>
      <c r="C18" s="17"/>
      <c r="D18" s="87"/>
      <c r="E18" s="93">
        <f>D8/E13</f>
        <v>1.7368041403041643</v>
      </c>
      <c r="F18" s="26" t="s">
        <v>104</v>
      </c>
    </row>
    <row r="19" spans="2:7" x14ac:dyDescent="0.25">
      <c r="B19" s="68" t="s">
        <v>25</v>
      </c>
      <c r="C19" s="17"/>
      <c r="D19" s="84">
        <f>D9/D14</f>
        <v>52.132621392212016</v>
      </c>
      <c r="E19" s="88"/>
      <c r="F19" s="26" t="s">
        <v>104</v>
      </c>
    </row>
    <row r="20" spans="2:7" x14ac:dyDescent="0.25">
      <c r="B20" s="24" t="s">
        <v>27</v>
      </c>
      <c r="C20" s="19"/>
      <c r="D20" s="79"/>
      <c r="E20" s="86">
        <f>D10/E15</f>
        <v>4.3779138225166845</v>
      </c>
      <c r="F20" s="26" t="s">
        <v>104</v>
      </c>
    </row>
    <row r="22" spans="2:7" s="6" customFormat="1" x14ac:dyDescent="0.25">
      <c r="D22" s="32" t="s">
        <v>95</v>
      </c>
      <c r="E22" s="32" t="s">
        <v>136</v>
      </c>
    </row>
    <row r="23" spans="2:7" ht="33.75" customHeight="1" x14ac:dyDescent="0.25">
      <c r="D23" s="40" t="s">
        <v>146</v>
      </c>
      <c r="E23" s="40" t="s">
        <v>117</v>
      </c>
      <c r="G23"/>
    </row>
    <row r="24" spans="2:7" x14ac:dyDescent="0.25">
      <c r="B24" s="65" t="s">
        <v>150</v>
      </c>
      <c r="C24" s="15"/>
      <c r="D24" s="66" t="s">
        <v>23</v>
      </c>
      <c r="E24" s="67" t="s">
        <v>23</v>
      </c>
      <c r="G24"/>
    </row>
    <row r="25" spans="2:7" x14ac:dyDescent="0.25">
      <c r="B25" s="24" t="s">
        <v>10</v>
      </c>
      <c r="C25" s="19"/>
      <c r="D25" s="70">
        <f>'1b. EPA 2016'!H17</f>
        <v>8321.2926161142459</v>
      </c>
      <c r="E25" s="82">
        <f>VLOOKUP(B25, '1c. EIA 2020'!$B$17:$G$17, 6, FALSE)</f>
        <v>4021.3807320612618</v>
      </c>
      <c r="G25"/>
    </row>
    <row r="26" spans="2:7" x14ac:dyDescent="0.25">
      <c r="B26" s="6"/>
      <c r="C26" s="6"/>
      <c r="D26" s="9"/>
      <c r="E26" s="10"/>
      <c r="G26"/>
    </row>
    <row r="27" spans="2:7" x14ac:dyDescent="0.25">
      <c r="B27" s="71" t="s">
        <v>18</v>
      </c>
      <c r="C27" s="15"/>
      <c r="D27" s="72" t="s">
        <v>145</v>
      </c>
      <c r="E27" s="73" t="s">
        <v>145</v>
      </c>
      <c r="G27"/>
    </row>
    <row r="28" spans="2:7" x14ac:dyDescent="0.25">
      <c r="B28" s="74"/>
      <c r="C28" s="75" t="s">
        <v>41</v>
      </c>
      <c r="D28" s="76" t="s">
        <v>99</v>
      </c>
      <c r="E28" s="77" t="s">
        <v>99</v>
      </c>
      <c r="G28"/>
    </row>
    <row r="29" spans="2:7" x14ac:dyDescent="0.25">
      <c r="B29" s="24" t="s">
        <v>10</v>
      </c>
      <c r="C29" s="19"/>
      <c r="D29" s="80">
        <v>5506.9934782608698</v>
      </c>
      <c r="E29" s="81">
        <v>5506.9934782608698</v>
      </c>
      <c r="G29"/>
    </row>
    <row r="30" spans="2:7" x14ac:dyDescent="0.25">
      <c r="D30" s="9"/>
      <c r="E30" s="9"/>
      <c r="G30"/>
    </row>
    <row r="31" spans="2:7" x14ac:dyDescent="0.25">
      <c r="B31" s="65" t="s">
        <v>152</v>
      </c>
      <c r="C31" s="83"/>
      <c r="D31" s="72" t="s">
        <v>43</v>
      </c>
      <c r="E31" s="73" t="s">
        <v>43</v>
      </c>
      <c r="G31"/>
    </row>
    <row r="32" spans="2:7" x14ac:dyDescent="0.25">
      <c r="B32" s="24" t="s">
        <v>10</v>
      </c>
      <c r="C32" s="19"/>
      <c r="D32" s="85">
        <f>D25/D29</f>
        <v>1.5110409425692914</v>
      </c>
      <c r="E32" s="86">
        <f>E25/E29</f>
        <v>0.73023161329968189</v>
      </c>
      <c r="G32"/>
    </row>
    <row r="33" spans="2:7" x14ac:dyDescent="0.25">
      <c r="B33" s="6"/>
      <c r="D33" s="8"/>
      <c r="E33" s="2"/>
      <c r="F33" s="118"/>
      <c r="G33" s="118"/>
    </row>
    <row r="34" spans="2:7" x14ac:dyDescent="0.25">
      <c r="B34" s="28"/>
      <c r="E34" s="117"/>
      <c r="G34"/>
    </row>
    <row r="35" spans="2:7" x14ac:dyDescent="0.25">
      <c r="B35" s="65" t="s">
        <v>151</v>
      </c>
      <c r="C35" s="15"/>
      <c r="D35" s="73" t="s">
        <v>43</v>
      </c>
      <c r="E35" s="1"/>
      <c r="G35"/>
    </row>
    <row r="36" spans="2:7" x14ac:dyDescent="0.25">
      <c r="B36" s="24" t="s">
        <v>10</v>
      </c>
      <c r="C36" s="19"/>
      <c r="D36" s="94">
        <f>(D32*0.5)+(AVERAGE(E32:E32)*0.5)</f>
        <v>1.1206362779344867</v>
      </c>
      <c r="E36" s="26" t="s">
        <v>104</v>
      </c>
      <c r="G36"/>
    </row>
  </sheetData>
  <mergeCells count="1">
    <mergeCell ref="B3: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0"/>
  <sheetViews>
    <sheetView tabSelected="1" zoomScale="130" zoomScaleNormal="130" workbookViewId="0">
      <selection activeCell="E14" sqref="E14"/>
    </sheetView>
  </sheetViews>
  <sheetFormatPr defaultRowHeight="15" x14ac:dyDescent="0.25"/>
  <cols>
    <col min="1" max="1" width="3.140625" style="6" customWidth="1"/>
    <col min="2" max="2" width="34.42578125" style="6" bestFit="1" customWidth="1"/>
    <col min="3" max="6" width="19.28515625" style="6" customWidth="1"/>
  </cols>
  <sheetData>
    <row r="1" spans="1:6" x14ac:dyDescent="0.25">
      <c r="A1"/>
      <c r="B1" s="125" t="s">
        <v>149</v>
      </c>
      <c r="C1" s="125"/>
      <c r="D1" s="125"/>
      <c r="E1" s="125"/>
      <c r="F1" s="125"/>
    </row>
    <row r="2" spans="1:6" x14ac:dyDescent="0.25">
      <c r="A2"/>
      <c r="B2" s="125"/>
      <c r="C2" s="125"/>
      <c r="D2" s="125"/>
      <c r="E2" s="125"/>
      <c r="F2" s="125"/>
    </row>
    <row r="3" spans="1:6" x14ac:dyDescent="0.25">
      <c r="A3"/>
      <c r="B3"/>
      <c r="C3"/>
      <c r="D3" s="1"/>
      <c r="E3"/>
      <c r="F3"/>
    </row>
    <row r="4" spans="1:6" x14ac:dyDescent="0.25">
      <c r="A4"/>
      <c r="B4" s="122" t="s">
        <v>140</v>
      </c>
      <c r="C4" s="122"/>
      <c r="D4" s="122"/>
      <c r="E4" s="122"/>
      <c r="F4" s="122"/>
    </row>
    <row r="5" spans="1:6" x14ac:dyDescent="0.25">
      <c r="A5"/>
      <c r="B5" s="122"/>
      <c r="C5" s="122"/>
      <c r="D5" s="122"/>
      <c r="E5" s="122"/>
      <c r="F5" s="122"/>
    </row>
    <row r="6" spans="1:6" x14ac:dyDescent="0.25">
      <c r="A6"/>
      <c r="B6" s="122"/>
      <c r="C6" s="122"/>
      <c r="D6" s="122"/>
      <c r="E6" s="122"/>
      <c r="F6" s="122"/>
    </row>
    <row r="7" spans="1:6" s="111" customFormat="1" x14ac:dyDescent="0.25">
      <c r="B7" s="122" t="s">
        <v>141</v>
      </c>
      <c r="C7" s="122"/>
      <c r="D7" s="122"/>
      <c r="E7" s="122"/>
      <c r="F7" s="122"/>
    </row>
    <row r="8" spans="1:6" s="111" customFormat="1" x14ac:dyDescent="0.25">
      <c r="B8" s="122"/>
      <c r="C8" s="122"/>
      <c r="D8" s="122"/>
      <c r="E8" s="122"/>
      <c r="F8" s="122"/>
    </row>
    <row r="9" spans="1:6" s="119" customFormat="1" x14ac:dyDescent="0.25">
      <c r="B9" s="122" t="s">
        <v>158</v>
      </c>
      <c r="C9" s="122"/>
      <c r="D9" s="122"/>
      <c r="E9" s="122"/>
      <c r="F9" s="122"/>
    </row>
    <row r="10" spans="1:6" s="119" customFormat="1" x14ac:dyDescent="0.25">
      <c r="B10" s="122"/>
      <c r="C10" s="122"/>
      <c r="D10" s="122"/>
      <c r="E10" s="122"/>
      <c r="F10" s="122"/>
    </row>
    <row r="11" spans="1:6" s="111" customFormat="1" x14ac:dyDescent="0.25">
      <c r="B11" s="110"/>
      <c r="C11" s="110"/>
      <c r="D11" s="110"/>
      <c r="E11" s="110"/>
      <c r="F11" s="110"/>
    </row>
    <row r="12" spans="1:6" x14ac:dyDescent="0.25">
      <c r="A12"/>
      <c r="B12" s="12"/>
      <c r="C12" s="12"/>
      <c r="D12" s="115" t="s">
        <v>112</v>
      </c>
      <c r="E12" s="115"/>
      <c r="F12" s="115" t="s">
        <v>112</v>
      </c>
    </row>
    <row r="13" spans="1:6" s="6" customFormat="1" x14ac:dyDescent="0.25">
      <c r="C13" s="109" t="s">
        <v>40</v>
      </c>
      <c r="D13" s="109" t="s">
        <v>40</v>
      </c>
      <c r="E13" s="109" t="s">
        <v>39</v>
      </c>
      <c r="F13" s="109" t="s">
        <v>39</v>
      </c>
    </row>
    <row r="14" spans="1:6" s="6" customFormat="1" ht="30" customHeight="1" x14ac:dyDescent="0.25">
      <c r="C14" s="33" t="s">
        <v>153</v>
      </c>
      <c r="D14" s="114" t="s">
        <v>139</v>
      </c>
      <c r="E14" s="33" t="s">
        <v>153</v>
      </c>
      <c r="F14" s="114" t="s">
        <v>139</v>
      </c>
    </row>
    <row r="15" spans="1:6" s="6" customFormat="1" x14ac:dyDescent="0.25">
      <c r="C15" s="48"/>
      <c r="D15" s="48"/>
    </row>
    <row r="16" spans="1:6" s="6" customFormat="1" ht="15.75" thickBot="1" x14ac:dyDescent="0.3">
      <c r="B16" s="96" t="s">
        <v>26</v>
      </c>
      <c r="C16" s="32" t="s">
        <v>113</v>
      </c>
      <c r="E16" s="32" t="s">
        <v>113</v>
      </c>
    </row>
    <row r="17" spans="2:7" ht="15.75" thickBot="1" x14ac:dyDescent="0.3">
      <c r="B17" s="6" t="s">
        <v>24</v>
      </c>
      <c r="C17" s="46"/>
      <c r="D17" s="46"/>
      <c r="E17" s="113">
        <f>'Step 3 - Convert Ext. Estimates'!E18</f>
        <v>1.7368041403041643</v>
      </c>
      <c r="F17" s="115" t="s">
        <v>111</v>
      </c>
    </row>
    <row r="18" spans="2:7" ht="15.75" thickBot="1" x14ac:dyDescent="0.3">
      <c r="B18" s="6" t="s">
        <v>25</v>
      </c>
      <c r="C18" s="113">
        <f>'Step 3 - Convert Ext. Estimates'!D19</f>
        <v>52.132621392212016</v>
      </c>
      <c r="D18" s="115" t="s">
        <v>111</v>
      </c>
      <c r="E18" s="46" t="e">
        <f>#REF!/#REF!</f>
        <v>#REF!</v>
      </c>
      <c r="F18" s="46"/>
    </row>
    <row r="19" spans="2:7" ht="15.75" thickBot="1" x14ac:dyDescent="0.3">
      <c r="B19" s="6" t="s">
        <v>27</v>
      </c>
      <c r="C19" s="38"/>
      <c r="D19" s="38"/>
      <c r="E19" s="113">
        <f>'Step 3 - Convert Ext. Estimates'!E20</f>
        <v>4.3779138225166845</v>
      </c>
      <c r="F19" s="115" t="s">
        <v>111</v>
      </c>
      <c r="G19" s="6"/>
    </row>
    <row r="20" spans="2:7" ht="15.75" thickBot="1" x14ac:dyDescent="0.3">
      <c r="B20" s="6" t="s">
        <v>10</v>
      </c>
      <c r="C20" s="41"/>
      <c r="D20" s="39"/>
      <c r="E20" s="22">
        <f>VLOOKUP(B20, 'Step 3 - Convert Ext. Estimates'!$B$36:$D$36, 3, FALSE)</f>
        <v>1.1206362779344867</v>
      </c>
      <c r="F20" s="113">
        <v>0.65</v>
      </c>
    </row>
  </sheetData>
  <mergeCells count="4">
    <mergeCell ref="B4:F6"/>
    <mergeCell ref="B1:F2"/>
    <mergeCell ref="B7:F8"/>
    <mergeCell ref="B9:F10"/>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 Document" ma:contentTypeID="0x010100347146B2805EC149A45E2D977948FC8300D9CE16D12BE81644A36D5EFCA5179610" ma:contentTypeVersion="24" ma:contentTypeDescription="" ma:contentTypeScope="" ma:versionID="f22e8e7a33bfb7db6812a7140bec5698">
  <xsd:schema xmlns:xsd="http://www.w3.org/2001/XMLSchema" xmlns:xs="http://www.w3.org/2001/XMLSchema" xmlns:p="http://schemas.microsoft.com/office/2006/metadata/properties" xmlns:ns1="http://schemas.microsoft.com/sharepoint/v3" xmlns:ns2="84cb9037-b751-4bb5-ae1d-71cbccfa8edf" xmlns:ns3="2e64aaae-efe8-4b36-9ab4-486f04499e09" xmlns:ns4="3fa2ecdb-d3bf-400c-82ba-7ade98a09f0b" targetNamespace="http://schemas.microsoft.com/office/2006/metadata/properties" ma:root="true" ma:fieldsID="bdbc6b2d44cdcce9886ec866d1086b86" ns1:_="" ns2:_="" ns3:_="" ns4:_="">
    <xsd:import namespace="http://schemas.microsoft.com/sharepoint/v3"/>
    <xsd:import namespace="84cb9037-b751-4bb5-ae1d-71cbccfa8edf"/>
    <xsd:import namespace="2e64aaae-efe8-4b36-9ab4-486f04499e09"/>
    <xsd:import namespace="3fa2ecdb-d3bf-400c-82ba-7ade98a09f0b"/>
    <xsd:element name="properties">
      <xsd:complexType>
        <xsd:sequence>
          <xsd:element name="documentManagement">
            <xsd:complexType>
              <xsd:all>
                <xsd:element ref="ns2:Doc_x0020_Owner"/>
                <xsd:element ref="ns2:Doc_x0020_Status"/>
                <xsd:element ref="ns2:InfoSec_x0020_Classification" minOccurs="0"/>
                <xsd:element ref="ns2:ISO_x0020_Department" minOccurs="0"/>
                <xsd:element ref="ns2:_dlc_DocId" minOccurs="0"/>
                <xsd:element ref="ns2:_dlc_DocIdUrl" minOccurs="0"/>
                <xsd:element ref="ns2:_dlc_DocIdPersistId" minOccurs="0"/>
                <xsd:element ref="ns2:Date_x0020_Became_x0020_Record" minOccurs="0"/>
                <xsd:element ref="ns2:ISO_x0020_Division" minOccurs="0"/>
                <xsd:element ref="ns3:b096d808b59a41b7a526eb1052d792f3" minOccurs="0"/>
                <xsd:element ref="ns3:TaxCatchAll" minOccurs="0"/>
                <xsd:element ref="ns3:TaxCatchAllLabel" minOccurs="0"/>
                <xsd:element ref="ns3:ac6042663e6544a5b5f6c47baa21cbec" minOccurs="0"/>
                <xsd:element ref="ns3:mb7a63be961241008d728fcf8db72869" minOccurs="0"/>
                <xsd:element ref="ns4:n0qy" minOccurs="0"/>
                <xsd:element ref="ns1:CSMeta2010Field" minOccurs="0"/>
                <xsd:element ref="ns4:rc4u" minOccurs="0"/>
                <xsd:element ref="ns4:_x0073_c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6"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b9037-b751-4bb5-ae1d-71cbccfa8edf" elementFormDefault="qualified">
    <xsd:import namespace="http://schemas.microsoft.com/office/2006/documentManagement/types"/>
    <xsd:import namespace="http://schemas.microsoft.com/office/infopath/2007/PartnerControls"/>
    <xsd:element name="Doc_x0020_Owner" ma:index="1" ma:displayName="Doc Owner" ma:list="UserInfo" ma:SharePointGroup="0" ma:internalName="Doc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Status" ma:index="2" ma:displayName="Doc Status" ma:format="Dropdown" ma:internalName="Doc_x0020_Status" ma:readOnly="false">
      <xsd:simpleType>
        <xsd:restriction base="dms:Choice">
          <xsd:enumeration value="Draft"/>
          <xsd:enumeration value="Under Review"/>
          <xsd:enumeration value="Final"/>
        </xsd:restriction>
      </xsd:simpleType>
    </xsd:element>
    <xsd:element name="InfoSec_x0020_Classification" ma:index="3" nillable="true" ma:displayName="InfoSec Classification" ma:format="RadioButtons" ma:internalName="InfoSec_x0020_Classification">
      <xsd:simpleType>
        <xsd:restriction base="dms:Choice">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4" nillable="true" ma:displayName="ISO Department" ma:format="Dropdown" ma:internalName="ISO_x0020_Department">
      <xsd:simpleType>
        <xsd:restriction base="dms:Choice">
          <xsd:enumeration value="Business Planning and Operations"/>
          <xsd:enumeration value="Business Solutions"/>
          <xsd:enumeration value="Business Solutions and Quality"/>
          <xsd:enumeration value="Campus Operations"/>
          <xsd:enumeration value="CFO &amp; Treasurer"/>
          <xsd:enumeration value="Communications &amp; Public Relations"/>
          <xsd:enumeration value="Compensation &amp; Benefits"/>
          <xsd:enumeration value="Corporate Business Operations"/>
          <xsd:enumeration value="Corporate Compliance"/>
          <xsd:enumeration value="Corporate Secretary"/>
          <xsd:enumeration value="Customer Service and Stakeholder Affairs"/>
          <xsd:enumeration value="Customer Services &amp; Industrial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frastructure Development"/>
          <xsd:enumeration value="Interconnection Implementation"/>
          <xsd:enumeration value="Internal Audit"/>
          <xsd:enumeration value="IT Architecture"/>
          <xsd:enumeration value="IT Enterprise Support &amp; Campus Operations"/>
          <xsd:enumeration value="IT Infrastructure Engineering &amp; Network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and Infrastructure Policy"/>
          <xsd:enumeration value="Market and Infrastructure Polixy"/>
          <xsd:enumeration value="Market Development and Analysis"/>
          <xsd:enumeration value="Market Monitoring"/>
          <xsd:enumeration value="Market Services"/>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ulatory Affairs"/>
          <xsd:enumeration value="Regulatory Affairs - DER"/>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Sr Human Resources Manager"/>
          <xsd:enumeration value="Sr. Project Manager - Iron Point Building"/>
          <xsd:enumeration value="State Affairs"/>
          <xsd:enumeration value="State Regulatory Strategy"/>
          <xsd:enumeration value="Strategic Alliances"/>
          <xsd:enumeration value="System Operations"/>
        </xsd:restrict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ate_x0020_Became_x0020_Record" ma:index="11" nillable="true" ma:displayName="Date Became Record" ma:default="[today]" ma:format="DateOnly" ma:hidden="true" ma:internalName="Date_x0020_Became_x0020_Record" ma:readOnly="false">
      <xsd:simpleType>
        <xsd:restriction base="dms:DateTime"/>
      </xsd:simpleType>
    </xsd:element>
    <xsd:element name="ISO_x0020_Division" ma:index="16" nillable="true" ma:displayName="ISO Division" ma:format="Dropdown" ma:internalName="ISO_x0020_Division">
      <xsd:simpleType>
        <xsd:restriction base="dms:Choice">
          <xsd:enumeration value="Executive Office"/>
          <xsd:enumeration value="Customer &amp; State Affairs"/>
          <xsd:enumeration value="General Counsel"/>
          <xsd:enumeration value="Human Resources"/>
          <xsd:enumeration value="Market and Infrastructure Development"/>
          <xsd:enumeration value="Market Monitoring"/>
          <xsd:enumeration value="Market Quality &amp; Renewable Integration"/>
          <xsd:enumeration value="Operations"/>
          <xsd:enumeration value="Policy &amp; Client Services"/>
          <xsd:enumeration value="Regional &amp; Federal Affairs"/>
          <xsd:enumeration value="Technology"/>
          <xsd:enumeration value="General Counsel &amp; Administration"/>
        </xsd:restrictio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7"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0945e391-b385-40be-8d62-9cb0abfea22c}" ma:internalName="TaxCatchAll" ma:showField="CatchAllData" ma:web="84cb9037-b751-4bb5-ae1d-71cbccfa8edf">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945e391-b385-40be-8d62-9cb0abfea22c}" ma:internalName="TaxCatchAllLabel" ma:readOnly="true" ma:showField="CatchAllDataLabel" ma:web="84cb9037-b751-4bb5-ae1d-71cbccfa8edf">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1"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3"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a2ecdb-d3bf-400c-82ba-7ade98a09f0b" elementFormDefault="qualified">
    <xsd:import namespace="http://schemas.microsoft.com/office/2006/documentManagement/types"/>
    <xsd:import namespace="http://schemas.microsoft.com/office/infopath/2007/PartnerControls"/>
    <xsd:element name="n0qy" ma:index="25" nillable="true" ma:displayName="Date and Time" ma:internalName="n0qy">
      <xsd:simpleType>
        <xsd:restriction base="dms:DateTime"/>
      </xsd:simpleType>
    </xsd:element>
    <xsd:element name="rc4u" ma:index="27" nillable="true" ma:displayName="Date and Time" ma:internalName="rc4u">
      <xsd:simpleType>
        <xsd:restriction base="dms:DateTime"/>
      </xsd:simpleType>
    </xsd:element>
    <xsd:element name="_x0073_c65" ma:index="28" nillable="true" ma:displayName="Date and Time" ma:internalName="_x0073_c65">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A7353E-58D2-4B84-85D9-244B4115A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cb9037-b751-4bb5-ae1d-71cbccfa8edf"/>
    <ds:schemaRef ds:uri="2e64aaae-efe8-4b36-9ab4-486f04499e09"/>
    <ds:schemaRef ds:uri="3fa2ecdb-d3bf-400c-82ba-7ade98a09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F789BB-A86C-4084-8338-65903F2B4DAD}"/>
</file>

<file path=customXml/itemProps3.xml><?xml version="1.0" encoding="utf-8"?>
<ds:datastoreItem xmlns:ds="http://schemas.openxmlformats.org/officeDocument/2006/customXml" ds:itemID="{63687762-01D9-4002-8BD3-F9D3954E724D}"/>
</file>

<file path=customXml/itemProps4.xml><?xml version="1.0" encoding="utf-8"?>
<ds:datastoreItem xmlns:ds="http://schemas.openxmlformats.org/officeDocument/2006/customXml" ds:itemID="{DB61331F-31A0-475F-96AB-6CB34505F032}">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e64aaae-efe8-4b36-9ab4-486f04499e09"/>
    <ds:schemaRef ds:uri="3fa2ecdb-d3bf-400c-82ba-7ade98a09f0b"/>
    <ds:schemaRef ds:uri="http://schemas.openxmlformats.org/package/2006/metadata/core-properties"/>
    <ds:schemaRef ds:uri="84cb9037-b751-4bb5-ae1d-71cbccfa8edf"/>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Overview</vt:lpstr>
      <vt:lpstr>Step 1 - Gather Data</vt:lpstr>
      <vt:lpstr>1a. NYISO</vt:lpstr>
      <vt:lpstr>1b. EPA 2016</vt:lpstr>
      <vt:lpstr>1c. EIA 2020</vt:lpstr>
      <vt:lpstr>Step 2 - Determine Adder Type</vt:lpstr>
      <vt:lpstr>Step 3 - Convert Ext. Estimates</vt:lpstr>
      <vt:lpstr>Step 4 Cross-validate</vt:lpstr>
      <vt:lpstr>Appendices---------&gt;</vt:lpstr>
      <vt:lpstr>Inflation Rates</vt:lpstr>
      <vt:lpstr>'Step 2 - Determine Adder Type'!_ftn1</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Kevin</dc:creator>
  <cp:lastModifiedBy>Head, Kevin</cp:lastModifiedBy>
  <cp:lastPrinted>2019-12-06T23:05:19Z</cp:lastPrinted>
  <dcterms:created xsi:type="dcterms:W3CDTF">2019-10-08T22:38:58Z</dcterms:created>
  <dcterms:modified xsi:type="dcterms:W3CDTF">2020-08-12T16:09:21Z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_dlc_DocIdItemGuid">
    <vt:lpwstr>384e97d9-978e-4f4a-98c1-8188675802a7</vt:lpwstr>
  </property>
  <property fmtid="{D5CDD505-2E9C-101B-9397-08002B2CF9AE}" pid="4" name="AutoClassRecordSeries">
    <vt:lpwstr/>
  </property>
  <property fmtid="{D5CDD505-2E9C-101B-9397-08002B2CF9AE}" pid="5" name="AutoClassDocumentType">
    <vt:lpwstr/>
  </property>
  <property fmtid="{D5CDD505-2E9C-101B-9397-08002B2CF9AE}" pid="6" name="AutoClassTopic">
    <vt:lpwstr/>
  </property>
</Properties>
</file>