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600" windowHeight="11250" activeTab="2"/>
  </bookViews>
  <sheets>
    <sheet name="Example1" sheetId="1" r:id="rId1"/>
    <sheet name="Example2" sheetId="2" r:id="rId2"/>
    <sheet name="RTPD and RTD Bids" sheetId="3" r:id="rId3"/>
  </sheets>
  <definedNames/>
  <calcPr fullCalcOnLoad="1"/>
</workbook>
</file>

<file path=xl/comments1.xml><?xml version="1.0" encoding="utf-8"?>
<comments xmlns="http://schemas.openxmlformats.org/spreadsheetml/2006/main">
  <authors>
    <author>Ramanathan, Uma</author>
  </authors>
  <commentList>
    <comment ref="B48" authorId="0">
      <text>
        <r>
          <rPr>
            <b/>
            <sz val="9"/>
            <rFont val="Tahoma"/>
            <family val="2"/>
          </rPr>
          <t>Ramanathan, Uma:</t>
        </r>
        <r>
          <rPr>
            <sz val="9"/>
            <rFont val="Tahoma"/>
            <family val="2"/>
          </rPr>
          <t xml:space="preserve">
Currently, all markets are sequentially netted together and there is no CC6630.</t>
        </r>
      </text>
    </comment>
  </commentList>
</comments>
</file>

<file path=xl/comments2.xml><?xml version="1.0" encoding="utf-8"?>
<comments xmlns="http://schemas.openxmlformats.org/spreadsheetml/2006/main">
  <authors>
    <author>Ramanathan, Uma</author>
  </authors>
  <commentList>
    <comment ref="B48" authorId="0">
      <text>
        <r>
          <rPr>
            <b/>
            <sz val="9"/>
            <rFont val="Tahoma"/>
            <family val="2"/>
          </rPr>
          <t>Ramanathan, Uma:</t>
        </r>
        <r>
          <rPr>
            <sz val="9"/>
            <rFont val="Tahoma"/>
            <family val="2"/>
          </rPr>
          <t xml:space="preserve">
Currently, all markets are sequentially netted together and there is no CC6630.</t>
        </r>
      </text>
    </comment>
  </commentList>
</comments>
</file>

<file path=xl/sharedStrings.xml><?xml version="1.0" encoding="utf-8"?>
<sst xmlns="http://schemas.openxmlformats.org/spreadsheetml/2006/main" count="146" uniqueCount="75">
  <si>
    <t>Example for Non MSG Resource</t>
  </si>
  <si>
    <t>Resource Characteristics</t>
  </si>
  <si>
    <t>PMIN</t>
  </si>
  <si>
    <t>PMAX</t>
  </si>
  <si>
    <t>SUC</t>
  </si>
  <si>
    <t>MLC</t>
  </si>
  <si>
    <t>Market Results</t>
  </si>
  <si>
    <t>DA Schedule</t>
  </si>
  <si>
    <t>DA LMP</t>
  </si>
  <si>
    <t>FMM Schedule</t>
  </si>
  <si>
    <t>DOP</t>
  </si>
  <si>
    <t>DA Bid Price</t>
  </si>
  <si>
    <t>Expected Energy Types</t>
  </si>
  <si>
    <t>Day Ahead Minimum Load Energy</t>
  </si>
  <si>
    <t>Day Ahead Bid Awarded Energy</t>
  </si>
  <si>
    <t>FMM Minimum Load Energy</t>
  </si>
  <si>
    <t>RTD Minimum Load Energy</t>
  </si>
  <si>
    <t>FMM Optimal Energy</t>
  </si>
  <si>
    <t>RTD Optimal Energy</t>
  </si>
  <si>
    <t>IFM MLC Amount</t>
  </si>
  <si>
    <t>IFM SUC Amount</t>
  </si>
  <si>
    <t>IFM Energy Bid Cost</t>
  </si>
  <si>
    <t>IFM Total Bid Cost</t>
  </si>
  <si>
    <t>IFM Energy Revenue</t>
  </si>
  <si>
    <t>IFM Total Revenue</t>
  </si>
  <si>
    <t xml:space="preserve">IFM Net Amount </t>
  </si>
  <si>
    <t>RTM MLC Amount</t>
  </si>
  <si>
    <t>RTM SUC Amount</t>
  </si>
  <si>
    <t>FMM Energy Bid Cost</t>
  </si>
  <si>
    <t>RTD Energy Bid Cost</t>
  </si>
  <si>
    <t>RTM Total Bid Cost</t>
  </si>
  <si>
    <t>FMM MLE Revenue</t>
  </si>
  <si>
    <t>RTD MLE Revenue</t>
  </si>
  <si>
    <t>IFM MLE  Revenue</t>
  </si>
  <si>
    <t>FMM Energy Revenue</t>
  </si>
  <si>
    <t>RTD Energy Revenue</t>
  </si>
  <si>
    <t>RTM Total Revenue</t>
  </si>
  <si>
    <t>RTM Net Amount</t>
  </si>
  <si>
    <t>RUC Net Amount</t>
  </si>
  <si>
    <t>BCR Net Amount</t>
  </si>
  <si>
    <t>Current BCR</t>
  </si>
  <si>
    <t>RIMPR1/FERC 764</t>
  </si>
  <si>
    <t>NA</t>
  </si>
  <si>
    <t>Current MW</t>
  </si>
  <si>
    <t>BCR Calculation Names</t>
  </si>
  <si>
    <t>IFM BCR Payment Amount to Resource</t>
  </si>
  <si>
    <t>Example for Non MSG Resource -</t>
  </si>
  <si>
    <t>IFM BCR Payment to Resource</t>
  </si>
  <si>
    <t>Total BCR Settlement for this hour</t>
  </si>
  <si>
    <t>MW segments</t>
  </si>
  <si>
    <t>50 - 100 MW =</t>
  </si>
  <si>
    <t>100 - 150 MW =</t>
  </si>
  <si>
    <t>150 - 200 MW =</t>
  </si>
  <si>
    <t>200 - 300 MW =</t>
  </si>
  <si>
    <t>MW</t>
  </si>
  <si>
    <t>FMM schedule =</t>
  </si>
  <si>
    <t>50 MW in this segment</t>
  </si>
  <si>
    <t>= 50 MW x $10</t>
  </si>
  <si>
    <t>= 50 MW x $15</t>
  </si>
  <si>
    <t>--&gt;&gt;</t>
  </si>
  <si>
    <t>Total</t>
  </si>
  <si>
    <t>Weighted average</t>
  </si>
  <si>
    <t>= 50 MW x $20</t>
  </si>
  <si>
    <t>RTPD bids from Pmin to Pmax</t>
  </si>
  <si>
    <t>RTD bids from Pmin to Pmax</t>
  </si>
  <si>
    <t>RTM BCR Payment to Resource</t>
  </si>
  <si>
    <t>Meter</t>
  </si>
  <si>
    <t>…OE for -50 MW (PMIN) will have a $0.00 bid price.</t>
  </si>
  <si>
    <t xml:space="preserve">For RTPD and RTD bids – Bid segments and the bid prices will be same for both RTPD and RTD.  </t>
  </si>
  <si>
    <t>However, based on the FMM awards and the RTD dispatch, the average bid price used to calculate the energy bid cost may change between the RTPD and RTD. Please review the example below.</t>
  </si>
  <si>
    <t xml:space="preserve">RTD schedule (DOP) = </t>
  </si>
  <si>
    <t>FMM LMP</t>
  </si>
  <si>
    <t>RTD LMP</t>
  </si>
  <si>
    <t>RTD Optimal Energy (PMIN)</t>
  </si>
  <si>
    <t>RT Bid Price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</si>
</sst>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53">
    <font>
      <sz val="11"/>
      <color theme="1"/>
      <name val="Calibri"/>
      <family val="2"/>
    </font>
    <font>
      <sz val="11"/>
      <color indexed="8"/>
      <name val="Calibri"/>
      <family val="2"/>
    </font>
    <font>
      <b/>
      <sz val="12"/>
      <name val="Times New Roman"/>
      <family val="1"/>
    </font>
    <font>
      <sz val="12"/>
      <name val="Times New Roman"/>
      <family val="1"/>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b/>
      <u val="single"/>
      <sz val="12"/>
      <color indexed="8"/>
      <name val="Times New Roman"/>
      <family val="1"/>
    </font>
    <font>
      <u val="single"/>
      <sz val="12"/>
      <color indexed="8"/>
      <name val="Times New Roman"/>
      <family val="1"/>
    </font>
    <font>
      <i/>
      <sz val="12"/>
      <color indexed="8"/>
      <name val="Times New Roman"/>
      <family val="1"/>
    </font>
    <font>
      <b/>
      <sz val="12"/>
      <color indexed="10"/>
      <name val="Times New Roman"/>
      <family val="1"/>
    </font>
    <font>
      <sz val="12"/>
      <color indexed="1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b/>
      <u val="single"/>
      <sz val="12"/>
      <color theme="1"/>
      <name val="Times New Roman"/>
      <family val="1"/>
    </font>
    <font>
      <u val="single"/>
      <sz val="12"/>
      <color theme="1"/>
      <name val="Times New Roman"/>
      <family val="1"/>
    </font>
    <font>
      <i/>
      <sz val="12"/>
      <color theme="1"/>
      <name val="Times New Roman"/>
      <family val="1"/>
    </font>
    <font>
      <b/>
      <sz val="12"/>
      <color rgb="FFFF0000"/>
      <name val="Times New Roman"/>
      <family val="1"/>
    </font>
    <font>
      <sz val="12"/>
      <color rgb="FF0000CC"/>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1499900072813034"/>
        <bgColor indexed="64"/>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7000396251678"/>
      </left>
      <right style="thin">
        <color theme="0" tint="-0.24997000396251678"/>
      </right>
      <top style="thin">
        <color theme="0" tint="-0.24997000396251678"/>
      </top>
      <bottom style="thin">
        <color theme="0" tint="-0.2499700039625167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3">
    <xf numFmtId="0" fontId="0" fillId="0" borderId="0" xfId="0" applyFont="1" applyAlignment="1">
      <alignment/>
    </xf>
    <xf numFmtId="0" fontId="2" fillId="33" borderId="10" xfId="0" applyFont="1" applyFill="1" applyBorder="1" applyAlignment="1" applyProtection="1">
      <alignment horizontal="center"/>
      <protection/>
    </xf>
    <xf numFmtId="0" fontId="2" fillId="34" borderId="10" xfId="0" applyFont="1" applyFill="1" applyBorder="1" applyAlignment="1" applyProtection="1">
      <alignment horizontal="center"/>
      <protection/>
    </xf>
    <xf numFmtId="0" fontId="45" fillId="7" borderId="10" xfId="0" applyFont="1" applyFill="1" applyBorder="1" applyAlignment="1" applyProtection="1">
      <alignment horizontal="center"/>
      <protection/>
    </xf>
    <xf numFmtId="0" fontId="46" fillId="0" borderId="0" xfId="0" applyFont="1" applyBorder="1" applyAlignment="1" applyProtection="1">
      <alignment/>
      <protection/>
    </xf>
    <xf numFmtId="0" fontId="45" fillId="0" borderId="0" xfId="0" applyFont="1" applyBorder="1" applyAlignment="1" applyProtection="1">
      <alignment horizontal="center"/>
      <protection/>
    </xf>
    <xf numFmtId="0" fontId="45" fillId="0" borderId="0" xfId="0" applyFont="1" applyBorder="1" applyAlignment="1" applyProtection="1">
      <alignment/>
      <protection/>
    </xf>
    <xf numFmtId="164" fontId="3" fillId="0" borderId="0" xfId="0" applyNumberFormat="1" applyFont="1" applyFill="1" applyBorder="1" applyAlignment="1" applyProtection="1">
      <alignment/>
      <protection/>
    </xf>
    <xf numFmtId="0" fontId="46" fillId="17" borderId="10" xfId="0" applyFont="1" applyFill="1" applyBorder="1" applyAlignment="1" applyProtection="1">
      <alignment/>
      <protection/>
    </xf>
    <xf numFmtId="0" fontId="45" fillId="17" borderId="10" xfId="0" applyFont="1" applyFill="1" applyBorder="1" applyAlignment="1" applyProtection="1">
      <alignment horizontal="center"/>
      <protection/>
    </xf>
    <xf numFmtId="0" fontId="45" fillId="5" borderId="10" xfId="0" applyFont="1" applyFill="1" applyBorder="1" applyAlignment="1" applyProtection="1">
      <alignment/>
      <protection/>
    </xf>
    <xf numFmtId="0" fontId="45" fillId="5" borderId="10" xfId="0" applyFont="1" applyFill="1" applyBorder="1" applyAlignment="1" applyProtection="1">
      <alignment horizontal="center"/>
      <protection/>
    </xf>
    <xf numFmtId="6" fontId="45" fillId="5" borderId="10" xfId="0" applyNumberFormat="1" applyFont="1" applyFill="1" applyBorder="1" applyAlignment="1" applyProtection="1">
      <alignment horizontal="center"/>
      <protection/>
    </xf>
    <xf numFmtId="0" fontId="46" fillId="5" borderId="10" xfId="0" applyFont="1" applyFill="1" applyBorder="1" applyAlignment="1" applyProtection="1">
      <alignment horizontal="center"/>
      <protection/>
    </xf>
    <xf numFmtId="0" fontId="46" fillId="33" borderId="10" xfId="0" applyFont="1" applyFill="1" applyBorder="1" applyAlignment="1" applyProtection="1">
      <alignment horizontal="center"/>
      <protection/>
    </xf>
    <xf numFmtId="0" fontId="46" fillId="34" borderId="10" xfId="0" applyFont="1" applyFill="1" applyBorder="1" applyAlignment="1" applyProtection="1">
      <alignment horizontal="center"/>
      <protection/>
    </xf>
    <xf numFmtId="0" fontId="46" fillId="35" borderId="10" xfId="0" applyFont="1" applyFill="1" applyBorder="1" applyAlignment="1" applyProtection="1">
      <alignment horizontal="center"/>
      <protection/>
    </xf>
    <xf numFmtId="0" fontId="46" fillId="36" borderId="10" xfId="0" applyFont="1" applyFill="1" applyBorder="1" applyAlignment="1" applyProtection="1">
      <alignment horizontal="center"/>
      <protection/>
    </xf>
    <xf numFmtId="0" fontId="45" fillId="0" borderId="10" xfId="0" applyFont="1" applyBorder="1" applyAlignment="1" applyProtection="1">
      <alignment horizontal="center"/>
      <protection/>
    </xf>
    <xf numFmtId="0" fontId="45" fillId="2" borderId="10" xfId="0" applyFont="1" applyFill="1" applyBorder="1" applyAlignment="1" applyProtection="1">
      <alignment horizontal="center"/>
      <protection/>
    </xf>
    <xf numFmtId="6" fontId="45" fillId="2" borderId="10" xfId="0" applyNumberFormat="1" applyFont="1" applyFill="1" applyBorder="1" applyAlignment="1" applyProtection="1">
      <alignment horizontal="center"/>
      <protection/>
    </xf>
    <xf numFmtId="6" fontId="45" fillId="7" borderId="10" xfId="0" applyNumberFormat="1" applyFont="1" applyFill="1" applyBorder="1" applyAlignment="1" applyProtection="1">
      <alignment horizontal="center"/>
      <protection/>
    </xf>
    <xf numFmtId="8" fontId="45" fillId="2" borderId="10" xfId="0" applyNumberFormat="1" applyFont="1" applyFill="1" applyBorder="1" applyAlignment="1" applyProtection="1">
      <alignment horizontal="center"/>
      <protection/>
    </xf>
    <xf numFmtId="8" fontId="45" fillId="7" borderId="10" xfId="0" applyNumberFormat="1" applyFont="1" applyFill="1" applyBorder="1" applyAlignment="1" applyProtection="1">
      <alignment horizontal="center"/>
      <protection/>
    </xf>
    <xf numFmtId="0" fontId="46" fillId="0" borderId="10" xfId="0" applyFont="1" applyBorder="1" applyAlignment="1" applyProtection="1">
      <alignment horizontal="center"/>
      <protection/>
    </xf>
    <xf numFmtId="8" fontId="46" fillId="2" borderId="10" xfId="0" applyNumberFormat="1" applyFont="1" applyFill="1" applyBorder="1" applyAlignment="1" applyProtection="1">
      <alignment horizontal="center"/>
      <protection/>
    </xf>
    <xf numFmtId="8" fontId="46" fillId="7" borderId="10" xfId="0" applyNumberFormat="1" applyFont="1" applyFill="1" applyBorder="1" applyAlignment="1" applyProtection="1">
      <alignment horizontal="center"/>
      <protection/>
    </xf>
    <xf numFmtId="6" fontId="46" fillId="2" borderId="10" xfId="0" applyNumberFormat="1" applyFont="1" applyFill="1" applyBorder="1" applyAlignment="1" applyProtection="1">
      <alignment horizontal="center"/>
      <protection/>
    </xf>
    <xf numFmtId="6" fontId="46" fillId="7" borderId="10" xfId="0" applyNumberFormat="1" applyFont="1" applyFill="1" applyBorder="1" applyAlignment="1" applyProtection="1">
      <alignment horizontal="center"/>
      <protection/>
    </xf>
    <xf numFmtId="8" fontId="46" fillId="33" borderId="10" xfId="0" applyNumberFormat="1" applyFont="1" applyFill="1" applyBorder="1" applyAlignment="1" applyProtection="1">
      <alignment horizontal="center"/>
      <protection/>
    </xf>
    <xf numFmtId="0" fontId="46" fillId="0" borderId="0" xfId="0" applyFont="1" applyFill="1" applyBorder="1" applyAlignment="1" applyProtection="1">
      <alignment horizontal="left"/>
      <protection/>
    </xf>
    <xf numFmtId="8" fontId="45" fillId="0" borderId="0" xfId="0" applyNumberFormat="1" applyFont="1" applyBorder="1" applyAlignment="1" applyProtection="1">
      <alignment/>
      <protection/>
    </xf>
    <xf numFmtId="0" fontId="2" fillId="33" borderId="10" xfId="0" applyFont="1" applyFill="1" applyBorder="1" applyAlignment="1" applyProtection="1">
      <alignment horizontal="center" wrapText="1"/>
      <protection/>
    </xf>
    <xf numFmtId="0" fontId="47" fillId="0" borderId="0" xfId="0" applyFont="1" applyAlignment="1">
      <alignment/>
    </xf>
    <xf numFmtId="0" fontId="45" fillId="0" borderId="0" xfId="0" applyFont="1" applyAlignment="1">
      <alignment horizontal="left"/>
    </xf>
    <xf numFmtId="0" fontId="45" fillId="0" borderId="0" xfId="0" applyFont="1" applyAlignment="1">
      <alignment/>
    </xf>
    <xf numFmtId="6" fontId="45" fillId="0" borderId="0" xfId="0" applyNumberFormat="1" applyFont="1" applyAlignment="1">
      <alignment horizontal="left"/>
    </xf>
    <xf numFmtId="0" fontId="45" fillId="0" borderId="0" xfId="0" applyFont="1" applyAlignment="1">
      <alignment horizontal="right"/>
    </xf>
    <xf numFmtId="0" fontId="45" fillId="0" borderId="0" xfId="0" applyFont="1" applyAlignment="1" quotePrefix="1">
      <alignment/>
    </xf>
    <xf numFmtId="6" fontId="48" fillId="0" borderId="0" xfId="0" applyNumberFormat="1" applyFont="1" applyAlignment="1">
      <alignment horizontal="left"/>
    </xf>
    <xf numFmtId="8" fontId="45" fillId="37" borderId="0" xfId="0" applyNumberFormat="1" applyFont="1" applyFill="1" applyAlignment="1">
      <alignment/>
    </xf>
    <xf numFmtId="0" fontId="49" fillId="0" borderId="0" xfId="0" applyFont="1" applyAlignment="1">
      <alignment/>
    </xf>
    <xf numFmtId="0" fontId="45" fillId="0" borderId="0" xfId="0" applyFont="1" applyFill="1" applyBorder="1" applyAlignment="1" applyProtection="1">
      <alignment/>
      <protection/>
    </xf>
    <xf numFmtId="8" fontId="46" fillId="0" borderId="10" xfId="0" applyNumberFormat="1" applyFont="1" applyFill="1" applyBorder="1" applyAlignment="1" applyProtection="1">
      <alignment horizontal="center"/>
      <protection/>
    </xf>
    <xf numFmtId="8" fontId="50" fillId="33" borderId="10" xfId="0" applyNumberFormat="1" applyFont="1" applyFill="1" applyBorder="1" applyAlignment="1" applyProtection="1">
      <alignment horizontal="center"/>
      <protection/>
    </xf>
    <xf numFmtId="6" fontId="45" fillId="0" borderId="0" xfId="0" applyNumberFormat="1" applyFont="1" applyFill="1" applyBorder="1" applyAlignment="1" applyProtection="1">
      <alignment horizontal="center"/>
      <protection/>
    </xf>
    <xf numFmtId="0" fontId="46" fillId="0" borderId="10" xfId="0" applyFont="1" applyFill="1" applyBorder="1" applyAlignment="1" applyProtection="1">
      <alignment horizontal="center" vertical="top" wrapText="1"/>
      <protection/>
    </xf>
    <xf numFmtId="8" fontId="46" fillId="0" borderId="10" xfId="0" applyNumberFormat="1" applyFont="1" applyFill="1" applyBorder="1" applyAlignment="1" applyProtection="1">
      <alignment horizontal="center" vertical="top"/>
      <protection/>
    </xf>
    <xf numFmtId="0" fontId="51" fillId="0" borderId="0" xfId="0" applyFont="1" applyFill="1" applyAlignment="1">
      <alignment vertical="center"/>
    </xf>
    <xf numFmtId="0" fontId="51" fillId="0" borderId="0" xfId="0" applyFont="1" applyFill="1" applyAlignment="1">
      <alignment/>
    </xf>
    <xf numFmtId="0" fontId="51" fillId="0" borderId="0" xfId="0" applyFont="1" applyFill="1" applyAlignment="1">
      <alignment horizontal="left"/>
    </xf>
    <xf numFmtId="0" fontId="45" fillId="0" borderId="0" xfId="0" applyFont="1" applyFill="1" applyBorder="1" applyAlignment="1" applyProtection="1">
      <alignment horizontal="center"/>
      <protection/>
    </xf>
    <xf numFmtId="0" fontId="46" fillId="0" borderId="0" xfId="0" applyFont="1" applyFill="1"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xdr:row>
      <xdr:rowOff>19050</xdr:rowOff>
    </xdr:from>
    <xdr:to>
      <xdr:col>2</xdr:col>
      <xdr:colOff>1304925</xdr:colOff>
      <xdr:row>11</xdr:row>
      <xdr:rowOff>95250</xdr:rowOff>
    </xdr:to>
    <xdr:sp>
      <xdr:nvSpPr>
        <xdr:cNvPr id="1" name="TextBox 1"/>
        <xdr:cNvSpPr txBox="1">
          <a:spLocks noChangeArrowheads="1"/>
        </xdr:cNvSpPr>
      </xdr:nvSpPr>
      <xdr:spPr>
        <a:xfrm>
          <a:off x="209550" y="219075"/>
          <a:ext cx="5372100" cy="2076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Assumptions:
</a:t>
          </a:r>
          <a:r>
            <a:rPr lang="en-US" cap="none" sz="1100" b="0" i="0" u="none" baseline="0">
              <a:solidFill>
                <a:srgbClr val="000000"/>
              </a:solidFill>
              <a:latin typeface="Calibri"/>
              <a:ea typeface="Calibri"/>
              <a:cs typeface="Calibri"/>
            </a:rPr>
            <a:t>Non Multi-Stage Generator 
</a:t>
          </a:r>
          <a:r>
            <a:rPr lang="en-US" cap="none" sz="1100" b="0" i="0" u="none" baseline="0">
              <a:solidFill>
                <a:srgbClr val="000000"/>
              </a:solidFill>
              <a:latin typeface="Calibri"/>
              <a:ea typeface="Calibri"/>
              <a:cs typeface="Calibri"/>
            </a:rPr>
            <a:t>No derates/rerates (resource operating limits match Master File)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Resource is complying with ADS dispatch (DOP = meter).</a:t>
          </a:r>
          <a:r>
            <a:rPr lang="en-US" cap="none" sz="1100" b="0" i="0" u="none" baseline="0">
              <a:solidFill>
                <a:srgbClr val="000000"/>
              </a:solidFill>
              <a:latin typeface="Calibri"/>
              <a:ea typeface="Calibri"/>
              <a:cs typeface="Calibri"/>
            </a:rPr>
            <a:t>  DA and RT MEAF = 1 for Current </a:t>
          </a:r>
          <a:r>
            <a:rPr lang="en-US" cap="none" sz="1100" b="1" i="0" u="none" baseline="0">
              <a:solidFill>
                <a:srgbClr val="000000"/>
              </a:solidFill>
              <a:latin typeface="Calibri"/>
              <a:ea typeface="Calibri"/>
              <a:cs typeface="Calibri"/>
            </a:rPr>
            <a:t>and DA Modified MEAF and RT Performance Metric = 1 for FERC764</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Resource was online from previous trade hour. Hence, the resource will not get any SUC
</a:t>
          </a:r>
          <a:r>
            <a:rPr lang="en-US" cap="none" sz="1100" b="0" i="0" u="none" baseline="0">
              <a:solidFill>
                <a:srgbClr val="000000"/>
              </a:solidFill>
              <a:latin typeface="Calibri"/>
              <a:ea typeface="Calibri"/>
              <a:cs typeface="Calibri"/>
            </a:rPr>
            <a:t>No AS
</a:t>
          </a:r>
          <a:r>
            <a:rPr lang="en-US" cap="none" sz="1100" b="0" i="0" u="none" baseline="0">
              <a:solidFill>
                <a:srgbClr val="000000"/>
              </a:solidFill>
              <a:latin typeface="Calibri"/>
              <a:ea typeface="Calibri"/>
              <a:cs typeface="Calibri"/>
            </a:rPr>
            <a:t>CAISO commitment in DA and </a:t>
          </a:r>
          <a:r>
            <a:rPr lang="en-US" cap="none" sz="1100" b="0" i="0" u="none" baseline="0">
              <a:solidFill>
                <a:srgbClr val="000000"/>
              </a:solidFill>
              <a:latin typeface="Calibri"/>
              <a:ea typeface="Calibri"/>
              <a:cs typeface="Calibri"/>
            </a:rPr>
            <a:t> RUC and RTM followed the DA commitment.
</a:t>
          </a:r>
          <a:r>
            <a:rPr lang="en-US" cap="none" sz="1100" b="0" i="0" u="none" baseline="0">
              <a:solidFill>
                <a:srgbClr val="000000"/>
              </a:solidFill>
              <a:latin typeface="Calibri"/>
              <a:ea typeface="Calibri"/>
              <a:cs typeface="Calibri"/>
            </a:rPr>
            <a:t>No Ramping between Trade hours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 Self Schedule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 Exceptional</a:t>
          </a:r>
          <a:r>
            <a:rPr lang="en-US" cap="none" sz="1100" b="0" i="0" u="none" baseline="0">
              <a:solidFill>
                <a:srgbClr val="000000"/>
              </a:solidFill>
              <a:latin typeface="Calibri"/>
              <a:ea typeface="Calibri"/>
              <a:cs typeface="Calibri"/>
            </a:rPr>
            <a:t> dispatch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 regulation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9525</xdr:rowOff>
    </xdr:from>
    <xdr:to>
      <xdr:col>2</xdr:col>
      <xdr:colOff>1133475</xdr:colOff>
      <xdr:row>10</xdr:row>
      <xdr:rowOff>114300</xdr:rowOff>
    </xdr:to>
    <xdr:sp>
      <xdr:nvSpPr>
        <xdr:cNvPr id="1" name="TextBox 2"/>
        <xdr:cNvSpPr txBox="1">
          <a:spLocks noChangeArrowheads="1"/>
        </xdr:cNvSpPr>
      </xdr:nvSpPr>
      <xdr:spPr>
        <a:xfrm>
          <a:off x="133350" y="209550"/>
          <a:ext cx="5467350" cy="1905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Assumptions:
</a:t>
          </a:r>
          <a:r>
            <a:rPr lang="en-US" cap="none" sz="1100" b="0" i="0" u="none" baseline="0">
              <a:solidFill>
                <a:srgbClr val="000000"/>
              </a:solidFill>
              <a:latin typeface="Calibri"/>
              <a:ea typeface="Calibri"/>
              <a:cs typeface="Calibri"/>
            </a:rPr>
            <a:t>Non-Multi-Stage Generator
</a:t>
          </a:r>
          <a:r>
            <a:rPr lang="en-US" cap="none" sz="1100" b="0" i="0" u="none" baseline="0">
              <a:solidFill>
                <a:srgbClr val="000000"/>
              </a:solidFill>
              <a:latin typeface="Calibri"/>
              <a:ea typeface="Calibri"/>
              <a:cs typeface="Calibri"/>
            </a:rPr>
            <a:t>No derates/rerates (resource operating limits match Master File)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Resource is complying with </a:t>
          </a:r>
          <a:r>
            <a:rPr lang="en-US" cap="none" sz="1100" b="1" i="0" u="none" baseline="0">
              <a:solidFill>
                <a:srgbClr val="000000"/>
              </a:solidFill>
              <a:latin typeface="Calibri"/>
              <a:ea typeface="Calibri"/>
              <a:cs typeface="Calibri"/>
            </a:rPr>
            <a:t>ADS SDWN Instruction </a:t>
          </a:r>
          <a:r>
            <a:rPr lang="en-US" cap="none" sz="1100" b="0" i="0" u="none" baseline="0">
              <a:solidFill>
                <a:srgbClr val="000000"/>
              </a:solidFill>
              <a:latin typeface="Calibri"/>
              <a:ea typeface="Calibri"/>
              <a:cs typeface="Calibri"/>
            </a:rPr>
            <a:t>(DOP = meter)</a:t>
          </a:r>
          <a:r>
            <a:rPr lang="en-US" cap="none" sz="1100" b="0" i="0" u="none" baseline="0">
              <a:solidFill>
                <a:srgbClr val="000000"/>
              </a:solidFill>
              <a:latin typeface="Calibri"/>
              <a:ea typeface="Calibri"/>
              <a:cs typeface="Calibri"/>
            </a:rPr>
            <a:t> . DA and RT MEAF =1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Current </a:t>
          </a:r>
          <a:r>
            <a:rPr lang="en-US" cap="none" sz="1100" b="1" i="0" u="none" baseline="0">
              <a:solidFill>
                <a:srgbClr val="000000"/>
              </a:solidFill>
              <a:latin typeface="Calibri"/>
              <a:ea typeface="Calibri"/>
              <a:cs typeface="Calibri"/>
            </a:rPr>
            <a:t>and DA Modified MEAF and RT Performance Metric = 1 for FERC764</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Resource was online from previous trade hour. Hence, the resource will not get any SUC
</a:t>
          </a:r>
          <a:r>
            <a:rPr lang="en-US" cap="none" sz="1100" b="0" i="0" u="none" baseline="0">
              <a:solidFill>
                <a:srgbClr val="000000"/>
              </a:solidFill>
              <a:latin typeface="Calibri"/>
              <a:ea typeface="Calibri"/>
              <a:cs typeface="Calibri"/>
            </a:rPr>
            <a:t>No AS
</a:t>
          </a:r>
          <a:r>
            <a:rPr lang="en-US" cap="none" sz="1100" b="0" i="0" u="none" baseline="0">
              <a:solidFill>
                <a:srgbClr val="000000"/>
              </a:solidFill>
              <a:latin typeface="Calibri"/>
              <a:ea typeface="Calibri"/>
              <a:cs typeface="Calibri"/>
            </a:rPr>
            <a:t>CAISO Commitment in DA and RUC and RTM followed the DA commitment
</a:t>
          </a:r>
          <a:r>
            <a:rPr lang="en-US" cap="none" sz="1100" b="0" i="0" u="none" baseline="0">
              <a:solidFill>
                <a:srgbClr val="000000"/>
              </a:solidFill>
              <a:latin typeface="Calibri"/>
              <a:ea typeface="Calibri"/>
              <a:cs typeface="Calibri"/>
            </a:rPr>
            <a:t>No Ramping between Trade hours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 Self Schedule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 Exceptional</a:t>
          </a:r>
          <a:r>
            <a:rPr lang="en-US" cap="none" sz="1100" b="0" i="0" u="none" baseline="0">
              <a:solidFill>
                <a:srgbClr val="000000"/>
              </a:solidFill>
              <a:latin typeface="Calibri"/>
              <a:ea typeface="Calibri"/>
              <a:cs typeface="Calibri"/>
            </a:rPr>
            <a:t> dispatch
</a:t>
          </a:r>
          <a:r>
            <a:rPr lang="en-US" cap="none" sz="1100" b="0" i="0" u="none" baseline="0">
              <a:solidFill>
                <a:srgbClr val="000000"/>
              </a:solidFill>
              <a:latin typeface="Calibri"/>
              <a:ea typeface="Calibri"/>
              <a:cs typeface="Calibri"/>
            </a:rPr>
            <a:t>No Regulation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63"/>
  <sheetViews>
    <sheetView zoomScalePageLayoutView="0" workbookViewId="0" topLeftCell="A1">
      <pane ySplit="1" topLeftCell="A2" activePane="bottomLeft" state="frozen"/>
      <selection pane="topLeft" activeCell="A1" sqref="A1"/>
      <selection pane="bottomLeft" activeCell="B21" sqref="B21"/>
    </sheetView>
  </sheetViews>
  <sheetFormatPr defaultColWidth="9.140625" defaultRowHeight="15"/>
  <cols>
    <col min="1" max="1" width="43.00390625" style="6" bestFit="1" customWidth="1"/>
    <col min="2" max="2" width="21.140625" style="5" customWidth="1"/>
    <col min="3" max="3" width="21.57421875" style="5" customWidth="1"/>
    <col min="4" max="16384" width="9.140625" style="6" customWidth="1"/>
  </cols>
  <sheetData>
    <row r="1" ht="15.75">
      <c r="A1" s="4" t="s">
        <v>46</v>
      </c>
    </row>
    <row r="2" ht="15.75"/>
    <row r="3" ht="15.75"/>
    <row r="4" ht="15.75"/>
    <row r="5" ht="15.75"/>
    <row r="6" ht="15.75"/>
    <row r="7" ht="15.75"/>
    <row r="8" spans="5:20" ht="15.75">
      <c r="E8" s="42"/>
      <c r="F8" s="7"/>
      <c r="G8" s="42"/>
      <c r="H8" s="42"/>
      <c r="I8" s="42"/>
      <c r="J8" s="42"/>
      <c r="K8" s="42"/>
      <c r="L8" s="42"/>
      <c r="M8" s="42"/>
      <c r="N8" s="42"/>
      <c r="O8" s="42"/>
      <c r="P8" s="42"/>
      <c r="Q8" s="42"/>
      <c r="R8" s="42"/>
      <c r="S8" s="42"/>
      <c r="T8" s="42"/>
    </row>
    <row r="9" spans="5:20" ht="15.75">
      <c r="E9" s="42"/>
      <c r="F9" s="7"/>
      <c r="G9" s="42"/>
      <c r="H9" s="42"/>
      <c r="I9" s="42"/>
      <c r="J9" s="42"/>
      <c r="K9" s="42"/>
      <c r="L9" s="42"/>
      <c r="M9" s="42"/>
      <c r="N9" s="42"/>
      <c r="O9" s="42"/>
      <c r="P9" s="42"/>
      <c r="Q9" s="42"/>
      <c r="R9" s="42"/>
      <c r="S9" s="42"/>
      <c r="T9" s="42"/>
    </row>
    <row r="10" ht="15.75"/>
    <row r="11" ht="15.75"/>
    <row r="12" ht="15.75"/>
    <row r="13" spans="1:2" ht="15.75">
      <c r="A13" s="8" t="s">
        <v>1</v>
      </c>
      <c r="B13" s="9"/>
    </row>
    <row r="14" spans="1:2" ht="15.75">
      <c r="A14" s="10" t="s">
        <v>2</v>
      </c>
      <c r="B14" s="11">
        <v>50</v>
      </c>
    </row>
    <row r="15" spans="1:2" ht="15.75">
      <c r="A15" s="10" t="s">
        <v>3</v>
      </c>
      <c r="B15" s="11">
        <v>300</v>
      </c>
    </row>
    <row r="16" spans="1:2" ht="15.75">
      <c r="A16" s="10" t="s">
        <v>4</v>
      </c>
      <c r="B16" s="12">
        <v>1000</v>
      </c>
    </row>
    <row r="17" spans="1:2" ht="15.75">
      <c r="A17" s="10" t="s">
        <v>5</v>
      </c>
      <c r="B17" s="12">
        <v>5000</v>
      </c>
    </row>
    <row r="18" ht="15.75"/>
    <row r="19" spans="1:2" ht="15.75">
      <c r="A19" s="8" t="s">
        <v>6</v>
      </c>
      <c r="B19" s="9"/>
    </row>
    <row r="20" spans="1:2" ht="15.75">
      <c r="A20" s="10" t="s">
        <v>7</v>
      </c>
      <c r="B20" s="13">
        <v>110</v>
      </c>
    </row>
    <row r="21" spans="1:2" ht="15.75">
      <c r="A21" s="10" t="s">
        <v>8</v>
      </c>
      <c r="B21" s="12">
        <v>50</v>
      </c>
    </row>
    <row r="22" spans="1:2" ht="15.75">
      <c r="A22" s="10" t="s">
        <v>9</v>
      </c>
      <c r="B22" s="13">
        <v>160</v>
      </c>
    </row>
    <row r="23" spans="1:2" ht="15.75">
      <c r="A23" s="10" t="s">
        <v>71</v>
      </c>
      <c r="B23" s="12">
        <v>45</v>
      </c>
    </row>
    <row r="24" spans="1:2" ht="15.75">
      <c r="A24" s="10" t="s">
        <v>72</v>
      </c>
      <c r="B24" s="12">
        <v>50</v>
      </c>
    </row>
    <row r="25" spans="1:2" ht="15.75">
      <c r="A25" s="10" t="s">
        <v>10</v>
      </c>
      <c r="B25" s="14">
        <v>200</v>
      </c>
    </row>
    <row r="26" spans="1:2" ht="15.75">
      <c r="A26" s="10" t="s">
        <v>66</v>
      </c>
      <c r="B26" s="14">
        <v>200</v>
      </c>
    </row>
    <row r="27" spans="1:2" ht="15.75">
      <c r="A27" s="10" t="s">
        <v>11</v>
      </c>
      <c r="B27" s="12">
        <v>50</v>
      </c>
    </row>
    <row r="28" spans="1:2" ht="15.75">
      <c r="A28" s="10" t="s">
        <v>74</v>
      </c>
      <c r="B28" s="12">
        <v>50</v>
      </c>
    </row>
    <row r="29" spans="2:3" s="42" customFormat="1" ht="15.75">
      <c r="B29" s="45"/>
      <c r="C29" s="51"/>
    </row>
    <row r="30" spans="1:3" ht="15.75">
      <c r="A30" s="15" t="s">
        <v>12</v>
      </c>
      <c r="B30" s="16" t="s">
        <v>43</v>
      </c>
      <c r="C30" s="17" t="s">
        <v>41</v>
      </c>
    </row>
    <row r="31" spans="1:3" ht="15.75">
      <c r="A31" s="18" t="s">
        <v>13</v>
      </c>
      <c r="B31" s="19">
        <f>B14</f>
        <v>50</v>
      </c>
      <c r="C31" s="3">
        <f>B14</f>
        <v>50</v>
      </c>
    </row>
    <row r="32" spans="1:3" ht="15.75">
      <c r="A32" s="18" t="s">
        <v>14</v>
      </c>
      <c r="B32" s="19">
        <f>(B20-B14)</f>
        <v>60</v>
      </c>
      <c r="C32" s="3">
        <f>(B20-B14)</f>
        <v>60</v>
      </c>
    </row>
    <row r="33" spans="1:3" ht="15.75">
      <c r="A33" s="18" t="s">
        <v>15</v>
      </c>
      <c r="B33" s="19">
        <v>0</v>
      </c>
      <c r="C33" s="3">
        <v>0</v>
      </c>
    </row>
    <row r="34" spans="1:3" ht="15.75">
      <c r="A34" s="18" t="s">
        <v>16</v>
      </c>
      <c r="B34" s="19">
        <v>0</v>
      </c>
      <c r="C34" s="3">
        <v>0</v>
      </c>
    </row>
    <row r="35" spans="1:3" ht="15.75">
      <c r="A35" s="18" t="s">
        <v>17</v>
      </c>
      <c r="B35" s="19">
        <v>0</v>
      </c>
      <c r="C35" s="3">
        <f>(B22-B20)</f>
        <v>50</v>
      </c>
    </row>
    <row r="36" spans="1:3" ht="15.75">
      <c r="A36" s="18" t="s">
        <v>18</v>
      </c>
      <c r="B36" s="19">
        <f>(B25-B20)</f>
        <v>90</v>
      </c>
      <c r="C36" s="3">
        <f>(B25-B22)</f>
        <v>40</v>
      </c>
    </row>
    <row r="37" ht="15.75">
      <c r="A37" s="5"/>
    </row>
    <row r="38" ht="15.75">
      <c r="A38" s="5"/>
    </row>
    <row r="39" spans="1:3" ht="15.75">
      <c r="A39" s="2" t="s">
        <v>44</v>
      </c>
      <c r="B39" s="16" t="s">
        <v>40</v>
      </c>
      <c r="C39" s="17" t="s">
        <v>41</v>
      </c>
    </row>
    <row r="40" spans="1:3" ht="15.75">
      <c r="A40" s="18" t="s">
        <v>19</v>
      </c>
      <c r="B40" s="20">
        <f>B17</f>
        <v>5000</v>
      </c>
      <c r="C40" s="21">
        <f>B17</f>
        <v>5000</v>
      </c>
    </row>
    <row r="41" spans="1:3" ht="15.75">
      <c r="A41" s="18" t="s">
        <v>20</v>
      </c>
      <c r="B41" s="22">
        <v>0</v>
      </c>
      <c r="C41" s="23">
        <v>0</v>
      </c>
    </row>
    <row r="42" spans="1:3" ht="15.75">
      <c r="A42" s="18" t="s">
        <v>21</v>
      </c>
      <c r="B42" s="20">
        <f>B32*B27</f>
        <v>3000</v>
      </c>
      <c r="C42" s="21">
        <f>C32*B27</f>
        <v>3000</v>
      </c>
    </row>
    <row r="43" spans="1:3" ht="15.75">
      <c r="A43" s="24" t="s">
        <v>22</v>
      </c>
      <c r="B43" s="25">
        <f>SUM(B40+B41+B42)</f>
        <v>8000</v>
      </c>
      <c r="C43" s="26">
        <f>SUM(C40+C41+C42)</f>
        <v>8000</v>
      </c>
    </row>
    <row r="44" spans="1:3" ht="15.75">
      <c r="A44" s="18" t="s">
        <v>33</v>
      </c>
      <c r="B44" s="20">
        <f>B31*B21</f>
        <v>2500</v>
      </c>
      <c r="C44" s="21">
        <f>C31*B21</f>
        <v>2500</v>
      </c>
    </row>
    <row r="45" spans="1:3" ht="15.75">
      <c r="A45" s="18" t="s">
        <v>23</v>
      </c>
      <c r="B45" s="20">
        <f>B32*B21</f>
        <v>3000</v>
      </c>
      <c r="C45" s="21">
        <f>C32*B21</f>
        <v>3000</v>
      </c>
    </row>
    <row r="46" spans="1:3" ht="15.75">
      <c r="A46" s="24" t="s">
        <v>24</v>
      </c>
      <c r="B46" s="27">
        <f>SUM(B44+B45)</f>
        <v>5500</v>
      </c>
      <c r="C46" s="28">
        <f>SUM(C44+C45)</f>
        <v>5500</v>
      </c>
    </row>
    <row r="47" spans="1:3" ht="15.75">
      <c r="A47" s="24" t="s">
        <v>25</v>
      </c>
      <c r="B47" s="25">
        <f>B43-B46</f>
        <v>2500</v>
      </c>
      <c r="C47" s="26">
        <f>C43-C46</f>
        <v>2500</v>
      </c>
    </row>
    <row r="48" spans="1:3" ht="15.75">
      <c r="A48" s="1" t="s">
        <v>47</v>
      </c>
      <c r="B48" s="14" t="s">
        <v>42</v>
      </c>
      <c r="C48" s="29">
        <f>MAX(0,C47)*-1</f>
        <v>-2500</v>
      </c>
    </row>
    <row r="49" spans="1:3" ht="15.75">
      <c r="A49" s="24" t="s">
        <v>38</v>
      </c>
      <c r="B49" s="25">
        <v>0</v>
      </c>
      <c r="C49" s="26">
        <v>0</v>
      </c>
    </row>
    <row r="50" spans="1:3" ht="15.75">
      <c r="A50" s="18" t="s">
        <v>26</v>
      </c>
      <c r="B50" s="22">
        <v>0</v>
      </c>
      <c r="C50" s="23">
        <v>0</v>
      </c>
    </row>
    <row r="51" spans="1:3" ht="15.75">
      <c r="A51" s="18" t="s">
        <v>27</v>
      </c>
      <c r="B51" s="22">
        <v>0</v>
      </c>
      <c r="C51" s="23">
        <v>0</v>
      </c>
    </row>
    <row r="52" spans="1:3" ht="15.75">
      <c r="A52" s="18" t="s">
        <v>28</v>
      </c>
      <c r="B52" s="19" t="s">
        <v>42</v>
      </c>
      <c r="C52" s="21">
        <f>C35*B28</f>
        <v>2500</v>
      </c>
    </row>
    <row r="53" spans="1:3" ht="15.75">
      <c r="A53" s="18" t="s">
        <v>29</v>
      </c>
      <c r="B53" s="20">
        <f>B36*B24</f>
        <v>4500</v>
      </c>
      <c r="C53" s="21">
        <f>C36*B28</f>
        <v>2000</v>
      </c>
    </row>
    <row r="54" spans="1:3" ht="15.75">
      <c r="A54" s="24" t="s">
        <v>30</v>
      </c>
      <c r="B54" s="25">
        <f>SUM(B50+B51+B53)</f>
        <v>4500</v>
      </c>
      <c r="C54" s="26">
        <f>SUM(C50+C51+C52+C53)</f>
        <v>4500</v>
      </c>
    </row>
    <row r="55" spans="1:3" ht="15.75">
      <c r="A55" s="18" t="s">
        <v>31</v>
      </c>
      <c r="B55" s="22">
        <v>0</v>
      </c>
      <c r="C55" s="23">
        <v>0</v>
      </c>
    </row>
    <row r="56" spans="1:3" ht="15.75">
      <c r="A56" s="18" t="s">
        <v>32</v>
      </c>
      <c r="B56" s="22">
        <v>0</v>
      </c>
      <c r="C56" s="23">
        <v>0</v>
      </c>
    </row>
    <row r="57" spans="1:3" ht="15.75">
      <c r="A57" s="18" t="s">
        <v>34</v>
      </c>
      <c r="B57" s="19" t="s">
        <v>42</v>
      </c>
      <c r="C57" s="21">
        <f>C35*B23</f>
        <v>2250</v>
      </c>
    </row>
    <row r="58" spans="1:3" ht="15.75">
      <c r="A58" s="18" t="s">
        <v>35</v>
      </c>
      <c r="B58" s="20">
        <f>B36*B24</f>
        <v>4500</v>
      </c>
      <c r="C58" s="21">
        <f>C36*B24</f>
        <v>2000</v>
      </c>
    </row>
    <row r="59" spans="1:3" ht="15.75">
      <c r="A59" s="24" t="s">
        <v>36</v>
      </c>
      <c r="B59" s="25">
        <f>SUM(B55+B56+B58)</f>
        <v>4500</v>
      </c>
      <c r="C59" s="26">
        <f>SUM(C55+C56+C57+C58)</f>
        <v>4250</v>
      </c>
    </row>
    <row r="60" spans="1:3" ht="15.75">
      <c r="A60" s="24" t="s">
        <v>37</v>
      </c>
      <c r="B60" s="25">
        <f>B54-B59</f>
        <v>0</v>
      </c>
      <c r="C60" s="26">
        <f>C54-C59</f>
        <v>250</v>
      </c>
    </row>
    <row r="61" spans="1:3" ht="15.75">
      <c r="A61" s="18" t="s">
        <v>39</v>
      </c>
      <c r="B61" s="25">
        <f>SUM(B47+B49+B60)</f>
        <v>2500</v>
      </c>
      <c r="C61" s="43" t="s">
        <v>42</v>
      </c>
    </row>
    <row r="62" spans="1:3" ht="15.75">
      <c r="A62" s="14" t="s">
        <v>65</v>
      </c>
      <c r="B62" s="29" t="s">
        <v>42</v>
      </c>
      <c r="C62" s="44">
        <f>MAX(0,C60)*-1</f>
        <v>-250</v>
      </c>
    </row>
    <row r="63" spans="1:3" ht="15.75">
      <c r="A63" s="24" t="s">
        <v>48</v>
      </c>
      <c r="B63" s="25">
        <f>MAX(0,B61)*-1</f>
        <v>-2500</v>
      </c>
      <c r="C63" s="26">
        <f>C48+C62</f>
        <v>-2750</v>
      </c>
    </row>
  </sheetData>
  <sheetProtection password="C6AA" sheet="1"/>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F63"/>
  <sheetViews>
    <sheetView zoomScalePageLayoutView="0" workbookViewId="0" topLeftCell="A1">
      <pane ySplit="1" topLeftCell="A30" activePane="bottomLeft" state="frozen"/>
      <selection pane="topLeft" activeCell="A1" sqref="A1"/>
      <selection pane="bottomLeft" activeCell="C64" sqref="C64"/>
    </sheetView>
  </sheetViews>
  <sheetFormatPr defaultColWidth="9.140625" defaultRowHeight="15"/>
  <cols>
    <col min="1" max="1" width="44.57421875" style="6" customWidth="1"/>
    <col min="2" max="2" width="22.421875" style="5" customWidth="1"/>
    <col min="3" max="3" width="21.57421875" style="5" customWidth="1"/>
    <col min="4" max="5" width="9.140625" style="6" customWidth="1"/>
    <col min="6" max="6" width="11.57421875" style="6" bestFit="1" customWidth="1"/>
    <col min="7" max="16384" width="9.140625" style="6" customWidth="1"/>
  </cols>
  <sheetData>
    <row r="1" ht="15.75">
      <c r="A1" s="4" t="s">
        <v>0</v>
      </c>
    </row>
    <row r="2" spans="1:2" ht="15.75">
      <c r="A2" s="52"/>
      <c r="B2" s="52"/>
    </row>
    <row r="3" spans="1:2" ht="15.75">
      <c r="A3" s="30"/>
      <c r="B3" s="30"/>
    </row>
    <row r="4" spans="1:2" ht="15.75">
      <c r="A4" s="30"/>
      <c r="B4" s="30"/>
    </row>
    <row r="5" spans="1:2" ht="15.75">
      <c r="A5" s="30"/>
      <c r="B5" s="30"/>
    </row>
    <row r="6" spans="1:2" ht="15.75">
      <c r="A6" s="30"/>
      <c r="B6" s="30"/>
    </row>
    <row r="7" spans="1:2" ht="15.75">
      <c r="A7" s="30"/>
      <c r="B7" s="30"/>
    </row>
    <row r="8" spans="1:2" ht="15.75">
      <c r="A8" s="30"/>
      <c r="B8" s="30"/>
    </row>
    <row r="9" spans="1:2" ht="15.75">
      <c r="A9" s="30"/>
      <c r="B9" s="30"/>
    </row>
    <row r="10" spans="1:2" ht="15.75">
      <c r="A10" s="30"/>
      <c r="B10" s="30"/>
    </row>
    <row r="11" spans="1:2" ht="15.75">
      <c r="A11" s="30"/>
      <c r="B11" s="30"/>
    </row>
    <row r="12" ht="15.75"/>
    <row r="13" spans="1:2" ht="15.75">
      <c r="A13" s="8" t="s">
        <v>1</v>
      </c>
      <c r="B13" s="9"/>
    </row>
    <row r="14" spans="1:2" ht="15.75">
      <c r="A14" s="10" t="s">
        <v>2</v>
      </c>
      <c r="B14" s="11">
        <v>50</v>
      </c>
    </row>
    <row r="15" spans="1:2" ht="15.75">
      <c r="A15" s="10" t="s">
        <v>3</v>
      </c>
      <c r="B15" s="11">
        <v>300</v>
      </c>
    </row>
    <row r="16" spans="1:2" ht="15.75">
      <c r="A16" s="10" t="s">
        <v>4</v>
      </c>
      <c r="B16" s="12">
        <v>1000</v>
      </c>
    </row>
    <row r="17" spans="1:2" ht="15.75">
      <c r="A17" s="10" t="s">
        <v>5</v>
      </c>
      <c r="B17" s="12">
        <v>5000</v>
      </c>
    </row>
    <row r="18" ht="15.75"/>
    <row r="19" spans="1:2" ht="15.75">
      <c r="A19" s="8" t="s">
        <v>6</v>
      </c>
      <c r="B19" s="9"/>
    </row>
    <row r="20" spans="1:2" ht="15.75">
      <c r="A20" s="10" t="s">
        <v>7</v>
      </c>
      <c r="B20" s="13">
        <v>110</v>
      </c>
    </row>
    <row r="21" spans="1:2" ht="15.75">
      <c r="A21" s="10" t="s">
        <v>8</v>
      </c>
      <c r="B21" s="12">
        <v>50</v>
      </c>
    </row>
    <row r="22" spans="1:2" ht="15.75">
      <c r="A22" s="10" t="s">
        <v>9</v>
      </c>
      <c r="B22" s="13">
        <v>160</v>
      </c>
    </row>
    <row r="23" spans="1:2" ht="15.75">
      <c r="A23" s="10" t="s">
        <v>71</v>
      </c>
      <c r="B23" s="12">
        <v>45</v>
      </c>
    </row>
    <row r="24" spans="1:2" ht="15.75">
      <c r="A24" s="10" t="s">
        <v>72</v>
      </c>
      <c r="B24" s="12">
        <v>50</v>
      </c>
    </row>
    <row r="25" spans="1:2" ht="15.75">
      <c r="A25" s="10" t="s">
        <v>10</v>
      </c>
      <c r="B25" s="14">
        <v>0</v>
      </c>
    </row>
    <row r="26" spans="1:2" ht="15.75">
      <c r="A26" s="10" t="s">
        <v>66</v>
      </c>
      <c r="B26" s="14">
        <v>0</v>
      </c>
    </row>
    <row r="27" spans="1:2" ht="15.75">
      <c r="A27" s="10" t="s">
        <v>11</v>
      </c>
      <c r="B27" s="12">
        <v>50</v>
      </c>
    </row>
    <row r="28" spans="1:2" ht="15.75">
      <c r="A28" s="10" t="s">
        <v>74</v>
      </c>
      <c r="B28" s="12">
        <v>50</v>
      </c>
    </row>
    <row r="29" ht="15.75"/>
    <row r="30" spans="1:3" ht="15.75">
      <c r="A30" s="2" t="s">
        <v>12</v>
      </c>
      <c r="B30" s="16" t="s">
        <v>43</v>
      </c>
      <c r="C30" s="17" t="s">
        <v>41</v>
      </c>
    </row>
    <row r="31" spans="1:3" ht="15.75">
      <c r="A31" s="18" t="s">
        <v>13</v>
      </c>
      <c r="B31" s="19">
        <f>B14</f>
        <v>50</v>
      </c>
      <c r="C31" s="3">
        <f>B14</f>
        <v>50</v>
      </c>
    </row>
    <row r="32" spans="1:3" ht="15.75">
      <c r="A32" s="18" t="s">
        <v>14</v>
      </c>
      <c r="B32" s="19">
        <f>(B20-B14)</f>
        <v>60</v>
      </c>
      <c r="C32" s="3">
        <f>(B20-B14)</f>
        <v>60</v>
      </c>
    </row>
    <row r="33" spans="1:3" ht="15.75">
      <c r="A33" s="18" t="s">
        <v>15</v>
      </c>
      <c r="B33" s="19">
        <v>0</v>
      </c>
      <c r="C33" s="3">
        <v>0</v>
      </c>
    </row>
    <row r="34" spans="1:3" ht="15.75">
      <c r="A34" s="18" t="s">
        <v>16</v>
      </c>
      <c r="B34" s="19">
        <v>0</v>
      </c>
      <c r="C34" s="3">
        <v>0</v>
      </c>
    </row>
    <row r="35" spans="1:3" ht="15.75">
      <c r="A35" s="18" t="s">
        <v>17</v>
      </c>
      <c r="B35" s="19">
        <v>0</v>
      </c>
      <c r="C35" s="3">
        <f>(B22-B20)</f>
        <v>50</v>
      </c>
    </row>
    <row r="36" spans="1:4" ht="15.75">
      <c r="A36" s="18" t="s">
        <v>73</v>
      </c>
      <c r="B36" s="19">
        <f>B25-B14</f>
        <v>-50</v>
      </c>
      <c r="C36" s="3">
        <f>B25-B14</f>
        <v>-50</v>
      </c>
      <c r="D36" s="6" t="s">
        <v>67</v>
      </c>
    </row>
    <row r="37" spans="1:3" ht="15.75">
      <c r="A37" s="18" t="s">
        <v>18</v>
      </c>
      <c r="B37" s="19">
        <f>B25+(B14-B20)</f>
        <v>-60</v>
      </c>
      <c r="C37" s="3">
        <f>B14-B20</f>
        <v>-60</v>
      </c>
    </row>
    <row r="38" ht="15.75"/>
    <row r="39" spans="1:3" ht="15.75">
      <c r="A39" s="2" t="s">
        <v>44</v>
      </c>
      <c r="B39" s="16" t="s">
        <v>40</v>
      </c>
      <c r="C39" s="17" t="s">
        <v>41</v>
      </c>
    </row>
    <row r="40" spans="1:3" ht="15.75">
      <c r="A40" s="18" t="s">
        <v>19</v>
      </c>
      <c r="B40" s="20">
        <f>B17</f>
        <v>5000</v>
      </c>
      <c r="C40" s="21">
        <f>B17</f>
        <v>5000</v>
      </c>
    </row>
    <row r="41" spans="1:3" ht="15.75">
      <c r="A41" s="18" t="s">
        <v>20</v>
      </c>
      <c r="B41" s="22">
        <v>0</v>
      </c>
      <c r="C41" s="23">
        <v>0</v>
      </c>
    </row>
    <row r="42" spans="1:3" ht="15.75">
      <c r="A42" s="18" t="s">
        <v>21</v>
      </c>
      <c r="B42" s="20">
        <f>B32*B27</f>
        <v>3000</v>
      </c>
      <c r="C42" s="21">
        <f>C32*B27</f>
        <v>3000</v>
      </c>
    </row>
    <row r="43" spans="1:3" ht="15.75">
      <c r="A43" s="24" t="s">
        <v>22</v>
      </c>
      <c r="B43" s="25">
        <f>SUM(B40+B41+B42)</f>
        <v>8000</v>
      </c>
      <c r="C43" s="26">
        <f>SUM(C40+C41+C42)</f>
        <v>8000</v>
      </c>
    </row>
    <row r="44" spans="1:3" ht="15.75">
      <c r="A44" s="18" t="s">
        <v>33</v>
      </c>
      <c r="B44" s="20">
        <f>B31*B21</f>
        <v>2500</v>
      </c>
      <c r="C44" s="21">
        <f>C31*B21</f>
        <v>2500</v>
      </c>
    </row>
    <row r="45" spans="1:3" ht="15.75">
      <c r="A45" s="18" t="s">
        <v>23</v>
      </c>
      <c r="B45" s="20">
        <f>B32*B21</f>
        <v>3000</v>
      </c>
      <c r="C45" s="21">
        <f>C32*B21</f>
        <v>3000</v>
      </c>
    </row>
    <row r="46" spans="1:3" ht="15.75">
      <c r="A46" s="24" t="s">
        <v>24</v>
      </c>
      <c r="B46" s="27">
        <f>SUM(B44+B45)</f>
        <v>5500</v>
      </c>
      <c r="C46" s="28">
        <f>SUM(C44+C45)</f>
        <v>5500</v>
      </c>
    </row>
    <row r="47" spans="1:3" ht="15.75">
      <c r="A47" s="24" t="s">
        <v>25</v>
      </c>
      <c r="B47" s="25">
        <f>B43-B46</f>
        <v>2500</v>
      </c>
      <c r="C47" s="26">
        <f>C43-C46</f>
        <v>2500</v>
      </c>
    </row>
    <row r="48" spans="1:3" ht="31.5">
      <c r="A48" s="32" t="s">
        <v>45</v>
      </c>
      <c r="B48" s="14" t="s">
        <v>42</v>
      </c>
      <c r="C48" s="29">
        <f>MAX(0,C47)*-1</f>
        <v>-2500</v>
      </c>
    </row>
    <row r="49" spans="1:3" ht="15.75">
      <c r="A49" s="24" t="s">
        <v>38</v>
      </c>
      <c r="B49" s="25">
        <v>0</v>
      </c>
      <c r="C49" s="26">
        <v>0</v>
      </c>
    </row>
    <row r="50" spans="1:3" ht="15.75">
      <c r="A50" s="18" t="s">
        <v>26</v>
      </c>
      <c r="B50" s="22">
        <v>0</v>
      </c>
      <c r="C50" s="23">
        <f>-1*B17</f>
        <v>-5000</v>
      </c>
    </row>
    <row r="51" spans="1:3" ht="15.75">
      <c r="A51" s="18" t="s">
        <v>27</v>
      </c>
      <c r="B51" s="22">
        <v>0</v>
      </c>
      <c r="C51" s="23">
        <v>0</v>
      </c>
    </row>
    <row r="52" spans="1:3" ht="15.75">
      <c r="A52" s="18" t="s">
        <v>28</v>
      </c>
      <c r="B52" s="19" t="s">
        <v>42</v>
      </c>
      <c r="C52" s="21">
        <f>C35*B28</f>
        <v>2500</v>
      </c>
    </row>
    <row r="53" spans="1:3" ht="15.75">
      <c r="A53" s="18" t="s">
        <v>29</v>
      </c>
      <c r="B53" s="20">
        <f>B37*B24</f>
        <v>-3000</v>
      </c>
      <c r="C53" s="21">
        <f>C37*B28</f>
        <v>-3000</v>
      </c>
    </row>
    <row r="54" spans="1:6" ht="15.75">
      <c r="A54" s="24" t="s">
        <v>30</v>
      </c>
      <c r="B54" s="25">
        <f>SUM(B50+B51+B53)</f>
        <v>-3000</v>
      </c>
      <c r="C54" s="26">
        <f>SUM(C50+C51+C52+C53)</f>
        <v>-5500</v>
      </c>
      <c r="F54" s="31"/>
    </row>
    <row r="55" spans="1:3" ht="15.75">
      <c r="A55" s="18" t="s">
        <v>31</v>
      </c>
      <c r="B55" s="22">
        <v>0</v>
      </c>
      <c r="C55" s="23">
        <v>0</v>
      </c>
    </row>
    <row r="56" spans="1:3" ht="15.75">
      <c r="A56" s="18" t="s">
        <v>32</v>
      </c>
      <c r="B56" s="22">
        <v>0</v>
      </c>
      <c r="C56" s="23">
        <v>0</v>
      </c>
    </row>
    <row r="57" spans="1:3" ht="15.75">
      <c r="A57" s="18" t="s">
        <v>34</v>
      </c>
      <c r="B57" s="19" t="s">
        <v>42</v>
      </c>
      <c r="C57" s="21">
        <f>C35*B23</f>
        <v>2250</v>
      </c>
    </row>
    <row r="58" spans="1:3" ht="15.75">
      <c r="A58" s="18" t="s">
        <v>35</v>
      </c>
      <c r="B58" s="20">
        <f>(B36+B37)*B24</f>
        <v>-5500</v>
      </c>
      <c r="C58" s="21">
        <f>(C36+C37)*B24</f>
        <v>-5500</v>
      </c>
    </row>
    <row r="59" spans="1:3" ht="15.75">
      <c r="A59" s="24" t="s">
        <v>36</v>
      </c>
      <c r="B59" s="25">
        <f>SUM(B55+B56+B58)</f>
        <v>-5500</v>
      </c>
      <c r="C59" s="26">
        <f>SUM(C55+C56+C57+C58)</f>
        <v>-3250</v>
      </c>
    </row>
    <row r="60" spans="1:3" ht="15.75">
      <c r="A60" s="24" t="s">
        <v>37</v>
      </c>
      <c r="B60" s="25">
        <f>B54-B59</f>
        <v>2500</v>
      </c>
      <c r="C60" s="26">
        <f>C54-C59</f>
        <v>-2250</v>
      </c>
    </row>
    <row r="61" spans="1:3" ht="15.75">
      <c r="A61" s="18" t="s">
        <v>39</v>
      </c>
      <c r="B61" s="25">
        <f>SUM(B47+B49+B60)</f>
        <v>5000</v>
      </c>
      <c r="C61" s="26" t="s">
        <v>42</v>
      </c>
    </row>
    <row r="62" spans="1:3" ht="15.75">
      <c r="A62" s="14" t="s">
        <v>65</v>
      </c>
      <c r="B62" s="29" t="s">
        <v>42</v>
      </c>
      <c r="C62" s="29">
        <f>MAX(0,C60)*-1</f>
        <v>0</v>
      </c>
    </row>
    <row r="63" spans="1:3" s="42" customFormat="1" ht="15.75">
      <c r="A63" s="46" t="s">
        <v>48</v>
      </c>
      <c r="B63" s="47">
        <f>MAX(0,B61)*-1</f>
        <v>-5000</v>
      </c>
      <c r="C63" s="47">
        <f>C48+C62</f>
        <v>-2500</v>
      </c>
    </row>
  </sheetData>
  <sheetProtection password="C6AA" sheet="1"/>
  <mergeCells count="1">
    <mergeCell ref="A2:B2"/>
  </mergeCells>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P24"/>
  <sheetViews>
    <sheetView tabSelected="1" zoomScalePageLayoutView="0" workbookViewId="0" topLeftCell="A1">
      <selection activeCell="I21" sqref="I21"/>
    </sheetView>
  </sheetViews>
  <sheetFormatPr defaultColWidth="9.140625" defaultRowHeight="15"/>
  <cols>
    <col min="1" max="1" width="9.140625" style="35" customWidth="1"/>
    <col min="2" max="2" width="24.140625" style="35" customWidth="1"/>
    <col min="3" max="3" width="6.140625" style="35" customWidth="1"/>
    <col min="4" max="4" width="9.140625" style="35" customWidth="1"/>
    <col min="5" max="5" width="23.140625" style="35" customWidth="1"/>
    <col min="6" max="6" width="17.28125" style="35" customWidth="1"/>
    <col min="7" max="7" width="10.7109375" style="34" customWidth="1"/>
    <col min="8" max="8" width="7.00390625" style="35" customWidth="1"/>
    <col min="9" max="16384" width="9.140625" style="35" customWidth="1"/>
  </cols>
  <sheetData>
    <row r="1" spans="1:16" ht="15.75">
      <c r="A1" s="48" t="s">
        <v>68</v>
      </c>
      <c r="B1" s="49"/>
      <c r="C1" s="49"/>
      <c r="D1" s="49"/>
      <c r="E1" s="49"/>
      <c r="F1" s="49"/>
      <c r="G1" s="50"/>
      <c r="H1" s="49"/>
      <c r="I1" s="49"/>
      <c r="J1" s="49"/>
      <c r="K1" s="49"/>
      <c r="L1" s="49"/>
      <c r="M1" s="49"/>
      <c r="N1" s="49"/>
      <c r="O1" s="49"/>
      <c r="P1" s="49"/>
    </row>
    <row r="2" spans="1:16" ht="15.75">
      <c r="A2" s="49" t="s">
        <v>69</v>
      </c>
      <c r="B2" s="49"/>
      <c r="C2" s="49"/>
      <c r="D2" s="49"/>
      <c r="E2" s="49"/>
      <c r="F2" s="49"/>
      <c r="G2" s="50"/>
      <c r="H2" s="49"/>
      <c r="I2" s="49"/>
      <c r="J2" s="49"/>
      <c r="K2" s="49"/>
      <c r="L2" s="49"/>
      <c r="M2" s="49"/>
      <c r="N2" s="49"/>
      <c r="O2" s="49"/>
      <c r="P2" s="49"/>
    </row>
    <row r="4" spans="2:3" ht="15.75">
      <c r="B4" s="33" t="s">
        <v>63</v>
      </c>
      <c r="C4" s="34"/>
    </row>
    <row r="5" spans="2:9" ht="15.75">
      <c r="B5" s="41" t="s">
        <v>49</v>
      </c>
      <c r="C5" s="34"/>
      <c r="G5" s="34" t="s">
        <v>60</v>
      </c>
      <c r="I5" s="35" t="s">
        <v>61</v>
      </c>
    </row>
    <row r="6" ht="3.75" customHeight="1">
      <c r="C6" s="34"/>
    </row>
    <row r="7" spans="2:7" ht="15.75">
      <c r="B7" s="35" t="s">
        <v>50</v>
      </c>
      <c r="C7" s="36">
        <v>10</v>
      </c>
      <c r="E7" s="35" t="s">
        <v>56</v>
      </c>
      <c r="F7" s="38" t="s">
        <v>57</v>
      </c>
      <c r="G7" s="36">
        <f>50*C7</f>
        <v>500</v>
      </c>
    </row>
    <row r="8" spans="2:7" ht="15.75">
      <c r="B8" s="35" t="s">
        <v>51</v>
      </c>
      <c r="C8" s="36">
        <v>15</v>
      </c>
      <c r="E8" s="35" t="s">
        <v>56</v>
      </c>
      <c r="F8" s="38" t="s">
        <v>58</v>
      </c>
      <c r="G8" s="39">
        <f>50*C8</f>
        <v>750</v>
      </c>
    </row>
    <row r="9" spans="2:9" ht="15.75">
      <c r="B9" s="35" t="s">
        <v>52</v>
      </c>
      <c r="C9" s="36">
        <v>20</v>
      </c>
      <c r="G9" s="36">
        <f>SUM(G7:G8)</f>
        <v>1250</v>
      </c>
      <c r="H9" s="38" t="s">
        <v>59</v>
      </c>
      <c r="I9" s="40">
        <f>G9/100</f>
        <v>12.5</v>
      </c>
    </row>
    <row r="10" spans="2:3" ht="15.75">
      <c r="B10" s="35" t="s">
        <v>53</v>
      </c>
      <c r="C10" s="36">
        <v>25</v>
      </c>
    </row>
    <row r="11" ht="15.75">
      <c r="C11" s="34"/>
    </row>
    <row r="12" spans="2:4" ht="15.75">
      <c r="B12" s="37" t="s">
        <v>55</v>
      </c>
      <c r="C12" s="37">
        <v>150</v>
      </c>
      <c r="D12" s="35" t="s">
        <v>54</v>
      </c>
    </row>
    <row r="13" ht="15.75">
      <c r="C13" s="34"/>
    </row>
    <row r="14" ht="15.75">
      <c r="G14" s="36"/>
    </row>
    <row r="15" spans="2:3" ht="15.75">
      <c r="B15" s="33" t="s">
        <v>64</v>
      </c>
      <c r="C15" s="34"/>
    </row>
    <row r="16" spans="2:9" ht="15.75">
      <c r="B16" s="41" t="s">
        <v>49</v>
      </c>
      <c r="C16" s="34"/>
      <c r="G16" s="34" t="s">
        <v>60</v>
      </c>
      <c r="I16" s="35" t="s">
        <v>61</v>
      </c>
    </row>
    <row r="17" ht="4.5" customHeight="1">
      <c r="C17" s="34"/>
    </row>
    <row r="18" spans="2:7" ht="15.75">
      <c r="B18" s="35" t="s">
        <v>50</v>
      </c>
      <c r="C18" s="36">
        <v>10</v>
      </c>
      <c r="F18" s="38"/>
      <c r="G18" s="36"/>
    </row>
    <row r="19" spans="2:7" ht="15.75">
      <c r="B19" s="35" t="s">
        <v>51</v>
      </c>
      <c r="C19" s="36">
        <v>15</v>
      </c>
      <c r="F19" s="38"/>
      <c r="G19" s="36"/>
    </row>
    <row r="20" spans="2:7" ht="15.75">
      <c r="B20" s="35" t="s">
        <v>52</v>
      </c>
      <c r="C20" s="36">
        <v>20</v>
      </c>
      <c r="E20" s="35" t="s">
        <v>56</v>
      </c>
      <c r="F20" s="38" t="s">
        <v>62</v>
      </c>
      <c r="G20" s="39">
        <f>50*C20</f>
        <v>1000</v>
      </c>
    </row>
    <row r="21" spans="2:9" ht="15.75">
      <c r="B21" s="35" t="s">
        <v>53</v>
      </c>
      <c r="C21" s="36">
        <v>25</v>
      </c>
      <c r="G21" s="36">
        <f>SUM(G18:G20)</f>
        <v>1000</v>
      </c>
      <c r="H21" s="38" t="s">
        <v>59</v>
      </c>
      <c r="I21" s="40">
        <f>G21/50</f>
        <v>20</v>
      </c>
    </row>
    <row r="22" ht="15.75">
      <c r="C22" s="34"/>
    </row>
    <row r="23" spans="2:4" ht="15.75">
      <c r="B23" s="37" t="s">
        <v>70</v>
      </c>
      <c r="C23" s="37">
        <v>200</v>
      </c>
      <c r="D23" s="35" t="s">
        <v>54</v>
      </c>
    </row>
    <row r="24" ht="15.75">
      <c r="C24" s="34"/>
    </row>
  </sheetData>
  <sheetProtection password="C6AA"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Spring 2014 Release - Non MSG Resource with BCR Settlements Example (Updated)</dc:title>
  <dc:subject/>
  <dc:creator>Ramanathan, Uma</dc:creator>
  <cp:keywords/>
  <dc:description/>
  <cp:lastModifiedBy>chinman</cp:lastModifiedBy>
  <dcterms:created xsi:type="dcterms:W3CDTF">2014-01-15T15:31:44Z</dcterms:created>
  <dcterms:modified xsi:type="dcterms:W3CDTF">2014-02-03T17:44:26Z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SOArchiveTaxHTFiel">
    <vt:lpwstr>Not Archived|d4ac4999-fa66-470b-a400-7ab6671d1fab</vt:lpwstr>
  </property>
  <property fmtid="{D5CDD505-2E9C-101B-9397-08002B2CF9AE}" pid="4" name="TaxCatchA">
    <vt:lpwstr>799;#Participate|b6f01787-07a1-4425-b95e-c90118ef6dfe;#3;#Archived|0019c6e1-8c5e-460c-a653-a944372c5015</vt:lpwstr>
  </property>
  <property fmtid="{D5CDD505-2E9C-101B-9397-08002B2CF9AE}" pid="5" name="ISOTopicTaxHTFiel">
    <vt:lpwstr>Participate|b6f01787-07a1-4425-b95e-c90118ef6dfe</vt:lpwstr>
  </property>
  <property fmtid="{D5CDD505-2E9C-101B-9397-08002B2CF9AE}" pid="6" name="ISOGroupTaxHTFiel">
    <vt:lpwstr/>
  </property>
  <property fmtid="{D5CDD505-2E9C-101B-9397-08002B2CF9AE}" pid="7" name="ISOContribut">
    <vt:lpwstr>101</vt:lpwstr>
  </property>
  <property fmtid="{D5CDD505-2E9C-101B-9397-08002B2CF9AE}" pid="8" name="TemplateU">
    <vt:lpwstr/>
  </property>
  <property fmtid="{D5CDD505-2E9C-101B-9397-08002B2CF9AE}" pid="9" name="ISOKeywordsTaxHTFiel">
    <vt:lpwstr/>
  </property>
  <property fmtid="{D5CDD505-2E9C-101B-9397-08002B2CF9AE}" pid="10" name="ISOKeywor">
    <vt:lpwstr/>
  </property>
  <property fmtid="{D5CDD505-2E9C-101B-9397-08002B2CF9AE}" pid="11" name="Ord">
    <vt:lpwstr>27828300.0000000</vt:lpwstr>
  </property>
  <property fmtid="{D5CDD505-2E9C-101B-9397-08002B2CF9AE}" pid="12" name="Orig Post Da">
    <vt:lpwstr>2014-01-27T11:44:07Z</vt:lpwstr>
  </property>
  <property fmtid="{D5CDD505-2E9C-101B-9397-08002B2CF9AE}" pid="13" name="Content Own">
    <vt:lpwstr>88</vt:lpwstr>
  </property>
  <property fmtid="{D5CDD505-2E9C-101B-9397-08002B2CF9AE}" pid="14" name="display_urn:schemas-microsoft-com:office:office#Content_x0020_Administrat">
    <vt:lpwstr>Annand, Karen</vt:lpwstr>
  </property>
  <property fmtid="{D5CDD505-2E9C-101B-9397-08002B2CF9AE}" pid="15" name="ISOGro">
    <vt:lpwstr/>
  </property>
  <property fmtid="{D5CDD505-2E9C-101B-9397-08002B2CF9AE}" pid="16" name="_SourceU">
    <vt:lpwstr/>
  </property>
  <property fmtid="{D5CDD505-2E9C-101B-9397-08002B2CF9AE}" pid="17" name="_SharedFileInd">
    <vt:lpwstr/>
  </property>
  <property fmtid="{D5CDD505-2E9C-101B-9397-08002B2CF9AE}" pid="18" name="ISOOwn">
    <vt:lpwstr>Hall, Nathan</vt:lpwstr>
  </property>
  <property fmtid="{D5CDD505-2E9C-101B-9397-08002B2CF9AE}" pid="19" name="ISODescripti">
    <vt:lpwstr/>
  </property>
  <property fmtid="{D5CDD505-2E9C-101B-9397-08002B2CF9AE}" pid="20" name="Content Administrat">
    <vt:lpwstr>228</vt:lpwstr>
  </property>
  <property fmtid="{D5CDD505-2E9C-101B-9397-08002B2CF9AE}" pid="21" name="Document Ty">
    <vt:lpwstr>Technical Documentation</vt:lpwstr>
  </property>
  <property fmtid="{D5CDD505-2E9C-101B-9397-08002B2CF9AE}" pid="22" name="IsPublish">
    <vt:lpwstr>1</vt:lpwstr>
  </property>
  <property fmtid="{D5CDD505-2E9C-101B-9397-08002B2CF9AE}" pid="23" name="ISOArchi">
    <vt:lpwstr>3;#Archived|0019c6e1-8c5e-460c-a653-a944372c5015</vt:lpwstr>
  </property>
  <property fmtid="{D5CDD505-2E9C-101B-9397-08002B2CF9AE}" pid="24" name="ISOTop">
    <vt:lpwstr>799;#Participate|b6f01787-07a1-4425-b95e-c90118ef6dfe</vt:lpwstr>
  </property>
  <property fmtid="{D5CDD505-2E9C-101B-9397-08002B2CF9AE}" pid="25" name="xd_Prog">
    <vt:lpwstr/>
  </property>
  <property fmtid="{D5CDD505-2E9C-101B-9397-08002B2CF9AE}" pid="26" name="OriginalU">
    <vt:lpwstr/>
  </property>
  <property fmtid="{D5CDD505-2E9C-101B-9397-08002B2CF9AE}" pid="27" name="Importa">
    <vt:lpwstr>0</vt:lpwstr>
  </property>
  <property fmtid="{D5CDD505-2E9C-101B-9397-08002B2CF9AE}" pid="28" name="display_urn:schemas-microsoft-com:office:office#Content_x0020_Own">
    <vt:lpwstr>Hall, Nathan</vt:lpwstr>
  </property>
  <property fmtid="{D5CDD505-2E9C-101B-9397-08002B2CF9AE}" pid="29" name="Market Noti">
    <vt:lpwstr>0</vt:lpwstr>
  </property>
  <property fmtid="{D5CDD505-2E9C-101B-9397-08002B2CF9AE}" pid="30" name="ParentISOGrou">
    <vt:lpwstr>Spring 2014 release - market initiatives training|39552ce6-73e2-4f1a-a163-ffcca87f2f9a</vt:lpwstr>
  </property>
  <property fmtid="{D5CDD505-2E9C-101B-9397-08002B2CF9AE}" pid="31" name="ContentReviewInterv">
    <vt:lpwstr>24</vt:lpwstr>
  </property>
  <property fmtid="{D5CDD505-2E9C-101B-9397-08002B2CF9AE}" pid="32" name="ISOSumma">
    <vt:lpwstr>This spreadsheet provides a settlements example of the how the changes in bid cost recovery (BCR) may impact a non-multi-stage generating (MSG) resource. </vt:lpwstr>
  </property>
  <property fmtid="{D5CDD505-2E9C-101B-9397-08002B2CF9AE}" pid="33" name="PostDa">
    <vt:lpwstr>2014-01-27T11:47:44Z</vt:lpwstr>
  </property>
  <property fmtid="{D5CDD505-2E9C-101B-9397-08002B2CF9AE}" pid="34" name="ISOGroupSequen">
    <vt:lpwstr/>
  </property>
  <property fmtid="{D5CDD505-2E9C-101B-9397-08002B2CF9AE}" pid="35" name="ISOArchiv">
    <vt:lpwstr>Not Archived</vt:lpwstr>
  </property>
  <property fmtid="{D5CDD505-2E9C-101B-9397-08002B2CF9AE}" pid="36" name="display_urn:schemas-microsoft-com:office:office#ISOContribut">
    <vt:lpwstr>Hinman, Cynthia</vt:lpwstr>
  </property>
  <property fmtid="{D5CDD505-2E9C-101B-9397-08002B2CF9AE}" pid="37" name="News Relea">
    <vt:lpwstr>0</vt:lpwstr>
  </property>
  <property fmtid="{D5CDD505-2E9C-101B-9397-08002B2CF9AE}" pid="38" name="ExpireDa">
    <vt:lpwstr>2016-01-27T11:47:44Z</vt:lpwstr>
  </property>
  <property fmtid="{D5CDD505-2E9C-101B-9397-08002B2CF9AE}" pid="39" name="m9e70a6096144fc698577b786817f2">
    <vt:lpwstr>Archived|0019c6e1-8c5e-460c-a653-a944372c5015</vt:lpwstr>
  </property>
</Properties>
</file>