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U:\Initiatives\TAC\2017-2018\"/>
    </mc:Choice>
  </mc:AlternateContent>
  <bookViews>
    <workbookView xWindow="0" yWindow="0" windowWidth="28800" windowHeight="12885" tabRatio="723"/>
  </bookViews>
  <sheets>
    <sheet name="Summary" sheetId="5" r:id="rId1"/>
    <sheet name="Existing" sheetId="21" r:id="rId2"/>
    <sheet name="Reliability" sheetId="2" r:id="rId3"/>
    <sheet name="South CC" sheetId="19" state="hidden" r:id="rId4"/>
    <sheet name="Tehachapi" sheetId="17" r:id="rId5"/>
    <sheet name="WOD" sheetId="15" r:id="rId6"/>
    <sheet name="CW-Lugo" sheetId="14" state="hidden" r:id="rId7"/>
    <sheet name="ClrdoRvr" sheetId="9" r:id="rId8"/>
    <sheet name="2017-18pol-econ" sheetId="13" r:id="rId9"/>
    <sheet name="New 8" sheetId="10" r:id="rId10"/>
    <sheet name="New 9" sheetId="18" r:id="rId11"/>
    <sheet name="New 10" sheetId="11" r:id="rId12"/>
    <sheet name="New 11" sheetId="12" r:id="rId13"/>
    <sheet name="New 12" sheetId="20" r:id="rId14"/>
  </sheets>
  <definedNames>
    <definedName name="CIQWBGuid" hidden="1">"0c0e6f01-36d0-4b48-9c14-a99f9f3d7915"</definedName>
    <definedName name="_xlnm.Print_Area" localSheetId="8">'2017-18pol-econ'!$I$1:$R$89</definedName>
    <definedName name="_xlnm.Print_Area" localSheetId="7">ClrdoRvr!$I$1:$R$89</definedName>
    <definedName name="_xlnm.Print_Area" localSheetId="6">'CW-Lugo'!$I$1:$R$89</definedName>
    <definedName name="_xlnm.Print_Area" localSheetId="1">Existing!$I$1:$R$186</definedName>
    <definedName name="_xlnm.Print_Area" localSheetId="11">'New 10'!$I$1:$R$89</definedName>
    <definedName name="_xlnm.Print_Area" localSheetId="12">'New 11'!$I$1:$R$89</definedName>
    <definedName name="_xlnm.Print_Area" localSheetId="13">'New 12'!$I$1:$R$89</definedName>
    <definedName name="_xlnm.Print_Area" localSheetId="9">'New 8'!$I$1:$R$89</definedName>
    <definedName name="_xlnm.Print_Area" localSheetId="10">'New 9'!$I$1:$R$89</definedName>
    <definedName name="_xlnm.Print_Area" localSheetId="2">Reliability!$I$1:$R$89</definedName>
    <definedName name="_xlnm.Print_Area" localSheetId="3">'South CC'!$I$1:$R$89</definedName>
    <definedName name="_xlnm.Print_Area" localSheetId="0">Summary!$I$1:$R$79</definedName>
    <definedName name="_xlnm.Print_Area" localSheetId="4">Tehachapi!$I$1:$R$89</definedName>
    <definedName name="_xlnm.Print_Area" localSheetId="5">WOD!$I$1:$R$89</definedName>
    <definedName name="_xlnm.Print_Titles" localSheetId="8">'2017-18pol-econ'!$A:$G,'2017-18pol-econ'!$1:$5</definedName>
    <definedName name="_xlnm.Print_Titles" localSheetId="7">ClrdoRvr!$A:$G,ClrdoRvr!$1:$5</definedName>
    <definedName name="_xlnm.Print_Titles" localSheetId="6">'CW-Lugo'!$A:$G,'CW-Lugo'!$1:$5</definedName>
    <definedName name="_xlnm.Print_Titles" localSheetId="1">Existing!$A:$G,Existing!$1:$5</definedName>
    <definedName name="_xlnm.Print_Titles" localSheetId="11">'New 10'!$A:$G,'New 10'!$1:$5</definedName>
    <definedName name="_xlnm.Print_Titles" localSheetId="12">'New 11'!$A:$G,'New 11'!$1:$5</definedName>
    <definedName name="_xlnm.Print_Titles" localSheetId="13">'New 12'!$A:$G,'New 12'!$1:$5</definedName>
    <definedName name="_xlnm.Print_Titles" localSheetId="9">'New 8'!$A:$G,'New 8'!$1:$5</definedName>
    <definedName name="_xlnm.Print_Titles" localSheetId="10">'New 9'!$A:$G,'New 9'!$1:$5</definedName>
    <definedName name="_xlnm.Print_Titles" localSheetId="2">Reliability!$A:$G,Reliability!$1:$5</definedName>
    <definedName name="_xlnm.Print_Titles" localSheetId="3">'South CC'!$A:$G,'South CC'!$1:$5</definedName>
    <definedName name="_xlnm.Print_Titles" localSheetId="0">Summary!$A:$G,Summary!$1:$5</definedName>
    <definedName name="_xlnm.Print_Titles" localSheetId="4">Tehachapi!$A:$G,Tehachapi!$1:$5</definedName>
    <definedName name="_xlnm.Print_Titles" localSheetId="5">WOD!$A:$G,WOD!$1:$5</definedName>
  </definedNames>
  <calcPr calcId="162913"/>
</workbook>
</file>

<file path=xl/calcChain.xml><?xml version="1.0" encoding="utf-8"?>
<calcChain xmlns="http://schemas.openxmlformats.org/spreadsheetml/2006/main">
  <c r="W89" i="20" l="1"/>
  <c r="V89" i="20"/>
  <c r="U89" i="20"/>
  <c r="T89" i="20"/>
  <c r="S89" i="20"/>
  <c r="R89" i="20"/>
  <c r="Q89" i="20"/>
  <c r="P89" i="20"/>
  <c r="O89" i="20"/>
  <c r="N89" i="20"/>
  <c r="M89" i="20"/>
  <c r="L89" i="20"/>
  <c r="K89" i="20"/>
  <c r="J89" i="20"/>
  <c r="I89" i="20"/>
  <c r="A89" i="20"/>
  <c r="W88" i="20"/>
  <c r="V88" i="20"/>
  <c r="U88" i="20"/>
  <c r="T88" i="20"/>
  <c r="S88" i="20"/>
  <c r="R88" i="20"/>
  <c r="Q88" i="20"/>
  <c r="P88" i="20"/>
  <c r="O88" i="20"/>
  <c r="N88" i="20"/>
  <c r="M88" i="20"/>
  <c r="L88" i="20"/>
  <c r="K88" i="20"/>
  <c r="J88" i="20"/>
  <c r="A88" i="20"/>
  <c r="W87" i="20"/>
  <c r="V87" i="20"/>
  <c r="U87" i="20"/>
  <c r="T87" i="20"/>
  <c r="S87" i="20"/>
  <c r="R87" i="20"/>
  <c r="Q87" i="20"/>
  <c r="P87" i="20"/>
  <c r="O87" i="20"/>
  <c r="N87" i="20"/>
  <c r="M87" i="20"/>
  <c r="L87" i="20"/>
  <c r="K87" i="20"/>
  <c r="J87" i="20"/>
  <c r="I87" i="20"/>
  <c r="A87" i="20"/>
  <c r="W86" i="20"/>
  <c r="V86" i="20"/>
  <c r="U86" i="20"/>
  <c r="T86" i="20"/>
  <c r="S86" i="20"/>
  <c r="R86" i="20"/>
  <c r="Q86" i="20"/>
  <c r="P86" i="20"/>
  <c r="O86" i="20"/>
  <c r="N86" i="20"/>
  <c r="M86" i="20"/>
  <c r="L86" i="20"/>
  <c r="K86" i="20"/>
  <c r="J86" i="20"/>
  <c r="I86" i="20"/>
  <c r="A86" i="20"/>
  <c r="W85" i="20"/>
  <c r="V85" i="20"/>
  <c r="U85" i="20"/>
  <c r="T85" i="20"/>
  <c r="S85" i="20"/>
  <c r="R85" i="20"/>
  <c r="Q85" i="20"/>
  <c r="P85" i="20"/>
  <c r="O85" i="20"/>
  <c r="N85" i="20"/>
  <c r="M85" i="20"/>
  <c r="L85" i="20"/>
  <c r="K85" i="20"/>
  <c r="J85" i="20"/>
  <c r="I85" i="20"/>
  <c r="A85" i="20"/>
  <c r="W84" i="20"/>
  <c r="V84" i="20"/>
  <c r="U84" i="20"/>
  <c r="T84" i="20"/>
  <c r="S84" i="20"/>
  <c r="R84" i="20"/>
  <c r="Q84" i="20"/>
  <c r="P84" i="20"/>
  <c r="O84" i="20"/>
  <c r="N84" i="20"/>
  <c r="M84" i="20"/>
  <c r="L84" i="20"/>
  <c r="K84" i="20"/>
  <c r="J84" i="20"/>
  <c r="I84" i="20"/>
  <c r="A84" i="20"/>
  <c r="W83" i="20"/>
  <c r="V83" i="20"/>
  <c r="U83" i="20"/>
  <c r="T83" i="20"/>
  <c r="S83" i="20"/>
  <c r="R83" i="20"/>
  <c r="Q83" i="20"/>
  <c r="P83" i="20"/>
  <c r="O83" i="20"/>
  <c r="N83" i="20"/>
  <c r="M83" i="20"/>
  <c r="L83" i="20"/>
  <c r="K83" i="20"/>
  <c r="J83" i="20"/>
  <c r="I83" i="20"/>
  <c r="A83" i="20"/>
  <c r="W80" i="20"/>
  <c r="V80" i="20"/>
  <c r="U80" i="20"/>
  <c r="T80" i="20"/>
  <c r="S80" i="20"/>
  <c r="R80" i="20"/>
  <c r="Q80" i="20"/>
  <c r="P80" i="20"/>
  <c r="O80" i="20"/>
  <c r="N80" i="20"/>
  <c r="M80" i="20"/>
  <c r="L80" i="20"/>
  <c r="K80" i="20"/>
  <c r="J80" i="20"/>
  <c r="I80" i="20"/>
  <c r="A80" i="20"/>
  <c r="W79" i="20"/>
  <c r="V79" i="20"/>
  <c r="U79" i="20"/>
  <c r="T79" i="20"/>
  <c r="S79" i="20"/>
  <c r="R79" i="20"/>
  <c r="Q79" i="20"/>
  <c r="P79" i="20"/>
  <c r="O79" i="20"/>
  <c r="N79" i="20"/>
  <c r="M79" i="20"/>
  <c r="L79" i="20"/>
  <c r="K79" i="20"/>
  <c r="J79" i="20"/>
  <c r="I79" i="20"/>
  <c r="A79" i="20"/>
  <c r="W78" i="20"/>
  <c r="V78" i="20"/>
  <c r="U78" i="20"/>
  <c r="T78" i="20"/>
  <c r="S78" i="20"/>
  <c r="R78" i="20"/>
  <c r="Q78" i="20"/>
  <c r="P78" i="20"/>
  <c r="O78" i="20"/>
  <c r="N78" i="20"/>
  <c r="M78" i="20"/>
  <c r="L78" i="20"/>
  <c r="K78" i="20"/>
  <c r="J78" i="20"/>
  <c r="I78" i="20"/>
  <c r="A78" i="20"/>
  <c r="W77" i="20"/>
  <c r="V77" i="20"/>
  <c r="U77" i="20"/>
  <c r="T77" i="20"/>
  <c r="S77" i="20"/>
  <c r="R77" i="20"/>
  <c r="Q77" i="20"/>
  <c r="P77" i="20"/>
  <c r="O77" i="20"/>
  <c r="N77" i="20"/>
  <c r="M77" i="20"/>
  <c r="L77" i="20"/>
  <c r="K77" i="20"/>
  <c r="J77" i="20"/>
  <c r="I77" i="20"/>
  <c r="A77" i="20"/>
  <c r="W76" i="20"/>
  <c r="V76" i="20"/>
  <c r="U76" i="20"/>
  <c r="T76" i="20"/>
  <c r="S76" i="20"/>
  <c r="R76" i="20"/>
  <c r="Q76" i="20"/>
  <c r="P76" i="20"/>
  <c r="O76" i="20"/>
  <c r="N76" i="20"/>
  <c r="M76" i="20"/>
  <c r="L76" i="20"/>
  <c r="K76" i="20"/>
  <c r="J76" i="20"/>
  <c r="I76" i="20"/>
  <c r="A76" i="20"/>
  <c r="W73" i="20"/>
  <c r="V73" i="20"/>
  <c r="U73" i="20"/>
  <c r="T73" i="20"/>
  <c r="S73" i="20"/>
  <c r="R73" i="20"/>
  <c r="Q73" i="20"/>
  <c r="P73" i="20"/>
  <c r="O73" i="20"/>
  <c r="N73" i="20"/>
  <c r="M73" i="20"/>
  <c r="L73" i="20"/>
  <c r="K73" i="20"/>
  <c r="J73" i="20"/>
  <c r="I73" i="20"/>
  <c r="A73" i="20"/>
  <c r="W72" i="20"/>
  <c r="V72" i="20"/>
  <c r="U72" i="20"/>
  <c r="T72" i="20"/>
  <c r="S72" i="20"/>
  <c r="R72" i="20"/>
  <c r="Q72" i="20"/>
  <c r="P72" i="20"/>
  <c r="O72" i="20"/>
  <c r="N72" i="20"/>
  <c r="M72" i="20"/>
  <c r="L72" i="20"/>
  <c r="K72" i="20"/>
  <c r="J72" i="20"/>
  <c r="I72" i="20"/>
  <c r="A72" i="20"/>
  <c r="W71" i="20"/>
  <c r="V71" i="20"/>
  <c r="U71" i="20"/>
  <c r="T71" i="20"/>
  <c r="S71" i="20"/>
  <c r="R71" i="20"/>
  <c r="Q71" i="20"/>
  <c r="P71" i="20"/>
  <c r="O71" i="20"/>
  <c r="N71" i="20"/>
  <c r="M71" i="20"/>
  <c r="L71" i="20"/>
  <c r="K71" i="20"/>
  <c r="J71" i="20"/>
  <c r="I71" i="20"/>
  <c r="A71" i="20"/>
  <c r="W70" i="20"/>
  <c r="V70" i="20"/>
  <c r="U70" i="20"/>
  <c r="T70" i="20"/>
  <c r="S70" i="20"/>
  <c r="R70" i="20"/>
  <c r="Q70" i="20"/>
  <c r="P70" i="20"/>
  <c r="O70" i="20"/>
  <c r="N70" i="20"/>
  <c r="M70" i="20"/>
  <c r="L70" i="20"/>
  <c r="K70" i="20"/>
  <c r="J70" i="20"/>
  <c r="I70" i="20"/>
  <c r="A70" i="20"/>
  <c r="W69" i="20"/>
  <c r="V69" i="20"/>
  <c r="U69" i="20"/>
  <c r="T69" i="20"/>
  <c r="S69" i="20"/>
  <c r="R69" i="20"/>
  <c r="Q69" i="20"/>
  <c r="P69" i="20"/>
  <c r="O69" i="20"/>
  <c r="N69" i="20"/>
  <c r="M69" i="20"/>
  <c r="L69" i="20"/>
  <c r="K69" i="20"/>
  <c r="J69" i="20"/>
  <c r="A69" i="20"/>
  <c r="W66" i="20"/>
  <c r="V66" i="20"/>
  <c r="U66" i="20"/>
  <c r="T66" i="20"/>
  <c r="S66" i="20"/>
  <c r="R66" i="20"/>
  <c r="Q66" i="20"/>
  <c r="P66" i="20"/>
  <c r="O66" i="20"/>
  <c r="N66" i="20"/>
  <c r="M66" i="20"/>
  <c r="L66" i="20"/>
  <c r="K66" i="20"/>
  <c r="J66" i="20"/>
  <c r="I66" i="20"/>
  <c r="A66" i="20"/>
  <c r="W65" i="20"/>
  <c r="V65" i="20"/>
  <c r="U65" i="20"/>
  <c r="T65" i="20"/>
  <c r="S65" i="20"/>
  <c r="R65" i="20"/>
  <c r="Q65" i="20"/>
  <c r="P65" i="20"/>
  <c r="O65" i="20"/>
  <c r="N65" i="20"/>
  <c r="M65" i="20"/>
  <c r="L65" i="20"/>
  <c r="K65" i="20"/>
  <c r="J65" i="20"/>
  <c r="I65" i="20"/>
  <c r="A65" i="20"/>
  <c r="W64" i="20"/>
  <c r="V64" i="20"/>
  <c r="U64" i="20"/>
  <c r="T64" i="20"/>
  <c r="S64" i="20"/>
  <c r="R64" i="20"/>
  <c r="Q64" i="20"/>
  <c r="P64" i="20"/>
  <c r="O64" i="20"/>
  <c r="N64" i="20"/>
  <c r="M64" i="20"/>
  <c r="L64" i="20"/>
  <c r="K64" i="20"/>
  <c r="J64" i="20"/>
  <c r="I64" i="20"/>
  <c r="A64" i="20"/>
  <c r="W63" i="20"/>
  <c r="V63" i="20"/>
  <c r="U63" i="20"/>
  <c r="T63" i="20"/>
  <c r="S63" i="20"/>
  <c r="R63" i="20"/>
  <c r="Q63" i="20"/>
  <c r="P63" i="20"/>
  <c r="O63" i="20"/>
  <c r="N63" i="20"/>
  <c r="M63" i="20"/>
  <c r="L63" i="20"/>
  <c r="K63" i="20"/>
  <c r="J63" i="20"/>
  <c r="A63" i="20"/>
  <c r="W60" i="20"/>
  <c r="V60" i="20"/>
  <c r="U60" i="20"/>
  <c r="T60" i="20"/>
  <c r="S60" i="20"/>
  <c r="R60" i="20"/>
  <c r="Q60" i="20"/>
  <c r="P60" i="20"/>
  <c r="O60" i="20"/>
  <c r="N60" i="20"/>
  <c r="M60" i="20"/>
  <c r="L60" i="20"/>
  <c r="K60" i="20"/>
  <c r="J60" i="20"/>
  <c r="I60" i="20"/>
  <c r="A60" i="20"/>
  <c r="W59" i="20"/>
  <c r="V59" i="20"/>
  <c r="U59" i="20"/>
  <c r="T59" i="20"/>
  <c r="S59" i="20"/>
  <c r="R59" i="20"/>
  <c r="Q59" i="20"/>
  <c r="P59" i="20"/>
  <c r="O59" i="20"/>
  <c r="N59" i="20"/>
  <c r="M59" i="20"/>
  <c r="L59" i="20"/>
  <c r="K59" i="20"/>
  <c r="J59" i="20"/>
  <c r="I59" i="20"/>
  <c r="A59" i="20"/>
  <c r="W58" i="20"/>
  <c r="V58" i="20"/>
  <c r="U58" i="20"/>
  <c r="T58" i="20"/>
  <c r="S58" i="20"/>
  <c r="R58" i="20"/>
  <c r="Q58" i="20"/>
  <c r="P58" i="20"/>
  <c r="O58" i="20"/>
  <c r="N58" i="20"/>
  <c r="M58" i="20"/>
  <c r="L58" i="20"/>
  <c r="K58" i="20"/>
  <c r="J58" i="20"/>
  <c r="I58" i="20"/>
  <c r="A58" i="20"/>
  <c r="W57" i="20"/>
  <c r="V57" i="20"/>
  <c r="U57" i="20"/>
  <c r="T57" i="20"/>
  <c r="S57" i="20"/>
  <c r="R57" i="20"/>
  <c r="Q57" i="20"/>
  <c r="P57" i="20"/>
  <c r="O57" i="20"/>
  <c r="N57" i="20"/>
  <c r="M57" i="20"/>
  <c r="L57" i="20"/>
  <c r="K57" i="20"/>
  <c r="J57" i="20"/>
  <c r="A57" i="20"/>
  <c r="W54" i="20"/>
  <c r="V54" i="20"/>
  <c r="U54" i="20"/>
  <c r="T54" i="20"/>
  <c r="S54" i="20"/>
  <c r="R54" i="20"/>
  <c r="Q54" i="20"/>
  <c r="P54" i="20"/>
  <c r="O54" i="20"/>
  <c r="N54" i="20"/>
  <c r="M54" i="20"/>
  <c r="L54" i="20"/>
  <c r="K54" i="20"/>
  <c r="J54" i="20"/>
  <c r="I54" i="20"/>
  <c r="A54" i="20"/>
  <c r="W53" i="20"/>
  <c r="V53" i="20"/>
  <c r="U53" i="20"/>
  <c r="T53" i="20"/>
  <c r="S53" i="20"/>
  <c r="R53" i="20"/>
  <c r="Q53" i="20"/>
  <c r="P53" i="20"/>
  <c r="O53" i="20"/>
  <c r="N53" i="20"/>
  <c r="M53" i="20"/>
  <c r="L53" i="20"/>
  <c r="K53" i="20"/>
  <c r="J53" i="20"/>
  <c r="I53" i="20"/>
  <c r="A53" i="20"/>
  <c r="W52" i="20"/>
  <c r="V52" i="20"/>
  <c r="U52" i="20"/>
  <c r="T52" i="20"/>
  <c r="S52" i="20"/>
  <c r="R52" i="20"/>
  <c r="Q52" i="20"/>
  <c r="P52" i="20"/>
  <c r="O52" i="20"/>
  <c r="N52" i="20"/>
  <c r="M52" i="20"/>
  <c r="L52" i="20"/>
  <c r="K52" i="20"/>
  <c r="J52" i="20"/>
  <c r="I52" i="20"/>
  <c r="A52" i="20"/>
  <c r="W51" i="20"/>
  <c r="V51" i="20"/>
  <c r="U51" i="20"/>
  <c r="T51" i="20"/>
  <c r="S51" i="20"/>
  <c r="R51" i="20"/>
  <c r="Q51" i="20"/>
  <c r="P51" i="20"/>
  <c r="O51" i="20"/>
  <c r="N51" i="20"/>
  <c r="M51" i="20"/>
  <c r="L51" i="20"/>
  <c r="K51" i="20"/>
  <c r="J51" i="20"/>
  <c r="I51" i="20"/>
  <c r="A51" i="20"/>
  <c r="W50" i="20"/>
  <c r="V50" i="20"/>
  <c r="U50" i="20"/>
  <c r="T50" i="20"/>
  <c r="S50" i="20"/>
  <c r="R50" i="20"/>
  <c r="Q50" i="20"/>
  <c r="P50" i="20"/>
  <c r="O50" i="20"/>
  <c r="N50" i="20"/>
  <c r="M50" i="20"/>
  <c r="L50" i="20"/>
  <c r="K50" i="20"/>
  <c r="J50" i="20"/>
  <c r="A50" i="20"/>
  <c r="W47" i="20"/>
  <c r="V47" i="20"/>
  <c r="U47" i="20"/>
  <c r="T47" i="20"/>
  <c r="S47" i="20"/>
  <c r="R47" i="20"/>
  <c r="Q47" i="20"/>
  <c r="P47" i="20"/>
  <c r="O47" i="20"/>
  <c r="N47" i="20"/>
  <c r="M47" i="20"/>
  <c r="L47" i="20"/>
  <c r="K47" i="20"/>
  <c r="J47" i="20"/>
  <c r="I47" i="20"/>
  <c r="A47" i="20"/>
  <c r="W46" i="20"/>
  <c r="V46" i="20"/>
  <c r="U46" i="20"/>
  <c r="T46" i="20"/>
  <c r="S46" i="20"/>
  <c r="R46" i="20"/>
  <c r="Q46" i="20"/>
  <c r="P46" i="20"/>
  <c r="O46" i="20"/>
  <c r="N46" i="20"/>
  <c r="M46" i="20"/>
  <c r="L46" i="20"/>
  <c r="K46" i="20"/>
  <c r="J46" i="20"/>
  <c r="I46" i="20"/>
  <c r="A46" i="20"/>
  <c r="W45" i="20"/>
  <c r="V45" i="20"/>
  <c r="U45" i="20"/>
  <c r="T45" i="20"/>
  <c r="S45" i="20"/>
  <c r="R45" i="20"/>
  <c r="Q45" i="20"/>
  <c r="P45" i="20"/>
  <c r="O45" i="20"/>
  <c r="N45" i="20"/>
  <c r="M45" i="20"/>
  <c r="L45" i="20"/>
  <c r="K45" i="20"/>
  <c r="J45" i="20"/>
  <c r="I45" i="20"/>
  <c r="A45" i="20"/>
  <c r="W44" i="20"/>
  <c r="V44" i="20"/>
  <c r="U44" i="20"/>
  <c r="T44" i="20"/>
  <c r="S44" i="20"/>
  <c r="R44" i="20"/>
  <c r="Q44" i="20"/>
  <c r="P44" i="20"/>
  <c r="O44" i="20"/>
  <c r="N44" i="20"/>
  <c r="M44" i="20"/>
  <c r="L44" i="20"/>
  <c r="K44" i="20"/>
  <c r="J44" i="20"/>
  <c r="I44" i="20"/>
  <c r="A44" i="20"/>
  <c r="W43" i="20"/>
  <c r="V43" i="20"/>
  <c r="U43" i="20"/>
  <c r="T43" i="20"/>
  <c r="S43" i="20"/>
  <c r="R43" i="20"/>
  <c r="Q43" i="20"/>
  <c r="P43" i="20"/>
  <c r="O43" i="20"/>
  <c r="N43" i="20"/>
  <c r="M43" i="20"/>
  <c r="L43" i="20"/>
  <c r="K43" i="20"/>
  <c r="J43" i="20"/>
  <c r="A43" i="20"/>
  <c r="W40" i="20"/>
  <c r="V40" i="20"/>
  <c r="U40" i="20"/>
  <c r="T40" i="20"/>
  <c r="S40" i="20"/>
  <c r="R40" i="20"/>
  <c r="Q40" i="20"/>
  <c r="P40" i="20"/>
  <c r="O40" i="20"/>
  <c r="N40" i="20"/>
  <c r="M40" i="20"/>
  <c r="L40" i="20"/>
  <c r="K40" i="20"/>
  <c r="J40" i="20"/>
  <c r="I40" i="20"/>
  <c r="A40" i="20"/>
  <c r="W39" i="20"/>
  <c r="V39" i="20"/>
  <c r="U39" i="20"/>
  <c r="T39" i="20"/>
  <c r="S39" i="20"/>
  <c r="R39" i="20"/>
  <c r="Q39" i="20"/>
  <c r="P39" i="20"/>
  <c r="O39" i="20"/>
  <c r="N39" i="20"/>
  <c r="M39" i="20"/>
  <c r="L39" i="20"/>
  <c r="K39" i="20"/>
  <c r="J39" i="20"/>
  <c r="I39" i="20"/>
  <c r="A39" i="20"/>
  <c r="W38" i="20"/>
  <c r="V38" i="20"/>
  <c r="U38" i="20"/>
  <c r="T38" i="20"/>
  <c r="S38" i="20"/>
  <c r="R38" i="20"/>
  <c r="Q38" i="20"/>
  <c r="P38" i="20"/>
  <c r="O38" i="20"/>
  <c r="N38" i="20"/>
  <c r="M38" i="20"/>
  <c r="L38" i="20"/>
  <c r="K38" i="20"/>
  <c r="J38" i="20"/>
  <c r="I38" i="20"/>
  <c r="A38" i="20"/>
  <c r="W37" i="20"/>
  <c r="V37" i="20"/>
  <c r="U37" i="20"/>
  <c r="T37" i="20"/>
  <c r="S37" i="20"/>
  <c r="R37" i="20"/>
  <c r="Q37" i="20"/>
  <c r="P37" i="20"/>
  <c r="O37" i="20"/>
  <c r="N37" i="20"/>
  <c r="M37" i="20"/>
  <c r="L37" i="20"/>
  <c r="K37" i="20"/>
  <c r="J37" i="20"/>
  <c r="I37" i="20"/>
  <c r="D37" i="20"/>
  <c r="A37" i="20"/>
  <c r="W36" i="20"/>
  <c r="V36" i="20"/>
  <c r="U36" i="20"/>
  <c r="T36" i="20"/>
  <c r="S36" i="20"/>
  <c r="R36" i="20"/>
  <c r="Q36" i="20"/>
  <c r="P36" i="20"/>
  <c r="O36" i="20"/>
  <c r="N36" i="20"/>
  <c r="M36" i="20"/>
  <c r="L36" i="20"/>
  <c r="K36" i="20"/>
  <c r="J36" i="20"/>
  <c r="I36" i="20"/>
  <c r="A36" i="20"/>
  <c r="W35" i="20"/>
  <c r="V35" i="20"/>
  <c r="U35" i="20"/>
  <c r="T35" i="20"/>
  <c r="S35" i="20"/>
  <c r="R35" i="20"/>
  <c r="Q35" i="20"/>
  <c r="P35" i="20"/>
  <c r="O35" i="20"/>
  <c r="N35" i="20"/>
  <c r="M35" i="20"/>
  <c r="L35" i="20"/>
  <c r="K35" i="20"/>
  <c r="J35" i="20"/>
  <c r="A35" i="20"/>
  <c r="W32" i="20"/>
  <c r="V32" i="20"/>
  <c r="U32" i="20"/>
  <c r="T32" i="20"/>
  <c r="S32" i="20"/>
  <c r="R32" i="20"/>
  <c r="Q32" i="20"/>
  <c r="P32" i="20"/>
  <c r="O32" i="20"/>
  <c r="N32" i="20"/>
  <c r="M32" i="20"/>
  <c r="L32" i="20"/>
  <c r="K32" i="20"/>
  <c r="J32" i="20"/>
  <c r="I32" i="20"/>
  <c r="A32" i="20"/>
  <c r="W31" i="20"/>
  <c r="V31" i="20"/>
  <c r="U31" i="20"/>
  <c r="T31" i="20"/>
  <c r="S31" i="20"/>
  <c r="R31" i="20"/>
  <c r="Q31" i="20"/>
  <c r="P31" i="20"/>
  <c r="O31" i="20"/>
  <c r="N31" i="20"/>
  <c r="M31" i="20"/>
  <c r="L31" i="20"/>
  <c r="K31" i="20"/>
  <c r="J31" i="20"/>
  <c r="I31" i="20"/>
  <c r="A31" i="20"/>
  <c r="W29" i="20"/>
  <c r="V29" i="20"/>
  <c r="U29" i="20"/>
  <c r="T29" i="20"/>
  <c r="S29" i="20"/>
  <c r="R29" i="20"/>
  <c r="Q29" i="20"/>
  <c r="P29" i="20"/>
  <c r="O29" i="20"/>
  <c r="N29" i="20"/>
  <c r="M29" i="20"/>
  <c r="L29" i="20"/>
  <c r="K29" i="20"/>
  <c r="J29" i="20"/>
  <c r="I29" i="20"/>
  <c r="A29" i="20"/>
  <c r="A28" i="20"/>
  <c r="A27" i="20"/>
  <c r="W25" i="20"/>
  <c r="V25" i="20"/>
  <c r="U25" i="20"/>
  <c r="T25" i="20"/>
  <c r="S25" i="20"/>
  <c r="R25" i="20"/>
  <c r="Q25" i="20"/>
  <c r="P25" i="20"/>
  <c r="O25" i="20"/>
  <c r="N25" i="20"/>
  <c r="M25" i="20"/>
  <c r="L25" i="20"/>
  <c r="K25" i="20"/>
  <c r="J25" i="20"/>
  <c r="I25" i="20"/>
  <c r="A25" i="20"/>
  <c r="A24" i="20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K23" i="20"/>
  <c r="J23" i="20"/>
  <c r="A23" i="20"/>
  <c r="W21" i="20"/>
  <c r="V21" i="20"/>
  <c r="U21" i="20"/>
  <c r="T21" i="20"/>
  <c r="S21" i="20"/>
  <c r="R21" i="20"/>
  <c r="Q21" i="20"/>
  <c r="P21" i="20"/>
  <c r="O21" i="20"/>
  <c r="N21" i="20"/>
  <c r="M21" i="20"/>
  <c r="L21" i="20"/>
  <c r="K21" i="20"/>
  <c r="J21" i="20"/>
  <c r="I21" i="20"/>
  <c r="A21" i="20"/>
  <c r="W19" i="20"/>
  <c r="V19" i="20"/>
  <c r="U19" i="20"/>
  <c r="T19" i="20"/>
  <c r="S19" i="20"/>
  <c r="R19" i="20"/>
  <c r="Q19" i="20"/>
  <c r="P19" i="20"/>
  <c r="O19" i="20"/>
  <c r="N19" i="20"/>
  <c r="M19" i="20"/>
  <c r="L19" i="20"/>
  <c r="K19" i="20"/>
  <c r="J19" i="20"/>
  <c r="I19" i="20"/>
  <c r="A19" i="20"/>
  <c r="W18" i="20"/>
  <c r="V18" i="20"/>
  <c r="U18" i="20"/>
  <c r="T18" i="20"/>
  <c r="S18" i="20"/>
  <c r="R18" i="20"/>
  <c r="Q18" i="20"/>
  <c r="P18" i="20"/>
  <c r="O18" i="20"/>
  <c r="N18" i="20"/>
  <c r="M18" i="20"/>
  <c r="L18" i="20"/>
  <c r="K18" i="20"/>
  <c r="J18" i="20"/>
  <c r="I18" i="20"/>
  <c r="A18" i="20"/>
  <c r="W16" i="20"/>
  <c r="V16" i="20"/>
  <c r="U16" i="20"/>
  <c r="T16" i="20"/>
  <c r="S16" i="20"/>
  <c r="R16" i="20"/>
  <c r="Q16" i="20"/>
  <c r="P16" i="20"/>
  <c r="O16" i="20"/>
  <c r="N16" i="20"/>
  <c r="M16" i="20"/>
  <c r="L16" i="20"/>
  <c r="K16" i="20"/>
  <c r="J16" i="20"/>
  <c r="I16" i="20"/>
  <c r="A16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K15" i="20"/>
  <c r="J15" i="20"/>
  <c r="I15" i="20"/>
  <c r="A15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J13" i="20"/>
  <c r="I13" i="20"/>
  <c r="A13" i="20"/>
  <c r="A11" i="20"/>
  <c r="A10" i="20"/>
  <c r="A8" i="20"/>
  <c r="W4" i="20"/>
  <c r="V4" i="20"/>
  <c r="U4" i="20"/>
  <c r="T4" i="20"/>
  <c r="S4" i="20"/>
  <c r="R4" i="20"/>
  <c r="Q4" i="20"/>
  <c r="P4" i="20"/>
  <c r="O4" i="20"/>
  <c r="N4" i="20"/>
  <c r="M4" i="20"/>
  <c r="L4" i="20"/>
  <c r="K4" i="20"/>
  <c r="J4" i="20"/>
  <c r="W3" i="20"/>
  <c r="V3" i="20"/>
  <c r="U3" i="20"/>
  <c r="T3" i="20"/>
  <c r="S3" i="20"/>
  <c r="R3" i="20"/>
  <c r="Q3" i="20"/>
  <c r="P3" i="20"/>
  <c r="O3" i="20"/>
  <c r="N3" i="20"/>
  <c r="M3" i="20"/>
  <c r="L3" i="20"/>
  <c r="K3" i="20"/>
  <c r="J3" i="20"/>
  <c r="W89" i="12"/>
  <c r="V89" i="12"/>
  <c r="U89" i="12"/>
  <c r="T89" i="12"/>
  <c r="S89" i="12"/>
  <c r="R89" i="12"/>
  <c r="Q89" i="12"/>
  <c r="P89" i="12"/>
  <c r="O89" i="12"/>
  <c r="N89" i="12"/>
  <c r="M89" i="12"/>
  <c r="L89" i="12"/>
  <c r="K89" i="12"/>
  <c r="J89" i="12"/>
  <c r="I89" i="12"/>
  <c r="A89" i="12"/>
  <c r="W88" i="12"/>
  <c r="V88" i="12"/>
  <c r="U88" i="12"/>
  <c r="T88" i="12"/>
  <c r="S88" i="12"/>
  <c r="R88" i="12"/>
  <c r="Q88" i="12"/>
  <c r="P88" i="12"/>
  <c r="O88" i="12"/>
  <c r="N88" i="12"/>
  <c r="M88" i="12"/>
  <c r="L88" i="12"/>
  <c r="K88" i="12"/>
  <c r="J88" i="12"/>
  <c r="A88" i="12"/>
  <c r="W87" i="12"/>
  <c r="V87" i="12"/>
  <c r="U87" i="12"/>
  <c r="T87" i="12"/>
  <c r="S87" i="12"/>
  <c r="R87" i="12"/>
  <c r="Q87" i="12"/>
  <c r="P87" i="12"/>
  <c r="O87" i="12"/>
  <c r="N87" i="12"/>
  <c r="M87" i="12"/>
  <c r="L87" i="12"/>
  <c r="K87" i="12"/>
  <c r="J87" i="12"/>
  <c r="I87" i="12"/>
  <c r="A87" i="12"/>
  <c r="W86" i="12"/>
  <c r="V86" i="12"/>
  <c r="U86" i="12"/>
  <c r="T86" i="12"/>
  <c r="S86" i="12"/>
  <c r="R86" i="12"/>
  <c r="Q86" i="12"/>
  <c r="P86" i="12"/>
  <c r="O86" i="12"/>
  <c r="N86" i="12"/>
  <c r="M86" i="12"/>
  <c r="L86" i="12"/>
  <c r="K86" i="12"/>
  <c r="J86" i="12"/>
  <c r="I86" i="12"/>
  <c r="A86" i="12"/>
  <c r="W85" i="12"/>
  <c r="V85" i="12"/>
  <c r="U85" i="12"/>
  <c r="T85" i="12"/>
  <c r="S85" i="12"/>
  <c r="R85" i="12"/>
  <c r="Q85" i="12"/>
  <c r="P85" i="12"/>
  <c r="O85" i="12"/>
  <c r="N85" i="12"/>
  <c r="M85" i="12"/>
  <c r="L85" i="12"/>
  <c r="K85" i="12"/>
  <c r="J85" i="12"/>
  <c r="I85" i="12"/>
  <c r="A85" i="12"/>
  <c r="W84" i="12"/>
  <c r="V84" i="12"/>
  <c r="U84" i="12"/>
  <c r="T84" i="12"/>
  <c r="S84" i="12"/>
  <c r="R84" i="12"/>
  <c r="Q84" i="12"/>
  <c r="P84" i="12"/>
  <c r="O84" i="12"/>
  <c r="N84" i="12"/>
  <c r="M84" i="12"/>
  <c r="L84" i="12"/>
  <c r="K84" i="12"/>
  <c r="J84" i="12"/>
  <c r="I84" i="12"/>
  <c r="A84" i="12"/>
  <c r="W83" i="12"/>
  <c r="V83" i="12"/>
  <c r="U83" i="12"/>
  <c r="T83" i="12"/>
  <c r="S83" i="12"/>
  <c r="R83" i="12"/>
  <c r="Q83" i="12"/>
  <c r="P83" i="12"/>
  <c r="O83" i="12"/>
  <c r="N83" i="12"/>
  <c r="M83" i="12"/>
  <c r="L83" i="12"/>
  <c r="K83" i="12"/>
  <c r="J83" i="12"/>
  <c r="I83" i="12"/>
  <c r="A83" i="12"/>
  <c r="W80" i="12"/>
  <c r="V80" i="12"/>
  <c r="U80" i="12"/>
  <c r="T80" i="12"/>
  <c r="S80" i="12"/>
  <c r="R80" i="12"/>
  <c r="Q80" i="12"/>
  <c r="P80" i="12"/>
  <c r="O80" i="12"/>
  <c r="N80" i="12"/>
  <c r="M80" i="12"/>
  <c r="L80" i="12"/>
  <c r="K80" i="12"/>
  <c r="J80" i="12"/>
  <c r="I80" i="12"/>
  <c r="A80" i="12"/>
  <c r="W79" i="12"/>
  <c r="V79" i="12"/>
  <c r="U79" i="12"/>
  <c r="T79" i="12"/>
  <c r="S79" i="12"/>
  <c r="R79" i="12"/>
  <c r="Q79" i="12"/>
  <c r="P79" i="12"/>
  <c r="O79" i="12"/>
  <c r="N79" i="12"/>
  <c r="M79" i="12"/>
  <c r="L79" i="12"/>
  <c r="K79" i="12"/>
  <c r="J79" i="12"/>
  <c r="I79" i="12"/>
  <c r="A79" i="12"/>
  <c r="W78" i="12"/>
  <c r="V78" i="12"/>
  <c r="U78" i="12"/>
  <c r="T78" i="12"/>
  <c r="S78" i="12"/>
  <c r="R78" i="12"/>
  <c r="Q78" i="12"/>
  <c r="P78" i="12"/>
  <c r="O78" i="12"/>
  <c r="N78" i="12"/>
  <c r="M78" i="12"/>
  <c r="L78" i="12"/>
  <c r="K78" i="12"/>
  <c r="J78" i="12"/>
  <c r="I78" i="12"/>
  <c r="A78" i="12"/>
  <c r="W77" i="12"/>
  <c r="V77" i="12"/>
  <c r="U77" i="12"/>
  <c r="T77" i="12"/>
  <c r="S77" i="12"/>
  <c r="R77" i="12"/>
  <c r="Q77" i="12"/>
  <c r="P77" i="12"/>
  <c r="O77" i="12"/>
  <c r="N77" i="12"/>
  <c r="M77" i="12"/>
  <c r="L77" i="12"/>
  <c r="K77" i="12"/>
  <c r="J77" i="12"/>
  <c r="I77" i="12"/>
  <c r="A77" i="12"/>
  <c r="W76" i="12"/>
  <c r="V76" i="12"/>
  <c r="U76" i="12"/>
  <c r="T76" i="12"/>
  <c r="S76" i="12"/>
  <c r="R76" i="12"/>
  <c r="Q76" i="12"/>
  <c r="P76" i="12"/>
  <c r="O76" i="12"/>
  <c r="N76" i="12"/>
  <c r="M76" i="12"/>
  <c r="L76" i="12"/>
  <c r="K76" i="12"/>
  <c r="J76" i="12"/>
  <c r="I76" i="12"/>
  <c r="A76" i="12"/>
  <c r="W73" i="12"/>
  <c r="V73" i="12"/>
  <c r="U73" i="12"/>
  <c r="T73" i="12"/>
  <c r="S73" i="12"/>
  <c r="R73" i="12"/>
  <c r="Q73" i="12"/>
  <c r="P73" i="12"/>
  <c r="O73" i="12"/>
  <c r="N73" i="12"/>
  <c r="M73" i="12"/>
  <c r="L73" i="12"/>
  <c r="K73" i="12"/>
  <c r="J73" i="12"/>
  <c r="I73" i="12"/>
  <c r="A73" i="12"/>
  <c r="W72" i="12"/>
  <c r="V72" i="12"/>
  <c r="U72" i="12"/>
  <c r="T72" i="12"/>
  <c r="S72" i="12"/>
  <c r="R72" i="12"/>
  <c r="Q72" i="12"/>
  <c r="P72" i="12"/>
  <c r="O72" i="12"/>
  <c r="N72" i="12"/>
  <c r="M72" i="12"/>
  <c r="L72" i="12"/>
  <c r="K72" i="12"/>
  <c r="J72" i="12"/>
  <c r="I72" i="12"/>
  <c r="A72" i="12"/>
  <c r="W71" i="12"/>
  <c r="V71" i="12"/>
  <c r="U71" i="12"/>
  <c r="T71" i="12"/>
  <c r="S71" i="12"/>
  <c r="R71" i="12"/>
  <c r="Q71" i="12"/>
  <c r="P71" i="12"/>
  <c r="O71" i="12"/>
  <c r="N71" i="12"/>
  <c r="M71" i="12"/>
  <c r="L71" i="12"/>
  <c r="K71" i="12"/>
  <c r="J71" i="12"/>
  <c r="I71" i="12"/>
  <c r="A71" i="12"/>
  <c r="W70" i="12"/>
  <c r="V70" i="12"/>
  <c r="U70" i="12"/>
  <c r="T70" i="12"/>
  <c r="S70" i="12"/>
  <c r="R70" i="12"/>
  <c r="Q70" i="12"/>
  <c r="P70" i="12"/>
  <c r="O70" i="12"/>
  <c r="N70" i="12"/>
  <c r="M70" i="12"/>
  <c r="L70" i="12"/>
  <c r="K70" i="12"/>
  <c r="J70" i="12"/>
  <c r="I70" i="12"/>
  <c r="A70" i="12"/>
  <c r="W69" i="12"/>
  <c r="V69" i="12"/>
  <c r="U69" i="12"/>
  <c r="T69" i="12"/>
  <c r="S69" i="12"/>
  <c r="R69" i="12"/>
  <c r="Q69" i="12"/>
  <c r="P69" i="12"/>
  <c r="O69" i="12"/>
  <c r="N69" i="12"/>
  <c r="M69" i="12"/>
  <c r="L69" i="12"/>
  <c r="K69" i="12"/>
  <c r="J69" i="12"/>
  <c r="A69" i="12"/>
  <c r="W66" i="12"/>
  <c r="V66" i="12"/>
  <c r="U66" i="12"/>
  <c r="T66" i="12"/>
  <c r="S66" i="12"/>
  <c r="R66" i="12"/>
  <c r="Q66" i="12"/>
  <c r="P66" i="12"/>
  <c r="O66" i="12"/>
  <c r="N66" i="12"/>
  <c r="M66" i="12"/>
  <c r="L66" i="12"/>
  <c r="K66" i="12"/>
  <c r="J66" i="12"/>
  <c r="I66" i="12"/>
  <c r="A66" i="12"/>
  <c r="W65" i="12"/>
  <c r="V65" i="12"/>
  <c r="U65" i="12"/>
  <c r="T65" i="12"/>
  <c r="S65" i="12"/>
  <c r="R65" i="12"/>
  <c r="Q65" i="12"/>
  <c r="P65" i="12"/>
  <c r="O65" i="12"/>
  <c r="N65" i="12"/>
  <c r="M65" i="12"/>
  <c r="L65" i="12"/>
  <c r="K65" i="12"/>
  <c r="J65" i="12"/>
  <c r="I65" i="12"/>
  <c r="A65" i="12"/>
  <c r="W64" i="12"/>
  <c r="V64" i="12"/>
  <c r="U64" i="12"/>
  <c r="T64" i="12"/>
  <c r="S64" i="12"/>
  <c r="R64" i="12"/>
  <c r="Q64" i="12"/>
  <c r="P64" i="12"/>
  <c r="O64" i="12"/>
  <c r="N64" i="12"/>
  <c r="M64" i="12"/>
  <c r="L64" i="12"/>
  <c r="K64" i="12"/>
  <c r="J64" i="12"/>
  <c r="I64" i="12"/>
  <c r="A64" i="12"/>
  <c r="W63" i="12"/>
  <c r="V63" i="12"/>
  <c r="U63" i="12"/>
  <c r="T63" i="12"/>
  <c r="S63" i="12"/>
  <c r="R63" i="12"/>
  <c r="Q63" i="12"/>
  <c r="P63" i="12"/>
  <c r="O63" i="12"/>
  <c r="N63" i="12"/>
  <c r="M63" i="12"/>
  <c r="L63" i="12"/>
  <c r="K63" i="12"/>
  <c r="J63" i="12"/>
  <c r="A63" i="12"/>
  <c r="W60" i="12"/>
  <c r="V60" i="12"/>
  <c r="U60" i="12"/>
  <c r="T60" i="12"/>
  <c r="S60" i="12"/>
  <c r="R60" i="12"/>
  <c r="Q60" i="12"/>
  <c r="P60" i="12"/>
  <c r="O60" i="12"/>
  <c r="N60" i="12"/>
  <c r="M60" i="12"/>
  <c r="L60" i="12"/>
  <c r="K60" i="12"/>
  <c r="J60" i="12"/>
  <c r="I60" i="12"/>
  <c r="A60" i="12"/>
  <c r="W59" i="12"/>
  <c r="V59" i="12"/>
  <c r="U59" i="12"/>
  <c r="T59" i="12"/>
  <c r="S59" i="12"/>
  <c r="R59" i="12"/>
  <c r="Q59" i="12"/>
  <c r="P59" i="12"/>
  <c r="O59" i="12"/>
  <c r="N59" i="12"/>
  <c r="M59" i="12"/>
  <c r="L59" i="12"/>
  <c r="K59" i="12"/>
  <c r="J59" i="12"/>
  <c r="I59" i="12"/>
  <c r="A59" i="12"/>
  <c r="W58" i="12"/>
  <c r="V58" i="12"/>
  <c r="U58" i="12"/>
  <c r="T58" i="12"/>
  <c r="S58" i="12"/>
  <c r="R58" i="12"/>
  <c r="Q58" i="12"/>
  <c r="P58" i="12"/>
  <c r="O58" i="12"/>
  <c r="N58" i="12"/>
  <c r="M58" i="12"/>
  <c r="L58" i="12"/>
  <c r="K58" i="12"/>
  <c r="J58" i="12"/>
  <c r="I58" i="12"/>
  <c r="A58" i="12"/>
  <c r="W57" i="12"/>
  <c r="V57" i="12"/>
  <c r="U57" i="12"/>
  <c r="T57" i="12"/>
  <c r="S57" i="12"/>
  <c r="R57" i="12"/>
  <c r="Q57" i="12"/>
  <c r="P57" i="12"/>
  <c r="O57" i="12"/>
  <c r="N57" i="12"/>
  <c r="M57" i="12"/>
  <c r="L57" i="12"/>
  <c r="K57" i="12"/>
  <c r="J57" i="12"/>
  <c r="A57" i="12"/>
  <c r="W54" i="12"/>
  <c r="V54" i="12"/>
  <c r="U54" i="12"/>
  <c r="T54" i="12"/>
  <c r="S54" i="12"/>
  <c r="R54" i="12"/>
  <c r="Q54" i="12"/>
  <c r="P54" i="12"/>
  <c r="O54" i="12"/>
  <c r="N54" i="12"/>
  <c r="M54" i="12"/>
  <c r="L54" i="12"/>
  <c r="K54" i="12"/>
  <c r="J54" i="12"/>
  <c r="I54" i="12"/>
  <c r="A54" i="12"/>
  <c r="W53" i="12"/>
  <c r="V53" i="12"/>
  <c r="U53" i="12"/>
  <c r="T53" i="12"/>
  <c r="S53" i="12"/>
  <c r="R53" i="12"/>
  <c r="Q53" i="12"/>
  <c r="P53" i="12"/>
  <c r="O53" i="12"/>
  <c r="N53" i="12"/>
  <c r="M53" i="12"/>
  <c r="L53" i="12"/>
  <c r="K53" i="12"/>
  <c r="J53" i="12"/>
  <c r="I53" i="12"/>
  <c r="A53" i="12"/>
  <c r="W52" i="12"/>
  <c r="V52" i="12"/>
  <c r="U52" i="12"/>
  <c r="T52" i="12"/>
  <c r="S52" i="12"/>
  <c r="R52" i="12"/>
  <c r="Q52" i="12"/>
  <c r="P52" i="12"/>
  <c r="O52" i="12"/>
  <c r="N52" i="12"/>
  <c r="M52" i="12"/>
  <c r="L52" i="12"/>
  <c r="K52" i="12"/>
  <c r="J52" i="12"/>
  <c r="I52" i="12"/>
  <c r="A52" i="12"/>
  <c r="W51" i="12"/>
  <c r="V51" i="12"/>
  <c r="U51" i="12"/>
  <c r="T51" i="12"/>
  <c r="S51" i="12"/>
  <c r="R51" i="12"/>
  <c r="Q51" i="12"/>
  <c r="P51" i="12"/>
  <c r="O51" i="12"/>
  <c r="N51" i="12"/>
  <c r="M51" i="12"/>
  <c r="L51" i="12"/>
  <c r="K51" i="12"/>
  <c r="J51" i="12"/>
  <c r="I51" i="12"/>
  <c r="A51" i="12"/>
  <c r="W50" i="12"/>
  <c r="V50" i="12"/>
  <c r="U50" i="12"/>
  <c r="T50" i="12"/>
  <c r="S50" i="12"/>
  <c r="R50" i="12"/>
  <c r="Q50" i="12"/>
  <c r="P50" i="12"/>
  <c r="O50" i="12"/>
  <c r="N50" i="12"/>
  <c r="M50" i="12"/>
  <c r="L50" i="12"/>
  <c r="K50" i="12"/>
  <c r="J50" i="12"/>
  <c r="A50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A47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A46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A45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A44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A43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A40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A39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A38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D37" i="12"/>
  <c r="A37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A36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A35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A32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A31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A29" i="12"/>
  <c r="A28" i="12"/>
  <c r="A27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A25" i="12"/>
  <c r="A24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A23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A21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A19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A18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A16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A15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A13" i="12"/>
  <c r="A11" i="12"/>
  <c r="A10" i="12"/>
  <c r="A8" i="12"/>
  <c r="W4" i="12"/>
  <c r="V4" i="12"/>
  <c r="U4" i="12"/>
  <c r="T4" i="12"/>
  <c r="S4" i="12"/>
  <c r="R4" i="12"/>
  <c r="Q4" i="12"/>
  <c r="P4" i="12"/>
  <c r="O4" i="12"/>
  <c r="N4" i="12"/>
  <c r="M4" i="12"/>
  <c r="L4" i="12"/>
  <c r="K4" i="12"/>
  <c r="J4" i="12"/>
  <c r="W3" i="12"/>
  <c r="V3" i="12"/>
  <c r="U3" i="12"/>
  <c r="T3" i="12"/>
  <c r="S3" i="12"/>
  <c r="R3" i="12"/>
  <c r="Q3" i="12"/>
  <c r="P3" i="12"/>
  <c r="O3" i="12"/>
  <c r="N3" i="12"/>
  <c r="M3" i="12"/>
  <c r="L3" i="12"/>
  <c r="K3" i="12"/>
  <c r="J3" i="12"/>
  <c r="W89" i="11"/>
  <c r="V89" i="11"/>
  <c r="U89" i="11"/>
  <c r="T89" i="11"/>
  <c r="S89" i="11"/>
  <c r="R89" i="11"/>
  <c r="Q89" i="11"/>
  <c r="P89" i="11"/>
  <c r="O89" i="11"/>
  <c r="N89" i="11"/>
  <c r="M89" i="11"/>
  <c r="L89" i="11"/>
  <c r="K89" i="11"/>
  <c r="J89" i="11"/>
  <c r="I89" i="11"/>
  <c r="A89" i="11"/>
  <c r="W88" i="11"/>
  <c r="V88" i="11"/>
  <c r="U88" i="11"/>
  <c r="T88" i="11"/>
  <c r="S88" i="11"/>
  <c r="R88" i="11"/>
  <c r="Q88" i="11"/>
  <c r="P88" i="11"/>
  <c r="O88" i="11"/>
  <c r="N88" i="11"/>
  <c r="M88" i="11"/>
  <c r="L88" i="11"/>
  <c r="K88" i="11"/>
  <c r="J88" i="11"/>
  <c r="A88" i="11"/>
  <c r="W87" i="11"/>
  <c r="V87" i="11"/>
  <c r="U87" i="11"/>
  <c r="T87" i="11"/>
  <c r="S87" i="11"/>
  <c r="R87" i="11"/>
  <c r="Q87" i="11"/>
  <c r="P87" i="11"/>
  <c r="O87" i="11"/>
  <c r="N87" i="11"/>
  <c r="M87" i="11"/>
  <c r="L87" i="11"/>
  <c r="K87" i="11"/>
  <c r="J87" i="11"/>
  <c r="I87" i="11"/>
  <c r="A87" i="11"/>
  <c r="W86" i="11"/>
  <c r="V86" i="11"/>
  <c r="U86" i="11"/>
  <c r="T86" i="11"/>
  <c r="S86" i="11"/>
  <c r="R86" i="11"/>
  <c r="Q86" i="11"/>
  <c r="P86" i="11"/>
  <c r="O86" i="11"/>
  <c r="N86" i="11"/>
  <c r="M86" i="11"/>
  <c r="L86" i="11"/>
  <c r="K86" i="11"/>
  <c r="J86" i="11"/>
  <c r="I86" i="11"/>
  <c r="A86" i="11"/>
  <c r="W85" i="11"/>
  <c r="V85" i="11"/>
  <c r="U85" i="11"/>
  <c r="T85" i="11"/>
  <c r="S85" i="11"/>
  <c r="R85" i="11"/>
  <c r="Q85" i="11"/>
  <c r="P85" i="11"/>
  <c r="O85" i="11"/>
  <c r="N85" i="11"/>
  <c r="M85" i="11"/>
  <c r="L85" i="11"/>
  <c r="K85" i="11"/>
  <c r="J85" i="11"/>
  <c r="I85" i="11"/>
  <c r="A85" i="11"/>
  <c r="W84" i="11"/>
  <c r="V84" i="11"/>
  <c r="U84" i="11"/>
  <c r="T84" i="11"/>
  <c r="S84" i="11"/>
  <c r="R84" i="11"/>
  <c r="Q84" i="11"/>
  <c r="P84" i="11"/>
  <c r="O84" i="11"/>
  <c r="N84" i="11"/>
  <c r="M84" i="11"/>
  <c r="L84" i="11"/>
  <c r="K84" i="11"/>
  <c r="J84" i="11"/>
  <c r="I84" i="11"/>
  <c r="A84" i="11"/>
  <c r="W83" i="11"/>
  <c r="V83" i="11"/>
  <c r="U83" i="11"/>
  <c r="T83" i="11"/>
  <c r="S83" i="11"/>
  <c r="R83" i="11"/>
  <c r="Q83" i="11"/>
  <c r="P83" i="11"/>
  <c r="O83" i="11"/>
  <c r="N83" i="11"/>
  <c r="M83" i="11"/>
  <c r="L83" i="11"/>
  <c r="K83" i="11"/>
  <c r="J83" i="11"/>
  <c r="I83" i="11"/>
  <c r="A83" i="11"/>
  <c r="W80" i="11"/>
  <c r="V80" i="11"/>
  <c r="U80" i="11"/>
  <c r="T80" i="11"/>
  <c r="S80" i="11"/>
  <c r="R80" i="11"/>
  <c r="Q80" i="11"/>
  <c r="P80" i="11"/>
  <c r="O80" i="11"/>
  <c r="N80" i="11"/>
  <c r="M80" i="11"/>
  <c r="L80" i="11"/>
  <c r="K80" i="11"/>
  <c r="J80" i="11"/>
  <c r="I80" i="11"/>
  <c r="A80" i="11"/>
  <c r="W79" i="11"/>
  <c r="V79" i="11"/>
  <c r="U79" i="11"/>
  <c r="T79" i="11"/>
  <c r="S79" i="11"/>
  <c r="R79" i="11"/>
  <c r="Q79" i="11"/>
  <c r="P79" i="11"/>
  <c r="O79" i="11"/>
  <c r="N79" i="11"/>
  <c r="M79" i="11"/>
  <c r="L79" i="11"/>
  <c r="K79" i="11"/>
  <c r="J79" i="11"/>
  <c r="I79" i="11"/>
  <c r="A79" i="11"/>
  <c r="W78" i="11"/>
  <c r="V78" i="11"/>
  <c r="U78" i="11"/>
  <c r="T78" i="11"/>
  <c r="S78" i="11"/>
  <c r="R78" i="11"/>
  <c r="Q78" i="11"/>
  <c r="P78" i="11"/>
  <c r="O78" i="11"/>
  <c r="N78" i="11"/>
  <c r="M78" i="11"/>
  <c r="L78" i="11"/>
  <c r="K78" i="11"/>
  <c r="J78" i="11"/>
  <c r="I78" i="11"/>
  <c r="A78" i="11"/>
  <c r="W77" i="11"/>
  <c r="V77" i="11"/>
  <c r="U77" i="11"/>
  <c r="T77" i="11"/>
  <c r="S77" i="11"/>
  <c r="R77" i="11"/>
  <c r="Q77" i="11"/>
  <c r="P77" i="11"/>
  <c r="O77" i="11"/>
  <c r="N77" i="11"/>
  <c r="M77" i="11"/>
  <c r="L77" i="11"/>
  <c r="K77" i="11"/>
  <c r="J77" i="11"/>
  <c r="I77" i="11"/>
  <c r="A77" i="11"/>
  <c r="W76" i="11"/>
  <c r="V76" i="11"/>
  <c r="U76" i="11"/>
  <c r="T76" i="11"/>
  <c r="S76" i="11"/>
  <c r="R76" i="11"/>
  <c r="Q76" i="11"/>
  <c r="P76" i="11"/>
  <c r="O76" i="11"/>
  <c r="N76" i="11"/>
  <c r="M76" i="11"/>
  <c r="L76" i="11"/>
  <c r="K76" i="11"/>
  <c r="J76" i="11"/>
  <c r="I76" i="11"/>
  <c r="A76" i="11"/>
  <c r="W73" i="11"/>
  <c r="V73" i="11"/>
  <c r="U73" i="11"/>
  <c r="T73" i="11"/>
  <c r="S73" i="11"/>
  <c r="R73" i="11"/>
  <c r="Q73" i="11"/>
  <c r="P73" i="11"/>
  <c r="O73" i="11"/>
  <c r="N73" i="11"/>
  <c r="M73" i="11"/>
  <c r="L73" i="11"/>
  <c r="K73" i="11"/>
  <c r="J73" i="11"/>
  <c r="I73" i="11"/>
  <c r="A73" i="11"/>
  <c r="W72" i="11"/>
  <c r="V72" i="11"/>
  <c r="U72" i="11"/>
  <c r="T72" i="11"/>
  <c r="S72" i="11"/>
  <c r="R72" i="11"/>
  <c r="Q72" i="11"/>
  <c r="P72" i="11"/>
  <c r="O72" i="11"/>
  <c r="N72" i="11"/>
  <c r="M72" i="11"/>
  <c r="L72" i="11"/>
  <c r="K72" i="11"/>
  <c r="J72" i="11"/>
  <c r="I72" i="11"/>
  <c r="A72" i="11"/>
  <c r="W71" i="11"/>
  <c r="V71" i="11"/>
  <c r="U71" i="11"/>
  <c r="T71" i="11"/>
  <c r="S71" i="11"/>
  <c r="R71" i="11"/>
  <c r="Q71" i="11"/>
  <c r="P71" i="11"/>
  <c r="O71" i="11"/>
  <c r="N71" i="11"/>
  <c r="M71" i="11"/>
  <c r="L71" i="11"/>
  <c r="K71" i="11"/>
  <c r="J71" i="11"/>
  <c r="I71" i="11"/>
  <c r="A71" i="11"/>
  <c r="W70" i="11"/>
  <c r="V70" i="11"/>
  <c r="U70" i="11"/>
  <c r="T70" i="11"/>
  <c r="S70" i="11"/>
  <c r="R70" i="11"/>
  <c r="Q70" i="11"/>
  <c r="P70" i="11"/>
  <c r="O70" i="11"/>
  <c r="N70" i="11"/>
  <c r="M70" i="11"/>
  <c r="L70" i="11"/>
  <c r="K70" i="11"/>
  <c r="J70" i="11"/>
  <c r="I70" i="11"/>
  <c r="A70" i="11"/>
  <c r="W69" i="11"/>
  <c r="V69" i="11"/>
  <c r="U69" i="11"/>
  <c r="T69" i="11"/>
  <c r="S69" i="11"/>
  <c r="R69" i="11"/>
  <c r="Q69" i="11"/>
  <c r="P69" i="11"/>
  <c r="O69" i="11"/>
  <c r="N69" i="11"/>
  <c r="M69" i="11"/>
  <c r="L69" i="11"/>
  <c r="K69" i="11"/>
  <c r="J69" i="11"/>
  <c r="A69" i="11"/>
  <c r="W66" i="11"/>
  <c r="V66" i="11"/>
  <c r="U66" i="11"/>
  <c r="T66" i="11"/>
  <c r="S66" i="11"/>
  <c r="R66" i="11"/>
  <c r="Q66" i="11"/>
  <c r="P66" i="11"/>
  <c r="O66" i="11"/>
  <c r="N66" i="11"/>
  <c r="M66" i="11"/>
  <c r="L66" i="11"/>
  <c r="K66" i="11"/>
  <c r="J66" i="11"/>
  <c r="I66" i="11"/>
  <c r="A66" i="11"/>
  <c r="W65" i="11"/>
  <c r="V65" i="11"/>
  <c r="U65" i="11"/>
  <c r="T65" i="11"/>
  <c r="S65" i="11"/>
  <c r="R65" i="11"/>
  <c r="Q65" i="11"/>
  <c r="P65" i="11"/>
  <c r="O65" i="11"/>
  <c r="N65" i="11"/>
  <c r="M65" i="11"/>
  <c r="L65" i="11"/>
  <c r="K65" i="11"/>
  <c r="J65" i="11"/>
  <c r="I65" i="11"/>
  <c r="A65" i="11"/>
  <c r="W64" i="11"/>
  <c r="V64" i="11"/>
  <c r="U64" i="11"/>
  <c r="T64" i="11"/>
  <c r="S64" i="11"/>
  <c r="R64" i="11"/>
  <c r="Q64" i="11"/>
  <c r="P64" i="11"/>
  <c r="O64" i="11"/>
  <c r="N64" i="11"/>
  <c r="M64" i="11"/>
  <c r="L64" i="11"/>
  <c r="K64" i="11"/>
  <c r="J64" i="11"/>
  <c r="I64" i="11"/>
  <c r="A64" i="11"/>
  <c r="W63" i="11"/>
  <c r="V63" i="11"/>
  <c r="U63" i="11"/>
  <c r="T63" i="11"/>
  <c r="S63" i="11"/>
  <c r="R63" i="11"/>
  <c r="Q63" i="11"/>
  <c r="P63" i="11"/>
  <c r="O63" i="11"/>
  <c r="N63" i="11"/>
  <c r="M63" i="11"/>
  <c r="L63" i="11"/>
  <c r="K63" i="11"/>
  <c r="J63" i="11"/>
  <c r="A63" i="11"/>
  <c r="W60" i="11"/>
  <c r="V60" i="11"/>
  <c r="U60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A60" i="11"/>
  <c r="W59" i="11"/>
  <c r="V59" i="11"/>
  <c r="U59" i="11"/>
  <c r="T59" i="11"/>
  <c r="S59" i="11"/>
  <c r="R59" i="11"/>
  <c r="Q59" i="11"/>
  <c r="P59" i="11"/>
  <c r="O59" i="11"/>
  <c r="N59" i="11"/>
  <c r="M59" i="11"/>
  <c r="L59" i="11"/>
  <c r="K59" i="11"/>
  <c r="J59" i="11"/>
  <c r="I59" i="11"/>
  <c r="A59" i="11"/>
  <c r="W58" i="11"/>
  <c r="V58" i="11"/>
  <c r="U58" i="11"/>
  <c r="T58" i="11"/>
  <c r="S58" i="11"/>
  <c r="R58" i="11"/>
  <c r="Q58" i="11"/>
  <c r="P58" i="11"/>
  <c r="O58" i="11"/>
  <c r="N58" i="11"/>
  <c r="M58" i="11"/>
  <c r="L58" i="11"/>
  <c r="K58" i="11"/>
  <c r="J58" i="11"/>
  <c r="I58" i="11"/>
  <c r="A58" i="11"/>
  <c r="W57" i="11"/>
  <c r="V57" i="11"/>
  <c r="U57" i="11"/>
  <c r="T57" i="11"/>
  <c r="S57" i="11"/>
  <c r="R57" i="11"/>
  <c r="Q57" i="11"/>
  <c r="P57" i="11"/>
  <c r="O57" i="11"/>
  <c r="N57" i="11"/>
  <c r="M57" i="11"/>
  <c r="L57" i="11"/>
  <c r="K57" i="11"/>
  <c r="J57" i="11"/>
  <c r="A57" i="11"/>
  <c r="W54" i="11"/>
  <c r="V54" i="11"/>
  <c r="U54" i="11"/>
  <c r="T54" i="11"/>
  <c r="S54" i="11"/>
  <c r="R54" i="11"/>
  <c r="Q54" i="11"/>
  <c r="P54" i="11"/>
  <c r="O54" i="11"/>
  <c r="N54" i="11"/>
  <c r="M54" i="11"/>
  <c r="L54" i="11"/>
  <c r="K54" i="11"/>
  <c r="J54" i="11"/>
  <c r="I54" i="11"/>
  <c r="A54" i="11"/>
  <c r="W53" i="11"/>
  <c r="V53" i="11"/>
  <c r="U53" i="11"/>
  <c r="T53" i="11"/>
  <c r="S53" i="11"/>
  <c r="R53" i="11"/>
  <c r="Q53" i="11"/>
  <c r="P53" i="11"/>
  <c r="O53" i="11"/>
  <c r="N53" i="11"/>
  <c r="M53" i="11"/>
  <c r="L53" i="11"/>
  <c r="K53" i="11"/>
  <c r="J53" i="11"/>
  <c r="I53" i="11"/>
  <c r="A53" i="11"/>
  <c r="W52" i="11"/>
  <c r="V52" i="11"/>
  <c r="U52" i="11"/>
  <c r="T52" i="11"/>
  <c r="S52" i="11"/>
  <c r="R52" i="11"/>
  <c r="Q52" i="11"/>
  <c r="P52" i="11"/>
  <c r="O52" i="11"/>
  <c r="N52" i="11"/>
  <c r="M52" i="11"/>
  <c r="L52" i="11"/>
  <c r="K52" i="11"/>
  <c r="J52" i="11"/>
  <c r="I52" i="11"/>
  <c r="A52" i="11"/>
  <c r="W51" i="11"/>
  <c r="V51" i="11"/>
  <c r="U51" i="11"/>
  <c r="T51" i="11"/>
  <c r="S51" i="11"/>
  <c r="R51" i="11"/>
  <c r="Q51" i="11"/>
  <c r="P51" i="11"/>
  <c r="O51" i="11"/>
  <c r="N51" i="11"/>
  <c r="M51" i="11"/>
  <c r="L51" i="11"/>
  <c r="K51" i="11"/>
  <c r="J51" i="11"/>
  <c r="I51" i="11"/>
  <c r="A51" i="11"/>
  <c r="W50" i="11"/>
  <c r="V50" i="11"/>
  <c r="U50" i="11"/>
  <c r="T50" i="11"/>
  <c r="S50" i="11"/>
  <c r="R50" i="11"/>
  <c r="Q50" i="11"/>
  <c r="P50" i="11"/>
  <c r="O50" i="11"/>
  <c r="N50" i="11"/>
  <c r="M50" i="11"/>
  <c r="L50" i="11"/>
  <c r="K50" i="11"/>
  <c r="J50" i="11"/>
  <c r="A50" i="11"/>
  <c r="W47" i="11"/>
  <c r="V47" i="11"/>
  <c r="U47" i="11"/>
  <c r="T47" i="11"/>
  <c r="S47" i="11"/>
  <c r="R47" i="11"/>
  <c r="Q47" i="11"/>
  <c r="P47" i="11"/>
  <c r="O47" i="11"/>
  <c r="N47" i="11"/>
  <c r="M47" i="11"/>
  <c r="L47" i="11"/>
  <c r="K47" i="11"/>
  <c r="J47" i="11"/>
  <c r="I47" i="11"/>
  <c r="A47" i="11"/>
  <c r="W46" i="11"/>
  <c r="V46" i="11"/>
  <c r="U46" i="11"/>
  <c r="T46" i="11"/>
  <c r="S46" i="11"/>
  <c r="R46" i="11"/>
  <c r="Q46" i="11"/>
  <c r="P46" i="11"/>
  <c r="O46" i="11"/>
  <c r="N46" i="11"/>
  <c r="M46" i="11"/>
  <c r="L46" i="11"/>
  <c r="K46" i="11"/>
  <c r="J46" i="11"/>
  <c r="I46" i="11"/>
  <c r="A46" i="11"/>
  <c r="W45" i="11"/>
  <c r="V45" i="11"/>
  <c r="U45" i="11"/>
  <c r="T45" i="11"/>
  <c r="S45" i="11"/>
  <c r="R45" i="11"/>
  <c r="Q45" i="11"/>
  <c r="P45" i="11"/>
  <c r="O45" i="11"/>
  <c r="N45" i="11"/>
  <c r="M45" i="11"/>
  <c r="L45" i="11"/>
  <c r="K45" i="11"/>
  <c r="J45" i="11"/>
  <c r="I45" i="11"/>
  <c r="A45" i="11"/>
  <c r="W44" i="11"/>
  <c r="V44" i="11"/>
  <c r="U44" i="11"/>
  <c r="T44" i="11"/>
  <c r="S44" i="11"/>
  <c r="R44" i="11"/>
  <c r="Q44" i="11"/>
  <c r="P44" i="11"/>
  <c r="O44" i="11"/>
  <c r="N44" i="11"/>
  <c r="M44" i="11"/>
  <c r="L44" i="11"/>
  <c r="K44" i="11"/>
  <c r="J44" i="11"/>
  <c r="I44" i="11"/>
  <c r="A44" i="11"/>
  <c r="W43" i="11"/>
  <c r="V43" i="11"/>
  <c r="U43" i="11"/>
  <c r="T43" i="11"/>
  <c r="S43" i="11"/>
  <c r="R43" i="11"/>
  <c r="Q43" i="11"/>
  <c r="P43" i="11"/>
  <c r="O43" i="11"/>
  <c r="N43" i="11"/>
  <c r="M43" i="11"/>
  <c r="L43" i="11"/>
  <c r="K43" i="11"/>
  <c r="J43" i="11"/>
  <c r="A43" i="11"/>
  <c r="W40" i="11"/>
  <c r="V40" i="11"/>
  <c r="U40" i="11"/>
  <c r="T40" i="11"/>
  <c r="S40" i="11"/>
  <c r="R40" i="11"/>
  <c r="Q40" i="11"/>
  <c r="P40" i="11"/>
  <c r="O40" i="11"/>
  <c r="N40" i="11"/>
  <c r="M40" i="11"/>
  <c r="L40" i="11"/>
  <c r="K40" i="11"/>
  <c r="J40" i="11"/>
  <c r="I40" i="11"/>
  <c r="A40" i="11"/>
  <c r="W39" i="11"/>
  <c r="V39" i="11"/>
  <c r="U39" i="11"/>
  <c r="T39" i="11"/>
  <c r="S39" i="11"/>
  <c r="R39" i="11"/>
  <c r="Q39" i="11"/>
  <c r="P39" i="11"/>
  <c r="O39" i="11"/>
  <c r="N39" i="11"/>
  <c r="M39" i="11"/>
  <c r="L39" i="11"/>
  <c r="K39" i="11"/>
  <c r="J39" i="11"/>
  <c r="I39" i="11"/>
  <c r="A39" i="11"/>
  <c r="W38" i="11"/>
  <c r="V38" i="11"/>
  <c r="U38" i="11"/>
  <c r="T38" i="11"/>
  <c r="S38" i="11"/>
  <c r="R38" i="11"/>
  <c r="Q38" i="11"/>
  <c r="P38" i="11"/>
  <c r="O38" i="11"/>
  <c r="N38" i="11"/>
  <c r="M38" i="11"/>
  <c r="L38" i="11"/>
  <c r="K38" i="11"/>
  <c r="J38" i="11"/>
  <c r="I38" i="11"/>
  <c r="A38" i="11"/>
  <c r="W37" i="11"/>
  <c r="V37" i="11"/>
  <c r="U37" i="11"/>
  <c r="T37" i="11"/>
  <c r="S37" i="11"/>
  <c r="R37" i="11"/>
  <c r="Q37" i="11"/>
  <c r="P37" i="11"/>
  <c r="O37" i="11"/>
  <c r="N37" i="11"/>
  <c r="M37" i="11"/>
  <c r="L37" i="11"/>
  <c r="K37" i="11"/>
  <c r="J37" i="11"/>
  <c r="I37" i="11"/>
  <c r="D37" i="11"/>
  <c r="A37" i="11"/>
  <c r="W36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A36" i="11"/>
  <c r="W35" i="11"/>
  <c r="V35" i="11"/>
  <c r="U35" i="11"/>
  <c r="T35" i="11"/>
  <c r="S35" i="11"/>
  <c r="R35" i="11"/>
  <c r="Q35" i="11"/>
  <c r="P35" i="11"/>
  <c r="O35" i="11"/>
  <c r="N35" i="11"/>
  <c r="M35" i="11"/>
  <c r="L35" i="11"/>
  <c r="K35" i="11"/>
  <c r="J35" i="11"/>
  <c r="A35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A32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A31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A29" i="11"/>
  <c r="A28" i="11"/>
  <c r="A27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A25" i="11"/>
  <c r="A24" i="11"/>
  <c r="X23" i="11"/>
  <c r="W23" i="11"/>
  <c r="V23" i="11"/>
  <c r="U23" i="11"/>
  <c r="T23" i="11"/>
  <c r="S23" i="11"/>
  <c r="R23" i="11"/>
  <c r="Q23" i="11"/>
  <c r="P23" i="11"/>
  <c r="O23" i="11"/>
  <c r="N23" i="11"/>
  <c r="M23" i="11"/>
  <c r="L23" i="11"/>
  <c r="K23" i="11"/>
  <c r="J23" i="11"/>
  <c r="A23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A21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A19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A18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A16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A15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A13" i="11"/>
  <c r="A11" i="11"/>
  <c r="A10" i="11"/>
  <c r="A8" i="11"/>
  <c r="W4" i="11"/>
  <c r="V4" i="11"/>
  <c r="U4" i="11"/>
  <c r="T4" i="11"/>
  <c r="S4" i="11"/>
  <c r="R4" i="11"/>
  <c r="Q4" i="11"/>
  <c r="P4" i="11"/>
  <c r="O4" i="11"/>
  <c r="N4" i="11"/>
  <c r="M4" i="11"/>
  <c r="L4" i="11"/>
  <c r="K4" i="11"/>
  <c r="J4" i="11"/>
  <c r="W3" i="11"/>
  <c r="V3" i="11"/>
  <c r="U3" i="11"/>
  <c r="T3" i="11"/>
  <c r="S3" i="11"/>
  <c r="R3" i="11"/>
  <c r="Q3" i="11"/>
  <c r="P3" i="11"/>
  <c r="O3" i="11"/>
  <c r="N3" i="11"/>
  <c r="M3" i="11"/>
  <c r="L3" i="11"/>
  <c r="K3" i="11"/>
  <c r="J3" i="11"/>
  <c r="W89" i="18"/>
  <c r="V89" i="18"/>
  <c r="U89" i="18"/>
  <c r="T89" i="18"/>
  <c r="S89" i="18"/>
  <c r="R89" i="18"/>
  <c r="Q89" i="18"/>
  <c r="P89" i="18"/>
  <c r="O89" i="18"/>
  <c r="N89" i="18"/>
  <c r="M89" i="18"/>
  <c r="L89" i="18"/>
  <c r="K89" i="18"/>
  <c r="J89" i="18"/>
  <c r="I89" i="18"/>
  <c r="A89" i="18"/>
  <c r="W88" i="18"/>
  <c r="V88" i="18"/>
  <c r="U88" i="18"/>
  <c r="T88" i="18"/>
  <c r="S88" i="18"/>
  <c r="R88" i="18"/>
  <c r="Q88" i="18"/>
  <c r="P88" i="18"/>
  <c r="O88" i="18"/>
  <c r="N88" i="18"/>
  <c r="M88" i="18"/>
  <c r="L88" i="18"/>
  <c r="K88" i="18"/>
  <c r="J88" i="18"/>
  <c r="A88" i="18"/>
  <c r="W87" i="18"/>
  <c r="V87" i="18"/>
  <c r="U87" i="18"/>
  <c r="T87" i="18"/>
  <c r="S87" i="18"/>
  <c r="R87" i="18"/>
  <c r="Q87" i="18"/>
  <c r="P87" i="18"/>
  <c r="O87" i="18"/>
  <c r="N87" i="18"/>
  <c r="M87" i="18"/>
  <c r="L87" i="18"/>
  <c r="K87" i="18"/>
  <c r="J87" i="18"/>
  <c r="I87" i="18"/>
  <c r="A87" i="18"/>
  <c r="W86" i="18"/>
  <c r="V86" i="18"/>
  <c r="U86" i="18"/>
  <c r="T86" i="18"/>
  <c r="S86" i="18"/>
  <c r="R86" i="18"/>
  <c r="Q86" i="18"/>
  <c r="P86" i="18"/>
  <c r="O86" i="18"/>
  <c r="N86" i="18"/>
  <c r="M86" i="18"/>
  <c r="L86" i="18"/>
  <c r="K86" i="18"/>
  <c r="J86" i="18"/>
  <c r="I86" i="18"/>
  <c r="A86" i="18"/>
  <c r="W85" i="18"/>
  <c r="V85" i="18"/>
  <c r="U85" i="18"/>
  <c r="T85" i="18"/>
  <c r="S85" i="18"/>
  <c r="R85" i="18"/>
  <c r="Q85" i="18"/>
  <c r="P85" i="18"/>
  <c r="O85" i="18"/>
  <c r="N85" i="18"/>
  <c r="M85" i="18"/>
  <c r="L85" i="18"/>
  <c r="K85" i="18"/>
  <c r="J85" i="18"/>
  <c r="I85" i="18"/>
  <c r="A85" i="18"/>
  <c r="W84" i="18"/>
  <c r="V84" i="18"/>
  <c r="U84" i="18"/>
  <c r="T84" i="18"/>
  <c r="S84" i="18"/>
  <c r="R84" i="18"/>
  <c r="Q84" i="18"/>
  <c r="P84" i="18"/>
  <c r="O84" i="18"/>
  <c r="N84" i="18"/>
  <c r="M84" i="18"/>
  <c r="L84" i="18"/>
  <c r="K84" i="18"/>
  <c r="J84" i="18"/>
  <c r="I84" i="18"/>
  <c r="A84" i="18"/>
  <c r="W83" i="18"/>
  <c r="V83" i="18"/>
  <c r="U83" i="18"/>
  <c r="T83" i="18"/>
  <c r="S83" i="18"/>
  <c r="R83" i="18"/>
  <c r="Q83" i="18"/>
  <c r="P83" i="18"/>
  <c r="O83" i="18"/>
  <c r="N83" i="18"/>
  <c r="M83" i="18"/>
  <c r="L83" i="18"/>
  <c r="K83" i="18"/>
  <c r="J83" i="18"/>
  <c r="I83" i="18"/>
  <c r="A83" i="18"/>
  <c r="W80" i="18"/>
  <c r="V80" i="18"/>
  <c r="U80" i="18"/>
  <c r="T80" i="18"/>
  <c r="S80" i="18"/>
  <c r="R80" i="18"/>
  <c r="Q80" i="18"/>
  <c r="P80" i="18"/>
  <c r="O80" i="18"/>
  <c r="N80" i="18"/>
  <c r="M80" i="18"/>
  <c r="L80" i="18"/>
  <c r="K80" i="18"/>
  <c r="J80" i="18"/>
  <c r="I80" i="18"/>
  <c r="A80" i="18"/>
  <c r="W79" i="18"/>
  <c r="V79" i="18"/>
  <c r="U79" i="18"/>
  <c r="T79" i="18"/>
  <c r="S79" i="18"/>
  <c r="R79" i="18"/>
  <c r="Q79" i="18"/>
  <c r="P79" i="18"/>
  <c r="O79" i="18"/>
  <c r="N79" i="18"/>
  <c r="M79" i="18"/>
  <c r="L79" i="18"/>
  <c r="K79" i="18"/>
  <c r="J79" i="18"/>
  <c r="I79" i="18"/>
  <c r="A79" i="18"/>
  <c r="W78" i="18"/>
  <c r="V78" i="18"/>
  <c r="U78" i="18"/>
  <c r="T78" i="18"/>
  <c r="S78" i="18"/>
  <c r="R78" i="18"/>
  <c r="Q78" i="18"/>
  <c r="P78" i="18"/>
  <c r="O78" i="18"/>
  <c r="N78" i="18"/>
  <c r="M78" i="18"/>
  <c r="L78" i="18"/>
  <c r="K78" i="18"/>
  <c r="J78" i="18"/>
  <c r="I78" i="18"/>
  <c r="A78" i="18"/>
  <c r="W77" i="18"/>
  <c r="V77" i="18"/>
  <c r="U77" i="18"/>
  <c r="T77" i="18"/>
  <c r="S77" i="18"/>
  <c r="R77" i="18"/>
  <c r="Q77" i="18"/>
  <c r="P77" i="18"/>
  <c r="O77" i="18"/>
  <c r="N77" i="18"/>
  <c r="M77" i="18"/>
  <c r="L77" i="18"/>
  <c r="K77" i="18"/>
  <c r="J77" i="18"/>
  <c r="I77" i="18"/>
  <c r="A77" i="18"/>
  <c r="W76" i="18"/>
  <c r="V76" i="18"/>
  <c r="U76" i="18"/>
  <c r="T76" i="18"/>
  <c r="S76" i="18"/>
  <c r="R76" i="18"/>
  <c r="Q76" i="18"/>
  <c r="P76" i="18"/>
  <c r="O76" i="18"/>
  <c r="N76" i="18"/>
  <c r="M76" i="18"/>
  <c r="L76" i="18"/>
  <c r="K76" i="18"/>
  <c r="J76" i="18"/>
  <c r="I76" i="18"/>
  <c r="A76" i="18"/>
  <c r="W73" i="18"/>
  <c r="V73" i="18"/>
  <c r="U73" i="18"/>
  <c r="T73" i="18"/>
  <c r="S73" i="18"/>
  <c r="R73" i="18"/>
  <c r="Q73" i="18"/>
  <c r="P73" i="18"/>
  <c r="O73" i="18"/>
  <c r="N73" i="18"/>
  <c r="M73" i="18"/>
  <c r="L73" i="18"/>
  <c r="K73" i="18"/>
  <c r="J73" i="18"/>
  <c r="I73" i="18"/>
  <c r="A73" i="18"/>
  <c r="W72" i="18"/>
  <c r="V72" i="18"/>
  <c r="U72" i="18"/>
  <c r="T72" i="18"/>
  <c r="S72" i="18"/>
  <c r="R72" i="18"/>
  <c r="Q72" i="18"/>
  <c r="P72" i="18"/>
  <c r="O72" i="18"/>
  <c r="N72" i="18"/>
  <c r="M72" i="18"/>
  <c r="L72" i="18"/>
  <c r="K72" i="18"/>
  <c r="J72" i="18"/>
  <c r="I72" i="18"/>
  <c r="A72" i="18"/>
  <c r="W71" i="18"/>
  <c r="V71" i="18"/>
  <c r="U71" i="18"/>
  <c r="T71" i="18"/>
  <c r="S71" i="18"/>
  <c r="R71" i="18"/>
  <c r="Q71" i="18"/>
  <c r="P71" i="18"/>
  <c r="O71" i="18"/>
  <c r="N71" i="18"/>
  <c r="M71" i="18"/>
  <c r="L71" i="18"/>
  <c r="K71" i="18"/>
  <c r="J71" i="18"/>
  <c r="I71" i="18"/>
  <c r="A71" i="18"/>
  <c r="W70" i="18"/>
  <c r="V70" i="18"/>
  <c r="U70" i="18"/>
  <c r="T70" i="18"/>
  <c r="S70" i="18"/>
  <c r="R70" i="18"/>
  <c r="Q70" i="18"/>
  <c r="P70" i="18"/>
  <c r="O70" i="18"/>
  <c r="N70" i="18"/>
  <c r="M70" i="18"/>
  <c r="L70" i="18"/>
  <c r="K70" i="18"/>
  <c r="J70" i="18"/>
  <c r="I70" i="18"/>
  <c r="A70" i="18"/>
  <c r="W69" i="18"/>
  <c r="V69" i="18"/>
  <c r="U69" i="18"/>
  <c r="T69" i="18"/>
  <c r="S69" i="18"/>
  <c r="R69" i="18"/>
  <c r="Q69" i="18"/>
  <c r="P69" i="18"/>
  <c r="O69" i="18"/>
  <c r="N69" i="18"/>
  <c r="M69" i="18"/>
  <c r="L69" i="18"/>
  <c r="K69" i="18"/>
  <c r="J69" i="18"/>
  <c r="A69" i="18"/>
  <c r="W66" i="18"/>
  <c r="V66" i="18"/>
  <c r="U66" i="18"/>
  <c r="T66" i="18"/>
  <c r="S66" i="18"/>
  <c r="R66" i="18"/>
  <c r="Q66" i="18"/>
  <c r="P66" i="18"/>
  <c r="O66" i="18"/>
  <c r="N66" i="18"/>
  <c r="M66" i="18"/>
  <c r="L66" i="18"/>
  <c r="K66" i="18"/>
  <c r="J66" i="18"/>
  <c r="I66" i="18"/>
  <c r="A66" i="18"/>
  <c r="W65" i="18"/>
  <c r="V65" i="18"/>
  <c r="U65" i="18"/>
  <c r="T65" i="18"/>
  <c r="S65" i="18"/>
  <c r="R65" i="18"/>
  <c r="Q65" i="18"/>
  <c r="P65" i="18"/>
  <c r="O65" i="18"/>
  <c r="N65" i="18"/>
  <c r="M65" i="18"/>
  <c r="L65" i="18"/>
  <c r="K65" i="18"/>
  <c r="J65" i="18"/>
  <c r="I65" i="18"/>
  <c r="A65" i="18"/>
  <c r="W64" i="18"/>
  <c r="V64" i="18"/>
  <c r="U64" i="18"/>
  <c r="T64" i="18"/>
  <c r="S64" i="18"/>
  <c r="R64" i="18"/>
  <c r="Q64" i="18"/>
  <c r="P64" i="18"/>
  <c r="O64" i="18"/>
  <c r="N64" i="18"/>
  <c r="M64" i="18"/>
  <c r="L64" i="18"/>
  <c r="K64" i="18"/>
  <c r="J64" i="18"/>
  <c r="I64" i="18"/>
  <c r="A64" i="18"/>
  <c r="W63" i="18"/>
  <c r="V63" i="18"/>
  <c r="U63" i="18"/>
  <c r="T63" i="18"/>
  <c r="S63" i="18"/>
  <c r="R63" i="18"/>
  <c r="Q63" i="18"/>
  <c r="P63" i="18"/>
  <c r="O63" i="18"/>
  <c r="N63" i="18"/>
  <c r="M63" i="18"/>
  <c r="L63" i="18"/>
  <c r="K63" i="18"/>
  <c r="J63" i="18"/>
  <c r="A63" i="18"/>
  <c r="W60" i="18"/>
  <c r="V60" i="18"/>
  <c r="U60" i="18"/>
  <c r="T60" i="18"/>
  <c r="S60" i="18"/>
  <c r="R60" i="18"/>
  <c r="Q60" i="18"/>
  <c r="P60" i="18"/>
  <c r="O60" i="18"/>
  <c r="N60" i="18"/>
  <c r="M60" i="18"/>
  <c r="L60" i="18"/>
  <c r="K60" i="18"/>
  <c r="J60" i="18"/>
  <c r="I60" i="18"/>
  <c r="A60" i="18"/>
  <c r="W59" i="18"/>
  <c r="V59" i="18"/>
  <c r="U59" i="18"/>
  <c r="T59" i="18"/>
  <c r="S59" i="18"/>
  <c r="R59" i="18"/>
  <c r="Q59" i="18"/>
  <c r="P59" i="18"/>
  <c r="O59" i="18"/>
  <c r="N59" i="18"/>
  <c r="M59" i="18"/>
  <c r="L59" i="18"/>
  <c r="K59" i="18"/>
  <c r="J59" i="18"/>
  <c r="I59" i="18"/>
  <c r="A59" i="18"/>
  <c r="W58" i="18"/>
  <c r="V58" i="18"/>
  <c r="U58" i="18"/>
  <c r="T58" i="18"/>
  <c r="S58" i="18"/>
  <c r="R58" i="18"/>
  <c r="Q58" i="18"/>
  <c r="P58" i="18"/>
  <c r="O58" i="18"/>
  <c r="N58" i="18"/>
  <c r="M58" i="18"/>
  <c r="L58" i="18"/>
  <c r="K58" i="18"/>
  <c r="J58" i="18"/>
  <c r="I58" i="18"/>
  <c r="A58" i="18"/>
  <c r="W57" i="18"/>
  <c r="V57" i="18"/>
  <c r="U57" i="18"/>
  <c r="T57" i="18"/>
  <c r="S57" i="18"/>
  <c r="R57" i="18"/>
  <c r="Q57" i="18"/>
  <c r="P57" i="18"/>
  <c r="O57" i="18"/>
  <c r="N57" i="18"/>
  <c r="M57" i="18"/>
  <c r="L57" i="18"/>
  <c r="K57" i="18"/>
  <c r="J57" i="18"/>
  <c r="A57" i="18"/>
  <c r="W54" i="18"/>
  <c r="V54" i="18"/>
  <c r="U54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A54" i="18"/>
  <c r="W53" i="18"/>
  <c r="V53" i="18"/>
  <c r="U53" i="18"/>
  <c r="T53" i="18"/>
  <c r="S53" i="18"/>
  <c r="R53" i="18"/>
  <c r="Q53" i="18"/>
  <c r="P53" i="18"/>
  <c r="O53" i="18"/>
  <c r="N53" i="18"/>
  <c r="M53" i="18"/>
  <c r="L53" i="18"/>
  <c r="K53" i="18"/>
  <c r="J53" i="18"/>
  <c r="I53" i="18"/>
  <c r="A53" i="18"/>
  <c r="W52" i="18"/>
  <c r="V52" i="18"/>
  <c r="U52" i="18"/>
  <c r="T52" i="18"/>
  <c r="S52" i="18"/>
  <c r="R52" i="18"/>
  <c r="Q52" i="18"/>
  <c r="P52" i="18"/>
  <c r="O52" i="18"/>
  <c r="N52" i="18"/>
  <c r="M52" i="18"/>
  <c r="L52" i="18"/>
  <c r="K52" i="18"/>
  <c r="J52" i="18"/>
  <c r="I52" i="18"/>
  <c r="A52" i="18"/>
  <c r="W51" i="18"/>
  <c r="V51" i="18"/>
  <c r="U51" i="18"/>
  <c r="T51" i="18"/>
  <c r="S51" i="18"/>
  <c r="R51" i="18"/>
  <c r="Q51" i="18"/>
  <c r="P51" i="18"/>
  <c r="O51" i="18"/>
  <c r="N51" i="18"/>
  <c r="M51" i="18"/>
  <c r="L51" i="18"/>
  <c r="K51" i="18"/>
  <c r="J51" i="18"/>
  <c r="I51" i="18"/>
  <c r="A51" i="18"/>
  <c r="W50" i="18"/>
  <c r="V50" i="18"/>
  <c r="U50" i="18"/>
  <c r="T50" i="18"/>
  <c r="S50" i="18"/>
  <c r="R50" i="18"/>
  <c r="Q50" i="18"/>
  <c r="P50" i="18"/>
  <c r="O50" i="18"/>
  <c r="N50" i="18"/>
  <c r="M50" i="18"/>
  <c r="L50" i="18"/>
  <c r="K50" i="18"/>
  <c r="J50" i="18"/>
  <c r="A50" i="18"/>
  <c r="W47" i="18"/>
  <c r="V47" i="18"/>
  <c r="U47" i="18"/>
  <c r="T47" i="18"/>
  <c r="S47" i="18"/>
  <c r="R47" i="18"/>
  <c r="Q47" i="18"/>
  <c r="P47" i="18"/>
  <c r="O47" i="18"/>
  <c r="N47" i="18"/>
  <c r="M47" i="18"/>
  <c r="L47" i="18"/>
  <c r="K47" i="18"/>
  <c r="J47" i="18"/>
  <c r="I47" i="18"/>
  <c r="A47" i="18"/>
  <c r="W46" i="18"/>
  <c r="V46" i="18"/>
  <c r="U46" i="18"/>
  <c r="T46" i="18"/>
  <c r="S46" i="18"/>
  <c r="R46" i="18"/>
  <c r="Q46" i="18"/>
  <c r="P46" i="18"/>
  <c r="O46" i="18"/>
  <c r="N46" i="18"/>
  <c r="M46" i="18"/>
  <c r="L46" i="18"/>
  <c r="K46" i="18"/>
  <c r="J46" i="18"/>
  <c r="I46" i="18"/>
  <c r="A46" i="18"/>
  <c r="W45" i="18"/>
  <c r="V45" i="18"/>
  <c r="U45" i="18"/>
  <c r="T45" i="18"/>
  <c r="S45" i="18"/>
  <c r="R45" i="18"/>
  <c r="Q45" i="18"/>
  <c r="P45" i="18"/>
  <c r="O45" i="18"/>
  <c r="N45" i="18"/>
  <c r="M45" i="18"/>
  <c r="L45" i="18"/>
  <c r="K45" i="18"/>
  <c r="J45" i="18"/>
  <c r="I45" i="18"/>
  <c r="A45" i="18"/>
  <c r="W44" i="18"/>
  <c r="V44" i="18"/>
  <c r="U44" i="18"/>
  <c r="T44" i="18"/>
  <c r="S44" i="18"/>
  <c r="R44" i="18"/>
  <c r="Q44" i="18"/>
  <c r="P44" i="18"/>
  <c r="O44" i="18"/>
  <c r="N44" i="18"/>
  <c r="M44" i="18"/>
  <c r="L44" i="18"/>
  <c r="K44" i="18"/>
  <c r="J44" i="18"/>
  <c r="I44" i="18"/>
  <c r="A44" i="18"/>
  <c r="W43" i="18"/>
  <c r="V43" i="18"/>
  <c r="U43" i="18"/>
  <c r="T43" i="18"/>
  <c r="S43" i="18"/>
  <c r="R43" i="18"/>
  <c r="Q43" i="18"/>
  <c r="P43" i="18"/>
  <c r="O43" i="18"/>
  <c r="N43" i="18"/>
  <c r="M43" i="18"/>
  <c r="L43" i="18"/>
  <c r="K43" i="18"/>
  <c r="J43" i="18"/>
  <c r="A43" i="18"/>
  <c r="W40" i="18"/>
  <c r="V40" i="18"/>
  <c r="U40" i="18"/>
  <c r="T40" i="18"/>
  <c r="S40" i="18"/>
  <c r="R40" i="18"/>
  <c r="Q40" i="18"/>
  <c r="P40" i="18"/>
  <c r="O40" i="18"/>
  <c r="N40" i="18"/>
  <c r="M40" i="18"/>
  <c r="L40" i="18"/>
  <c r="K40" i="18"/>
  <c r="J40" i="18"/>
  <c r="I40" i="18"/>
  <c r="A40" i="18"/>
  <c r="W39" i="18"/>
  <c r="V39" i="18"/>
  <c r="U39" i="18"/>
  <c r="T39" i="18"/>
  <c r="S39" i="18"/>
  <c r="R39" i="18"/>
  <c r="Q39" i="18"/>
  <c r="P39" i="18"/>
  <c r="O39" i="18"/>
  <c r="N39" i="18"/>
  <c r="M39" i="18"/>
  <c r="L39" i="18"/>
  <c r="K39" i="18"/>
  <c r="J39" i="18"/>
  <c r="I39" i="18"/>
  <c r="A39" i="18"/>
  <c r="W38" i="18"/>
  <c r="V38" i="18"/>
  <c r="U38" i="18"/>
  <c r="T38" i="18"/>
  <c r="S38" i="18"/>
  <c r="R38" i="18"/>
  <c r="Q38" i="18"/>
  <c r="P38" i="18"/>
  <c r="O38" i="18"/>
  <c r="N38" i="18"/>
  <c r="M38" i="18"/>
  <c r="L38" i="18"/>
  <c r="K38" i="18"/>
  <c r="J38" i="18"/>
  <c r="I38" i="18"/>
  <c r="A38" i="18"/>
  <c r="W37" i="18"/>
  <c r="V37" i="18"/>
  <c r="U37" i="18"/>
  <c r="T37" i="18"/>
  <c r="S37" i="18"/>
  <c r="R37" i="18"/>
  <c r="Q37" i="18"/>
  <c r="P37" i="18"/>
  <c r="O37" i="18"/>
  <c r="N37" i="18"/>
  <c r="M37" i="18"/>
  <c r="L37" i="18"/>
  <c r="K37" i="18"/>
  <c r="J37" i="18"/>
  <c r="I37" i="18"/>
  <c r="D37" i="18"/>
  <c r="A37" i="18"/>
  <c r="W36" i="18"/>
  <c r="V36" i="18"/>
  <c r="U36" i="18"/>
  <c r="T36" i="18"/>
  <c r="S36" i="18"/>
  <c r="R36" i="18"/>
  <c r="Q36" i="18"/>
  <c r="P36" i="18"/>
  <c r="O36" i="18"/>
  <c r="N36" i="18"/>
  <c r="M36" i="18"/>
  <c r="L36" i="18"/>
  <c r="K36" i="18"/>
  <c r="J36" i="18"/>
  <c r="I36" i="18"/>
  <c r="A36" i="18"/>
  <c r="W35" i="18"/>
  <c r="V35" i="18"/>
  <c r="U35" i="18"/>
  <c r="T35" i="18"/>
  <c r="S35" i="18"/>
  <c r="R35" i="18"/>
  <c r="Q35" i="18"/>
  <c r="P35" i="18"/>
  <c r="O35" i="18"/>
  <c r="N35" i="18"/>
  <c r="M35" i="18"/>
  <c r="L35" i="18"/>
  <c r="K35" i="18"/>
  <c r="J35" i="18"/>
  <c r="A35" i="18"/>
  <c r="W32" i="18"/>
  <c r="V32" i="18"/>
  <c r="U32" i="18"/>
  <c r="T32" i="18"/>
  <c r="S32" i="18"/>
  <c r="R32" i="18"/>
  <c r="Q32" i="18"/>
  <c r="P32" i="18"/>
  <c r="O32" i="18"/>
  <c r="N32" i="18"/>
  <c r="M32" i="18"/>
  <c r="L32" i="18"/>
  <c r="K32" i="18"/>
  <c r="J32" i="18"/>
  <c r="I32" i="18"/>
  <c r="A32" i="18"/>
  <c r="W31" i="18"/>
  <c r="V31" i="18"/>
  <c r="U31" i="18"/>
  <c r="T31" i="18"/>
  <c r="S31" i="18"/>
  <c r="R31" i="18"/>
  <c r="Q31" i="18"/>
  <c r="P31" i="18"/>
  <c r="O31" i="18"/>
  <c r="N31" i="18"/>
  <c r="M31" i="18"/>
  <c r="L31" i="18"/>
  <c r="K31" i="18"/>
  <c r="J31" i="18"/>
  <c r="I31" i="18"/>
  <c r="A31" i="18"/>
  <c r="W29" i="18"/>
  <c r="V29" i="18"/>
  <c r="U29" i="18"/>
  <c r="T29" i="18"/>
  <c r="S29" i="18"/>
  <c r="R29" i="18"/>
  <c r="Q29" i="18"/>
  <c r="P29" i="18"/>
  <c r="O29" i="18"/>
  <c r="N29" i="18"/>
  <c r="M29" i="18"/>
  <c r="L29" i="18"/>
  <c r="K29" i="18"/>
  <c r="J29" i="18"/>
  <c r="I29" i="18"/>
  <c r="A29" i="18"/>
  <c r="A28" i="18"/>
  <c r="A27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K25" i="18"/>
  <c r="J25" i="18"/>
  <c r="I25" i="18"/>
  <c r="A25" i="18"/>
  <c r="A24" i="18"/>
  <c r="X23" i="18"/>
  <c r="W23" i="18"/>
  <c r="V23" i="18"/>
  <c r="U23" i="18"/>
  <c r="T23" i="18"/>
  <c r="S23" i="18"/>
  <c r="R23" i="18"/>
  <c r="Q23" i="18"/>
  <c r="P23" i="18"/>
  <c r="O23" i="18"/>
  <c r="N23" i="18"/>
  <c r="M23" i="18"/>
  <c r="L23" i="18"/>
  <c r="K23" i="18"/>
  <c r="J23" i="18"/>
  <c r="A23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A21" i="18"/>
  <c r="W19" i="18"/>
  <c r="V19" i="18"/>
  <c r="U19" i="18"/>
  <c r="T19" i="18"/>
  <c r="S19" i="18"/>
  <c r="R19" i="18"/>
  <c r="Q19" i="18"/>
  <c r="P19" i="18"/>
  <c r="O19" i="18"/>
  <c r="N19" i="18"/>
  <c r="M19" i="18"/>
  <c r="L19" i="18"/>
  <c r="K19" i="18"/>
  <c r="J19" i="18"/>
  <c r="I19" i="18"/>
  <c r="A19" i="18"/>
  <c r="W18" i="18"/>
  <c r="V18" i="18"/>
  <c r="U18" i="18"/>
  <c r="T18" i="18"/>
  <c r="S18" i="18"/>
  <c r="R18" i="18"/>
  <c r="Q18" i="18"/>
  <c r="P18" i="18"/>
  <c r="O18" i="18"/>
  <c r="N18" i="18"/>
  <c r="M18" i="18"/>
  <c r="L18" i="18"/>
  <c r="K18" i="18"/>
  <c r="J18" i="18"/>
  <c r="I18" i="18"/>
  <c r="A18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A16" i="18"/>
  <c r="W15" i="18"/>
  <c r="V15" i="18"/>
  <c r="U15" i="18"/>
  <c r="T15" i="18"/>
  <c r="S15" i="18"/>
  <c r="R15" i="18"/>
  <c r="Q15" i="18"/>
  <c r="P15" i="18"/>
  <c r="O15" i="18"/>
  <c r="N15" i="18"/>
  <c r="M15" i="18"/>
  <c r="L15" i="18"/>
  <c r="K15" i="18"/>
  <c r="J15" i="18"/>
  <c r="I15" i="18"/>
  <c r="A15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A13" i="18"/>
  <c r="A11" i="18"/>
  <c r="A10" i="18"/>
  <c r="A8" i="18"/>
  <c r="W4" i="18"/>
  <c r="V4" i="18"/>
  <c r="U4" i="18"/>
  <c r="T4" i="18"/>
  <c r="S4" i="18"/>
  <c r="R4" i="18"/>
  <c r="Q4" i="18"/>
  <c r="P4" i="18"/>
  <c r="O4" i="18"/>
  <c r="N4" i="18"/>
  <c r="M4" i="18"/>
  <c r="L4" i="18"/>
  <c r="K4" i="18"/>
  <c r="J4" i="18"/>
  <c r="W3" i="18"/>
  <c r="V3" i="18"/>
  <c r="U3" i="18"/>
  <c r="T3" i="18"/>
  <c r="S3" i="18"/>
  <c r="R3" i="18"/>
  <c r="Q3" i="18"/>
  <c r="P3" i="18"/>
  <c r="O3" i="18"/>
  <c r="N3" i="18"/>
  <c r="M3" i="18"/>
  <c r="L3" i="18"/>
  <c r="K3" i="18"/>
  <c r="J3" i="18"/>
  <c r="W89" i="10"/>
  <c r="V89" i="10"/>
  <c r="U89" i="10"/>
  <c r="T89" i="10"/>
  <c r="S89" i="10"/>
  <c r="R89" i="10"/>
  <c r="Q89" i="10"/>
  <c r="P89" i="10"/>
  <c r="O89" i="10"/>
  <c r="N89" i="10"/>
  <c r="M89" i="10"/>
  <c r="L89" i="10"/>
  <c r="K89" i="10"/>
  <c r="J89" i="10"/>
  <c r="I89" i="10"/>
  <c r="A89" i="10"/>
  <c r="W88" i="10"/>
  <c r="V88" i="10"/>
  <c r="U88" i="10"/>
  <c r="T88" i="10"/>
  <c r="S88" i="10"/>
  <c r="R88" i="10"/>
  <c r="Q88" i="10"/>
  <c r="P88" i="10"/>
  <c r="O88" i="10"/>
  <c r="N88" i="10"/>
  <c r="M88" i="10"/>
  <c r="L88" i="10"/>
  <c r="K88" i="10"/>
  <c r="J88" i="10"/>
  <c r="A88" i="10"/>
  <c r="W87" i="10"/>
  <c r="V87" i="10"/>
  <c r="U87" i="10"/>
  <c r="T87" i="10"/>
  <c r="S87" i="10"/>
  <c r="R87" i="10"/>
  <c r="Q87" i="10"/>
  <c r="P87" i="10"/>
  <c r="O87" i="10"/>
  <c r="N87" i="10"/>
  <c r="M87" i="10"/>
  <c r="L87" i="10"/>
  <c r="K87" i="10"/>
  <c r="J87" i="10"/>
  <c r="I87" i="10"/>
  <c r="A87" i="10"/>
  <c r="W86" i="10"/>
  <c r="V86" i="10"/>
  <c r="U86" i="10"/>
  <c r="T86" i="10"/>
  <c r="S86" i="10"/>
  <c r="R86" i="10"/>
  <c r="Q86" i="10"/>
  <c r="P86" i="10"/>
  <c r="O86" i="10"/>
  <c r="N86" i="10"/>
  <c r="M86" i="10"/>
  <c r="L86" i="10"/>
  <c r="K86" i="10"/>
  <c r="J86" i="10"/>
  <c r="I86" i="10"/>
  <c r="A86" i="10"/>
  <c r="W85" i="10"/>
  <c r="V85" i="10"/>
  <c r="U85" i="10"/>
  <c r="T85" i="10"/>
  <c r="S85" i="10"/>
  <c r="R85" i="10"/>
  <c r="Q85" i="10"/>
  <c r="P85" i="10"/>
  <c r="O85" i="10"/>
  <c r="N85" i="10"/>
  <c r="M85" i="10"/>
  <c r="L85" i="10"/>
  <c r="K85" i="10"/>
  <c r="J85" i="10"/>
  <c r="I85" i="10"/>
  <c r="A85" i="10"/>
  <c r="W84" i="10"/>
  <c r="V84" i="10"/>
  <c r="U84" i="10"/>
  <c r="T84" i="10"/>
  <c r="S84" i="10"/>
  <c r="R84" i="10"/>
  <c r="Q84" i="10"/>
  <c r="P84" i="10"/>
  <c r="O84" i="10"/>
  <c r="N84" i="10"/>
  <c r="M84" i="10"/>
  <c r="L84" i="10"/>
  <c r="K84" i="10"/>
  <c r="J84" i="10"/>
  <c r="I84" i="10"/>
  <c r="A84" i="10"/>
  <c r="W83" i="10"/>
  <c r="V83" i="10"/>
  <c r="U83" i="10"/>
  <c r="T83" i="10"/>
  <c r="S83" i="10"/>
  <c r="R83" i="10"/>
  <c r="Q83" i="10"/>
  <c r="P83" i="10"/>
  <c r="O83" i="10"/>
  <c r="N83" i="10"/>
  <c r="M83" i="10"/>
  <c r="L83" i="10"/>
  <c r="K83" i="10"/>
  <c r="J83" i="10"/>
  <c r="I83" i="10"/>
  <c r="A83" i="10"/>
  <c r="W80" i="10"/>
  <c r="V80" i="10"/>
  <c r="U80" i="10"/>
  <c r="T80" i="10"/>
  <c r="S80" i="10"/>
  <c r="R80" i="10"/>
  <c r="Q80" i="10"/>
  <c r="P80" i="10"/>
  <c r="O80" i="10"/>
  <c r="N80" i="10"/>
  <c r="M80" i="10"/>
  <c r="L80" i="10"/>
  <c r="K80" i="10"/>
  <c r="J80" i="10"/>
  <c r="I80" i="10"/>
  <c r="A80" i="10"/>
  <c r="W79" i="10"/>
  <c r="V79" i="10"/>
  <c r="U79" i="10"/>
  <c r="T79" i="10"/>
  <c r="S79" i="10"/>
  <c r="R79" i="10"/>
  <c r="Q79" i="10"/>
  <c r="P79" i="10"/>
  <c r="O79" i="10"/>
  <c r="N79" i="10"/>
  <c r="M79" i="10"/>
  <c r="L79" i="10"/>
  <c r="K79" i="10"/>
  <c r="J79" i="10"/>
  <c r="I79" i="10"/>
  <c r="A79" i="10"/>
  <c r="W78" i="10"/>
  <c r="V78" i="10"/>
  <c r="U78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A78" i="10"/>
  <c r="W77" i="10"/>
  <c r="V77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A77" i="10"/>
  <c r="W76" i="10"/>
  <c r="V76" i="10"/>
  <c r="U76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A76" i="10"/>
  <c r="W73" i="10"/>
  <c r="V73" i="10"/>
  <c r="U73" i="10"/>
  <c r="T73" i="10"/>
  <c r="S73" i="10"/>
  <c r="R73" i="10"/>
  <c r="Q73" i="10"/>
  <c r="P73" i="10"/>
  <c r="O73" i="10"/>
  <c r="N73" i="10"/>
  <c r="M73" i="10"/>
  <c r="L73" i="10"/>
  <c r="K73" i="10"/>
  <c r="J73" i="10"/>
  <c r="I73" i="10"/>
  <c r="A73" i="10"/>
  <c r="W72" i="10"/>
  <c r="V72" i="10"/>
  <c r="U72" i="10"/>
  <c r="T72" i="10"/>
  <c r="S72" i="10"/>
  <c r="R72" i="10"/>
  <c r="Q72" i="10"/>
  <c r="P72" i="10"/>
  <c r="O72" i="10"/>
  <c r="N72" i="10"/>
  <c r="M72" i="10"/>
  <c r="L72" i="10"/>
  <c r="K72" i="10"/>
  <c r="J72" i="10"/>
  <c r="I72" i="10"/>
  <c r="A72" i="10"/>
  <c r="W71" i="10"/>
  <c r="V71" i="10"/>
  <c r="U71" i="10"/>
  <c r="T71" i="10"/>
  <c r="S71" i="10"/>
  <c r="R71" i="10"/>
  <c r="Q71" i="10"/>
  <c r="P71" i="10"/>
  <c r="O71" i="10"/>
  <c r="N71" i="10"/>
  <c r="M71" i="10"/>
  <c r="L71" i="10"/>
  <c r="K71" i="10"/>
  <c r="J71" i="10"/>
  <c r="I71" i="10"/>
  <c r="A71" i="10"/>
  <c r="W70" i="10"/>
  <c r="V70" i="10"/>
  <c r="U70" i="10"/>
  <c r="T70" i="10"/>
  <c r="S70" i="10"/>
  <c r="R70" i="10"/>
  <c r="Q70" i="10"/>
  <c r="P70" i="10"/>
  <c r="O70" i="10"/>
  <c r="N70" i="10"/>
  <c r="M70" i="10"/>
  <c r="L70" i="10"/>
  <c r="K70" i="10"/>
  <c r="J70" i="10"/>
  <c r="I70" i="10"/>
  <c r="A70" i="10"/>
  <c r="W69" i="10"/>
  <c r="V69" i="10"/>
  <c r="U69" i="10"/>
  <c r="T69" i="10"/>
  <c r="S69" i="10"/>
  <c r="R69" i="10"/>
  <c r="Q69" i="10"/>
  <c r="P69" i="10"/>
  <c r="O69" i="10"/>
  <c r="N69" i="10"/>
  <c r="M69" i="10"/>
  <c r="L69" i="10"/>
  <c r="K69" i="10"/>
  <c r="J69" i="10"/>
  <c r="A69" i="10"/>
  <c r="W66" i="10"/>
  <c r="V66" i="10"/>
  <c r="U66" i="10"/>
  <c r="T66" i="10"/>
  <c r="S66" i="10"/>
  <c r="R66" i="10"/>
  <c r="Q66" i="10"/>
  <c r="P66" i="10"/>
  <c r="O66" i="10"/>
  <c r="N66" i="10"/>
  <c r="M66" i="10"/>
  <c r="L66" i="10"/>
  <c r="K66" i="10"/>
  <c r="J66" i="10"/>
  <c r="I66" i="10"/>
  <c r="A66" i="10"/>
  <c r="W65" i="10"/>
  <c r="V65" i="10"/>
  <c r="U65" i="10"/>
  <c r="T65" i="10"/>
  <c r="S65" i="10"/>
  <c r="R65" i="10"/>
  <c r="Q65" i="10"/>
  <c r="P65" i="10"/>
  <c r="O65" i="10"/>
  <c r="N65" i="10"/>
  <c r="M65" i="10"/>
  <c r="L65" i="10"/>
  <c r="K65" i="10"/>
  <c r="J65" i="10"/>
  <c r="I65" i="10"/>
  <c r="A65" i="10"/>
  <c r="W64" i="10"/>
  <c r="V64" i="10"/>
  <c r="U64" i="10"/>
  <c r="T64" i="10"/>
  <c r="S64" i="10"/>
  <c r="R64" i="10"/>
  <c r="Q64" i="10"/>
  <c r="P64" i="10"/>
  <c r="O64" i="10"/>
  <c r="N64" i="10"/>
  <c r="M64" i="10"/>
  <c r="L64" i="10"/>
  <c r="K64" i="10"/>
  <c r="J64" i="10"/>
  <c r="I64" i="10"/>
  <c r="A64" i="10"/>
  <c r="W63" i="10"/>
  <c r="V63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A63" i="10"/>
  <c r="W60" i="10"/>
  <c r="V60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A60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A59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A58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A57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A54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A53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A52" i="10"/>
  <c r="W51" i="10"/>
  <c r="V51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A51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A50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A47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A46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A45" i="10"/>
  <c r="W44" i="10"/>
  <c r="V44" i="10"/>
  <c r="U44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A44" i="10"/>
  <c r="W43" i="10"/>
  <c r="V43" i="10"/>
  <c r="U43" i="10"/>
  <c r="T43" i="10"/>
  <c r="S43" i="10"/>
  <c r="R43" i="10"/>
  <c r="Q43" i="10"/>
  <c r="P43" i="10"/>
  <c r="O43" i="10"/>
  <c r="N43" i="10"/>
  <c r="M43" i="10"/>
  <c r="L43" i="10"/>
  <c r="K43" i="10"/>
  <c r="J43" i="10"/>
  <c r="A43" i="10"/>
  <c r="W40" i="10"/>
  <c r="V40" i="10"/>
  <c r="U40" i="10"/>
  <c r="T40" i="10"/>
  <c r="S40" i="10"/>
  <c r="R40" i="10"/>
  <c r="Q40" i="10"/>
  <c r="P40" i="10"/>
  <c r="O40" i="10"/>
  <c r="N40" i="10"/>
  <c r="M40" i="10"/>
  <c r="L40" i="10"/>
  <c r="K40" i="10"/>
  <c r="J40" i="10"/>
  <c r="I40" i="10"/>
  <c r="A40" i="10"/>
  <c r="W39" i="10"/>
  <c r="V39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I39" i="10"/>
  <c r="A39" i="10"/>
  <c r="W38" i="10"/>
  <c r="V38" i="10"/>
  <c r="U38" i="10"/>
  <c r="T38" i="10"/>
  <c r="S38" i="10"/>
  <c r="R38" i="10"/>
  <c r="Q38" i="10"/>
  <c r="P38" i="10"/>
  <c r="O38" i="10"/>
  <c r="N38" i="10"/>
  <c r="M38" i="10"/>
  <c r="L38" i="10"/>
  <c r="K38" i="10"/>
  <c r="J38" i="10"/>
  <c r="I38" i="10"/>
  <c r="A38" i="10"/>
  <c r="W37" i="10"/>
  <c r="V37" i="10"/>
  <c r="U37" i="10"/>
  <c r="T37" i="10"/>
  <c r="S37" i="10"/>
  <c r="R37" i="10"/>
  <c r="Q37" i="10"/>
  <c r="P37" i="10"/>
  <c r="O37" i="10"/>
  <c r="N37" i="10"/>
  <c r="M37" i="10"/>
  <c r="L37" i="10"/>
  <c r="K37" i="10"/>
  <c r="J37" i="10"/>
  <c r="I37" i="10"/>
  <c r="D37" i="10"/>
  <c r="A37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A36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A35" i="10"/>
  <c r="W32" i="10"/>
  <c r="V32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A32" i="10"/>
  <c r="W31" i="10"/>
  <c r="V31" i="10"/>
  <c r="U31" i="10"/>
  <c r="T31" i="10"/>
  <c r="S31" i="10"/>
  <c r="R31" i="10"/>
  <c r="Q31" i="10"/>
  <c r="P31" i="10"/>
  <c r="O31" i="10"/>
  <c r="N31" i="10"/>
  <c r="M31" i="10"/>
  <c r="L31" i="10"/>
  <c r="K31" i="10"/>
  <c r="J31" i="10"/>
  <c r="I31" i="10"/>
  <c r="A31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A29" i="10"/>
  <c r="A28" i="10"/>
  <c r="A27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A25" i="10"/>
  <c r="A24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A23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A21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A19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A18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A16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A15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A13" i="10"/>
  <c r="A11" i="10"/>
  <c r="A10" i="10"/>
  <c r="A8" i="10"/>
  <c r="W4" i="10"/>
  <c r="V4" i="10"/>
  <c r="U4" i="10"/>
  <c r="T4" i="10"/>
  <c r="S4" i="10"/>
  <c r="R4" i="10"/>
  <c r="Q4" i="10"/>
  <c r="P4" i="10"/>
  <c r="O4" i="10"/>
  <c r="N4" i="10"/>
  <c r="M4" i="10"/>
  <c r="L4" i="10"/>
  <c r="K4" i="10"/>
  <c r="J4" i="10"/>
  <c r="W3" i="10"/>
  <c r="V3" i="10"/>
  <c r="U3" i="10"/>
  <c r="T3" i="10"/>
  <c r="S3" i="10"/>
  <c r="R3" i="10"/>
  <c r="Q3" i="10"/>
  <c r="P3" i="10"/>
  <c r="O3" i="10"/>
  <c r="N3" i="10"/>
  <c r="M3" i="10"/>
  <c r="L3" i="10"/>
  <c r="K3" i="10"/>
  <c r="J3" i="10"/>
  <c r="W89" i="13"/>
  <c r="V89" i="13"/>
  <c r="U89" i="13"/>
  <c r="T89" i="13"/>
  <c r="S89" i="13"/>
  <c r="R89" i="13"/>
  <c r="Q89" i="13"/>
  <c r="P89" i="13"/>
  <c r="O89" i="13"/>
  <c r="N89" i="13"/>
  <c r="M89" i="13"/>
  <c r="L89" i="13"/>
  <c r="K89" i="13"/>
  <c r="J89" i="13"/>
  <c r="I89" i="13"/>
  <c r="A89" i="13"/>
  <c r="W88" i="13"/>
  <c r="V88" i="13"/>
  <c r="U88" i="13"/>
  <c r="T88" i="13"/>
  <c r="S88" i="13"/>
  <c r="R88" i="13"/>
  <c r="Q88" i="13"/>
  <c r="P88" i="13"/>
  <c r="O88" i="13"/>
  <c r="N88" i="13"/>
  <c r="M88" i="13"/>
  <c r="L88" i="13"/>
  <c r="K88" i="13"/>
  <c r="J88" i="13"/>
  <c r="I88" i="13"/>
  <c r="A88" i="13"/>
  <c r="W87" i="13"/>
  <c r="V87" i="13"/>
  <c r="U87" i="13"/>
  <c r="T87" i="13"/>
  <c r="S87" i="13"/>
  <c r="R87" i="13"/>
  <c r="Q87" i="13"/>
  <c r="P87" i="13"/>
  <c r="O87" i="13"/>
  <c r="N87" i="13"/>
  <c r="M87" i="13"/>
  <c r="L87" i="13"/>
  <c r="K87" i="13"/>
  <c r="J87" i="13"/>
  <c r="I87" i="13"/>
  <c r="A87" i="13"/>
  <c r="W86" i="13"/>
  <c r="V86" i="13"/>
  <c r="U86" i="13"/>
  <c r="T86" i="13"/>
  <c r="S86" i="13"/>
  <c r="R86" i="13"/>
  <c r="Q86" i="13"/>
  <c r="P86" i="13"/>
  <c r="O86" i="13"/>
  <c r="N86" i="13"/>
  <c r="M86" i="13"/>
  <c r="L86" i="13"/>
  <c r="K86" i="13"/>
  <c r="J86" i="13"/>
  <c r="I86" i="13"/>
  <c r="A86" i="13"/>
  <c r="W85" i="13"/>
  <c r="V85" i="13"/>
  <c r="U85" i="13"/>
  <c r="T85" i="13"/>
  <c r="S85" i="13"/>
  <c r="R85" i="13"/>
  <c r="Q85" i="13"/>
  <c r="P85" i="13"/>
  <c r="O85" i="13"/>
  <c r="N85" i="13"/>
  <c r="M85" i="13"/>
  <c r="L85" i="13"/>
  <c r="K85" i="13"/>
  <c r="J85" i="13"/>
  <c r="I85" i="13"/>
  <c r="A85" i="13"/>
  <c r="W84" i="13"/>
  <c r="V84" i="13"/>
  <c r="U84" i="13"/>
  <c r="T84" i="13"/>
  <c r="S84" i="13"/>
  <c r="R84" i="13"/>
  <c r="Q84" i="13"/>
  <c r="P84" i="13"/>
  <c r="O84" i="13"/>
  <c r="N84" i="13"/>
  <c r="M84" i="13"/>
  <c r="L84" i="13"/>
  <c r="K84" i="13"/>
  <c r="J84" i="13"/>
  <c r="I84" i="13"/>
  <c r="A84" i="13"/>
  <c r="W83" i="13"/>
  <c r="V83" i="13"/>
  <c r="U83" i="13"/>
  <c r="T83" i="13"/>
  <c r="S83" i="13"/>
  <c r="R83" i="13"/>
  <c r="Q83" i="13"/>
  <c r="P83" i="13"/>
  <c r="O83" i="13"/>
  <c r="N83" i="13"/>
  <c r="M83" i="13"/>
  <c r="L83" i="13"/>
  <c r="K83" i="13"/>
  <c r="J83" i="13"/>
  <c r="I83" i="13"/>
  <c r="A83" i="13"/>
  <c r="W80" i="13"/>
  <c r="V80" i="13"/>
  <c r="U80" i="13"/>
  <c r="T80" i="13"/>
  <c r="S80" i="13"/>
  <c r="R80" i="13"/>
  <c r="Q80" i="13"/>
  <c r="P80" i="13"/>
  <c r="O80" i="13"/>
  <c r="N80" i="13"/>
  <c r="M80" i="13"/>
  <c r="L80" i="13"/>
  <c r="K80" i="13"/>
  <c r="J80" i="13"/>
  <c r="I80" i="13"/>
  <c r="H80" i="13"/>
  <c r="A80" i="13"/>
  <c r="W79" i="13"/>
  <c r="V79" i="13"/>
  <c r="U79" i="13"/>
  <c r="T79" i="13"/>
  <c r="S79" i="13"/>
  <c r="R79" i="13"/>
  <c r="Q79" i="13"/>
  <c r="P79" i="13"/>
  <c r="O79" i="13"/>
  <c r="N79" i="13"/>
  <c r="M79" i="13"/>
  <c r="L79" i="13"/>
  <c r="K79" i="13"/>
  <c r="J79" i="13"/>
  <c r="I79" i="13"/>
  <c r="H79" i="13"/>
  <c r="A79" i="13"/>
  <c r="W78" i="13"/>
  <c r="V78" i="13"/>
  <c r="U78" i="13"/>
  <c r="T78" i="13"/>
  <c r="S78" i="13"/>
  <c r="R78" i="13"/>
  <c r="Q78" i="13"/>
  <c r="P78" i="13"/>
  <c r="O78" i="13"/>
  <c r="N78" i="13"/>
  <c r="M78" i="13"/>
  <c r="L78" i="13"/>
  <c r="K78" i="13"/>
  <c r="J78" i="13"/>
  <c r="I78" i="13"/>
  <c r="H78" i="13"/>
  <c r="A78" i="13"/>
  <c r="W77" i="13"/>
  <c r="V77" i="13"/>
  <c r="U77" i="13"/>
  <c r="T77" i="13"/>
  <c r="S77" i="13"/>
  <c r="R77" i="13"/>
  <c r="Q77" i="13"/>
  <c r="P77" i="13"/>
  <c r="O77" i="13"/>
  <c r="N77" i="13"/>
  <c r="M77" i="13"/>
  <c r="L77" i="13"/>
  <c r="K77" i="13"/>
  <c r="J77" i="13"/>
  <c r="I77" i="13"/>
  <c r="H77" i="13"/>
  <c r="A77" i="13"/>
  <c r="W76" i="13"/>
  <c r="V76" i="13"/>
  <c r="U76" i="13"/>
  <c r="T76" i="13"/>
  <c r="S76" i="13"/>
  <c r="R76" i="13"/>
  <c r="Q76" i="13"/>
  <c r="P76" i="13"/>
  <c r="O76" i="13"/>
  <c r="N76" i="13"/>
  <c r="M76" i="13"/>
  <c r="L76" i="13"/>
  <c r="K76" i="13"/>
  <c r="J76" i="13"/>
  <c r="I76" i="13"/>
  <c r="H76" i="13"/>
  <c r="A76" i="13"/>
  <c r="W73" i="13"/>
  <c r="V73" i="13"/>
  <c r="U73" i="13"/>
  <c r="T73" i="13"/>
  <c r="S73" i="13"/>
  <c r="R73" i="13"/>
  <c r="Q73" i="13"/>
  <c r="P73" i="13"/>
  <c r="O73" i="13"/>
  <c r="N73" i="13"/>
  <c r="M73" i="13"/>
  <c r="L73" i="13"/>
  <c r="K73" i="13"/>
  <c r="J73" i="13"/>
  <c r="I73" i="13"/>
  <c r="H73" i="13"/>
  <c r="A73" i="13"/>
  <c r="W72" i="13"/>
  <c r="V72" i="13"/>
  <c r="U72" i="13"/>
  <c r="T72" i="13"/>
  <c r="S72" i="13"/>
  <c r="R72" i="13"/>
  <c r="Q72" i="13"/>
  <c r="P72" i="13"/>
  <c r="O72" i="13"/>
  <c r="N72" i="13"/>
  <c r="M72" i="13"/>
  <c r="L72" i="13"/>
  <c r="K72" i="13"/>
  <c r="J72" i="13"/>
  <c r="I72" i="13"/>
  <c r="H72" i="13"/>
  <c r="A72" i="13"/>
  <c r="W71" i="13"/>
  <c r="V71" i="13"/>
  <c r="U71" i="13"/>
  <c r="T71" i="13"/>
  <c r="S71" i="13"/>
  <c r="R71" i="13"/>
  <c r="Q71" i="13"/>
  <c r="P71" i="13"/>
  <c r="O71" i="13"/>
  <c r="N71" i="13"/>
  <c r="M71" i="13"/>
  <c r="L71" i="13"/>
  <c r="K71" i="13"/>
  <c r="J71" i="13"/>
  <c r="I71" i="13"/>
  <c r="H71" i="13"/>
  <c r="A71" i="13"/>
  <c r="W70" i="13"/>
  <c r="V70" i="13"/>
  <c r="U70" i="13"/>
  <c r="T70" i="13"/>
  <c r="S70" i="13"/>
  <c r="R70" i="13"/>
  <c r="Q70" i="13"/>
  <c r="P70" i="13"/>
  <c r="O70" i="13"/>
  <c r="N70" i="13"/>
  <c r="M70" i="13"/>
  <c r="L70" i="13"/>
  <c r="K70" i="13"/>
  <c r="J70" i="13"/>
  <c r="I70" i="13"/>
  <c r="H70" i="13"/>
  <c r="A70" i="13"/>
  <c r="W69" i="13"/>
  <c r="V69" i="13"/>
  <c r="U69" i="13"/>
  <c r="T69" i="13"/>
  <c r="S69" i="13"/>
  <c r="R69" i="13"/>
  <c r="Q69" i="13"/>
  <c r="P69" i="13"/>
  <c r="O69" i="13"/>
  <c r="N69" i="13"/>
  <c r="M69" i="13"/>
  <c r="L69" i="13"/>
  <c r="K69" i="13"/>
  <c r="J69" i="13"/>
  <c r="I69" i="13"/>
  <c r="A69" i="13"/>
  <c r="W66" i="13"/>
  <c r="V66" i="13"/>
  <c r="U66" i="13"/>
  <c r="T66" i="13"/>
  <c r="S66" i="13"/>
  <c r="R66" i="13"/>
  <c r="Q66" i="13"/>
  <c r="P66" i="13"/>
  <c r="O66" i="13"/>
  <c r="N66" i="13"/>
  <c r="M66" i="13"/>
  <c r="L66" i="13"/>
  <c r="K66" i="13"/>
  <c r="J66" i="13"/>
  <c r="I66" i="13"/>
  <c r="H66" i="13"/>
  <c r="A66" i="13"/>
  <c r="W65" i="13"/>
  <c r="V65" i="13"/>
  <c r="U65" i="13"/>
  <c r="T65" i="13"/>
  <c r="S65" i="13"/>
  <c r="R65" i="13"/>
  <c r="Q65" i="13"/>
  <c r="P65" i="13"/>
  <c r="O65" i="13"/>
  <c r="N65" i="13"/>
  <c r="M65" i="13"/>
  <c r="L65" i="13"/>
  <c r="K65" i="13"/>
  <c r="J65" i="13"/>
  <c r="I65" i="13"/>
  <c r="H65" i="13"/>
  <c r="A65" i="13"/>
  <c r="W64" i="13"/>
  <c r="V64" i="13"/>
  <c r="U64" i="13"/>
  <c r="T64" i="13"/>
  <c r="S64" i="13"/>
  <c r="R64" i="13"/>
  <c r="Q64" i="13"/>
  <c r="P64" i="13"/>
  <c r="O64" i="13"/>
  <c r="N64" i="13"/>
  <c r="M64" i="13"/>
  <c r="L64" i="13"/>
  <c r="K64" i="13"/>
  <c r="J64" i="13"/>
  <c r="I64" i="13"/>
  <c r="H64" i="13"/>
  <c r="A64" i="13"/>
  <c r="W63" i="13"/>
  <c r="V63" i="13"/>
  <c r="U63" i="13"/>
  <c r="T63" i="13"/>
  <c r="S63" i="13"/>
  <c r="R63" i="13"/>
  <c r="Q63" i="13"/>
  <c r="P63" i="13"/>
  <c r="O63" i="13"/>
  <c r="N63" i="13"/>
  <c r="M63" i="13"/>
  <c r="L63" i="13"/>
  <c r="K63" i="13"/>
  <c r="J63" i="13"/>
  <c r="I63" i="13"/>
  <c r="A63" i="13"/>
  <c r="W60" i="13"/>
  <c r="V60" i="13"/>
  <c r="U60" i="13"/>
  <c r="T60" i="13"/>
  <c r="S60" i="13"/>
  <c r="R60" i="13"/>
  <c r="Q60" i="13"/>
  <c r="P60" i="13"/>
  <c r="O60" i="13"/>
  <c r="N60" i="13"/>
  <c r="M60" i="13"/>
  <c r="L60" i="13"/>
  <c r="K60" i="13"/>
  <c r="J60" i="13"/>
  <c r="I60" i="13"/>
  <c r="H60" i="13"/>
  <c r="A60" i="13"/>
  <c r="W59" i="13"/>
  <c r="V59" i="13"/>
  <c r="U59" i="13"/>
  <c r="T59" i="13"/>
  <c r="S59" i="13"/>
  <c r="R59" i="13"/>
  <c r="Q59" i="13"/>
  <c r="P59" i="13"/>
  <c r="O59" i="13"/>
  <c r="N59" i="13"/>
  <c r="M59" i="13"/>
  <c r="L59" i="13"/>
  <c r="K59" i="13"/>
  <c r="J59" i="13"/>
  <c r="I59" i="13"/>
  <c r="H59" i="13"/>
  <c r="A59" i="13"/>
  <c r="W58" i="13"/>
  <c r="V58" i="13"/>
  <c r="U58" i="13"/>
  <c r="T58" i="13"/>
  <c r="S58" i="13"/>
  <c r="R58" i="13"/>
  <c r="Q58" i="13"/>
  <c r="P58" i="13"/>
  <c r="O58" i="13"/>
  <c r="N58" i="13"/>
  <c r="M58" i="13"/>
  <c r="L58" i="13"/>
  <c r="K58" i="13"/>
  <c r="J58" i="13"/>
  <c r="I58" i="13"/>
  <c r="H58" i="13"/>
  <c r="A58" i="13"/>
  <c r="W57" i="13"/>
  <c r="V57" i="13"/>
  <c r="U57" i="13"/>
  <c r="T57" i="13"/>
  <c r="S57" i="13"/>
  <c r="R57" i="13"/>
  <c r="Q57" i="13"/>
  <c r="P57" i="13"/>
  <c r="O57" i="13"/>
  <c r="N57" i="13"/>
  <c r="M57" i="13"/>
  <c r="L57" i="13"/>
  <c r="K57" i="13"/>
  <c r="J57" i="13"/>
  <c r="I57" i="13"/>
  <c r="A57" i="13"/>
  <c r="W54" i="13"/>
  <c r="V54" i="13"/>
  <c r="U54" i="13"/>
  <c r="T54" i="13"/>
  <c r="S54" i="13"/>
  <c r="R54" i="13"/>
  <c r="Q54" i="13"/>
  <c r="P54" i="13"/>
  <c r="O54" i="13"/>
  <c r="N54" i="13"/>
  <c r="M54" i="13"/>
  <c r="L54" i="13"/>
  <c r="K54" i="13"/>
  <c r="J54" i="13"/>
  <c r="I54" i="13"/>
  <c r="H54" i="13"/>
  <c r="A54" i="13"/>
  <c r="W53" i="13"/>
  <c r="V53" i="13"/>
  <c r="U53" i="13"/>
  <c r="T53" i="13"/>
  <c r="S53" i="13"/>
  <c r="R53" i="13"/>
  <c r="Q53" i="13"/>
  <c r="P53" i="13"/>
  <c r="O53" i="13"/>
  <c r="N53" i="13"/>
  <c r="M53" i="13"/>
  <c r="L53" i="13"/>
  <c r="K53" i="13"/>
  <c r="J53" i="13"/>
  <c r="I53" i="13"/>
  <c r="H53" i="13"/>
  <c r="A53" i="13"/>
  <c r="W52" i="13"/>
  <c r="V52" i="13"/>
  <c r="U52" i="13"/>
  <c r="T52" i="13"/>
  <c r="S52" i="13"/>
  <c r="R52" i="13"/>
  <c r="Q52" i="13"/>
  <c r="P52" i="13"/>
  <c r="O52" i="13"/>
  <c r="N52" i="13"/>
  <c r="M52" i="13"/>
  <c r="L52" i="13"/>
  <c r="K52" i="13"/>
  <c r="J52" i="13"/>
  <c r="I52" i="13"/>
  <c r="H52" i="13"/>
  <c r="A52" i="13"/>
  <c r="W51" i="13"/>
  <c r="V51" i="13"/>
  <c r="U51" i="13"/>
  <c r="T51" i="13"/>
  <c r="S51" i="13"/>
  <c r="R51" i="13"/>
  <c r="Q51" i="13"/>
  <c r="P51" i="13"/>
  <c r="O51" i="13"/>
  <c r="N51" i="13"/>
  <c r="M51" i="13"/>
  <c r="L51" i="13"/>
  <c r="K51" i="13"/>
  <c r="J51" i="13"/>
  <c r="I51" i="13"/>
  <c r="H51" i="13"/>
  <c r="A51" i="13"/>
  <c r="W50" i="13"/>
  <c r="V50" i="13"/>
  <c r="U50" i="13"/>
  <c r="T50" i="13"/>
  <c r="S50" i="13"/>
  <c r="R50" i="13"/>
  <c r="Q50" i="13"/>
  <c r="P50" i="13"/>
  <c r="O50" i="13"/>
  <c r="N50" i="13"/>
  <c r="M50" i="13"/>
  <c r="L50" i="13"/>
  <c r="K50" i="13"/>
  <c r="J50" i="13"/>
  <c r="I50" i="13"/>
  <c r="A50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A47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A46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A45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A44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A43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A40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A39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A38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D37" i="13"/>
  <c r="A37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A36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A35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A32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A31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A29" i="13"/>
  <c r="A28" i="13"/>
  <c r="A27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A25" i="13"/>
  <c r="A24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A23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A21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A19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A18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A16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A15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A13" i="13"/>
  <c r="A11" i="13"/>
  <c r="A10" i="13"/>
  <c r="A8" i="13"/>
  <c r="W4" i="13"/>
  <c r="V4" i="13"/>
  <c r="U4" i="13"/>
  <c r="T4" i="13"/>
  <c r="S4" i="13"/>
  <c r="R4" i="13"/>
  <c r="Q4" i="13"/>
  <c r="P4" i="13"/>
  <c r="O4" i="13"/>
  <c r="N4" i="13"/>
  <c r="M4" i="13"/>
  <c r="L4" i="13"/>
  <c r="K4" i="13"/>
  <c r="J4" i="13"/>
  <c r="W89" i="9"/>
  <c r="V89" i="9"/>
  <c r="U89" i="9"/>
  <c r="T89" i="9"/>
  <c r="S89" i="9"/>
  <c r="R89" i="9"/>
  <c r="Q89" i="9"/>
  <c r="P89" i="9"/>
  <c r="O89" i="9"/>
  <c r="N89" i="9"/>
  <c r="M89" i="9"/>
  <c r="L89" i="9"/>
  <c r="K89" i="9"/>
  <c r="J89" i="9"/>
  <c r="I89" i="9"/>
  <c r="A89" i="9"/>
  <c r="W88" i="9"/>
  <c r="V88" i="9"/>
  <c r="U88" i="9"/>
  <c r="T88" i="9"/>
  <c r="S88" i="9"/>
  <c r="R88" i="9"/>
  <c r="Q88" i="9"/>
  <c r="P88" i="9"/>
  <c r="O88" i="9"/>
  <c r="N88" i="9"/>
  <c r="M88" i="9"/>
  <c r="L88" i="9"/>
  <c r="K88" i="9"/>
  <c r="J88" i="9"/>
  <c r="A88" i="9"/>
  <c r="W87" i="9"/>
  <c r="V87" i="9"/>
  <c r="U87" i="9"/>
  <c r="T87" i="9"/>
  <c r="S87" i="9"/>
  <c r="R87" i="9"/>
  <c r="Q87" i="9"/>
  <c r="P87" i="9"/>
  <c r="O87" i="9"/>
  <c r="N87" i="9"/>
  <c r="M87" i="9"/>
  <c r="L87" i="9"/>
  <c r="K87" i="9"/>
  <c r="J87" i="9"/>
  <c r="I87" i="9"/>
  <c r="A87" i="9"/>
  <c r="W86" i="9"/>
  <c r="V86" i="9"/>
  <c r="U86" i="9"/>
  <c r="T86" i="9"/>
  <c r="S86" i="9"/>
  <c r="R86" i="9"/>
  <c r="Q86" i="9"/>
  <c r="P86" i="9"/>
  <c r="O86" i="9"/>
  <c r="N86" i="9"/>
  <c r="M86" i="9"/>
  <c r="L86" i="9"/>
  <c r="K86" i="9"/>
  <c r="J86" i="9"/>
  <c r="I86" i="9"/>
  <c r="A86" i="9"/>
  <c r="W85" i="9"/>
  <c r="V85" i="9"/>
  <c r="U85" i="9"/>
  <c r="T85" i="9"/>
  <c r="S85" i="9"/>
  <c r="R85" i="9"/>
  <c r="Q85" i="9"/>
  <c r="P85" i="9"/>
  <c r="O85" i="9"/>
  <c r="N85" i="9"/>
  <c r="M85" i="9"/>
  <c r="L85" i="9"/>
  <c r="K85" i="9"/>
  <c r="J85" i="9"/>
  <c r="I85" i="9"/>
  <c r="A85" i="9"/>
  <c r="W84" i="9"/>
  <c r="V84" i="9"/>
  <c r="U84" i="9"/>
  <c r="T84" i="9"/>
  <c r="S84" i="9"/>
  <c r="R84" i="9"/>
  <c r="Q84" i="9"/>
  <c r="P84" i="9"/>
  <c r="O84" i="9"/>
  <c r="N84" i="9"/>
  <c r="M84" i="9"/>
  <c r="L84" i="9"/>
  <c r="K84" i="9"/>
  <c r="J84" i="9"/>
  <c r="I84" i="9"/>
  <c r="A84" i="9"/>
  <c r="W83" i="9"/>
  <c r="V83" i="9"/>
  <c r="U83" i="9"/>
  <c r="T83" i="9"/>
  <c r="S83" i="9"/>
  <c r="R83" i="9"/>
  <c r="Q83" i="9"/>
  <c r="P83" i="9"/>
  <c r="O83" i="9"/>
  <c r="N83" i="9"/>
  <c r="M83" i="9"/>
  <c r="L83" i="9"/>
  <c r="K83" i="9"/>
  <c r="J83" i="9"/>
  <c r="I83" i="9"/>
  <c r="A83" i="9"/>
  <c r="W80" i="9"/>
  <c r="V80" i="9"/>
  <c r="U80" i="9"/>
  <c r="T80" i="9"/>
  <c r="S80" i="9"/>
  <c r="R80" i="9"/>
  <c r="Q80" i="9"/>
  <c r="P80" i="9"/>
  <c r="O80" i="9"/>
  <c r="N80" i="9"/>
  <c r="M80" i="9"/>
  <c r="L80" i="9"/>
  <c r="K80" i="9"/>
  <c r="J80" i="9"/>
  <c r="I80" i="9"/>
  <c r="A80" i="9"/>
  <c r="W79" i="9"/>
  <c r="V79" i="9"/>
  <c r="U79" i="9"/>
  <c r="T79" i="9"/>
  <c r="S79" i="9"/>
  <c r="R79" i="9"/>
  <c r="Q79" i="9"/>
  <c r="P79" i="9"/>
  <c r="O79" i="9"/>
  <c r="N79" i="9"/>
  <c r="M79" i="9"/>
  <c r="L79" i="9"/>
  <c r="K79" i="9"/>
  <c r="J79" i="9"/>
  <c r="I79" i="9"/>
  <c r="A79" i="9"/>
  <c r="W78" i="9"/>
  <c r="V78" i="9"/>
  <c r="U78" i="9"/>
  <c r="T78" i="9"/>
  <c r="S78" i="9"/>
  <c r="R78" i="9"/>
  <c r="Q78" i="9"/>
  <c r="P78" i="9"/>
  <c r="O78" i="9"/>
  <c r="N78" i="9"/>
  <c r="M78" i="9"/>
  <c r="L78" i="9"/>
  <c r="K78" i="9"/>
  <c r="J78" i="9"/>
  <c r="I78" i="9"/>
  <c r="A78" i="9"/>
  <c r="W77" i="9"/>
  <c r="V77" i="9"/>
  <c r="U77" i="9"/>
  <c r="T77" i="9"/>
  <c r="S77" i="9"/>
  <c r="R77" i="9"/>
  <c r="Q77" i="9"/>
  <c r="P77" i="9"/>
  <c r="O77" i="9"/>
  <c r="N77" i="9"/>
  <c r="M77" i="9"/>
  <c r="L77" i="9"/>
  <c r="K77" i="9"/>
  <c r="J77" i="9"/>
  <c r="I77" i="9"/>
  <c r="A77" i="9"/>
  <c r="W76" i="9"/>
  <c r="V76" i="9"/>
  <c r="U76" i="9"/>
  <c r="T76" i="9"/>
  <c r="S76" i="9"/>
  <c r="R76" i="9"/>
  <c r="Q76" i="9"/>
  <c r="P76" i="9"/>
  <c r="O76" i="9"/>
  <c r="N76" i="9"/>
  <c r="M76" i="9"/>
  <c r="L76" i="9"/>
  <c r="K76" i="9"/>
  <c r="J76" i="9"/>
  <c r="I76" i="9"/>
  <c r="A76" i="9"/>
  <c r="W73" i="9"/>
  <c r="V73" i="9"/>
  <c r="U73" i="9"/>
  <c r="T73" i="9"/>
  <c r="S73" i="9"/>
  <c r="R73" i="9"/>
  <c r="Q73" i="9"/>
  <c r="P73" i="9"/>
  <c r="O73" i="9"/>
  <c r="N73" i="9"/>
  <c r="M73" i="9"/>
  <c r="L73" i="9"/>
  <c r="K73" i="9"/>
  <c r="J73" i="9"/>
  <c r="I73" i="9"/>
  <c r="A73" i="9"/>
  <c r="W72" i="9"/>
  <c r="V72" i="9"/>
  <c r="U72" i="9"/>
  <c r="T72" i="9"/>
  <c r="S72" i="9"/>
  <c r="R72" i="9"/>
  <c r="Q72" i="9"/>
  <c r="P72" i="9"/>
  <c r="O72" i="9"/>
  <c r="N72" i="9"/>
  <c r="M72" i="9"/>
  <c r="L72" i="9"/>
  <c r="K72" i="9"/>
  <c r="J72" i="9"/>
  <c r="I72" i="9"/>
  <c r="A72" i="9"/>
  <c r="W71" i="9"/>
  <c r="V71" i="9"/>
  <c r="U71" i="9"/>
  <c r="T71" i="9"/>
  <c r="S71" i="9"/>
  <c r="R71" i="9"/>
  <c r="Q71" i="9"/>
  <c r="P71" i="9"/>
  <c r="O71" i="9"/>
  <c r="N71" i="9"/>
  <c r="M71" i="9"/>
  <c r="L71" i="9"/>
  <c r="K71" i="9"/>
  <c r="J71" i="9"/>
  <c r="I71" i="9"/>
  <c r="A71" i="9"/>
  <c r="W70" i="9"/>
  <c r="V70" i="9"/>
  <c r="U70" i="9"/>
  <c r="T70" i="9"/>
  <c r="S70" i="9"/>
  <c r="R70" i="9"/>
  <c r="Q70" i="9"/>
  <c r="P70" i="9"/>
  <c r="O70" i="9"/>
  <c r="N70" i="9"/>
  <c r="M70" i="9"/>
  <c r="L70" i="9"/>
  <c r="K70" i="9"/>
  <c r="J70" i="9"/>
  <c r="I70" i="9"/>
  <c r="A70" i="9"/>
  <c r="W69" i="9"/>
  <c r="V69" i="9"/>
  <c r="U69" i="9"/>
  <c r="T69" i="9"/>
  <c r="S69" i="9"/>
  <c r="R69" i="9"/>
  <c r="Q69" i="9"/>
  <c r="P69" i="9"/>
  <c r="O69" i="9"/>
  <c r="N69" i="9"/>
  <c r="M69" i="9"/>
  <c r="L69" i="9"/>
  <c r="K69" i="9"/>
  <c r="J69" i="9"/>
  <c r="A69" i="9"/>
  <c r="W66" i="9"/>
  <c r="V66" i="9"/>
  <c r="U66" i="9"/>
  <c r="T66" i="9"/>
  <c r="S66" i="9"/>
  <c r="R66" i="9"/>
  <c r="Q66" i="9"/>
  <c r="P66" i="9"/>
  <c r="O66" i="9"/>
  <c r="N66" i="9"/>
  <c r="M66" i="9"/>
  <c r="L66" i="9"/>
  <c r="K66" i="9"/>
  <c r="J66" i="9"/>
  <c r="I66" i="9"/>
  <c r="A66" i="9"/>
  <c r="W65" i="9"/>
  <c r="V65" i="9"/>
  <c r="U65" i="9"/>
  <c r="T65" i="9"/>
  <c r="S65" i="9"/>
  <c r="R65" i="9"/>
  <c r="Q65" i="9"/>
  <c r="P65" i="9"/>
  <c r="O65" i="9"/>
  <c r="N65" i="9"/>
  <c r="M65" i="9"/>
  <c r="L65" i="9"/>
  <c r="K65" i="9"/>
  <c r="J65" i="9"/>
  <c r="I65" i="9"/>
  <c r="A65" i="9"/>
  <c r="W64" i="9"/>
  <c r="V64" i="9"/>
  <c r="U64" i="9"/>
  <c r="T64" i="9"/>
  <c r="S64" i="9"/>
  <c r="R64" i="9"/>
  <c r="Q64" i="9"/>
  <c r="P64" i="9"/>
  <c r="O64" i="9"/>
  <c r="N64" i="9"/>
  <c r="M64" i="9"/>
  <c r="L64" i="9"/>
  <c r="K64" i="9"/>
  <c r="J64" i="9"/>
  <c r="I64" i="9"/>
  <c r="A64" i="9"/>
  <c r="W63" i="9"/>
  <c r="V63" i="9"/>
  <c r="U63" i="9"/>
  <c r="T63" i="9"/>
  <c r="S63" i="9"/>
  <c r="R63" i="9"/>
  <c r="Q63" i="9"/>
  <c r="P63" i="9"/>
  <c r="O63" i="9"/>
  <c r="N63" i="9"/>
  <c r="M63" i="9"/>
  <c r="L63" i="9"/>
  <c r="K63" i="9"/>
  <c r="J63" i="9"/>
  <c r="A63" i="9"/>
  <c r="W60" i="9"/>
  <c r="V60" i="9"/>
  <c r="U60" i="9"/>
  <c r="T60" i="9"/>
  <c r="S60" i="9"/>
  <c r="R60" i="9"/>
  <c r="Q60" i="9"/>
  <c r="P60" i="9"/>
  <c r="O60" i="9"/>
  <c r="N60" i="9"/>
  <c r="M60" i="9"/>
  <c r="L60" i="9"/>
  <c r="K60" i="9"/>
  <c r="J60" i="9"/>
  <c r="I60" i="9"/>
  <c r="A60" i="9"/>
  <c r="W59" i="9"/>
  <c r="V59" i="9"/>
  <c r="U59" i="9"/>
  <c r="T59" i="9"/>
  <c r="S59" i="9"/>
  <c r="R59" i="9"/>
  <c r="Q59" i="9"/>
  <c r="P59" i="9"/>
  <c r="O59" i="9"/>
  <c r="N59" i="9"/>
  <c r="M59" i="9"/>
  <c r="L59" i="9"/>
  <c r="K59" i="9"/>
  <c r="J59" i="9"/>
  <c r="I59" i="9"/>
  <c r="A59" i="9"/>
  <c r="W58" i="9"/>
  <c r="V58" i="9"/>
  <c r="U58" i="9"/>
  <c r="T58" i="9"/>
  <c r="S58" i="9"/>
  <c r="R58" i="9"/>
  <c r="Q58" i="9"/>
  <c r="P58" i="9"/>
  <c r="O58" i="9"/>
  <c r="N58" i="9"/>
  <c r="M58" i="9"/>
  <c r="L58" i="9"/>
  <c r="K58" i="9"/>
  <c r="J58" i="9"/>
  <c r="I58" i="9"/>
  <c r="A58" i="9"/>
  <c r="W57" i="9"/>
  <c r="V57" i="9"/>
  <c r="U57" i="9"/>
  <c r="T57" i="9"/>
  <c r="S57" i="9"/>
  <c r="R57" i="9"/>
  <c r="Q57" i="9"/>
  <c r="P57" i="9"/>
  <c r="O57" i="9"/>
  <c r="N57" i="9"/>
  <c r="M57" i="9"/>
  <c r="L57" i="9"/>
  <c r="K57" i="9"/>
  <c r="J57" i="9"/>
  <c r="A57" i="9"/>
  <c r="W54" i="9"/>
  <c r="V54" i="9"/>
  <c r="U54" i="9"/>
  <c r="T54" i="9"/>
  <c r="S54" i="9"/>
  <c r="R54" i="9"/>
  <c r="Q54" i="9"/>
  <c r="P54" i="9"/>
  <c r="O54" i="9"/>
  <c r="N54" i="9"/>
  <c r="M54" i="9"/>
  <c r="L54" i="9"/>
  <c r="K54" i="9"/>
  <c r="J54" i="9"/>
  <c r="I54" i="9"/>
  <c r="A54" i="9"/>
  <c r="W53" i="9"/>
  <c r="V53" i="9"/>
  <c r="U53" i="9"/>
  <c r="T53" i="9"/>
  <c r="S53" i="9"/>
  <c r="R53" i="9"/>
  <c r="Q53" i="9"/>
  <c r="P53" i="9"/>
  <c r="O53" i="9"/>
  <c r="N53" i="9"/>
  <c r="M53" i="9"/>
  <c r="L53" i="9"/>
  <c r="K53" i="9"/>
  <c r="J53" i="9"/>
  <c r="I53" i="9"/>
  <c r="A53" i="9"/>
  <c r="W52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A52" i="9"/>
  <c r="W51" i="9"/>
  <c r="V51" i="9"/>
  <c r="U51" i="9"/>
  <c r="T51" i="9"/>
  <c r="S51" i="9"/>
  <c r="R51" i="9"/>
  <c r="Q51" i="9"/>
  <c r="P51" i="9"/>
  <c r="O51" i="9"/>
  <c r="N51" i="9"/>
  <c r="M51" i="9"/>
  <c r="L51" i="9"/>
  <c r="K51" i="9"/>
  <c r="J51" i="9"/>
  <c r="I51" i="9"/>
  <c r="A51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A50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A47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A46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A45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A44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A43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A40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A39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A38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D37" i="9"/>
  <c r="A37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A36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A35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A32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A31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A29" i="9"/>
  <c r="A28" i="9"/>
  <c r="A27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A25" i="9"/>
  <c r="A24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A23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A21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A19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A18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A16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A15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A13" i="9"/>
  <c r="A11" i="9"/>
  <c r="A10" i="9"/>
  <c r="A8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W89" i="14"/>
  <c r="V89" i="14"/>
  <c r="U89" i="14"/>
  <c r="T89" i="14"/>
  <c r="S89" i="14"/>
  <c r="R89" i="14"/>
  <c r="Q89" i="14"/>
  <c r="P89" i="14"/>
  <c r="O89" i="14"/>
  <c r="N89" i="14"/>
  <c r="M89" i="14"/>
  <c r="L89" i="14"/>
  <c r="K89" i="14"/>
  <c r="J89" i="14"/>
  <c r="I89" i="14"/>
  <c r="A89" i="14"/>
  <c r="W88" i="14"/>
  <c r="V88" i="14"/>
  <c r="U88" i="14"/>
  <c r="T88" i="14"/>
  <c r="S88" i="14"/>
  <c r="R88" i="14"/>
  <c r="Q88" i="14"/>
  <c r="P88" i="14"/>
  <c r="O88" i="14"/>
  <c r="N88" i="14"/>
  <c r="M88" i="14"/>
  <c r="L88" i="14"/>
  <c r="K88" i="14"/>
  <c r="J88" i="14"/>
  <c r="I88" i="14"/>
  <c r="A88" i="14"/>
  <c r="W87" i="14"/>
  <c r="V87" i="14"/>
  <c r="U87" i="14"/>
  <c r="T87" i="14"/>
  <c r="S87" i="14"/>
  <c r="R87" i="14"/>
  <c r="Q87" i="14"/>
  <c r="P87" i="14"/>
  <c r="O87" i="14"/>
  <c r="N87" i="14"/>
  <c r="M87" i="14"/>
  <c r="L87" i="14"/>
  <c r="K87" i="14"/>
  <c r="J87" i="14"/>
  <c r="I87" i="14"/>
  <c r="A87" i="14"/>
  <c r="W86" i="14"/>
  <c r="V86" i="14"/>
  <c r="U86" i="14"/>
  <c r="T86" i="14"/>
  <c r="S86" i="14"/>
  <c r="R86" i="14"/>
  <c r="Q86" i="14"/>
  <c r="P86" i="14"/>
  <c r="O86" i="14"/>
  <c r="N86" i="14"/>
  <c r="M86" i="14"/>
  <c r="L86" i="14"/>
  <c r="K86" i="14"/>
  <c r="J86" i="14"/>
  <c r="I86" i="14"/>
  <c r="A86" i="14"/>
  <c r="W85" i="14"/>
  <c r="V85" i="14"/>
  <c r="U85" i="14"/>
  <c r="T85" i="14"/>
  <c r="S85" i="14"/>
  <c r="R85" i="14"/>
  <c r="Q85" i="14"/>
  <c r="P85" i="14"/>
  <c r="O85" i="14"/>
  <c r="N85" i="14"/>
  <c r="M85" i="14"/>
  <c r="L85" i="14"/>
  <c r="K85" i="14"/>
  <c r="J85" i="14"/>
  <c r="I85" i="14"/>
  <c r="A85" i="14"/>
  <c r="W84" i="14"/>
  <c r="V84" i="14"/>
  <c r="U84" i="14"/>
  <c r="T84" i="14"/>
  <c r="S84" i="14"/>
  <c r="R84" i="14"/>
  <c r="Q84" i="14"/>
  <c r="P84" i="14"/>
  <c r="O84" i="14"/>
  <c r="N84" i="14"/>
  <c r="M84" i="14"/>
  <c r="L84" i="14"/>
  <c r="K84" i="14"/>
  <c r="J84" i="14"/>
  <c r="I84" i="14"/>
  <c r="A84" i="14"/>
  <c r="W83" i="14"/>
  <c r="V83" i="14"/>
  <c r="U83" i="14"/>
  <c r="T83" i="14"/>
  <c r="S83" i="14"/>
  <c r="R83" i="14"/>
  <c r="Q83" i="14"/>
  <c r="P83" i="14"/>
  <c r="O83" i="14"/>
  <c r="N83" i="14"/>
  <c r="M83" i="14"/>
  <c r="L83" i="14"/>
  <c r="K83" i="14"/>
  <c r="J83" i="14"/>
  <c r="I83" i="14"/>
  <c r="A83" i="14"/>
  <c r="W80" i="14"/>
  <c r="V80" i="14"/>
  <c r="U80" i="14"/>
  <c r="T80" i="14"/>
  <c r="S80" i="14"/>
  <c r="R80" i="14"/>
  <c r="Q80" i="14"/>
  <c r="P80" i="14"/>
  <c r="O80" i="14"/>
  <c r="N80" i="14"/>
  <c r="M80" i="14"/>
  <c r="L80" i="14"/>
  <c r="K80" i="14"/>
  <c r="J80" i="14"/>
  <c r="I80" i="14"/>
  <c r="H80" i="14"/>
  <c r="A80" i="14"/>
  <c r="W79" i="14"/>
  <c r="V79" i="14"/>
  <c r="U79" i="14"/>
  <c r="T79" i="14"/>
  <c r="S79" i="14"/>
  <c r="R79" i="14"/>
  <c r="Q79" i="14"/>
  <c r="P79" i="14"/>
  <c r="O79" i="14"/>
  <c r="N79" i="14"/>
  <c r="M79" i="14"/>
  <c r="L79" i="14"/>
  <c r="K79" i="14"/>
  <c r="J79" i="14"/>
  <c r="I79" i="14"/>
  <c r="H79" i="14"/>
  <c r="A79" i="14"/>
  <c r="W78" i="14"/>
  <c r="V78" i="14"/>
  <c r="U78" i="14"/>
  <c r="T78" i="14"/>
  <c r="S78" i="14"/>
  <c r="R78" i="14"/>
  <c r="Q78" i="14"/>
  <c r="P78" i="14"/>
  <c r="O78" i="14"/>
  <c r="N78" i="14"/>
  <c r="M78" i="14"/>
  <c r="L78" i="14"/>
  <c r="K78" i="14"/>
  <c r="J78" i="14"/>
  <c r="I78" i="14"/>
  <c r="H78" i="14"/>
  <c r="A78" i="14"/>
  <c r="W77" i="14"/>
  <c r="V77" i="14"/>
  <c r="U77" i="14"/>
  <c r="T77" i="14"/>
  <c r="S77" i="14"/>
  <c r="R77" i="14"/>
  <c r="Q77" i="14"/>
  <c r="P77" i="14"/>
  <c r="O77" i="14"/>
  <c r="N77" i="14"/>
  <c r="M77" i="14"/>
  <c r="L77" i="14"/>
  <c r="K77" i="14"/>
  <c r="J77" i="14"/>
  <c r="I77" i="14"/>
  <c r="H77" i="14"/>
  <c r="A77" i="14"/>
  <c r="W76" i="14"/>
  <c r="V76" i="14"/>
  <c r="U76" i="14"/>
  <c r="T76" i="14"/>
  <c r="S76" i="14"/>
  <c r="R76" i="14"/>
  <c r="Q76" i="14"/>
  <c r="P76" i="14"/>
  <c r="O76" i="14"/>
  <c r="N76" i="14"/>
  <c r="M76" i="14"/>
  <c r="L76" i="14"/>
  <c r="K76" i="14"/>
  <c r="J76" i="14"/>
  <c r="I76" i="14"/>
  <c r="H76" i="14"/>
  <c r="A76" i="14"/>
  <c r="W73" i="14"/>
  <c r="V73" i="14"/>
  <c r="U73" i="14"/>
  <c r="T73" i="14"/>
  <c r="S73" i="14"/>
  <c r="R73" i="14"/>
  <c r="Q73" i="14"/>
  <c r="P73" i="14"/>
  <c r="O73" i="14"/>
  <c r="N73" i="14"/>
  <c r="M73" i="14"/>
  <c r="L73" i="14"/>
  <c r="K73" i="14"/>
  <c r="J73" i="14"/>
  <c r="I73" i="14"/>
  <c r="H73" i="14"/>
  <c r="A73" i="14"/>
  <c r="W72" i="14"/>
  <c r="V72" i="14"/>
  <c r="U72" i="14"/>
  <c r="T72" i="14"/>
  <c r="S72" i="14"/>
  <c r="R72" i="14"/>
  <c r="Q72" i="14"/>
  <c r="P72" i="14"/>
  <c r="O72" i="14"/>
  <c r="N72" i="14"/>
  <c r="M72" i="14"/>
  <c r="L72" i="14"/>
  <c r="K72" i="14"/>
  <c r="J72" i="14"/>
  <c r="I72" i="14"/>
  <c r="H72" i="14"/>
  <c r="A72" i="14"/>
  <c r="W71" i="14"/>
  <c r="V71" i="14"/>
  <c r="U71" i="14"/>
  <c r="T71" i="14"/>
  <c r="S71" i="14"/>
  <c r="R71" i="14"/>
  <c r="Q71" i="14"/>
  <c r="P71" i="14"/>
  <c r="O71" i="14"/>
  <c r="N71" i="14"/>
  <c r="M71" i="14"/>
  <c r="L71" i="14"/>
  <c r="K71" i="14"/>
  <c r="J71" i="14"/>
  <c r="I71" i="14"/>
  <c r="H71" i="14"/>
  <c r="A71" i="14"/>
  <c r="W70" i="14"/>
  <c r="V70" i="14"/>
  <c r="U70" i="14"/>
  <c r="T70" i="14"/>
  <c r="S70" i="14"/>
  <c r="R70" i="14"/>
  <c r="Q70" i="14"/>
  <c r="P70" i="14"/>
  <c r="O70" i="14"/>
  <c r="N70" i="14"/>
  <c r="M70" i="14"/>
  <c r="L70" i="14"/>
  <c r="K70" i="14"/>
  <c r="J70" i="14"/>
  <c r="I70" i="14"/>
  <c r="H70" i="14"/>
  <c r="A70" i="14"/>
  <c r="W69" i="14"/>
  <c r="V69" i="14"/>
  <c r="U69" i="14"/>
  <c r="T69" i="14"/>
  <c r="S69" i="14"/>
  <c r="R69" i="14"/>
  <c r="Q69" i="14"/>
  <c r="P69" i="14"/>
  <c r="O69" i="14"/>
  <c r="N69" i="14"/>
  <c r="M69" i="14"/>
  <c r="L69" i="14"/>
  <c r="K69" i="14"/>
  <c r="J69" i="14"/>
  <c r="I69" i="14"/>
  <c r="A69" i="14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A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A65" i="14"/>
  <c r="W64" i="14"/>
  <c r="V64" i="14"/>
  <c r="U64" i="14"/>
  <c r="T64" i="14"/>
  <c r="S64" i="14"/>
  <c r="R64" i="14"/>
  <c r="Q64" i="14"/>
  <c r="P64" i="14"/>
  <c r="O64" i="14"/>
  <c r="N64" i="14"/>
  <c r="M64" i="14"/>
  <c r="L64" i="14"/>
  <c r="K64" i="14"/>
  <c r="J64" i="14"/>
  <c r="I64" i="14"/>
  <c r="H64" i="14"/>
  <c r="A64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A63" i="14"/>
  <c r="W60" i="14"/>
  <c r="V60" i="14"/>
  <c r="U60" i="14"/>
  <c r="T60" i="14"/>
  <c r="S60" i="14"/>
  <c r="R60" i="14"/>
  <c r="Q60" i="14"/>
  <c r="P60" i="14"/>
  <c r="O60" i="14"/>
  <c r="N60" i="14"/>
  <c r="M60" i="14"/>
  <c r="L60" i="14"/>
  <c r="K60" i="14"/>
  <c r="J60" i="14"/>
  <c r="I60" i="14"/>
  <c r="H60" i="14"/>
  <c r="A60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A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A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A57" i="14"/>
  <c r="W54" i="14"/>
  <c r="V54" i="14"/>
  <c r="U54" i="14"/>
  <c r="T54" i="14"/>
  <c r="S54" i="14"/>
  <c r="R54" i="14"/>
  <c r="Q54" i="14"/>
  <c r="P54" i="14"/>
  <c r="O54" i="14"/>
  <c r="N54" i="14"/>
  <c r="M54" i="14"/>
  <c r="L54" i="14"/>
  <c r="K54" i="14"/>
  <c r="J54" i="14"/>
  <c r="I54" i="14"/>
  <c r="H54" i="14"/>
  <c r="A54" i="14"/>
  <c r="W53" i="14"/>
  <c r="V53" i="14"/>
  <c r="U53" i="14"/>
  <c r="T53" i="14"/>
  <c r="S53" i="14"/>
  <c r="R53" i="14"/>
  <c r="Q53" i="14"/>
  <c r="P53" i="14"/>
  <c r="O53" i="14"/>
  <c r="N53" i="14"/>
  <c r="M53" i="14"/>
  <c r="L53" i="14"/>
  <c r="K53" i="14"/>
  <c r="J53" i="14"/>
  <c r="I53" i="14"/>
  <c r="H53" i="14"/>
  <c r="A53" i="14"/>
  <c r="W52" i="14"/>
  <c r="V52" i="14"/>
  <c r="U52" i="14"/>
  <c r="T52" i="14"/>
  <c r="S52" i="14"/>
  <c r="R52" i="14"/>
  <c r="Q52" i="14"/>
  <c r="P52" i="14"/>
  <c r="O52" i="14"/>
  <c r="N52" i="14"/>
  <c r="M52" i="14"/>
  <c r="L52" i="14"/>
  <c r="K52" i="14"/>
  <c r="J52" i="14"/>
  <c r="I52" i="14"/>
  <c r="H52" i="14"/>
  <c r="A52" i="14"/>
  <c r="W51" i="14"/>
  <c r="V51" i="14"/>
  <c r="U51" i="14"/>
  <c r="T51" i="14"/>
  <c r="S51" i="14"/>
  <c r="R51" i="14"/>
  <c r="Q51" i="14"/>
  <c r="P51" i="14"/>
  <c r="O51" i="14"/>
  <c r="N51" i="14"/>
  <c r="M51" i="14"/>
  <c r="L51" i="14"/>
  <c r="K51" i="14"/>
  <c r="J51" i="14"/>
  <c r="I51" i="14"/>
  <c r="H51" i="14"/>
  <c r="A51" i="14"/>
  <c r="W50" i="14"/>
  <c r="V50" i="14"/>
  <c r="U50" i="14"/>
  <c r="T50" i="14"/>
  <c r="S50" i="14"/>
  <c r="R50" i="14"/>
  <c r="Q50" i="14"/>
  <c r="P50" i="14"/>
  <c r="O50" i="14"/>
  <c r="N50" i="14"/>
  <c r="M50" i="14"/>
  <c r="L50" i="14"/>
  <c r="K50" i="14"/>
  <c r="J50" i="14"/>
  <c r="I50" i="14"/>
  <c r="A50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A47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A46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A45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A44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A43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A40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A39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A38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D37" i="14"/>
  <c r="A37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A36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A35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A32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A31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A29" i="14"/>
  <c r="A28" i="14"/>
  <c r="A27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A25" i="14"/>
  <c r="A24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A23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A21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A19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A18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A16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A15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A13" i="14"/>
  <c r="A11" i="14"/>
  <c r="A10" i="14"/>
  <c r="A8" i="14"/>
  <c r="W4" i="14"/>
  <c r="V4" i="14"/>
  <c r="U4" i="14"/>
  <c r="T4" i="14"/>
  <c r="S4" i="14"/>
  <c r="R4" i="14"/>
  <c r="Q4" i="14"/>
  <c r="P4" i="14"/>
  <c r="O4" i="14"/>
  <c r="N4" i="14"/>
  <c r="M4" i="14"/>
  <c r="L4" i="14"/>
  <c r="K4" i="14"/>
  <c r="J4" i="14"/>
  <c r="W3" i="14"/>
  <c r="V3" i="14"/>
  <c r="U3" i="14"/>
  <c r="T3" i="14"/>
  <c r="S3" i="14"/>
  <c r="R3" i="14"/>
  <c r="Q3" i="14"/>
  <c r="P3" i="14"/>
  <c r="O3" i="14"/>
  <c r="N3" i="14"/>
  <c r="M3" i="14"/>
  <c r="L3" i="14"/>
  <c r="K3" i="14"/>
  <c r="J3" i="14"/>
  <c r="W89" i="15"/>
  <c r="V89" i="15"/>
  <c r="U89" i="15"/>
  <c r="T89" i="15"/>
  <c r="S89" i="15"/>
  <c r="R89" i="15"/>
  <c r="Q89" i="15"/>
  <c r="P89" i="15"/>
  <c r="O89" i="15"/>
  <c r="N89" i="15"/>
  <c r="M89" i="15"/>
  <c r="L89" i="15"/>
  <c r="K89" i="15"/>
  <c r="J89" i="15"/>
  <c r="I89" i="15"/>
  <c r="A89" i="15"/>
  <c r="W88" i="15"/>
  <c r="V88" i="15"/>
  <c r="U88" i="15"/>
  <c r="T88" i="15"/>
  <c r="S88" i="15"/>
  <c r="R88" i="15"/>
  <c r="Q88" i="15"/>
  <c r="P88" i="15"/>
  <c r="O88" i="15"/>
  <c r="N88" i="15"/>
  <c r="M88" i="15"/>
  <c r="L88" i="15"/>
  <c r="K88" i="15"/>
  <c r="J88" i="15"/>
  <c r="I88" i="15"/>
  <c r="A88" i="15"/>
  <c r="W87" i="15"/>
  <c r="V87" i="15"/>
  <c r="U87" i="15"/>
  <c r="T87" i="15"/>
  <c r="S87" i="15"/>
  <c r="R87" i="15"/>
  <c r="Q87" i="15"/>
  <c r="P87" i="15"/>
  <c r="O87" i="15"/>
  <c r="N87" i="15"/>
  <c r="M87" i="15"/>
  <c r="L87" i="15"/>
  <c r="K87" i="15"/>
  <c r="J87" i="15"/>
  <c r="I87" i="15"/>
  <c r="A87" i="15"/>
  <c r="W86" i="15"/>
  <c r="V86" i="15"/>
  <c r="U86" i="15"/>
  <c r="T86" i="15"/>
  <c r="S86" i="15"/>
  <c r="R86" i="15"/>
  <c r="Q86" i="15"/>
  <c r="P86" i="15"/>
  <c r="O86" i="15"/>
  <c r="N86" i="15"/>
  <c r="M86" i="15"/>
  <c r="L86" i="15"/>
  <c r="K86" i="15"/>
  <c r="J86" i="15"/>
  <c r="I86" i="15"/>
  <c r="A86" i="15"/>
  <c r="W85" i="15"/>
  <c r="V85" i="15"/>
  <c r="U85" i="15"/>
  <c r="T85" i="15"/>
  <c r="S85" i="15"/>
  <c r="R85" i="15"/>
  <c r="Q85" i="15"/>
  <c r="P85" i="15"/>
  <c r="O85" i="15"/>
  <c r="N85" i="15"/>
  <c r="M85" i="15"/>
  <c r="L85" i="15"/>
  <c r="K85" i="15"/>
  <c r="J85" i="15"/>
  <c r="I85" i="15"/>
  <c r="A85" i="15"/>
  <c r="W84" i="15"/>
  <c r="V84" i="15"/>
  <c r="U84" i="15"/>
  <c r="T84" i="15"/>
  <c r="S84" i="15"/>
  <c r="R84" i="15"/>
  <c r="Q84" i="15"/>
  <c r="P84" i="15"/>
  <c r="O84" i="15"/>
  <c r="N84" i="15"/>
  <c r="M84" i="15"/>
  <c r="L84" i="15"/>
  <c r="K84" i="15"/>
  <c r="J84" i="15"/>
  <c r="I84" i="15"/>
  <c r="A84" i="15"/>
  <c r="W83" i="15"/>
  <c r="V83" i="15"/>
  <c r="U83" i="15"/>
  <c r="T83" i="15"/>
  <c r="S83" i="15"/>
  <c r="R83" i="15"/>
  <c r="Q83" i="15"/>
  <c r="P83" i="15"/>
  <c r="O83" i="15"/>
  <c r="N83" i="15"/>
  <c r="M83" i="15"/>
  <c r="L83" i="15"/>
  <c r="K83" i="15"/>
  <c r="J83" i="15"/>
  <c r="I83" i="15"/>
  <c r="A83" i="15"/>
  <c r="W80" i="15"/>
  <c r="V80" i="15"/>
  <c r="U80" i="15"/>
  <c r="T80" i="15"/>
  <c r="S80" i="15"/>
  <c r="R80" i="15"/>
  <c r="Q80" i="15"/>
  <c r="P80" i="15"/>
  <c r="O80" i="15"/>
  <c r="N80" i="15"/>
  <c r="M80" i="15"/>
  <c r="L80" i="15"/>
  <c r="K80" i="15"/>
  <c r="J80" i="15"/>
  <c r="I80" i="15"/>
  <c r="H80" i="15"/>
  <c r="A80" i="15"/>
  <c r="W79" i="15"/>
  <c r="V79" i="15"/>
  <c r="U79" i="15"/>
  <c r="T79" i="15"/>
  <c r="S79" i="15"/>
  <c r="R79" i="15"/>
  <c r="Q79" i="15"/>
  <c r="P79" i="15"/>
  <c r="O79" i="15"/>
  <c r="N79" i="15"/>
  <c r="M79" i="15"/>
  <c r="L79" i="15"/>
  <c r="K79" i="15"/>
  <c r="J79" i="15"/>
  <c r="I79" i="15"/>
  <c r="H79" i="15"/>
  <c r="A79" i="15"/>
  <c r="W78" i="15"/>
  <c r="V78" i="15"/>
  <c r="U78" i="15"/>
  <c r="T78" i="15"/>
  <c r="S78" i="15"/>
  <c r="R78" i="15"/>
  <c r="Q78" i="15"/>
  <c r="P78" i="15"/>
  <c r="O78" i="15"/>
  <c r="N78" i="15"/>
  <c r="M78" i="15"/>
  <c r="L78" i="15"/>
  <c r="K78" i="15"/>
  <c r="J78" i="15"/>
  <c r="I78" i="15"/>
  <c r="H78" i="15"/>
  <c r="A78" i="15"/>
  <c r="W77" i="15"/>
  <c r="V77" i="15"/>
  <c r="U77" i="15"/>
  <c r="T77" i="15"/>
  <c r="S77" i="15"/>
  <c r="R77" i="15"/>
  <c r="Q77" i="15"/>
  <c r="P77" i="15"/>
  <c r="O77" i="15"/>
  <c r="N77" i="15"/>
  <c r="M77" i="15"/>
  <c r="L77" i="15"/>
  <c r="K77" i="15"/>
  <c r="J77" i="15"/>
  <c r="I77" i="15"/>
  <c r="H77" i="15"/>
  <c r="A77" i="15"/>
  <c r="W76" i="15"/>
  <c r="V76" i="15"/>
  <c r="U76" i="15"/>
  <c r="T76" i="15"/>
  <c r="S76" i="15"/>
  <c r="R76" i="15"/>
  <c r="Q76" i="15"/>
  <c r="P76" i="15"/>
  <c r="O76" i="15"/>
  <c r="N76" i="15"/>
  <c r="M76" i="15"/>
  <c r="L76" i="15"/>
  <c r="K76" i="15"/>
  <c r="J76" i="15"/>
  <c r="I76" i="15"/>
  <c r="H76" i="15"/>
  <c r="A76" i="15"/>
  <c r="W73" i="15"/>
  <c r="V73" i="15"/>
  <c r="U73" i="15"/>
  <c r="T73" i="15"/>
  <c r="S73" i="15"/>
  <c r="R73" i="15"/>
  <c r="Q73" i="15"/>
  <c r="P73" i="15"/>
  <c r="O73" i="15"/>
  <c r="N73" i="15"/>
  <c r="M73" i="15"/>
  <c r="L73" i="15"/>
  <c r="K73" i="15"/>
  <c r="J73" i="15"/>
  <c r="I73" i="15"/>
  <c r="H73" i="15"/>
  <c r="A73" i="15"/>
  <c r="W72" i="15"/>
  <c r="V72" i="15"/>
  <c r="U72" i="15"/>
  <c r="T72" i="15"/>
  <c r="S72" i="15"/>
  <c r="R72" i="15"/>
  <c r="Q72" i="15"/>
  <c r="P72" i="15"/>
  <c r="O72" i="15"/>
  <c r="N72" i="15"/>
  <c r="M72" i="15"/>
  <c r="L72" i="15"/>
  <c r="K72" i="15"/>
  <c r="J72" i="15"/>
  <c r="I72" i="15"/>
  <c r="H72" i="15"/>
  <c r="A72" i="15"/>
  <c r="W71" i="15"/>
  <c r="V71" i="15"/>
  <c r="U71" i="15"/>
  <c r="T71" i="15"/>
  <c r="S71" i="15"/>
  <c r="R71" i="15"/>
  <c r="Q71" i="15"/>
  <c r="P71" i="15"/>
  <c r="O71" i="15"/>
  <c r="N71" i="15"/>
  <c r="M71" i="15"/>
  <c r="L71" i="15"/>
  <c r="K71" i="15"/>
  <c r="J71" i="15"/>
  <c r="I71" i="15"/>
  <c r="H71" i="15"/>
  <c r="A71" i="15"/>
  <c r="W70" i="15"/>
  <c r="V70" i="15"/>
  <c r="U70" i="15"/>
  <c r="T70" i="15"/>
  <c r="S70" i="15"/>
  <c r="R70" i="15"/>
  <c r="Q70" i="15"/>
  <c r="P70" i="15"/>
  <c r="O70" i="15"/>
  <c r="N70" i="15"/>
  <c r="M70" i="15"/>
  <c r="L70" i="15"/>
  <c r="K70" i="15"/>
  <c r="J70" i="15"/>
  <c r="I70" i="15"/>
  <c r="H70" i="15"/>
  <c r="A70" i="15"/>
  <c r="W69" i="15"/>
  <c r="V69" i="15"/>
  <c r="U69" i="15"/>
  <c r="T69" i="15"/>
  <c r="S69" i="15"/>
  <c r="R69" i="15"/>
  <c r="Q69" i="15"/>
  <c r="P69" i="15"/>
  <c r="O69" i="15"/>
  <c r="N69" i="15"/>
  <c r="M69" i="15"/>
  <c r="L69" i="15"/>
  <c r="K69" i="15"/>
  <c r="J69" i="15"/>
  <c r="I69" i="15"/>
  <c r="A69" i="15"/>
  <c r="W66" i="15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A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A65" i="15"/>
  <c r="W64" i="15"/>
  <c r="V64" i="15"/>
  <c r="U64" i="15"/>
  <c r="T64" i="15"/>
  <c r="S64" i="15"/>
  <c r="R64" i="15"/>
  <c r="Q64" i="15"/>
  <c r="P64" i="15"/>
  <c r="O64" i="15"/>
  <c r="N64" i="15"/>
  <c r="M64" i="15"/>
  <c r="L64" i="15"/>
  <c r="K64" i="15"/>
  <c r="J64" i="15"/>
  <c r="I64" i="15"/>
  <c r="H64" i="15"/>
  <c r="A64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A63" i="15"/>
  <c r="W60" i="15"/>
  <c r="V60" i="15"/>
  <c r="U60" i="15"/>
  <c r="T60" i="15"/>
  <c r="S60" i="15"/>
  <c r="R60" i="15"/>
  <c r="Q60" i="15"/>
  <c r="P60" i="15"/>
  <c r="O60" i="15"/>
  <c r="N60" i="15"/>
  <c r="M60" i="15"/>
  <c r="L60" i="15"/>
  <c r="K60" i="15"/>
  <c r="J60" i="15"/>
  <c r="I60" i="15"/>
  <c r="H60" i="15"/>
  <c r="A60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A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A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A57" i="15"/>
  <c r="W54" i="15"/>
  <c r="V54" i="15"/>
  <c r="U54" i="15"/>
  <c r="T54" i="15"/>
  <c r="S54" i="15"/>
  <c r="R54" i="15"/>
  <c r="Q54" i="15"/>
  <c r="P54" i="15"/>
  <c r="O54" i="15"/>
  <c r="N54" i="15"/>
  <c r="M54" i="15"/>
  <c r="L54" i="15"/>
  <c r="K54" i="15"/>
  <c r="J54" i="15"/>
  <c r="I54" i="15"/>
  <c r="H54" i="15"/>
  <c r="A54" i="15"/>
  <c r="W53" i="15"/>
  <c r="V53" i="15"/>
  <c r="U53" i="15"/>
  <c r="T53" i="15"/>
  <c r="S53" i="15"/>
  <c r="R53" i="15"/>
  <c r="Q53" i="15"/>
  <c r="P53" i="15"/>
  <c r="O53" i="15"/>
  <c r="N53" i="15"/>
  <c r="M53" i="15"/>
  <c r="L53" i="15"/>
  <c r="K53" i="15"/>
  <c r="J53" i="15"/>
  <c r="I53" i="15"/>
  <c r="H53" i="15"/>
  <c r="A53" i="15"/>
  <c r="W52" i="15"/>
  <c r="V52" i="15"/>
  <c r="U52" i="15"/>
  <c r="T52" i="15"/>
  <c r="S52" i="15"/>
  <c r="R52" i="15"/>
  <c r="Q52" i="15"/>
  <c r="P52" i="15"/>
  <c r="O52" i="15"/>
  <c r="N52" i="15"/>
  <c r="M52" i="15"/>
  <c r="L52" i="15"/>
  <c r="K52" i="15"/>
  <c r="J52" i="15"/>
  <c r="I52" i="15"/>
  <c r="H52" i="15"/>
  <c r="A52" i="15"/>
  <c r="W51" i="15"/>
  <c r="V51" i="15"/>
  <c r="U51" i="15"/>
  <c r="T51" i="15"/>
  <c r="S51" i="15"/>
  <c r="R51" i="15"/>
  <c r="Q51" i="15"/>
  <c r="P51" i="15"/>
  <c r="O51" i="15"/>
  <c r="N51" i="15"/>
  <c r="M51" i="15"/>
  <c r="L51" i="15"/>
  <c r="K51" i="15"/>
  <c r="J51" i="15"/>
  <c r="I51" i="15"/>
  <c r="H51" i="15"/>
  <c r="A51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A50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A47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A46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A45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A44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A43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A40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A39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A38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D37" i="15"/>
  <c r="A37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A36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A35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A32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A31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A29" i="15"/>
  <c r="A28" i="15"/>
  <c r="A27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A25" i="15"/>
  <c r="A24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A23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A21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A19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A18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A16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A15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A13" i="15"/>
  <c r="A11" i="15"/>
  <c r="A10" i="15"/>
  <c r="A8" i="15"/>
  <c r="W4" i="15"/>
  <c r="V4" i="15"/>
  <c r="U4" i="15"/>
  <c r="T4" i="15"/>
  <c r="S4" i="15"/>
  <c r="R4" i="15"/>
  <c r="Q4" i="15"/>
  <c r="P4" i="15"/>
  <c r="O4" i="15"/>
  <c r="N4" i="15"/>
  <c r="M4" i="15"/>
  <c r="L4" i="15"/>
  <c r="K4" i="15"/>
  <c r="J4" i="15"/>
  <c r="W89" i="17"/>
  <c r="V89" i="17"/>
  <c r="U89" i="17"/>
  <c r="T89" i="17"/>
  <c r="S89" i="17"/>
  <c r="R89" i="17"/>
  <c r="Q89" i="17"/>
  <c r="P89" i="17"/>
  <c r="O89" i="17"/>
  <c r="N89" i="17"/>
  <c r="M89" i="17"/>
  <c r="L89" i="17"/>
  <c r="K89" i="17"/>
  <c r="J89" i="17"/>
  <c r="I89" i="17"/>
  <c r="A89" i="17"/>
  <c r="W88" i="17"/>
  <c r="V88" i="17"/>
  <c r="U88" i="17"/>
  <c r="T88" i="17"/>
  <c r="S88" i="17"/>
  <c r="R88" i="17"/>
  <c r="Q88" i="17"/>
  <c r="P88" i="17"/>
  <c r="O88" i="17"/>
  <c r="N88" i="17"/>
  <c r="M88" i="17"/>
  <c r="L88" i="17"/>
  <c r="K88" i="17"/>
  <c r="J88" i="17"/>
  <c r="I88" i="17"/>
  <c r="A88" i="17"/>
  <c r="W87" i="17"/>
  <c r="V87" i="17"/>
  <c r="U87" i="17"/>
  <c r="T87" i="17"/>
  <c r="S87" i="17"/>
  <c r="R87" i="17"/>
  <c r="Q87" i="17"/>
  <c r="P87" i="17"/>
  <c r="O87" i="17"/>
  <c r="N87" i="17"/>
  <c r="M87" i="17"/>
  <c r="L87" i="17"/>
  <c r="K87" i="17"/>
  <c r="J87" i="17"/>
  <c r="I87" i="17"/>
  <c r="A87" i="17"/>
  <c r="W86" i="17"/>
  <c r="V86" i="17"/>
  <c r="U86" i="17"/>
  <c r="T86" i="17"/>
  <c r="S86" i="17"/>
  <c r="R86" i="17"/>
  <c r="Q86" i="17"/>
  <c r="P86" i="17"/>
  <c r="O86" i="17"/>
  <c r="N86" i="17"/>
  <c r="M86" i="17"/>
  <c r="L86" i="17"/>
  <c r="K86" i="17"/>
  <c r="J86" i="17"/>
  <c r="I86" i="17"/>
  <c r="A86" i="17"/>
  <c r="W85" i="17"/>
  <c r="V85" i="17"/>
  <c r="U85" i="17"/>
  <c r="T85" i="17"/>
  <c r="S85" i="17"/>
  <c r="R85" i="17"/>
  <c r="Q85" i="17"/>
  <c r="P85" i="17"/>
  <c r="O85" i="17"/>
  <c r="N85" i="17"/>
  <c r="M85" i="17"/>
  <c r="L85" i="17"/>
  <c r="K85" i="17"/>
  <c r="J85" i="17"/>
  <c r="I85" i="17"/>
  <c r="A85" i="17"/>
  <c r="W84" i="17"/>
  <c r="V84" i="17"/>
  <c r="U84" i="17"/>
  <c r="T84" i="17"/>
  <c r="S84" i="17"/>
  <c r="R84" i="17"/>
  <c r="Q84" i="17"/>
  <c r="P84" i="17"/>
  <c r="O84" i="17"/>
  <c r="N84" i="17"/>
  <c r="M84" i="17"/>
  <c r="L84" i="17"/>
  <c r="K84" i="17"/>
  <c r="J84" i="17"/>
  <c r="I84" i="17"/>
  <c r="A84" i="17"/>
  <c r="W83" i="17"/>
  <c r="V83" i="17"/>
  <c r="U83" i="17"/>
  <c r="T83" i="17"/>
  <c r="S83" i="17"/>
  <c r="R83" i="17"/>
  <c r="Q83" i="17"/>
  <c r="P83" i="17"/>
  <c r="O83" i="17"/>
  <c r="N83" i="17"/>
  <c r="M83" i="17"/>
  <c r="L83" i="17"/>
  <c r="K83" i="17"/>
  <c r="J83" i="17"/>
  <c r="I83" i="17"/>
  <c r="A83" i="17"/>
  <c r="W80" i="17"/>
  <c r="V80" i="17"/>
  <c r="U80" i="17"/>
  <c r="T80" i="17"/>
  <c r="S80" i="17"/>
  <c r="R80" i="17"/>
  <c r="Q80" i="17"/>
  <c r="P80" i="17"/>
  <c r="O80" i="17"/>
  <c r="N80" i="17"/>
  <c r="M80" i="17"/>
  <c r="L80" i="17"/>
  <c r="K80" i="17"/>
  <c r="J80" i="17"/>
  <c r="I80" i="17"/>
  <c r="H80" i="17"/>
  <c r="A80" i="17"/>
  <c r="W79" i="17"/>
  <c r="V79" i="17"/>
  <c r="U79" i="17"/>
  <c r="T79" i="17"/>
  <c r="S79" i="17"/>
  <c r="R79" i="17"/>
  <c r="Q79" i="17"/>
  <c r="P79" i="17"/>
  <c r="O79" i="17"/>
  <c r="N79" i="17"/>
  <c r="M79" i="17"/>
  <c r="L79" i="17"/>
  <c r="K79" i="17"/>
  <c r="J79" i="17"/>
  <c r="I79" i="17"/>
  <c r="H79" i="17"/>
  <c r="A79" i="17"/>
  <c r="W78" i="17"/>
  <c r="V78" i="17"/>
  <c r="U78" i="17"/>
  <c r="T78" i="17"/>
  <c r="S78" i="17"/>
  <c r="R78" i="17"/>
  <c r="Q78" i="17"/>
  <c r="P78" i="17"/>
  <c r="O78" i="17"/>
  <c r="N78" i="17"/>
  <c r="M78" i="17"/>
  <c r="L78" i="17"/>
  <c r="K78" i="17"/>
  <c r="J78" i="17"/>
  <c r="I78" i="17"/>
  <c r="H78" i="17"/>
  <c r="A78" i="17"/>
  <c r="W77" i="17"/>
  <c r="V77" i="17"/>
  <c r="U77" i="17"/>
  <c r="T77" i="17"/>
  <c r="S77" i="17"/>
  <c r="R77" i="17"/>
  <c r="Q77" i="17"/>
  <c r="P77" i="17"/>
  <c r="O77" i="17"/>
  <c r="N77" i="17"/>
  <c r="M77" i="17"/>
  <c r="L77" i="17"/>
  <c r="K77" i="17"/>
  <c r="J77" i="17"/>
  <c r="I77" i="17"/>
  <c r="H77" i="17"/>
  <c r="A77" i="17"/>
  <c r="W76" i="17"/>
  <c r="V76" i="17"/>
  <c r="U76" i="17"/>
  <c r="T76" i="17"/>
  <c r="S76" i="17"/>
  <c r="R76" i="17"/>
  <c r="Q76" i="17"/>
  <c r="P76" i="17"/>
  <c r="O76" i="17"/>
  <c r="N76" i="17"/>
  <c r="M76" i="17"/>
  <c r="L76" i="17"/>
  <c r="K76" i="17"/>
  <c r="J76" i="17"/>
  <c r="I76" i="17"/>
  <c r="H76" i="17"/>
  <c r="A76" i="17"/>
  <c r="W73" i="17"/>
  <c r="V73" i="17"/>
  <c r="U73" i="17"/>
  <c r="T73" i="17"/>
  <c r="S73" i="17"/>
  <c r="R73" i="17"/>
  <c r="Q73" i="17"/>
  <c r="P73" i="17"/>
  <c r="O73" i="17"/>
  <c r="N73" i="17"/>
  <c r="M73" i="17"/>
  <c r="L73" i="17"/>
  <c r="K73" i="17"/>
  <c r="J73" i="17"/>
  <c r="I73" i="17"/>
  <c r="H73" i="17"/>
  <c r="A73" i="17"/>
  <c r="W72" i="17"/>
  <c r="V72" i="17"/>
  <c r="U72" i="17"/>
  <c r="T72" i="17"/>
  <c r="S72" i="17"/>
  <c r="R72" i="17"/>
  <c r="Q72" i="17"/>
  <c r="P72" i="17"/>
  <c r="O72" i="17"/>
  <c r="N72" i="17"/>
  <c r="M72" i="17"/>
  <c r="L72" i="17"/>
  <c r="K72" i="17"/>
  <c r="J72" i="17"/>
  <c r="I72" i="17"/>
  <c r="H72" i="17"/>
  <c r="A72" i="17"/>
  <c r="W71" i="17"/>
  <c r="V71" i="17"/>
  <c r="U71" i="17"/>
  <c r="T71" i="17"/>
  <c r="S71" i="17"/>
  <c r="R71" i="17"/>
  <c r="Q71" i="17"/>
  <c r="P71" i="17"/>
  <c r="O71" i="17"/>
  <c r="N71" i="17"/>
  <c r="M71" i="17"/>
  <c r="L71" i="17"/>
  <c r="K71" i="17"/>
  <c r="J71" i="17"/>
  <c r="I71" i="17"/>
  <c r="H71" i="17"/>
  <c r="A71" i="17"/>
  <c r="W70" i="17"/>
  <c r="V70" i="17"/>
  <c r="U70" i="17"/>
  <c r="T70" i="17"/>
  <c r="S70" i="17"/>
  <c r="R70" i="17"/>
  <c r="Q70" i="17"/>
  <c r="P70" i="17"/>
  <c r="O70" i="17"/>
  <c r="N70" i="17"/>
  <c r="M70" i="17"/>
  <c r="L70" i="17"/>
  <c r="K70" i="17"/>
  <c r="J70" i="17"/>
  <c r="I70" i="17"/>
  <c r="H70" i="17"/>
  <c r="A70" i="17"/>
  <c r="W69" i="17"/>
  <c r="V69" i="17"/>
  <c r="U69" i="17"/>
  <c r="T69" i="17"/>
  <c r="S69" i="17"/>
  <c r="R69" i="17"/>
  <c r="Q69" i="17"/>
  <c r="P69" i="17"/>
  <c r="O69" i="17"/>
  <c r="N69" i="17"/>
  <c r="M69" i="17"/>
  <c r="L69" i="17"/>
  <c r="K69" i="17"/>
  <c r="J69" i="17"/>
  <c r="I69" i="17"/>
  <c r="A69" i="17"/>
  <c r="W66" i="17"/>
  <c r="V66" i="17"/>
  <c r="U66" i="17"/>
  <c r="T66" i="17"/>
  <c r="S66" i="17"/>
  <c r="R66" i="17"/>
  <c r="Q66" i="17"/>
  <c r="P66" i="17"/>
  <c r="O66" i="17"/>
  <c r="N66" i="17"/>
  <c r="M66" i="17"/>
  <c r="L66" i="17"/>
  <c r="K66" i="17"/>
  <c r="J66" i="17"/>
  <c r="I66" i="17"/>
  <c r="H66" i="17"/>
  <c r="A66" i="17"/>
  <c r="W65" i="17"/>
  <c r="V65" i="17"/>
  <c r="U65" i="17"/>
  <c r="T65" i="17"/>
  <c r="S65" i="17"/>
  <c r="R65" i="17"/>
  <c r="Q65" i="17"/>
  <c r="P65" i="17"/>
  <c r="O65" i="17"/>
  <c r="N65" i="17"/>
  <c r="M65" i="17"/>
  <c r="L65" i="17"/>
  <c r="K65" i="17"/>
  <c r="J65" i="17"/>
  <c r="I65" i="17"/>
  <c r="H65" i="17"/>
  <c r="A65" i="17"/>
  <c r="W64" i="17"/>
  <c r="V64" i="17"/>
  <c r="U64" i="17"/>
  <c r="T64" i="17"/>
  <c r="S64" i="17"/>
  <c r="R64" i="17"/>
  <c r="Q64" i="17"/>
  <c r="P64" i="17"/>
  <c r="O64" i="17"/>
  <c r="N64" i="17"/>
  <c r="M64" i="17"/>
  <c r="L64" i="17"/>
  <c r="K64" i="17"/>
  <c r="J64" i="17"/>
  <c r="I64" i="17"/>
  <c r="H64" i="17"/>
  <c r="A64" i="17"/>
  <c r="W63" i="17"/>
  <c r="V63" i="17"/>
  <c r="U63" i="17"/>
  <c r="T63" i="17"/>
  <c r="S63" i="17"/>
  <c r="R63" i="17"/>
  <c r="Q63" i="17"/>
  <c r="P63" i="17"/>
  <c r="O63" i="17"/>
  <c r="N63" i="17"/>
  <c r="M63" i="17"/>
  <c r="L63" i="17"/>
  <c r="K63" i="17"/>
  <c r="J63" i="17"/>
  <c r="I63" i="17"/>
  <c r="A63" i="17"/>
  <c r="W60" i="17"/>
  <c r="V60" i="17"/>
  <c r="U60" i="17"/>
  <c r="T60" i="17"/>
  <c r="S60" i="17"/>
  <c r="R60" i="17"/>
  <c r="Q60" i="17"/>
  <c r="P60" i="17"/>
  <c r="O60" i="17"/>
  <c r="N60" i="17"/>
  <c r="M60" i="17"/>
  <c r="L60" i="17"/>
  <c r="K60" i="17"/>
  <c r="J60" i="17"/>
  <c r="I60" i="17"/>
  <c r="H60" i="17"/>
  <c r="A60" i="17"/>
  <c r="W59" i="17"/>
  <c r="V59" i="17"/>
  <c r="U59" i="17"/>
  <c r="T59" i="17"/>
  <c r="S59" i="17"/>
  <c r="R59" i="17"/>
  <c r="Q59" i="17"/>
  <c r="P59" i="17"/>
  <c r="O59" i="17"/>
  <c r="N59" i="17"/>
  <c r="M59" i="17"/>
  <c r="L59" i="17"/>
  <c r="K59" i="17"/>
  <c r="J59" i="17"/>
  <c r="I59" i="17"/>
  <c r="H59" i="17"/>
  <c r="A59" i="17"/>
  <c r="W58" i="17"/>
  <c r="V58" i="17"/>
  <c r="U58" i="17"/>
  <c r="T58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A58" i="17"/>
  <c r="W57" i="17"/>
  <c r="V57" i="17"/>
  <c r="U57" i="17"/>
  <c r="T57" i="17"/>
  <c r="S57" i="17"/>
  <c r="R57" i="17"/>
  <c r="Q57" i="17"/>
  <c r="P57" i="17"/>
  <c r="O57" i="17"/>
  <c r="N57" i="17"/>
  <c r="M57" i="17"/>
  <c r="L57" i="17"/>
  <c r="K57" i="17"/>
  <c r="J57" i="17"/>
  <c r="I57" i="17"/>
  <c r="A57" i="17"/>
  <c r="W54" i="17"/>
  <c r="V54" i="17"/>
  <c r="U54" i="17"/>
  <c r="T54" i="17"/>
  <c r="S54" i="17"/>
  <c r="R54" i="17"/>
  <c r="Q54" i="17"/>
  <c r="P54" i="17"/>
  <c r="O54" i="17"/>
  <c r="N54" i="17"/>
  <c r="M54" i="17"/>
  <c r="L54" i="17"/>
  <c r="K54" i="17"/>
  <c r="J54" i="17"/>
  <c r="I54" i="17"/>
  <c r="H54" i="17"/>
  <c r="A54" i="17"/>
  <c r="W53" i="17"/>
  <c r="V53" i="17"/>
  <c r="U53" i="17"/>
  <c r="T53" i="17"/>
  <c r="S53" i="17"/>
  <c r="R53" i="17"/>
  <c r="Q53" i="17"/>
  <c r="P53" i="17"/>
  <c r="O53" i="17"/>
  <c r="N53" i="17"/>
  <c r="M53" i="17"/>
  <c r="L53" i="17"/>
  <c r="K53" i="17"/>
  <c r="J53" i="17"/>
  <c r="I53" i="17"/>
  <c r="H53" i="17"/>
  <c r="A53" i="17"/>
  <c r="W52" i="17"/>
  <c r="V52" i="17"/>
  <c r="U52" i="17"/>
  <c r="T52" i="17"/>
  <c r="S52" i="17"/>
  <c r="R52" i="17"/>
  <c r="Q52" i="17"/>
  <c r="P52" i="17"/>
  <c r="O52" i="17"/>
  <c r="N52" i="17"/>
  <c r="M52" i="17"/>
  <c r="L52" i="17"/>
  <c r="K52" i="17"/>
  <c r="J52" i="17"/>
  <c r="I52" i="17"/>
  <c r="H52" i="17"/>
  <c r="A52" i="17"/>
  <c r="W51" i="17"/>
  <c r="V51" i="17"/>
  <c r="U51" i="17"/>
  <c r="T51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A51" i="17"/>
  <c r="W50" i="17"/>
  <c r="V50" i="17"/>
  <c r="U50" i="17"/>
  <c r="T50" i="17"/>
  <c r="S50" i="17"/>
  <c r="R50" i="17"/>
  <c r="Q50" i="17"/>
  <c r="P50" i="17"/>
  <c r="O50" i="17"/>
  <c r="N50" i="17"/>
  <c r="M50" i="17"/>
  <c r="L50" i="17"/>
  <c r="K50" i="17"/>
  <c r="J50" i="17"/>
  <c r="I50" i="17"/>
  <c r="A50" i="17"/>
  <c r="W47" i="17"/>
  <c r="V47" i="17"/>
  <c r="U47" i="17"/>
  <c r="T47" i="17"/>
  <c r="S47" i="17"/>
  <c r="R47" i="17"/>
  <c r="Q47" i="17"/>
  <c r="P47" i="17"/>
  <c r="O47" i="17"/>
  <c r="N47" i="17"/>
  <c r="M47" i="17"/>
  <c r="L47" i="17"/>
  <c r="K47" i="17"/>
  <c r="J47" i="17"/>
  <c r="I47" i="17"/>
  <c r="H47" i="17"/>
  <c r="A47" i="17"/>
  <c r="W46" i="17"/>
  <c r="V46" i="17"/>
  <c r="U46" i="17"/>
  <c r="T46" i="17"/>
  <c r="S46" i="17"/>
  <c r="R46" i="17"/>
  <c r="Q46" i="17"/>
  <c r="P46" i="17"/>
  <c r="O46" i="17"/>
  <c r="N46" i="17"/>
  <c r="M46" i="17"/>
  <c r="L46" i="17"/>
  <c r="K46" i="17"/>
  <c r="J46" i="17"/>
  <c r="I46" i="17"/>
  <c r="H46" i="17"/>
  <c r="A46" i="17"/>
  <c r="W45" i="17"/>
  <c r="V45" i="17"/>
  <c r="U45" i="17"/>
  <c r="T45" i="17"/>
  <c r="S45" i="17"/>
  <c r="R45" i="17"/>
  <c r="Q45" i="17"/>
  <c r="P45" i="17"/>
  <c r="O45" i="17"/>
  <c r="N45" i="17"/>
  <c r="M45" i="17"/>
  <c r="L45" i="17"/>
  <c r="K45" i="17"/>
  <c r="J45" i="17"/>
  <c r="I45" i="17"/>
  <c r="H45" i="17"/>
  <c r="A45" i="17"/>
  <c r="W44" i="17"/>
  <c r="V44" i="17"/>
  <c r="U44" i="17"/>
  <c r="T44" i="17"/>
  <c r="S44" i="17"/>
  <c r="R44" i="17"/>
  <c r="Q44" i="17"/>
  <c r="P44" i="17"/>
  <c r="O44" i="17"/>
  <c r="N44" i="17"/>
  <c r="M44" i="17"/>
  <c r="L44" i="17"/>
  <c r="K44" i="17"/>
  <c r="J44" i="17"/>
  <c r="I44" i="17"/>
  <c r="H44" i="17"/>
  <c r="A44" i="17"/>
  <c r="W43" i="17"/>
  <c r="V43" i="17"/>
  <c r="U43" i="17"/>
  <c r="T43" i="17"/>
  <c r="S43" i="17"/>
  <c r="R43" i="17"/>
  <c r="Q43" i="17"/>
  <c r="P43" i="17"/>
  <c r="O43" i="17"/>
  <c r="N43" i="17"/>
  <c r="M43" i="17"/>
  <c r="L43" i="17"/>
  <c r="K43" i="17"/>
  <c r="J43" i="17"/>
  <c r="I43" i="17"/>
  <c r="A43" i="17"/>
  <c r="W40" i="17"/>
  <c r="V40" i="17"/>
  <c r="U40" i="17"/>
  <c r="T40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A40" i="17"/>
  <c r="W39" i="17"/>
  <c r="V39" i="17"/>
  <c r="U39" i="17"/>
  <c r="T39" i="17"/>
  <c r="S39" i="17"/>
  <c r="R39" i="17"/>
  <c r="Q39" i="17"/>
  <c r="P39" i="17"/>
  <c r="O39" i="17"/>
  <c r="N39" i="17"/>
  <c r="M39" i="17"/>
  <c r="L39" i="17"/>
  <c r="K39" i="17"/>
  <c r="J39" i="17"/>
  <c r="I39" i="17"/>
  <c r="H39" i="17"/>
  <c r="A39" i="17"/>
  <c r="W38" i="17"/>
  <c r="V38" i="17"/>
  <c r="U38" i="17"/>
  <c r="T38" i="17"/>
  <c r="S38" i="17"/>
  <c r="R38" i="17"/>
  <c r="Q38" i="17"/>
  <c r="P38" i="17"/>
  <c r="O38" i="17"/>
  <c r="N38" i="17"/>
  <c r="M38" i="17"/>
  <c r="L38" i="17"/>
  <c r="K38" i="17"/>
  <c r="J38" i="17"/>
  <c r="I38" i="17"/>
  <c r="H38" i="17"/>
  <c r="A38" i="17"/>
  <c r="W37" i="17"/>
  <c r="V37" i="17"/>
  <c r="U37" i="17"/>
  <c r="T37" i="17"/>
  <c r="S37" i="17"/>
  <c r="R37" i="17"/>
  <c r="Q37" i="17"/>
  <c r="P37" i="17"/>
  <c r="O37" i="17"/>
  <c r="N37" i="17"/>
  <c r="M37" i="17"/>
  <c r="L37" i="17"/>
  <c r="K37" i="17"/>
  <c r="J37" i="17"/>
  <c r="I37" i="17"/>
  <c r="H37" i="17"/>
  <c r="D37" i="17"/>
  <c r="A37" i="17"/>
  <c r="W36" i="17"/>
  <c r="V36" i="17"/>
  <c r="U36" i="17"/>
  <c r="T36" i="17"/>
  <c r="S36" i="17"/>
  <c r="R36" i="17"/>
  <c r="Q36" i="17"/>
  <c r="P36" i="17"/>
  <c r="O36" i="17"/>
  <c r="N36" i="17"/>
  <c r="M36" i="17"/>
  <c r="L36" i="17"/>
  <c r="K36" i="17"/>
  <c r="J36" i="17"/>
  <c r="I36" i="17"/>
  <c r="H36" i="17"/>
  <c r="A36" i="17"/>
  <c r="W35" i="17"/>
  <c r="V35" i="17"/>
  <c r="U35" i="17"/>
  <c r="T35" i="17"/>
  <c r="S35" i="17"/>
  <c r="R35" i="17"/>
  <c r="Q35" i="17"/>
  <c r="P35" i="17"/>
  <c r="O35" i="17"/>
  <c r="N35" i="17"/>
  <c r="M35" i="17"/>
  <c r="L35" i="17"/>
  <c r="K35" i="17"/>
  <c r="J35" i="17"/>
  <c r="I35" i="17"/>
  <c r="A35" i="17"/>
  <c r="W32" i="17"/>
  <c r="V32" i="17"/>
  <c r="U32" i="17"/>
  <c r="T32" i="17"/>
  <c r="S32" i="17"/>
  <c r="R32" i="17"/>
  <c r="Q32" i="17"/>
  <c r="P32" i="17"/>
  <c r="O32" i="17"/>
  <c r="N32" i="17"/>
  <c r="M32" i="17"/>
  <c r="L32" i="17"/>
  <c r="K32" i="17"/>
  <c r="J32" i="17"/>
  <c r="I32" i="17"/>
  <c r="A32" i="17"/>
  <c r="W31" i="17"/>
  <c r="V31" i="17"/>
  <c r="U31" i="17"/>
  <c r="T31" i="17"/>
  <c r="S31" i="17"/>
  <c r="R31" i="17"/>
  <c r="Q31" i="17"/>
  <c r="P31" i="17"/>
  <c r="O31" i="17"/>
  <c r="N31" i="17"/>
  <c r="M31" i="17"/>
  <c r="L31" i="17"/>
  <c r="K31" i="17"/>
  <c r="J31" i="17"/>
  <c r="I31" i="17"/>
  <c r="A31" i="17"/>
  <c r="W29" i="17"/>
  <c r="V29" i="17"/>
  <c r="U29" i="17"/>
  <c r="T29" i="17"/>
  <c r="S29" i="17"/>
  <c r="R29" i="17"/>
  <c r="Q29" i="17"/>
  <c r="P29" i="17"/>
  <c r="O29" i="17"/>
  <c r="N29" i="17"/>
  <c r="M29" i="17"/>
  <c r="L29" i="17"/>
  <c r="K29" i="17"/>
  <c r="J29" i="17"/>
  <c r="I29" i="17"/>
  <c r="H29" i="17"/>
  <c r="A29" i="17"/>
  <c r="A28" i="17"/>
  <c r="A27" i="17"/>
  <c r="W25" i="17"/>
  <c r="V25" i="17"/>
  <c r="U25" i="17"/>
  <c r="T25" i="17"/>
  <c r="S25" i="17"/>
  <c r="R25" i="17"/>
  <c r="Q25" i="17"/>
  <c r="P25" i="17"/>
  <c r="O25" i="17"/>
  <c r="N25" i="17"/>
  <c r="M25" i="17"/>
  <c r="L25" i="17"/>
  <c r="K25" i="17"/>
  <c r="J25" i="17"/>
  <c r="I25" i="17"/>
  <c r="H25" i="17"/>
  <c r="A25" i="17"/>
  <c r="A24" i="17"/>
  <c r="X23" i="17"/>
  <c r="W23" i="17"/>
  <c r="V23" i="17"/>
  <c r="U23" i="17"/>
  <c r="T23" i="17"/>
  <c r="S23" i="17"/>
  <c r="R23" i="17"/>
  <c r="Q23" i="17"/>
  <c r="P23" i="17"/>
  <c r="O23" i="17"/>
  <c r="N23" i="17"/>
  <c r="M23" i="17"/>
  <c r="L23" i="17"/>
  <c r="K23" i="17"/>
  <c r="J23" i="17"/>
  <c r="A23" i="17"/>
  <c r="W21" i="17"/>
  <c r="V21" i="17"/>
  <c r="U21" i="17"/>
  <c r="T21" i="17"/>
  <c r="S21" i="17"/>
  <c r="R21" i="17"/>
  <c r="Q21" i="17"/>
  <c r="P21" i="17"/>
  <c r="O21" i="17"/>
  <c r="N21" i="17"/>
  <c r="M21" i="17"/>
  <c r="L21" i="17"/>
  <c r="K21" i="17"/>
  <c r="J21" i="17"/>
  <c r="I21" i="17"/>
  <c r="A21" i="17"/>
  <c r="W19" i="17"/>
  <c r="V19" i="17"/>
  <c r="U19" i="17"/>
  <c r="T19" i="17"/>
  <c r="S19" i="17"/>
  <c r="R19" i="17"/>
  <c r="Q19" i="17"/>
  <c r="P19" i="17"/>
  <c r="O19" i="17"/>
  <c r="N19" i="17"/>
  <c r="M19" i="17"/>
  <c r="L19" i="17"/>
  <c r="K19" i="17"/>
  <c r="J19" i="17"/>
  <c r="I19" i="17"/>
  <c r="A19" i="17"/>
  <c r="W18" i="17"/>
  <c r="V18" i="17"/>
  <c r="U18" i="17"/>
  <c r="T18" i="17"/>
  <c r="S18" i="17"/>
  <c r="R18" i="17"/>
  <c r="Q18" i="17"/>
  <c r="P18" i="17"/>
  <c r="O18" i="17"/>
  <c r="N18" i="17"/>
  <c r="M18" i="17"/>
  <c r="L18" i="17"/>
  <c r="K18" i="17"/>
  <c r="J18" i="17"/>
  <c r="I18" i="17"/>
  <c r="A18" i="17"/>
  <c r="W16" i="17"/>
  <c r="V16" i="17"/>
  <c r="U16" i="17"/>
  <c r="T16" i="17"/>
  <c r="S16" i="17"/>
  <c r="R16" i="17"/>
  <c r="Q16" i="17"/>
  <c r="P16" i="17"/>
  <c r="O16" i="17"/>
  <c r="N16" i="17"/>
  <c r="M16" i="17"/>
  <c r="L16" i="17"/>
  <c r="K16" i="17"/>
  <c r="J16" i="17"/>
  <c r="I16" i="17"/>
  <c r="A16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A15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A13" i="17"/>
  <c r="A11" i="17"/>
  <c r="A10" i="17"/>
  <c r="A8" i="17"/>
  <c r="W4" i="17"/>
  <c r="V4" i="17"/>
  <c r="U4" i="17"/>
  <c r="T4" i="17"/>
  <c r="S4" i="17"/>
  <c r="R4" i="17"/>
  <c r="Q4" i="17"/>
  <c r="P4" i="17"/>
  <c r="O4" i="17"/>
  <c r="N4" i="17"/>
  <c r="M4" i="17"/>
  <c r="L4" i="17"/>
  <c r="K4" i="17"/>
  <c r="J4" i="17"/>
  <c r="W89" i="19"/>
  <c r="V89" i="19"/>
  <c r="U89" i="19"/>
  <c r="T89" i="19"/>
  <c r="S89" i="19"/>
  <c r="R89" i="19"/>
  <c r="Q89" i="19"/>
  <c r="P89" i="19"/>
  <c r="O89" i="19"/>
  <c r="N89" i="19"/>
  <c r="M89" i="19"/>
  <c r="L89" i="19"/>
  <c r="K89" i="19"/>
  <c r="J89" i="19"/>
  <c r="I89" i="19"/>
  <c r="A89" i="19"/>
  <c r="W88" i="19"/>
  <c r="V88" i="19"/>
  <c r="U88" i="19"/>
  <c r="T88" i="19"/>
  <c r="S88" i="19"/>
  <c r="R88" i="19"/>
  <c r="Q88" i="19"/>
  <c r="P88" i="19"/>
  <c r="O88" i="19"/>
  <c r="N88" i="19"/>
  <c r="M88" i="19"/>
  <c r="L88" i="19"/>
  <c r="K88" i="19"/>
  <c r="J88" i="19"/>
  <c r="I88" i="19"/>
  <c r="A88" i="19"/>
  <c r="W87" i="19"/>
  <c r="V87" i="19"/>
  <c r="U87" i="19"/>
  <c r="T87" i="19"/>
  <c r="S87" i="19"/>
  <c r="R87" i="19"/>
  <c r="Q87" i="19"/>
  <c r="P87" i="19"/>
  <c r="O87" i="19"/>
  <c r="N87" i="19"/>
  <c r="M87" i="19"/>
  <c r="L87" i="19"/>
  <c r="K87" i="19"/>
  <c r="J87" i="19"/>
  <c r="I87" i="19"/>
  <c r="A87" i="19"/>
  <c r="W86" i="19"/>
  <c r="V86" i="19"/>
  <c r="U86" i="19"/>
  <c r="T86" i="19"/>
  <c r="S86" i="19"/>
  <c r="R86" i="19"/>
  <c r="Q86" i="19"/>
  <c r="P86" i="19"/>
  <c r="O86" i="19"/>
  <c r="N86" i="19"/>
  <c r="M86" i="19"/>
  <c r="L86" i="19"/>
  <c r="K86" i="19"/>
  <c r="J86" i="19"/>
  <c r="I86" i="19"/>
  <c r="A86" i="19"/>
  <c r="W85" i="19"/>
  <c r="V85" i="19"/>
  <c r="U85" i="19"/>
  <c r="T85" i="19"/>
  <c r="S85" i="19"/>
  <c r="R85" i="19"/>
  <c r="Q85" i="19"/>
  <c r="P85" i="19"/>
  <c r="O85" i="19"/>
  <c r="N85" i="19"/>
  <c r="M85" i="19"/>
  <c r="L85" i="19"/>
  <c r="K85" i="19"/>
  <c r="J85" i="19"/>
  <c r="I85" i="19"/>
  <c r="A85" i="19"/>
  <c r="W84" i="19"/>
  <c r="V84" i="19"/>
  <c r="U84" i="19"/>
  <c r="T84" i="19"/>
  <c r="S84" i="19"/>
  <c r="R84" i="19"/>
  <c r="Q84" i="19"/>
  <c r="P84" i="19"/>
  <c r="O84" i="19"/>
  <c r="N84" i="19"/>
  <c r="M84" i="19"/>
  <c r="L84" i="19"/>
  <c r="K84" i="19"/>
  <c r="J84" i="19"/>
  <c r="I84" i="19"/>
  <c r="A84" i="19"/>
  <c r="W83" i="19"/>
  <c r="V83" i="19"/>
  <c r="U83" i="19"/>
  <c r="T83" i="19"/>
  <c r="S83" i="19"/>
  <c r="R83" i="19"/>
  <c r="Q83" i="19"/>
  <c r="P83" i="19"/>
  <c r="O83" i="19"/>
  <c r="N83" i="19"/>
  <c r="M83" i="19"/>
  <c r="L83" i="19"/>
  <c r="K83" i="19"/>
  <c r="J83" i="19"/>
  <c r="I83" i="19"/>
  <c r="A83" i="19"/>
  <c r="W80" i="19"/>
  <c r="V80" i="19"/>
  <c r="U80" i="19"/>
  <c r="T80" i="19"/>
  <c r="S80" i="19"/>
  <c r="R80" i="19"/>
  <c r="Q80" i="19"/>
  <c r="P80" i="19"/>
  <c r="O80" i="19"/>
  <c r="N80" i="19"/>
  <c r="M80" i="19"/>
  <c r="L80" i="19"/>
  <c r="K80" i="19"/>
  <c r="J80" i="19"/>
  <c r="I80" i="19"/>
  <c r="H80" i="19"/>
  <c r="A80" i="19"/>
  <c r="W79" i="19"/>
  <c r="V79" i="19"/>
  <c r="U79" i="19"/>
  <c r="T79" i="19"/>
  <c r="S79" i="19"/>
  <c r="R79" i="19"/>
  <c r="Q79" i="19"/>
  <c r="P79" i="19"/>
  <c r="O79" i="19"/>
  <c r="N79" i="19"/>
  <c r="M79" i="19"/>
  <c r="L79" i="19"/>
  <c r="K79" i="19"/>
  <c r="J79" i="19"/>
  <c r="I79" i="19"/>
  <c r="H79" i="19"/>
  <c r="A79" i="19"/>
  <c r="W78" i="19"/>
  <c r="V78" i="19"/>
  <c r="U78" i="19"/>
  <c r="T78" i="19"/>
  <c r="S78" i="19"/>
  <c r="R78" i="19"/>
  <c r="Q78" i="19"/>
  <c r="P78" i="19"/>
  <c r="O78" i="19"/>
  <c r="N78" i="19"/>
  <c r="M78" i="19"/>
  <c r="L78" i="19"/>
  <c r="K78" i="19"/>
  <c r="J78" i="19"/>
  <c r="I78" i="19"/>
  <c r="H78" i="19"/>
  <c r="A78" i="19"/>
  <c r="W77" i="19"/>
  <c r="V77" i="19"/>
  <c r="U77" i="19"/>
  <c r="T77" i="19"/>
  <c r="S77" i="19"/>
  <c r="R77" i="19"/>
  <c r="Q77" i="19"/>
  <c r="P77" i="19"/>
  <c r="O77" i="19"/>
  <c r="N77" i="19"/>
  <c r="M77" i="19"/>
  <c r="L77" i="19"/>
  <c r="K77" i="19"/>
  <c r="J77" i="19"/>
  <c r="I77" i="19"/>
  <c r="H77" i="19"/>
  <c r="A77" i="19"/>
  <c r="W76" i="19"/>
  <c r="V76" i="19"/>
  <c r="U76" i="19"/>
  <c r="T76" i="19"/>
  <c r="S76" i="19"/>
  <c r="R76" i="19"/>
  <c r="Q76" i="19"/>
  <c r="P76" i="19"/>
  <c r="O76" i="19"/>
  <c r="N76" i="19"/>
  <c r="M76" i="19"/>
  <c r="L76" i="19"/>
  <c r="K76" i="19"/>
  <c r="J76" i="19"/>
  <c r="I76" i="19"/>
  <c r="H76" i="19"/>
  <c r="A76" i="19"/>
  <c r="W73" i="19"/>
  <c r="V73" i="19"/>
  <c r="U73" i="19"/>
  <c r="T73" i="19"/>
  <c r="S73" i="19"/>
  <c r="R73" i="19"/>
  <c r="Q73" i="19"/>
  <c r="P73" i="19"/>
  <c r="O73" i="19"/>
  <c r="N73" i="19"/>
  <c r="M73" i="19"/>
  <c r="L73" i="19"/>
  <c r="K73" i="19"/>
  <c r="J73" i="19"/>
  <c r="I73" i="19"/>
  <c r="H73" i="19"/>
  <c r="A73" i="19"/>
  <c r="W72" i="19"/>
  <c r="V72" i="19"/>
  <c r="U72" i="19"/>
  <c r="T72" i="19"/>
  <c r="S72" i="19"/>
  <c r="R72" i="19"/>
  <c r="Q72" i="19"/>
  <c r="P72" i="19"/>
  <c r="O72" i="19"/>
  <c r="N72" i="19"/>
  <c r="M72" i="19"/>
  <c r="L72" i="19"/>
  <c r="K72" i="19"/>
  <c r="J72" i="19"/>
  <c r="I72" i="19"/>
  <c r="H72" i="19"/>
  <c r="A72" i="19"/>
  <c r="W71" i="19"/>
  <c r="V71" i="19"/>
  <c r="U71" i="19"/>
  <c r="T71" i="19"/>
  <c r="S71" i="19"/>
  <c r="R71" i="19"/>
  <c r="Q71" i="19"/>
  <c r="P71" i="19"/>
  <c r="O71" i="19"/>
  <c r="N71" i="19"/>
  <c r="M71" i="19"/>
  <c r="L71" i="19"/>
  <c r="K71" i="19"/>
  <c r="J71" i="19"/>
  <c r="I71" i="19"/>
  <c r="H71" i="19"/>
  <c r="A71" i="19"/>
  <c r="W70" i="19"/>
  <c r="V70" i="19"/>
  <c r="U70" i="19"/>
  <c r="T70" i="19"/>
  <c r="S70" i="19"/>
  <c r="R70" i="19"/>
  <c r="Q70" i="19"/>
  <c r="P70" i="19"/>
  <c r="O70" i="19"/>
  <c r="N70" i="19"/>
  <c r="M70" i="19"/>
  <c r="L70" i="19"/>
  <c r="K70" i="19"/>
  <c r="J70" i="19"/>
  <c r="I70" i="19"/>
  <c r="H70" i="19"/>
  <c r="A70" i="19"/>
  <c r="W69" i="19"/>
  <c r="V69" i="19"/>
  <c r="U69" i="19"/>
  <c r="T69" i="19"/>
  <c r="S69" i="19"/>
  <c r="R69" i="19"/>
  <c r="Q69" i="19"/>
  <c r="P69" i="19"/>
  <c r="O69" i="19"/>
  <c r="N69" i="19"/>
  <c r="M69" i="19"/>
  <c r="L69" i="19"/>
  <c r="K69" i="19"/>
  <c r="J69" i="19"/>
  <c r="I69" i="19"/>
  <c r="A69" i="19"/>
  <c r="W66" i="19"/>
  <c r="V66" i="19"/>
  <c r="U66" i="19"/>
  <c r="T66" i="19"/>
  <c r="S66" i="19"/>
  <c r="R66" i="19"/>
  <c r="Q66" i="19"/>
  <c r="P66" i="19"/>
  <c r="O66" i="19"/>
  <c r="N66" i="19"/>
  <c r="M66" i="19"/>
  <c r="L66" i="19"/>
  <c r="K66" i="19"/>
  <c r="J66" i="19"/>
  <c r="I66" i="19"/>
  <c r="H66" i="19"/>
  <c r="A66" i="19"/>
  <c r="W65" i="19"/>
  <c r="V65" i="19"/>
  <c r="U65" i="19"/>
  <c r="T65" i="19"/>
  <c r="S65" i="19"/>
  <c r="R65" i="19"/>
  <c r="Q65" i="19"/>
  <c r="P65" i="19"/>
  <c r="O65" i="19"/>
  <c r="N65" i="19"/>
  <c r="M65" i="19"/>
  <c r="L65" i="19"/>
  <c r="K65" i="19"/>
  <c r="J65" i="19"/>
  <c r="I65" i="19"/>
  <c r="H65" i="19"/>
  <c r="A65" i="19"/>
  <c r="W64" i="19"/>
  <c r="V64" i="19"/>
  <c r="U64" i="19"/>
  <c r="T64" i="19"/>
  <c r="S64" i="19"/>
  <c r="R64" i="19"/>
  <c r="Q64" i="19"/>
  <c r="P64" i="19"/>
  <c r="O64" i="19"/>
  <c r="N64" i="19"/>
  <c r="M64" i="19"/>
  <c r="L64" i="19"/>
  <c r="K64" i="19"/>
  <c r="J64" i="19"/>
  <c r="I64" i="19"/>
  <c r="H64" i="19"/>
  <c r="A64" i="19"/>
  <c r="W63" i="19"/>
  <c r="V63" i="19"/>
  <c r="U63" i="19"/>
  <c r="T63" i="19"/>
  <c r="S63" i="19"/>
  <c r="R63" i="19"/>
  <c r="Q63" i="19"/>
  <c r="P63" i="19"/>
  <c r="O63" i="19"/>
  <c r="N63" i="19"/>
  <c r="M63" i="19"/>
  <c r="L63" i="19"/>
  <c r="K63" i="19"/>
  <c r="J63" i="19"/>
  <c r="I63" i="19"/>
  <c r="A63" i="19"/>
  <c r="W60" i="19"/>
  <c r="V60" i="19"/>
  <c r="U60" i="19"/>
  <c r="T60" i="19"/>
  <c r="S60" i="19"/>
  <c r="R60" i="19"/>
  <c r="Q60" i="19"/>
  <c r="P60" i="19"/>
  <c r="O60" i="19"/>
  <c r="N60" i="19"/>
  <c r="M60" i="19"/>
  <c r="L60" i="19"/>
  <c r="K60" i="19"/>
  <c r="J60" i="19"/>
  <c r="I60" i="19"/>
  <c r="H60" i="19"/>
  <c r="A60" i="19"/>
  <c r="W59" i="19"/>
  <c r="V59" i="19"/>
  <c r="U59" i="19"/>
  <c r="T59" i="19"/>
  <c r="S59" i="19"/>
  <c r="R59" i="19"/>
  <c r="Q59" i="19"/>
  <c r="P59" i="19"/>
  <c r="O59" i="19"/>
  <c r="N59" i="19"/>
  <c r="M59" i="19"/>
  <c r="L59" i="19"/>
  <c r="K59" i="19"/>
  <c r="J59" i="19"/>
  <c r="I59" i="19"/>
  <c r="H59" i="19"/>
  <c r="A59" i="19"/>
  <c r="W58" i="19"/>
  <c r="V58" i="19"/>
  <c r="U58" i="19"/>
  <c r="T58" i="19"/>
  <c r="S58" i="19"/>
  <c r="R58" i="19"/>
  <c r="Q58" i="19"/>
  <c r="P58" i="19"/>
  <c r="O58" i="19"/>
  <c r="N58" i="19"/>
  <c r="M58" i="19"/>
  <c r="L58" i="19"/>
  <c r="K58" i="19"/>
  <c r="J58" i="19"/>
  <c r="I58" i="19"/>
  <c r="H58" i="19"/>
  <c r="A58" i="19"/>
  <c r="W57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A57" i="19"/>
  <c r="W54" i="19"/>
  <c r="V54" i="19"/>
  <c r="U54" i="19"/>
  <c r="T54" i="19"/>
  <c r="S54" i="19"/>
  <c r="R54" i="19"/>
  <c r="Q54" i="19"/>
  <c r="P54" i="19"/>
  <c r="O54" i="19"/>
  <c r="N54" i="19"/>
  <c r="M54" i="19"/>
  <c r="L54" i="19"/>
  <c r="K54" i="19"/>
  <c r="J54" i="19"/>
  <c r="I54" i="19"/>
  <c r="H54" i="19"/>
  <c r="A54" i="19"/>
  <c r="W53" i="19"/>
  <c r="V53" i="19"/>
  <c r="U53" i="19"/>
  <c r="T53" i="19"/>
  <c r="S53" i="19"/>
  <c r="R53" i="19"/>
  <c r="Q53" i="19"/>
  <c r="P53" i="19"/>
  <c r="O53" i="19"/>
  <c r="N53" i="19"/>
  <c r="M53" i="19"/>
  <c r="L53" i="19"/>
  <c r="K53" i="19"/>
  <c r="J53" i="19"/>
  <c r="I53" i="19"/>
  <c r="H53" i="19"/>
  <c r="A53" i="19"/>
  <c r="W52" i="19"/>
  <c r="V52" i="19"/>
  <c r="U52" i="19"/>
  <c r="T52" i="19"/>
  <c r="S52" i="19"/>
  <c r="R52" i="19"/>
  <c r="Q52" i="19"/>
  <c r="P52" i="19"/>
  <c r="O52" i="19"/>
  <c r="N52" i="19"/>
  <c r="M52" i="19"/>
  <c r="L52" i="19"/>
  <c r="K52" i="19"/>
  <c r="J52" i="19"/>
  <c r="I52" i="19"/>
  <c r="H52" i="19"/>
  <c r="A52" i="19"/>
  <c r="W51" i="19"/>
  <c r="V51" i="19"/>
  <c r="U51" i="19"/>
  <c r="T51" i="19"/>
  <c r="S51" i="19"/>
  <c r="R51" i="19"/>
  <c r="Q51" i="19"/>
  <c r="P51" i="19"/>
  <c r="O51" i="19"/>
  <c r="N51" i="19"/>
  <c r="M51" i="19"/>
  <c r="L51" i="19"/>
  <c r="K51" i="19"/>
  <c r="J51" i="19"/>
  <c r="I51" i="19"/>
  <c r="H51" i="19"/>
  <c r="A51" i="19"/>
  <c r="W50" i="19"/>
  <c r="V50" i="19"/>
  <c r="U50" i="19"/>
  <c r="T50" i="19"/>
  <c r="S50" i="19"/>
  <c r="R50" i="19"/>
  <c r="Q50" i="19"/>
  <c r="P50" i="19"/>
  <c r="O50" i="19"/>
  <c r="N50" i="19"/>
  <c r="M50" i="19"/>
  <c r="L50" i="19"/>
  <c r="K50" i="19"/>
  <c r="J50" i="19"/>
  <c r="I50" i="19"/>
  <c r="A50" i="19"/>
  <c r="W47" i="19"/>
  <c r="V47" i="19"/>
  <c r="U47" i="19"/>
  <c r="T47" i="19"/>
  <c r="S47" i="19"/>
  <c r="R47" i="19"/>
  <c r="Q47" i="19"/>
  <c r="P47" i="19"/>
  <c r="O47" i="19"/>
  <c r="N47" i="19"/>
  <c r="M47" i="19"/>
  <c r="L47" i="19"/>
  <c r="K47" i="19"/>
  <c r="J47" i="19"/>
  <c r="I47" i="19"/>
  <c r="H47" i="19"/>
  <c r="A47" i="19"/>
  <c r="W46" i="19"/>
  <c r="V46" i="19"/>
  <c r="U46" i="19"/>
  <c r="T46" i="19"/>
  <c r="S46" i="19"/>
  <c r="R46" i="19"/>
  <c r="Q46" i="19"/>
  <c r="P46" i="19"/>
  <c r="O46" i="19"/>
  <c r="N46" i="19"/>
  <c r="M46" i="19"/>
  <c r="L46" i="19"/>
  <c r="K46" i="19"/>
  <c r="J46" i="19"/>
  <c r="I46" i="19"/>
  <c r="H46" i="19"/>
  <c r="A46" i="19"/>
  <c r="W45" i="19"/>
  <c r="V45" i="19"/>
  <c r="U45" i="19"/>
  <c r="T45" i="19"/>
  <c r="S45" i="19"/>
  <c r="R45" i="19"/>
  <c r="Q45" i="19"/>
  <c r="P45" i="19"/>
  <c r="O45" i="19"/>
  <c r="N45" i="19"/>
  <c r="M45" i="19"/>
  <c r="L45" i="19"/>
  <c r="K45" i="19"/>
  <c r="J45" i="19"/>
  <c r="I45" i="19"/>
  <c r="H45" i="19"/>
  <c r="A45" i="19"/>
  <c r="W44" i="19"/>
  <c r="V44" i="19"/>
  <c r="U44" i="19"/>
  <c r="T44" i="19"/>
  <c r="S44" i="19"/>
  <c r="R44" i="19"/>
  <c r="Q44" i="19"/>
  <c r="P44" i="19"/>
  <c r="O44" i="19"/>
  <c r="N44" i="19"/>
  <c r="M44" i="19"/>
  <c r="L44" i="19"/>
  <c r="K44" i="19"/>
  <c r="J44" i="19"/>
  <c r="I44" i="19"/>
  <c r="H44" i="19"/>
  <c r="A44" i="19"/>
  <c r="W43" i="19"/>
  <c r="V43" i="19"/>
  <c r="U43" i="19"/>
  <c r="T43" i="19"/>
  <c r="S43" i="19"/>
  <c r="R43" i="19"/>
  <c r="Q43" i="19"/>
  <c r="P43" i="19"/>
  <c r="O43" i="19"/>
  <c r="N43" i="19"/>
  <c r="M43" i="19"/>
  <c r="L43" i="19"/>
  <c r="K43" i="19"/>
  <c r="J43" i="19"/>
  <c r="I43" i="19"/>
  <c r="A43" i="19"/>
  <c r="W40" i="19"/>
  <c r="V40" i="19"/>
  <c r="U40" i="19"/>
  <c r="T40" i="19"/>
  <c r="S40" i="19"/>
  <c r="R40" i="19"/>
  <c r="Q40" i="19"/>
  <c r="P40" i="19"/>
  <c r="O40" i="19"/>
  <c r="N40" i="19"/>
  <c r="M40" i="19"/>
  <c r="L40" i="19"/>
  <c r="K40" i="19"/>
  <c r="J40" i="19"/>
  <c r="I40" i="19"/>
  <c r="H40" i="19"/>
  <c r="A40" i="19"/>
  <c r="W39" i="19"/>
  <c r="V39" i="19"/>
  <c r="U39" i="19"/>
  <c r="T39" i="19"/>
  <c r="S39" i="19"/>
  <c r="R39" i="19"/>
  <c r="Q39" i="19"/>
  <c r="P39" i="19"/>
  <c r="O39" i="19"/>
  <c r="N39" i="19"/>
  <c r="M39" i="19"/>
  <c r="L39" i="19"/>
  <c r="K39" i="19"/>
  <c r="J39" i="19"/>
  <c r="I39" i="19"/>
  <c r="H39" i="19"/>
  <c r="A39" i="19"/>
  <c r="W38" i="19"/>
  <c r="V38" i="19"/>
  <c r="U38" i="19"/>
  <c r="T38" i="19"/>
  <c r="S38" i="19"/>
  <c r="R38" i="19"/>
  <c r="Q38" i="19"/>
  <c r="P38" i="19"/>
  <c r="O38" i="19"/>
  <c r="N38" i="19"/>
  <c r="M38" i="19"/>
  <c r="L38" i="19"/>
  <c r="K38" i="19"/>
  <c r="J38" i="19"/>
  <c r="I38" i="19"/>
  <c r="H38" i="19"/>
  <c r="A38" i="19"/>
  <c r="W37" i="19"/>
  <c r="V37" i="19"/>
  <c r="U37" i="19"/>
  <c r="T37" i="19"/>
  <c r="S37" i="19"/>
  <c r="R37" i="19"/>
  <c r="Q37" i="19"/>
  <c r="P37" i="19"/>
  <c r="O37" i="19"/>
  <c r="N37" i="19"/>
  <c r="M37" i="19"/>
  <c r="L37" i="19"/>
  <c r="K37" i="19"/>
  <c r="J37" i="19"/>
  <c r="I37" i="19"/>
  <c r="H37" i="19"/>
  <c r="D37" i="19"/>
  <c r="A37" i="19"/>
  <c r="W36" i="19"/>
  <c r="V36" i="19"/>
  <c r="U36" i="19"/>
  <c r="T36" i="19"/>
  <c r="S36" i="19"/>
  <c r="R36" i="19"/>
  <c r="Q36" i="19"/>
  <c r="P36" i="19"/>
  <c r="O36" i="19"/>
  <c r="N36" i="19"/>
  <c r="M36" i="19"/>
  <c r="L36" i="19"/>
  <c r="K36" i="19"/>
  <c r="J36" i="19"/>
  <c r="I36" i="19"/>
  <c r="H36" i="19"/>
  <c r="A36" i="19"/>
  <c r="W35" i="19"/>
  <c r="V35" i="19"/>
  <c r="U35" i="19"/>
  <c r="T35" i="19"/>
  <c r="S35" i="19"/>
  <c r="R35" i="19"/>
  <c r="Q35" i="19"/>
  <c r="P35" i="19"/>
  <c r="O35" i="19"/>
  <c r="N35" i="19"/>
  <c r="M35" i="19"/>
  <c r="L35" i="19"/>
  <c r="K35" i="19"/>
  <c r="J35" i="19"/>
  <c r="I35" i="19"/>
  <c r="A35" i="19"/>
  <c r="W32" i="19"/>
  <c r="V32" i="19"/>
  <c r="U32" i="19"/>
  <c r="T32" i="19"/>
  <c r="S32" i="19"/>
  <c r="R32" i="19"/>
  <c r="Q32" i="19"/>
  <c r="P32" i="19"/>
  <c r="O32" i="19"/>
  <c r="N32" i="19"/>
  <c r="M32" i="19"/>
  <c r="L32" i="19"/>
  <c r="K32" i="19"/>
  <c r="J32" i="19"/>
  <c r="I32" i="19"/>
  <c r="A32" i="19"/>
  <c r="W31" i="19"/>
  <c r="V31" i="19"/>
  <c r="U31" i="19"/>
  <c r="T31" i="19"/>
  <c r="S31" i="19"/>
  <c r="R31" i="19"/>
  <c r="Q31" i="19"/>
  <c r="P31" i="19"/>
  <c r="O31" i="19"/>
  <c r="N31" i="19"/>
  <c r="M31" i="19"/>
  <c r="L31" i="19"/>
  <c r="K31" i="19"/>
  <c r="J31" i="19"/>
  <c r="I31" i="19"/>
  <c r="A31" i="19"/>
  <c r="W29" i="19"/>
  <c r="V29" i="19"/>
  <c r="U29" i="19"/>
  <c r="T29" i="19"/>
  <c r="S29" i="19"/>
  <c r="R29" i="19"/>
  <c r="Q29" i="19"/>
  <c r="P29" i="19"/>
  <c r="O29" i="19"/>
  <c r="N29" i="19"/>
  <c r="M29" i="19"/>
  <c r="L29" i="19"/>
  <c r="K29" i="19"/>
  <c r="J29" i="19"/>
  <c r="I29" i="19"/>
  <c r="H29" i="19"/>
  <c r="A29" i="19"/>
  <c r="A28" i="19"/>
  <c r="A27" i="19"/>
  <c r="W25" i="19"/>
  <c r="V25" i="19"/>
  <c r="U25" i="19"/>
  <c r="T25" i="19"/>
  <c r="S25" i="19"/>
  <c r="R25" i="19"/>
  <c r="Q25" i="19"/>
  <c r="P25" i="19"/>
  <c r="O25" i="19"/>
  <c r="N25" i="19"/>
  <c r="M25" i="19"/>
  <c r="L25" i="19"/>
  <c r="K25" i="19"/>
  <c r="J25" i="19"/>
  <c r="I25" i="19"/>
  <c r="H25" i="19"/>
  <c r="A25" i="19"/>
  <c r="A24" i="19"/>
  <c r="X23" i="19"/>
  <c r="W23" i="19"/>
  <c r="V23" i="19"/>
  <c r="U23" i="19"/>
  <c r="T23" i="19"/>
  <c r="S23" i="19"/>
  <c r="R23" i="19"/>
  <c r="Q23" i="19"/>
  <c r="P23" i="19"/>
  <c r="O23" i="19"/>
  <c r="N23" i="19"/>
  <c r="M23" i="19"/>
  <c r="L23" i="19"/>
  <c r="K23" i="19"/>
  <c r="J23" i="19"/>
  <c r="A23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A21" i="19"/>
  <c r="W19" i="19"/>
  <c r="V19" i="19"/>
  <c r="U19" i="19"/>
  <c r="T19" i="19"/>
  <c r="S19" i="19"/>
  <c r="R19" i="19"/>
  <c r="Q19" i="19"/>
  <c r="P19" i="19"/>
  <c r="O19" i="19"/>
  <c r="N19" i="19"/>
  <c r="M19" i="19"/>
  <c r="L19" i="19"/>
  <c r="K19" i="19"/>
  <c r="J19" i="19"/>
  <c r="I19" i="19"/>
  <c r="A19" i="19"/>
  <c r="W18" i="19"/>
  <c r="V18" i="19"/>
  <c r="U18" i="19"/>
  <c r="T18" i="19"/>
  <c r="S18" i="19"/>
  <c r="R18" i="19"/>
  <c r="Q18" i="19"/>
  <c r="P18" i="19"/>
  <c r="O18" i="19"/>
  <c r="N18" i="19"/>
  <c r="M18" i="19"/>
  <c r="L18" i="19"/>
  <c r="K18" i="19"/>
  <c r="J18" i="19"/>
  <c r="I18" i="19"/>
  <c r="A18" i="19"/>
  <c r="W16" i="19"/>
  <c r="V16" i="19"/>
  <c r="U16" i="19"/>
  <c r="T16" i="19"/>
  <c r="S16" i="19"/>
  <c r="R16" i="19"/>
  <c r="Q16" i="19"/>
  <c r="P16" i="19"/>
  <c r="O16" i="19"/>
  <c r="N16" i="19"/>
  <c r="M16" i="19"/>
  <c r="L16" i="19"/>
  <c r="K16" i="19"/>
  <c r="J16" i="19"/>
  <c r="I16" i="19"/>
  <c r="A16" i="19"/>
  <c r="W15" i="19"/>
  <c r="V15" i="19"/>
  <c r="U15" i="19"/>
  <c r="T15" i="19"/>
  <c r="S15" i="19"/>
  <c r="R15" i="19"/>
  <c r="Q15" i="19"/>
  <c r="P15" i="19"/>
  <c r="O15" i="19"/>
  <c r="N15" i="19"/>
  <c r="M15" i="19"/>
  <c r="L15" i="19"/>
  <c r="K15" i="19"/>
  <c r="J15" i="19"/>
  <c r="I15" i="19"/>
  <c r="A15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A13" i="19"/>
  <c r="A11" i="19"/>
  <c r="A10" i="19"/>
  <c r="A8" i="19"/>
  <c r="W4" i="19"/>
  <c r="V4" i="19"/>
  <c r="U4" i="19"/>
  <c r="T4" i="19"/>
  <c r="S4" i="19"/>
  <c r="R4" i="19"/>
  <c r="Q4" i="19"/>
  <c r="P4" i="19"/>
  <c r="O4" i="19"/>
  <c r="N4" i="19"/>
  <c r="M4" i="19"/>
  <c r="L4" i="19"/>
  <c r="K4" i="19"/>
  <c r="J4" i="19"/>
  <c r="W3" i="19"/>
  <c r="V3" i="19"/>
  <c r="U3" i="19"/>
  <c r="T3" i="19"/>
  <c r="S3" i="19"/>
  <c r="R3" i="19"/>
  <c r="Q3" i="19"/>
  <c r="P3" i="19"/>
  <c r="O3" i="19"/>
  <c r="N3" i="19"/>
  <c r="M3" i="19"/>
  <c r="L3" i="19"/>
  <c r="K3" i="19"/>
  <c r="J3" i="19"/>
  <c r="W89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A89" i="2"/>
  <c r="W88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A88" i="2"/>
  <c r="W87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A87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A86" i="2"/>
  <c r="W85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A85" i="2"/>
  <c r="W84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A84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A83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A80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A79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A78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A77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A76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A73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A72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A71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A70" i="2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A69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A66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A65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A64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A63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A60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A59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A58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A57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A54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A53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A52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A51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A50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A47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A46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A45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A44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A43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A40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A39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A38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D37" i="2"/>
  <c r="A37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A36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A35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A32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A31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A29" i="2"/>
  <c r="A28" i="2"/>
  <c r="A27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A25" i="2"/>
  <c r="A24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A23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A21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A19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A18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A16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A15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A13" i="2"/>
  <c r="A11" i="2"/>
  <c r="A10" i="2"/>
  <c r="A8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A186" i="21"/>
  <c r="A185" i="21"/>
  <c r="A184" i="21"/>
  <c r="A183" i="21"/>
  <c r="A182" i="21"/>
  <c r="A181" i="21"/>
  <c r="W178" i="21"/>
  <c r="V178" i="21"/>
  <c r="U178" i="21"/>
  <c r="T178" i="21"/>
  <c r="S178" i="21"/>
  <c r="R178" i="21"/>
  <c r="Q178" i="21"/>
  <c r="P178" i="21"/>
  <c r="O178" i="21"/>
  <c r="N178" i="21"/>
  <c r="M178" i="21"/>
  <c r="L178" i="21"/>
  <c r="K178" i="21"/>
  <c r="J178" i="21"/>
  <c r="I178" i="21"/>
  <c r="A178" i="21"/>
  <c r="W177" i="21"/>
  <c r="V177" i="21"/>
  <c r="U177" i="21"/>
  <c r="T177" i="21"/>
  <c r="S177" i="21"/>
  <c r="R177" i="21"/>
  <c r="Q177" i="21"/>
  <c r="P177" i="21"/>
  <c r="O177" i="21"/>
  <c r="N177" i="21"/>
  <c r="M177" i="21"/>
  <c r="L177" i="21"/>
  <c r="K177" i="21"/>
  <c r="J177" i="21"/>
  <c r="I177" i="21"/>
  <c r="A177" i="21"/>
  <c r="W176" i="21"/>
  <c r="V176" i="21"/>
  <c r="U176" i="21"/>
  <c r="T176" i="21"/>
  <c r="S176" i="21"/>
  <c r="R176" i="21"/>
  <c r="Q176" i="21"/>
  <c r="P176" i="21"/>
  <c r="O176" i="21"/>
  <c r="N176" i="21"/>
  <c r="M176" i="21"/>
  <c r="L176" i="21"/>
  <c r="K176" i="21"/>
  <c r="J176" i="21"/>
  <c r="I176" i="21"/>
  <c r="A176" i="21"/>
  <c r="W175" i="21"/>
  <c r="V175" i="21"/>
  <c r="U175" i="21"/>
  <c r="T175" i="21"/>
  <c r="S175" i="21"/>
  <c r="R175" i="21"/>
  <c r="Q175" i="21"/>
  <c r="P175" i="21"/>
  <c r="O175" i="21"/>
  <c r="N175" i="21"/>
  <c r="M175" i="21"/>
  <c r="L175" i="21"/>
  <c r="K175" i="21"/>
  <c r="J175" i="21"/>
  <c r="I175" i="21"/>
  <c r="A175" i="21"/>
  <c r="W174" i="21"/>
  <c r="V174" i="21"/>
  <c r="U174" i="21"/>
  <c r="T174" i="21"/>
  <c r="S174" i="21"/>
  <c r="R174" i="21"/>
  <c r="Q174" i="21"/>
  <c r="P174" i="21"/>
  <c r="O174" i="21"/>
  <c r="N174" i="21"/>
  <c r="M174" i="21"/>
  <c r="L174" i="21"/>
  <c r="K174" i="21"/>
  <c r="J174" i="21"/>
  <c r="I174" i="21"/>
  <c r="F174" i="21"/>
  <c r="A174" i="21"/>
  <c r="W173" i="21"/>
  <c r="V173" i="21"/>
  <c r="U173" i="21"/>
  <c r="T173" i="21"/>
  <c r="S173" i="21"/>
  <c r="R173" i="21"/>
  <c r="Q173" i="21"/>
  <c r="P173" i="21"/>
  <c r="O173" i="21"/>
  <c r="N173" i="21"/>
  <c r="M173" i="21"/>
  <c r="L173" i="21"/>
  <c r="K173" i="21"/>
  <c r="J173" i="21"/>
  <c r="I173" i="21"/>
  <c r="F173" i="21"/>
  <c r="A173" i="21"/>
  <c r="W172" i="21"/>
  <c r="V172" i="21"/>
  <c r="U172" i="21"/>
  <c r="T172" i="21"/>
  <c r="S172" i="21"/>
  <c r="R172" i="21"/>
  <c r="Q172" i="21"/>
  <c r="P172" i="21"/>
  <c r="O172" i="21"/>
  <c r="N172" i="21"/>
  <c r="M172" i="21"/>
  <c r="L172" i="21"/>
  <c r="K172" i="21"/>
  <c r="J172" i="21"/>
  <c r="I172" i="21"/>
  <c r="F172" i="21"/>
  <c r="A172" i="21"/>
  <c r="W170" i="21"/>
  <c r="V170" i="21"/>
  <c r="U170" i="21"/>
  <c r="T170" i="21"/>
  <c r="S170" i="21"/>
  <c r="R170" i="21"/>
  <c r="Q170" i="21"/>
  <c r="P170" i="21"/>
  <c r="O170" i="21"/>
  <c r="N170" i="21"/>
  <c r="M170" i="21"/>
  <c r="L170" i="21"/>
  <c r="K170" i="21"/>
  <c r="J170" i="21"/>
  <c r="I170" i="21"/>
  <c r="A170" i="21"/>
  <c r="W169" i="21"/>
  <c r="V169" i="21"/>
  <c r="U169" i="21"/>
  <c r="T169" i="21"/>
  <c r="S169" i="21"/>
  <c r="R169" i="21"/>
  <c r="Q169" i="21"/>
  <c r="P169" i="21"/>
  <c r="O169" i="21"/>
  <c r="N169" i="21"/>
  <c r="M169" i="21"/>
  <c r="L169" i="21"/>
  <c r="K169" i="21"/>
  <c r="J169" i="21"/>
  <c r="I169" i="21"/>
  <c r="A169" i="21"/>
  <c r="I166" i="21"/>
  <c r="A166" i="21"/>
  <c r="I165" i="21"/>
  <c r="F165" i="21"/>
  <c r="A165" i="21"/>
  <c r="I164" i="21"/>
  <c r="A164" i="21"/>
  <c r="I163" i="21"/>
  <c r="A163" i="21"/>
  <c r="I162" i="21"/>
  <c r="A162" i="21"/>
  <c r="I160" i="21"/>
  <c r="A160" i="21"/>
  <c r="I159" i="21"/>
  <c r="A159" i="21"/>
  <c r="I156" i="21"/>
  <c r="A156" i="21"/>
  <c r="I155" i="21"/>
  <c r="F155" i="21"/>
  <c r="A155" i="21"/>
  <c r="I154" i="21"/>
  <c r="A154" i="21"/>
  <c r="I153" i="21"/>
  <c r="A153" i="21"/>
  <c r="I152" i="21"/>
  <c r="A152" i="21"/>
  <c r="I150" i="21"/>
  <c r="A150" i="21"/>
  <c r="I149" i="21"/>
  <c r="A149" i="21"/>
  <c r="I146" i="21"/>
  <c r="A146" i="21"/>
  <c r="I145" i="21"/>
  <c r="F145" i="21"/>
  <c r="A145" i="21"/>
  <c r="I144" i="21"/>
  <c r="F144" i="21"/>
  <c r="A144" i="21"/>
  <c r="I143" i="21"/>
  <c r="F143" i="21"/>
  <c r="A143" i="21"/>
  <c r="I142" i="21"/>
  <c r="A142" i="21"/>
  <c r="I140" i="21"/>
  <c r="A140" i="21"/>
  <c r="I139" i="21"/>
  <c r="A139" i="21"/>
  <c r="I136" i="21"/>
  <c r="A136" i="21"/>
  <c r="I135" i="21"/>
  <c r="F135" i="21"/>
  <c r="A135" i="21"/>
  <c r="I134" i="21"/>
  <c r="A134" i="21"/>
  <c r="I133" i="21"/>
  <c r="A133" i="21"/>
  <c r="I132" i="21"/>
  <c r="A132" i="21"/>
  <c r="I130" i="21"/>
  <c r="A130" i="21"/>
  <c r="I129" i="21"/>
  <c r="A129" i="21"/>
  <c r="I126" i="21"/>
  <c r="A126" i="21"/>
  <c r="I125" i="21"/>
  <c r="F125" i="21"/>
  <c r="A125" i="21"/>
  <c r="I124" i="21"/>
  <c r="F124" i="21"/>
  <c r="A124" i="21"/>
  <c r="I123" i="21"/>
  <c r="A123" i="21"/>
  <c r="I122" i="21"/>
  <c r="A122" i="21"/>
  <c r="I120" i="21"/>
  <c r="A120" i="21"/>
  <c r="I119" i="21"/>
  <c r="A119" i="21"/>
  <c r="I116" i="21"/>
  <c r="D116" i="21"/>
  <c r="A116" i="21"/>
  <c r="I115" i="21"/>
  <c r="D115" i="21"/>
  <c r="A115" i="21"/>
  <c r="I114" i="21"/>
  <c r="D114" i="21"/>
  <c r="A114" i="21"/>
  <c r="I113" i="21"/>
  <c r="D113" i="21"/>
  <c r="A113" i="21"/>
  <c r="I112" i="21"/>
  <c r="D112" i="21"/>
  <c r="A112" i="21"/>
  <c r="I111" i="21"/>
  <c r="D111" i="21"/>
  <c r="A111" i="21"/>
  <c r="I110" i="21"/>
  <c r="D110" i="21"/>
  <c r="A110" i="21"/>
  <c r="I109" i="21"/>
  <c r="D109" i="21"/>
  <c r="A109" i="21"/>
  <c r="I108" i="21"/>
  <c r="D108" i="21"/>
  <c r="A108" i="21"/>
  <c r="I107" i="21"/>
  <c r="D107" i="21"/>
  <c r="A107" i="21"/>
  <c r="I106" i="21"/>
  <c r="D106" i="21"/>
  <c r="A106" i="21"/>
  <c r="I103" i="21"/>
  <c r="A103" i="21"/>
  <c r="W101" i="21"/>
  <c r="V101" i="21"/>
  <c r="U101" i="21"/>
  <c r="T101" i="21"/>
  <c r="S101" i="21"/>
  <c r="R101" i="21"/>
  <c r="Q101" i="21"/>
  <c r="P101" i="21"/>
  <c r="O101" i="21"/>
  <c r="N101" i="21"/>
  <c r="M101" i="21"/>
  <c r="L101" i="21"/>
  <c r="K101" i="21"/>
  <c r="J101" i="21"/>
  <c r="I101" i="21"/>
  <c r="A101" i="21"/>
  <c r="D100" i="21"/>
  <c r="A100" i="21"/>
  <c r="D99" i="21"/>
  <c r="A99" i="21"/>
  <c r="D98" i="21"/>
  <c r="A98" i="21"/>
  <c r="D97" i="21"/>
  <c r="A97" i="21"/>
  <c r="D96" i="21"/>
  <c r="A96" i="21"/>
  <c r="D95" i="21"/>
  <c r="A95" i="21"/>
  <c r="D94" i="21"/>
  <c r="A94" i="21"/>
  <c r="D93" i="21"/>
  <c r="A93" i="21"/>
  <c r="D92" i="21"/>
  <c r="A92" i="21"/>
  <c r="D91" i="21"/>
  <c r="A91" i="21"/>
  <c r="D90" i="21"/>
  <c r="A90" i="21"/>
  <c r="D89" i="21"/>
  <c r="A89" i="21"/>
  <c r="D88" i="21"/>
  <c r="A88" i="21"/>
  <c r="D87" i="21"/>
  <c r="A87" i="21"/>
  <c r="D86" i="21"/>
  <c r="A86" i="21"/>
  <c r="W83" i="21"/>
  <c r="V83" i="21"/>
  <c r="U83" i="21"/>
  <c r="T83" i="21"/>
  <c r="S83" i="21"/>
  <c r="R83" i="21"/>
  <c r="Q83" i="21"/>
  <c r="P83" i="21"/>
  <c r="O83" i="21"/>
  <c r="N83" i="21"/>
  <c r="M83" i="21"/>
  <c r="L83" i="21"/>
  <c r="K83" i="21"/>
  <c r="J83" i="21"/>
  <c r="I83" i="21"/>
  <c r="A83" i="21"/>
  <c r="I82" i="21"/>
  <c r="D82" i="21"/>
  <c r="A82" i="21"/>
  <c r="I81" i="21"/>
  <c r="D81" i="21"/>
  <c r="A81" i="21"/>
  <c r="I80" i="21"/>
  <c r="D80" i="21"/>
  <c r="A80" i="21"/>
  <c r="I79" i="21"/>
  <c r="D79" i="21"/>
  <c r="A79" i="21"/>
  <c r="I78" i="21"/>
  <c r="D78" i="21"/>
  <c r="A78" i="21"/>
  <c r="I77" i="21"/>
  <c r="D77" i="21"/>
  <c r="A77" i="21"/>
  <c r="I76" i="21"/>
  <c r="D76" i="21"/>
  <c r="A76" i="21"/>
  <c r="I75" i="21"/>
  <c r="D75" i="21"/>
  <c r="A75" i="21"/>
  <c r="I74" i="21"/>
  <c r="D74" i="21"/>
  <c r="A74" i="21"/>
  <c r="I73" i="21"/>
  <c r="D73" i="21"/>
  <c r="A73" i="21"/>
  <c r="I72" i="21"/>
  <c r="D72" i="21"/>
  <c r="A72" i="21"/>
  <c r="I71" i="21"/>
  <c r="D71" i="21"/>
  <c r="A71" i="21"/>
  <c r="I70" i="21"/>
  <c r="D70" i="21"/>
  <c r="A70" i="21"/>
  <c r="I69" i="21"/>
  <c r="D69" i="21"/>
  <c r="A69" i="21"/>
  <c r="I68" i="21"/>
  <c r="D68" i="21"/>
  <c r="A68" i="21"/>
  <c r="W65" i="21"/>
  <c r="V65" i="21"/>
  <c r="U65" i="21"/>
  <c r="T65" i="21"/>
  <c r="S65" i="21"/>
  <c r="R65" i="21"/>
  <c r="Q65" i="21"/>
  <c r="P65" i="21"/>
  <c r="O65" i="21"/>
  <c r="N65" i="21"/>
  <c r="M65" i="21"/>
  <c r="L65" i="21"/>
  <c r="K65" i="21"/>
  <c r="J65" i="21"/>
  <c r="I65" i="21"/>
  <c r="A65" i="21"/>
  <c r="D64" i="21"/>
  <c r="A64" i="21"/>
  <c r="D63" i="21"/>
  <c r="A63" i="21"/>
  <c r="D62" i="21"/>
  <c r="A62" i="21"/>
  <c r="D61" i="21"/>
  <c r="A61" i="21"/>
  <c r="D60" i="21"/>
  <c r="A60" i="21"/>
  <c r="D59" i="21"/>
  <c r="A59" i="21"/>
  <c r="D58" i="21"/>
  <c r="A58" i="21"/>
  <c r="D57" i="21"/>
  <c r="A57" i="21"/>
  <c r="D56" i="21"/>
  <c r="A56" i="21"/>
  <c r="D55" i="21"/>
  <c r="A55" i="21"/>
  <c r="D54" i="21"/>
  <c r="A54" i="21"/>
  <c r="D53" i="21"/>
  <c r="A53" i="21"/>
  <c r="D52" i="21"/>
  <c r="A52" i="21"/>
  <c r="D51" i="21"/>
  <c r="A51" i="21"/>
  <c r="D50" i="21"/>
  <c r="A50" i="21"/>
  <c r="W47" i="21"/>
  <c r="V47" i="21"/>
  <c r="U47" i="21"/>
  <c r="T47" i="21"/>
  <c r="S47" i="21"/>
  <c r="R47" i="21"/>
  <c r="Q47" i="21"/>
  <c r="P47" i="21"/>
  <c r="O47" i="21"/>
  <c r="N47" i="21"/>
  <c r="M47" i="21"/>
  <c r="L47" i="21"/>
  <c r="K47" i="21"/>
  <c r="J47" i="21"/>
  <c r="I47" i="21"/>
  <c r="A47" i="21"/>
  <c r="D46" i="21"/>
  <c r="A46" i="21"/>
  <c r="D45" i="21"/>
  <c r="A45" i="21"/>
  <c r="D44" i="21"/>
  <c r="A44" i="21"/>
  <c r="D43" i="21"/>
  <c r="A43" i="21"/>
  <c r="D42" i="21"/>
  <c r="A42" i="21"/>
  <c r="D41" i="21"/>
  <c r="A41" i="21"/>
  <c r="D40" i="21"/>
  <c r="A40" i="21"/>
  <c r="D39" i="21"/>
  <c r="A39" i="21"/>
  <c r="D38" i="21"/>
  <c r="A38" i="21"/>
  <c r="D37" i="21"/>
  <c r="A37" i="21"/>
  <c r="D36" i="21"/>
  <c r="A36" i="21"/>
  <c r="D35" i="21"/>
  <c r="A35" i="21"/>
  <c r="D34" i="21"/>
  <c r="A34" i="21"/>
  <c r="D33" i="21"/>
  <c r="A33" i="21"/>
  <c r="D32" i="21"/>
  <c r="A32" i="21"/>
  <c r="I30" i="21"/>
  <c r="W29" i="21"/>
  <c r="V29" i="21"/>
  <c r="U29" i="21"/>
  <c r="T29" i="21"/>
  <c r="S29" i="21"/>
  <c r="R29" i="21"/>
  <c r="Q29" i="21"/>
  <c r="P29" i="21"/>
  <c r="O29" i="21"/>
  <c r="N29" i="21"/>
  <c r="M29" i="21"/>
  <c r="L29" i="21"/>
  <c r="K29" i="21"/>
  <c r="J29" i="21"/>
  <c r="I29" i="21"/>
  <c r="A29" i="21"/>
  <c r="A28" i="21"/>
  <c r="A27" i="21"/>
  <c r="A26" i="21"/>
  <c r="A25" i="21"/>
  <c r="A24" i="21"/>
  <c r="A23" i="21"/>
  <c r="A22" i="21"/>
  <c r="A21" i="21"/>
  <c r="A20" i="21"/>
  <c r="A19" i="21"/>
  <c r="A18" i="21"/>
  <c r="A17" i="21"/>
  <c r="A16" i="21"/>
  <c r="A15" i="21"/>
  <c r="A14" i="21"/>
  <c r="W11" i="21"/>
  <c r="V11" i="21"/>
  <c r="U11" i="21"/>
  <c r="T11" i="21"/>
  <c r="S11" i="21"/>
  <c r="R11" i="21"/>
  <c r="Q11" i="21"/>
  <c r="P11" i="21"/>
  <c r="O11" i="21"/>
  <c r="N11" i="21"/>
  <c r="M11" i="21"/>
  <c r="L11" i="21"/>
  <c r="K11" i="21"/>
  <c r="J11" i="21"/>
  <c r="A11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J10" i="21"/>
  <c r="A10" i="21"/>
  <c r="W9" i="21"/>
  <c r="V9" i="21"/>
  <c r="U9" i="21"/>
  <c r="T9" i="21"/>
  <c r="S9" i="21"/>
  <c r="R9" i="21"/>
  <c r="Q9" i="21"/>
  <c r="P9" i="21"/>
  <c r="O9" i="21"/>
  <c r="N9" i="21"/>
  <c r="M9" i="21"/>
  <c r="L9" i="21"/>
  <c r="K9" i="21"/>
  <c r="J9" i="21"/>
  <c r="A9" i="21"/>
  <c r="W8" i="21"/>
  <c r="V8" i="21"/>
  <c r="U8" i="21"/>
  <c r="T8" i="21"/>
  <c r="S8" i="21"/>
  <c r="R8" i="21"/>
  <c r="Q8" i="21"/>
  <c r="P8" i="21"/>
  <c r="O8" i="21"/>
  <c r="N8" i="21"/>
  <c r="M8" i="21"/>
  <c r="L8" i="21"/>
  <c r="K8" i="21"/>
  <c r="J8" i="21"/>
  <c r="A8" i="21"/>
  <c r="W7" i="21"/>
  <c r="V7" i="21"/>
  <c r="U7" i="21"/>
  <c r="T7" i="21"/>
  <c r="S7" i="21"/>
  <c r="R7" i="21"/>
  <c r="Q7" i="21"/>
  <c r="P7" i="21"/>
  <c r="O7" i="21"/>
  <c r="N7" i="21"/>
  <c r="M7" i="21"/>
  <c r="L7" i="21"/>
  <c r="K7" i="21"/>
  <c r="J7" i="21"/>
  <c r="W4" i="21"/>
  <c r="V4" i="21"/>
  <c r="U4" i="21"/>
  <c r="T4" i="21"/>
  <c r="S4" i="21"/>
  <c r="R4" i="21"/>
  <c r="Q4" i="21"/>
  <c r="P4" i="21"/>
  <c r="O4" i="21"/>
  <c r="N4" i="21"/>
  <c r="M4" i="21"/>
  <c r="L4" i="21"/>
  <c r="K4" i="21"/>
  <c r="J4" i="21"/>
  <c r="W3" i="21"/>
  <c r="V3" i="21"/>
  <c r="U3" i="21"/>
  <c r="T3" i="21"/>
  <c r="S3" i="21"/>
  <c r="R3" i="21"/>
  <c r="Q3" i="21"/>
  <c r="P3" i="21"/>
  <c r="O3" i="21"/>
  <c r="N3" i="21"/>
  <c r="M3" i="21"/>
  <c r="L3" i="21"/>
  <c r="K3" i="21"/>
  <c r="J3" i="21"/>
  <c r="I3" i="21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A79" i="5"/>
  <c r="W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D78" i="5"/>
  <c r="A78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D77" i="5"/>
  <c r="A77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D76" i="5"/>
  <c r="A76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D75" i="5"/>
  <c r="A75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D74" i="5"/>
  <c r="A74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D73" i="5"/>
  <c r="A73" i="5"/>
  <c r="W72" i="5"/>
  <c r="V72" i="5"/>
  <c r="U72" i="5"/>
  <c r="T72" i="5"/>
  <c r="S72" i="5"/>
  <c r="R72" i="5"/>
  <c r="Q72" i="5"/>
  <c r="P72" i="5"/>
  <c r="O72" i="5"/>
  <c r="N72" i="5"/>
  <c r="M72" i="5"/>
  <c r="L72" i="5"/>
  <c r="K72" i="5"/>
  <c r="J72" i="5"/>
  <c r="I72" i="5"/>
  <c r="D72" i="5"/>
  <c r="A72" i="5"/>
  <c r="W71" i="5"/>
  <c r="V71" i="5"/>
  <c r="U71" i="5"/>
  <c r="T71" i="5"/>
  <c r="S71" i="5"/>
  <c r="R71" i="5"/>
  <c r="Q71" i="5"/>
  <c r="P71" i="5"/>
  <c r="O71" i="5"/>
  <c r="N71" i="5"/>
  <c r="M71" i="5"/>
  <c r="L71" i="5"/>
  <c r="K71" i="5"/>
  <c r="J71" i="5"/>
  <c r="I71" i="5"/>
  <c r="D71" i="5"/>
  <c r="A71" i="5"/>
  <c r="W70" i="5"/>
  <c r="V70" i="5"/>
  <c r="U70" i="5"/>
  <c r="T70" i="5"/>
  <c r="S70" i="5"/>
  <c r="R70" i="5"/>
  <c r="Q70" i="5"/>
  <c r="P70" i="5"/>
  <c r="O70" i="5"/>
  <c r="N70" i="5"/>
  <c r="M70" i="5"/>
  <c r="L70" i="5"/>
  <c r="K70" i="5"/>
  <c r="J70" i="5"/>
  <c r="I70" i="5"/>
  <c r="D70" i="5"/>
  <c r="A70" i="5"/>
  <c r="W69" i="5"/>
  <c r="V69" i="5"/>
  <c r="U69" i="5"/>
  <c r="T69" i="5"/>
  <c r="S69" i="5"/>
  <c r="R69" i="5"/>
  <c r="Q69" i="5"/>
  <c r="P69" i="5"/>
  <c r="O69" i="5"/>
  <c r="N69" i="5"/>
  <c r="M69" i="5"/>
  <c r="L69" i="5"/>
  <c r="K69" i="5"/>
  <c r="J69" i="5"/>
  <c r="I69" i="5"/>
  <c r="D69" i="5"/>
  <c r="A69" i="5"/>
  <c r="W68" i="5"/>
  <c r="V68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D68" i="5"/>
  <c r="A68" i="5"/>
  <c r="W67" i="5"/>
  <c r="V67" i="5"/>
  <c r="U67" i="5"/>
  <c r="T67" i="5"/>
  <c r="S67" i="5"/>
  <c r="R67" i="5"/>
  <c r="Q67" i="5"/>
  <c r="P67" i="5"/>
  <c r="O67" i="5"/>
  <c r="N67" i="5"/>
  <c r="M67" i="5"/>
  <c r="L67" i="5"/>
  <c r="K67" i="5"/>
  <c r="J67" i="5"/>
  <c r="I67" i="5"/>
  <c r="D67" i="5"/>
  <c r="A67" i="5"/>
  <c r="W66" i="5"/>
  <c r="V66" i="5"/>
  <c r="U66" i="5"/>
  <c r="T66" i="5"/>
  <c r="S66" i="5"/>
  <c r="R66" i="5"/>
  <c r="Q66" i="5"/>
  <c r="P66" i="5"/>
  <c r="O66" i="5"/>
  <c r="N66" i="5"/>
  <c r="M66" i="5"/>
  <c r="L66" i="5"/>
  <c r="K66" i="5"/>
  <c r="J66" i="5"/>
  <c r="I66" i="5"/>
  <c r="D66" i="5"/>
  <c r="A66" i="5"/>
  <c r="W65" i="5"/>
  <c r="V65" i="5"/>
  <c r="U65" i="5"/>
  <c r="T65" i="5"/>
  <c r="S65" i="5"/>
  <c r="R65" i="5"/>
  <c r="Q65" i="5"/>
  <c r="P65" i="5"/>
  <c r="O65" i="5"/>
  <c r="N65" i="5"/>
  <c r="M65" i="5"/>
  <c r="L65" i="5"/>
  <c r="K65" i="5"/>
  <c r="J65" i="5"/>
  <c r="I65" i="5"/>
  <c r="D65" i="5"/>
  <c r="A65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A62" i="5"/>
  <c r="W61" i="5"/>
  <c r="V61" i="5"/>
  <c r="U61" i="5"/>
  <c r="T61" i="5"/>
  <c r="S61" i="5"/>
  <c r="R61" i="5"/>
  <c r="Q61" i="5"/>
  <c r="P61" i="5"/>
  <c r="O61" i="5"/>
  <c r="N61" i="5"/>
  <c r="M61" i="5"/>
  <c r="L61" i="5"/>
  <c r="K61" i="5"/>
  <c r="J61" i="5"/>
  <c r="I61" i="5"/>
  <c r="D61" i="5"/>
  <c r="A61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D60" i="5"/>
  <c r="A60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D59" i="5"/>
  <c r="A59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D58" i="5"/>
  <c r="A58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D57" i="5"/>
  <c r="A57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D56" i="5"/>
  <c r="A56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D55" i="5"/>
  <c r="A55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D54" i="5"/>
  <c r="A54" i="5"/>
  <c r="W53" i="5"/>
  <c r="V53" i="5"/>
  <c r="U53" i="5"/>
  <c r="T53" i="5"/>
  <c r="S53" i="5"/>
  <c r="R53" i="5"/>
  <c r="Q53" i="5"/>
  <c r="P53" i="5"/>
  <c r="O53" i="5"/>
  <c r="N53" i="5"/>
  <c r="M53" i="5"/>
  <c r="L53" i="5"/>
  <c r="K53" i="5"/>
  <c r="J53" i="5"/>
  <c r="I53" i="5"/>
  <c r="D53" i="5"/>
  <c r="A53" i="5"/>
  <c r="W52" i="5"/>
  <c r="V52" i="5"/>
  <c r="U52" i="5"/>
  <c r="T52" i="5"/>
  <c r="S52" i="5"/>
  <c r="R52" i="5"/>
  <c r="Q52" i="5"/>
  <c r="P52" i="5"/>
  <c r="O52" i="5"/>
  <c r="N52" i="5"/>
  <c r="M52" i="5"/>
  <c r="L52" i="5"/>
  <c r="K52" i="5"/>
  <c r="J52" i="5"/>
  <c r="I52" i="5"/>
  <c r="D52" i="5"/>
  <c r="A52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D51" i="5"/>
  <c r="A51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D50" i="5"/>
  <c r="A50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D49" i="5"/>
  <c r="A49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D48" i="5"/>
  <c r="A48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A45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D44" i="5"/>
  <c r="A44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D43" i="5"/>
  <c r="A43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D42" i="5"/>
  <c r="A42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D41" i="5"/>
  <c r="A41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D40" i="5"/>
  <c r="A40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D39" i="5"/>
  <c r="A39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D38" i="5"/>
  <c r="A38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D37" i="5"/>
  <c r="A37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D36" i="5"/>
  <c r="A36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D35" i="5"/>
  <c r="A35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D34" i="5"/>
  <c r="A34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D33" i="5"/>
  <c r="A33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D32" i="5"/>
  <c r="A32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D31" i="5"/>
  <c r="A31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A28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A27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A26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A24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A23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A21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A20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D19" i="5"/>
  <c r="A19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D18" i="5"/>
  <c r="A18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D17" i="5"/>
  <c r="A17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D16" i="5"/>
  <c r="A16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D15" i="5"/>
  <c r="A15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D14" i="5"/>
  <c r="A14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D13" i="5"/>
  <c r="A13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D12" i="5"/>
  <c r="A12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D11" i="5"/>
  <c r="A11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D10" i="5"/>
  <c r="A10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D9" i="5"/>
  <c r="A9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D8" i="5"/>
  <c r="A8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</calcChain>
</file>

<file path=xl/sharedStrings.xml><?xml version="1.0" encoding="utf-8"?>
<sst xmlns="http://schemas.openxmlformats.org/spreadsheetml/2006/main" count="1155" uniqueCount="161">
  <si>
    <t>($ million)</t>
  </si>
  <si>
    <t>Line</t>
  </si>
  <si>
    <t>Column</t>
  </si>
  <si>
    <t>Reference</t>
  </si>
  <si>
    <t>Amortization</t>
  </si>
  <si>
    <t>Total</t>
  </si>
  <si>
    <t>Per Cent Increase</t>
  </si>
  <si>
    <t>Construction Work in Progress</t>
  </si>
  <si>
    <t xml:space="preserve"> </t>
  </si>
  <si>
    <t>Opening Balance</t>
  </si>
  <si>
    <t>Capital Expenditures</t>
  </si>
  <si>
    <t>Capital Additions</t>
  </si>
  <si>
    <t>Closing Balance</t>
  </si>
  <si>
    <t>Gross Property</t>
  </si>
  <si>
    <t>Retirements</t>
  </si>
  <si>
    <t>Accumulated Depreciation</t>
  </si>
  <si>
    <t>Mid-Year Balance</t>
  </si>
  <si>
    <t>Revenue Requirements</t>
  </si>
  <si>
    <t>Income Taxes</t>
  </si>
  <si>
    <t>Operations &amp; Maintenance</t>
  </si>
  <si>
    <t>CWIP in Rate Base</t>
  </si>
  <si>
    <t>Mid-Year Rate Base</t>
  </si>
  <si>
    <t>Project:</t>
  </si>
  <si>
    <t>In-Service Year (yyyy)</t>
  </si>
  <si>
    <t>Debt (% of Capital)</t>
  </si>
  <si>
    <t>Cost of Debt (%)</t>
  </si>
  <si>
    <t>Equity (% of Capital)</t>
  </si>
  <si>
    <t>Cost of Equity (%)</t>
  </si>
  <si>
    <t>O&amp;M (% of Capital Additions)</t>
  </si>
  <si>
    <t>O&amp;M Escalation Rate (%)</t>
  </si>
  <si>
    <t>CWIP Carrying Cost (IDC or AFUDC)</t>
  </si>
  <si>
    <t>CWIP in Rate Base (Y or N)</t>
  </si>
  <si>
    <t>Capital Expenditures (nominal $ millions)</t>
  </si>
  <si>
    <t>AFUDC</t>
  </si>
  <si>
    <t>Cost of Debt</t>
  </si>
  <si>
    <t>Cost of Equity</t>
  </si>
  <si>
    <t>Deferred Income Tax Account</t>
  </si>
  <si>
    <t>Y</t>
  </si>
  <si>
    <t>SCE</t>
  </si>
  <si>
    <t>Anaheim</t>
  </si>
  <si>
    <t>Azusa</t>
  </si>
  <si>
    <t>Banning</t>
  </si>
  <si>
    <t>Pasadena</t>
  </si>
  <si>
    <t>Riverside</t>
  </si>
  <si>
    <t>Vernon</t>
  </si>
  <si>
    <t>HV Base TRR</t>
  </si>
  <si>
    <t>HV TRBAA</t>
  </si>
  <si>
    <t>HV Standby Credit</t>
  </si>
  <si>
    <t>HV TRBAA Escalation</t>
  </si>
  <si>
    <t>HV Standby Credit Escalation</t>
  </si>
  <si>
    <t>Gross Load Growth</t>
  </si>
  <si>
    <t>Gross Load (GWh)</t>
  </si>
  <si>
    <t>TAC Rate ($/MWh)</t>
  </si>
  <si>
    <t>HV Revenue Requirements</t>
  </si>
  <si>
    <t>Existing Facilities</t>
  </si>
  <si>
    <t>Summary</t>
  </si>
  <si>
    <t>Rate Base</t>
  </si>
  <si>
    <t>Return</t>
  </si>
  <si>
    <t>Subtotal</t>
  </si>
  <si>
    <t>Other PTOs</t>
  </si>
  <si>
    <t>Gross Plant</t>
  </si>
  <si>
    <t>HV Gross Plant</t>
  </si>
  <si>
    <t>HV Rate Base</t>
  </si>
  <si>
    <t>Total HV Base TRR</t>
  </si>
  <si>
    <t>Forecast Assumptions:</t>
  </si>
  <si>
    <t>Average Return Rate</t>
  </si>
  <si>
    <t>Reliability</t>
  </si>
  <si>
    <t>South CC</t>
  </si>
  <si>
    <t>WOD</t>
  </si>
  <si>
    <t>CW-Lugo</t>
  </si>
  <si>
    <t>Tehachapi</t>
  </si>
  <si>
    <t>Depreciation Rate (%)</t>
  </si>
  <si>
    <t>Depreciation</t>
  </si>
  <si>
    <t>Income Taxes - Federal</t>
  </si>
  <si>
    <t>Income Taxes - State</t>
  </si>
  <si>
    <t>Cumulative Per Cent Increase</t>
  </si>
  <si>
    <t>Deferred Income Taxes</t>
  </si>
  <si>
    <t>Deferred Income Taxes - Federal</t>
  </si>
  <si>
    <t>Deferred Income Taxes - State</t>
  </si>
  <si>
    <t>Depreciation - Federal Income Tax</t>
  </si>
  <si>
    <t>Depreciation - State Income Tax</t>
  </si>
  <si>
    <t>Federal Income Tax (MACRS 15-year)</t>
  </si>
  <si>
    <t>Federal Income Tax Rate (%)</t>
  </si>
  <si>
    <t>State Income Tax Declining Balance (%)</t>
  </si>
  <si>
    <t>State Income Tax Rate</t>
  </si>
  <si>
    <t>Deferred Federal Income Tax (Y or N)</t>
  </si>
  <si>
    <t>Deferred State Income Tax (Y or N)</t>
  </si>
  <si>
    <t>Links</t>
  </si>
  <si>
    <t>PG&amp;E</t>
  </si>
  <si>
    <t>SDG&amp;E</t>
  </si>
  <si>
    <t>Trans Bay Cable</t>
  </si>
  <si>
    <t>Citizens Sunrise</t>
  </si>
  <si>
    <t>Colton</t>
  </si>
  <si>
    <t>Line 141</t>
  </si>
  <si>
    <t xml:space="preserve">HV Total </t>
  </si>
  <si>
    <r>
      <t xml:space="preserve">Gross Load </t>
    </r>
    <r>
      <rPr>
        <b/>
        <sz val="10"/>
        <color theme="1"/>
        <rFont val="Arial"/>
        <family val="2"/>
      </rPr>
      <t xml:space="preserve">(GWh) </t>
    </r>
  </si>
  <si>
    <t xml:space="preserve">TAC Rate ($/MWh) </t>
  </si>
  <si>
    <t xml:space="preserve">HV Utility Specific Rates ($/MWh) </t>
  </si>
  <si>
    <t>DATC Path 15</t>
  </si>
  <si>
    <t>Startrans IO</t>
  </si>
  <si>
    <t>Tariff Filing, Exhibit DAT-3, Page 1, Line 11</t>
  </si>
  <si>
    <t>Tariff Filing, Exhibit DAT-3, Page 1, Line 18</t>
  </si>
  <si>
    <t>Tariff Filing, Exhibit DAT-3, Page 1, Line 20</t>
  </si>
  <si>
    <t>Tariff Filing, Exhibit DAT-3, Page 1, Line 1</t>
  </si>
  <si>
    <t>Tariff Filing, Exhibit DAT-3, Page 1, Line 10</t>
  </si>
  <si>
    <t>Tariff Filing, Exhibit DAT-3, Page 1, Line 14</t>
  </si>
  <si>
    <t>Non-ISO Capital (% of Gross Plant)</t>
  </si>
  <si>
    <t>Tariff Filing, Statement BK, Period II, Line 1</t>
  </si>
  <si>
    <t>DATC Path 15 Tariff Filing</t>
  </si>
  <si>
    <t>Trans Bay Cable Tariff Filing</t>
  </si>
  <si>
    <t>Operations and Maintenance Costs</t>
  </si>
  <si>
    <t>New Project 10</t>
  </si>
  <si>
    <t>New Project 11</t>
  </si>
  <si>
    <t>New Project 12</t>
  </si>
  <si>
    <t>New Project 8</t>
  </si>
  <si>
    <t>New Project 9</t>
  </si>
  <si>
    <t>ClrdoRvr</t>
  </si>
  <si>
    <t xml:space="preserve">https://elibrary-backup.ferc.gov/idmws/common/OpenNat.asp?fileID=14358862 </t>
  </si>
  <si>
    <t>Tariff Filing, Statement BK, Period II, Line 20</t>
  </si>
  <si>
    <t>Tariff Filing, Statement BK, Period II, Line 16</t>
  </si>
  <si>
    <t>Tariff Filing, Statement BK, Period II, Line 11</t>
  </si>
  <si>
    <t>Tariff Filing, Statement BK, Period II, Line 13</t>
  </si>
  <si>
    <t>Tariff Filing, Statement BK, Period II, Line 9</t>
  </si>
  <si>
    <t>January 1, 2017 ISO Access Charge Rate</t>
  </si>
  <si>
    <t>TAC Rate excluding existing facilities</t>
  </si>
  <si>
    <t>GWT/VEA</t>
  </si>
  <si>
    <t>CAISO January 01, 2018 TAC Rates (updated as of January 9, 2018)</t>
  </si>
  <si>
    <t>TO19 Filing, Exhibit PGE-26, Page 105/186, Statement BK, Table 1, High Voltage Network (Historic), Line 28</t>
  </si>
  <si>
    <t>TO19 Filing, Exhibit PGE-26, Page 105/186, Statement BK, Table 1, High Voltage Network (Historic), Line 24+25</t>
  </si>
  <si>
    <t>TO19 Filing, Exhibit PGE-26, Page 105/186, Statement BK, Table 1, High Voltage Network (Historic), Line 23</t>
  </si>
  <si>
    <t>TO19 Filing, Exhibit PGE-26, Page 105/186, Statement BK, Table 1, High Voltage Network (Historic), Line 12</t>
  </si>
  <si>
    <t>TO19 Filing, Exhibit PGE-26, Page 105/186, Statement BK, Table 1, High Voltage Network (Historic), Line 29</t>
  </si>
  <si>
    <t>TO19 Filing, Exhibit PGE-26, Page 123 of 186, Statement BK, Table 7, High Voltage Network (Historic), Line 25</t>
  </si>
  <si>
    <t>PG&amp;E TO19 Filing</t>
  </si>
  <si>
    <t>https://elibrary.ferc.gov/idmws/common/OpenNat.asp?fileID=14644276</t>
  </si>
  <si>
    <t>T12 Annual Update, Attachment 1, Schedule 1, Line 1</t>
  </si>
  <si>
    <t>T12 Annual Update, Attachment 1, Schedule 1, Line 17</t>
  </si>
  <si>
    <t>T12 Annual Update, Attachment 1, Schedule 1, Line 68</t>
  </si>
  <si>
    <t>T12 Annual Update, Attachment 1, Schedule 1, Line 72</t>
  </si>
  <si>
    <t>T12 Annual Update, Attachment 1, Schedule 1, Line 73</t>
  </si>
  <si>
    <t>T12 Annual Update, Attachment 1, Schedule 1, Line 80</t>
  </si>
  <si>
    <t>SCE T12 Annual Update</t>
  </si>
  <si>
    <t>https://elibrary.ferc.gov/idmws/common/opennat.asp?fileID=14728478</t>
  </si>
  <si>
    <t>ER11-3697-000</t>
  </si>
  <si>
    <t>Docket</t>
  </si>
  <si>
    <t>ER17-2154-000</t>
  </si>
  <si>
    <t>https://elibrary.ferc.gov/idmws/common/opennat.asp?fileID=14768344</t>
  </si>
  <si>
    <t>SDG&amp;E T04 Fifth Cycle Filing</t>
  </si>
  <si>
    <t>T04 Filing Cycle 5, Statement BK-1, Page 3, Line 6; Statement BK-2, Page 2, Lines 14</t>
  </si>
  <si>
    <t>T04 Filing Cycle 5, Statement BK-1, Page 1, Line 23</t>
  </si>
  <si>
    <t>T04 Filing Cycle 5, Statement BK-1, Page 1, Line 10</t>
  </si>
  <si>
    <t>T04 Filing Cycle 5, Statement AV, Page 15, Line 29</t>
  </si>
  <si>
    <t>T04 Filing Cycle 5, Statement AV, Page 15, Line 27</t>
  </si>
  <si>
    <t>T04 Filing Cycle 5, Statement BK-1, Page 1, Line 33</t>
  </si>
  <si>
    <t>https://elibrary.ferc.gov/idmws/common/OpenNat.asp?fileID=14495819</t>
  </si>
  <si>
    <t>ER17-998-000</t>
  </si>
  <si>
    <t>ER18-358-000</t>
  </si>
  <si>
    <t>ER16-2632-000</t>
  </si>
  <si>
    <t>CAISO January 01, 2018 TAC Rates</t>
  </si>
  <si>
    <t>http://www.caiso.com/Documents/HighVoltageAccessChargeRatesEffectiveJan01_2018_RevisedFeb15_2018.pdf</t>
  </si>
  <si>
    <t>2017/18 Policy and Econ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</si>
</sst>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#,##0.0"/>
    <numFmt numFmtId="165" formatCode="#,##0.0_);\(#,##0.0\)"/>
    <numFmt numFmtId="166" formatCode="0.0%"/>
    <numFmt numFmtId="167" formatCode="#,##0.000_);\(#,##0.000\)"/>
    <numFmt numFmtId="168" formatCode="#,##0.0000_);\(#,##0.0000\)"/>
    <numFmt numFmtId="169" formatCode="0.000%"/>
    <numFmt numFmtId="170" formatCode="#,##0.00000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rgb="FFFF0000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sz val="10"/>
      <color rgb="FF33333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9" fontId="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164" fontId="4" fillId="0" borderId="0" xfId="0" applyNumberFormat="1" applyFont="1" applyFill="1"/>
    <xf numFmtId="164" fontId="5" fillId="0" borderId="0" xfId="0" applyNumberFormat="1" applyFont="1" applyFill="1" applyAlignment="1">
      <alignment horizontal="center"/>
    </xf>
    <xf numFmtId="164" fontId="0" fillId="0" borderId="0" xfId="0" applyNumberFormat="1" applyFill="1"/>
    <xf numFmtId="164" fontId="6" fillId="0" borderId="0" xfId="0" applyNumberFormat="1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right"/>
    </xf>
    <xf numFmtId="164" fontId="6" fillId="0" borderId="0" xfId="0" applyNumberFormat="1" applyFont="1" applyFill="1" applyAlignment="1">
      <alignment horizontal="left"/>
    </xf>
    <xf numFmtId="1" fontId="4" fillId="0" borderId="0" xfId="0" applyNumberFormat="1" applyFont="1" applyFill="1"/>
    <xf numFmtId="164" fontId="6" fillId="0" borderId="0" xfId="0" applyNumberFormat="1" applyFont="1" applyFill="1" applyAlignment="1">
      <alignment horizontal="right"/>
    </xf>
    <xf numFmtId="3" fontId="7" fillId="0" borderId="0" xfId="0" applyNumberFormat="1" applyFont="1" applyFill="1" applyAlignment="1">
      <alignment horizontal="center"/>
    </xf>
    <xf numFmtId="164" fontId="8" fillId="0" borderId="0" xfId="0" applyNumberFormat="1" applyFont="1" applyFill="1"/>
    <xf numFmtId="165" fontId="8" fillId="0" borderId="0" xfId="0" applyNumberFormat="1" applyFont="1" applyFill="1" applyBorder="1"/>
    <xf numFmtId="1" fontId="8" fillId="0" borderId="0" xfId="0" applyNumberFormat="1" applyFont="1" applyFill="1"/>
    <xf numFmtId="165" fontId="8" fillId="2" borderId="0" xfId="0" applyNumberFormat="1" applyFont="1" applyFill="1" applyBorder="1"/>
    <xf numFmtId="166" fontId="8" fillId="0" borderId="0" xfId="1" applyNumberFormat="1" applyFont="1" applyFill="1" applyBorder="1"/>
    <xf numFmtId="1" fontId="4" fillId="0" borderId="0" xfId="0" applyNumberFormat="1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right"/>
    </xf>
    <xf numFmtId="165" fontId="8" fillId="0" borderId="1" xfId="0" applyNumberFormat="1" applyFont="1" applyFill="1" applyBorder="1"/>
    <xf numFmtId="1" fontId="8" fillId="2" borderId="0" xfId="0" applyNumberFormat="1" applyFont="1" applyFill="1" applyBorder="1" applyAlignment="1">
      <alignment horizontal="center" vertical="center"/>
    </xf>
    <xf numFmtId="166" fontId="8" fillId="2" borderId="0" xfId="1" applyNumberFormat="1" applyFont="1" applyFill="1" applyBorder="1" applyAlignment="1">
      <alignment horizontal="center" vertical="center"/>
    </xf>
    <xf numFmtId="166" fontId="4" fillId="0" borderId="0" xfId="0" applyNumberFormat="1" applyFont="1" applyFill="1"/>
    <xf numFmtId="166" fontId="4" fillId="0" borderId="0" xfId="0" applyNumberFormat="1" applyFont="1" applyFill="1" applyAlignment="1">
      <alignment horizontal="center" vertical="center"/>
    </xf>
    <xf numFmtId="166" fontId="7" fillId="0" borderId="0" xfId="0" applyNumberFormat="1" applyFont="1" applyFill="1" applyAlignment="1">
      <alignment horizontal="center"/>
    </xf>
    <xf numFmtId="166" fontId="8" fillId="0" borderId="0" xfId="0" applyNumberFormat="1" applyFont="1" applyFill="1" applyBorder="1" applyAlignment="1">
      <alignment horizontal="center" vertical="center"/>
    </xf>
    <xf numFmtId="167" fontId="8" fillId="0" borderId="0" xfId="0" applyNumberFormat="1" applyFont="1" applyFill="1" applyBorder="1"/>
    <xf numFmtId="1" fontId="8" fillId="0" borderId="0" xfId="0" applyNumberFormat="1" applyFont="1" applyFill="1" applyAlignment="1">
      <alignment horizontal="center"/>
    </xf>
    <xf numFmtId="165" fontId="4" fillId="2" borderId="0" xfId="0" applyNumberFormat="1" applyFont="1" applyFill="1" applyBorder="1"/>
    <xf numFmtId="164" fontId="5" fillId="0" borderId="0" xfId="0" applyNumberFormat="1" applyFont="1" applyFill="1" applyAlignment="1">
      <alignment horizontal="center" vertical="center"/>
    </xf>
    <xf numFmtId="37" fontId="8" fillId="0" borderId="1" xfId="0" applyNumberFormat="1" applyFont="1" applyFill="1" applyBorder="1"/>
    <xf numFmtId="168" fontId="8" fillId="0" borderId="1" xfId="0" applyNumberFormat="1" applyFont="1" applyFill="1" applyBorder="1"/>
    <xf numFmtId="166" fontId="0" fillId="0" borderId="0" xfId="1" applyNumberFormat="1" applyFont="1" applyFill="1"/>
    <xf numFmtId="10" fontId="0" fillId="0" borderId="0" xfId="1" applyNumberFormat="1" applyFont="1" applyFill="1"/>
    <xf numFmtId="169" fontId="0" fillId="0" borderId="0" xfId="1" applyNumberFormat="1" applyFont="1" applyFill="1"/>
    <xf numFmtId="166" fontId="8" fillId="4" borderId="0" xfId="1" applyNumberFormat="1" applyFont="1" applyFill="1" applyBorder="1"/>
    <xf numFmtId="10" fontId="0" fillId="4" borderId="0" xfId="1" applyNumberFormat="1" applyFont="1" applyFill="1"/>
    <xf numFmtId="9" fontId="8" fillId="2" borderId="0" xfId="1" applyNumberFormat="1" applyFont="1" applyFill="1" applyBorder="1" applyAlignment="1">
      <alignment horizontal="center" vertical="center"/>
    </xf>
    <xf numFmtId="10" fontId="8" fillId="2" borderId="0" xfId="1" applyNumberFormat="1" applyFont="1" applyFill="1" applyBorder="1" applyAlignment="1">
      <alignment horizontal="center" vertical="center"/>
    </xf>
    <xf numFmtId="10" fontId="8" fillId="4" borderId="0" xfId="1" applyNumberFormat="1" applyFont="1" applyFill="1" applyBorder="1"/>
    <xf numFmtId="166" fontId="8" fillId="0" borderId="0" xfId="1" applyNumberFormat="1" applyFont="1" applyFill="1" applyBorder="1" applyAlignment="1">
      <alignment horizontal="center" vertical="center"/>
    </xf>
    <xf numFmtId="10" fontId="8" fillId="0" borderId="0" xfId="1" applyNumberFormat="1" applyFont="1" applyFill="1" applyBorder="1"/>
    <xf numFmtId="164" fontId="9" fillId="0" borderId="0" xfId="0" applyNumberFormat="1" applyFont="1" applyFill="1"/>
    <xf numFmtId="169" fontId="9" fillId="0" borderId="0" xfId="1" applyNumberFormat="1" applyFont="1" applyFill="1"/>
    <xf numFmtId="164" fontId="13" fillId="0" borderId="0" xfId="0" applyNumberFormat="1" applyFont="1" applyFill="1"/>
    <xf numFmtId="165" fontId="8" fillId="6" borderId="0" xfId="0" applyNumberFormat="1" applyFont="1" applyFill="1" applyBorder="1"/>
    <xf numFmtId="1" fontId="11" fillId="6" borderId="0" xfId="0" applyNumberFormat="1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165" fontId="3" fillId="6" borderId="0" xfId="0" applyNumberFormat="1" applyFont="1" applyFill="1" applyBorder="1"/>
    <xf numFmtId="1" fontId="14" fillId="0" borderId="0" xfId="0" applyNumberFormat="1" applyFont="1" applyFill="1"/>
    <xf numFmtId="1" fontId="13" fillId="0" borderId="0" xfId="0" applyNumberFormat="1" applyFont="1" applyFill="1"/>
    <xf numFmtId="165" fontId="3" fillId="2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/>
    <xf numFmtId="165" fontId="5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 wrapText="1"/>
    </xf>
    <xf numFmtId="164" fontId="0" fillId="0" borderId="0" xfId="0" applyNumberFormat="1" applyFill="1" applyBorder="1"/>
    <xf numFmtId="165" fontId="0" fillId="0" borderId="0" xfId="0" applyNumberFormat="1" applyFill="1" applyBorder="1"/>
    <xf numFmtId="164" fontId="3" fillId="0" borderId="0" xfId="0" applyNumberFormat="1" applyFont="1" applyFill="1" applyBorder="1"/>
    <xf numFmtId="164" fontId="5" fillId="0" borderId="0" xfId="0" applyNumberFormat="1" applyFont="1" applyFill="1" applyBorder="1" applyAlignment="1">
      <alignment horizontal="center"/>
    </xf>
    <xf numFmtId="164" fontId="0" fillId="7" borderId="0" xfId="0" applyNumberFormat="1" applyFill="1"/>
    <xf numFmtId="164" fontId="4" fillId="7" borderId="0" xfId="0" applyNumberFormat="1" applyFont="1" applyFill="1"/>
    <xf numFmtId="165" fontId="3" fillId="0" borderId="0" xfId="0" applyNumberFormat="1" applyFont="1" applyFill="1" applyBorder="1"/>
    <xf numFmtId="164" fontId="15" fillId="0" borderId="0" xfId="2" applyNumberFormat="1" applyFill="1"/>
    <xf numFmtId="165" fontId="3" fillId="2" borderId="0" xfId="0" applyNumberFormat="1" applyFont="1" applyFill="1" applyBorder="1"/>
    <xf numFmtId="164" fontId="3" fillId="0" borderId="0" xfId="4" applyNumberFormat="1" applyFill="1"/>
    <xf numFmtId="170" fontId="3" fillId="0" borderId="0" xfId="4" applyNumberFormat="1" applyFill="1"/>
    <xf numFmtId="164" fontId="5" fillId="0" borderId="0" xfId="4" applyNumberFormat="1" applyFont="1" applyFill="1" applyAlignment="1">
      <alignment horizontal="center"/>
    </xf>
    <xf numFmtId="164" fontId="4" fillId="0" borderId="0" xfId="4" applyNumberFormat="1" applyFont="1" applyFill="1"/>
    <xf numFmtId="0" fontId="15" fillId="0" borderId="0" xfId="2"/>
    <xf numFmtId="0" fontId="9" fillId="0" borderId="0" xfId="4" applyFont="1"/>
    <xf numFmtId="3" fontId="5" fillId="0" borderId="0" xfId="4" applyNumberFormat="1" applyFont="1" applyFill="1" applyAlignment="1">
      <alignment horizontal="center"/>
    </xf>
    <xf numFmtId="170" fontId="15" fillId="0" borderId="0" xfId="2" applyNumberFormat="1" applyFill="1"/>
    <xf numFmtId="165" fontId="3" fillId="0" borderId="1" xfId="4" applyNumberFormat="1" applyFont="1" applyFill="1" applyBorder="1"/>
    <xf numFmtId="165" fontId="3" fillId="0" borderId="0" xfId="4" applyNumberFormat="1" applyFont="1" applyFill="1" applyBorder="1"/>
    <xf numFmtId="165" fontId="3" fillId="0" borderId="2" xfId="4" applyNumberFormat="1" applyFont="1" applyFill="1" applyBorder="1"/>
    <xf numFmtId="1" fontId="3" fillId="0" borderId="0" xfId="4" applyNumberFormat="1" applyFont="1" applyFill="1"/>
    <xf numFmtId="164" fontId="9" fillId="0" borderId="0" xfId="4" applyNumberFormat="1" applyFont="1" applyFill="1"/>
    <xf numFmtId="165" fontId="3" fillId="5" borderId="1" xfId="4" applyNumberFormat="1" applyFont="1" applyFill="1" applyBorder="1"/>
    <xf numFmtId="165" fontId="3" fillId="3" borderId="0" xfId="4" applyNumberFormat="1" applyFont="1" applyFill="1" applyBorder="1"/>
    <xf numFmtId="165" fontId="3" fillId="5" borderId="0" xfId="4" applyNumberFormat="1" applyFont="1" applyFill="1" applyBorder="1"/>
    <xf numFmtId="1" fontId="4" fillId="0" borderId="0" xfId="4" applyNumberFormat="1" applyFont="1" applyFill="1"/>
    <xf numFmtId="168" fontId="3" fillId="0" borderId="0" xfId="4" applyNumberFormat="1" applyFont="1" applyFill="1" applyBorder="1"/>
    <xf numFmtId="164" fontId="6" fillId="0" borderId="0" xfId="4" applyNumberFormat="1" applyFont="1" applyFill="1" applyAlignment="1">
      <alignment horizontal="right"/>
    </xf>
    <xf numFmtId="170" fontId="3" fillId="0" borderId="0" xfId="4" applyNumberFormat="1" applyFont="1" applyFill="1" applyBorder="1"/>
    <xf numFmtId="37" fontId="3" fillId="4" borderId="1" xfId="4" applyNumberFormat="1" applyFont="1" applyFill="1" applyBorder="1"/>
    <xf numFmtId="37" fontId="3" fillId="0" borderId="1" xfId="4" applyNumberFormat="1" applyFont="1" applyFill="1" applyBorder="1"/>
    <xf numFmtId="165" fontId="9" fillId="0" borderId="0" xfId="4" applyNumberFormat="1" applyFont="1" applyFill="1" applyBorder="1"/>
    <xf numFmtId="37" fontId="3" fillId="5" borderId="0" xfId="4" applyNumberFormat="1" applyFont="1" applyFill="1" applyBorder="1"/>
    <xf numFmtId="165" fontId="3" fillId="4" borderId="1" xfId="4" applyNumberFormat="1" applyFont="1" applyFill="1" applyBorder="1"/>
    <xf numFmtId="166" fontId="3" fillId="7" borderId="0" xfId="1" applyNumberFormat="1" applyFont="1" applyFill="1" applyBorder="1"/>
    <xf numFmtId="170" fontId="5" fillId="0" borderId="0" xfId="4" applyNumberFormat="1" applyFont="1" applyFill="1" applyAlignment="1">
      <alignment horizontal="center"/>
    </xf>
    <xf numFmtId="1" fontId="4" fillId="0" borderId="0" xfId="4" applyNumberFormat="1" applyFont="1" applyFill="1" applyAlignment="1">
      <alignment horizontal="center" vertical="center"/>
    </xf>
    <xf numFmtId="164" fontId="6" fillId="0" borderId="0" xfId="4" applyNumberFormat="1" applyFont="1" applyFill="1" applyAlignment="1">
      <alignment horizontal="center"/>
    </xf>
    <xf numFmtId="166" fontId="3" fillId="4" borderId="0" xfId="1" applyNumberFormat="1" applyFont="1" applyFill="1" applyBorder="1"/>
    <xf numFmtId="170" fontId="3" fillId="0" borderId="0" xfId="1" applyNumberFormat="1" applyFont="1" applyFill="1" applyBorder="1"/>
    <xf numFmtId="166" fontId="3" fillId="2" borderId="0" xfId="1" applyNumberFormat="1" applyFont="1" applyFill="1" applyBorder="1" applyAlignment="1">
      <alignment horizontal="center" vertical="center"/>
    </xf>
    <xf numFmtId="164" fontId="6" fillId="7" borderId="0" xfId="4" applyNumberFormat="1" applyFont="1" applyFill="1" applyAlignment="1">
      <alignment horizontal="right"/>
    </xf>
    <xf numFmtId="1" fontId="3" fillId="7" borderId="0" xfId="4" applyNumberFormat="1" applyFont="1" applyFill="1"/>
    <xf numFmtId="166" fontId="4" fillId="0" borderId="0" xfId="4" applyNumberFormat="1" applyFont="1" applyFill="1"/>
    <xf numFmtId="164" fontId="5" fillId="0" borderId="0" xfId="4" applyNumberFormat="1" applyFont="1" applyFill="1" applyAlignment="1">
      <alignment horizontal="right"/>
    </xf>
    <xf numFmtId="1" fontId="4" fillId="0" borderId="0" xfId="4" applyNumberFormat="1" applyFont="1" applyFill="1" applyAlignment="1">
      <alignment horizontal="right" vertical="center"/>
    </xf>
    <xf numFmtId="164" fontId="6" fillId="0" borderId="0" xfId="4" applyNumberFormat="1" applyFont="1" applyFill="1" applyAlignment="1">
      <alignment horizontal="left"/>
    </xf>
    <xf numFmtId="1" fontId="4" fillId="0" borderId="0" xfId="4" applyNumberFormat="1" applyFont="1" applyFill="1" applyAlignment="1">
      <alignment horizontal="center"/>
    </xf>
    <xf numFmtId="1" fontId="6" fillId="0" borderId="0" xfId="4" applyNumberFormat="1" applyFont="1" applyFill="1" applyAlignment="1">
      <alignment horizontal="right"/>
    </xf>
    <xf numFmtId="165" fontId="4" fillId="0" borderId="0" xfId="4" applyNumberFormat="1" applyFont="1" applyFill="1" applyBorder="1"/>
    <xf numFmtId="0" fontId="16" fillId="0" borderId="0" xfId="0" applyFont="1"/>
    <xf numFmtId="164" fontId="9" fillId="8" borderId="0" xfId="4" applyNumberFormat="1" applyFont="1" applyFill="1"/>
    <xf numFmtId="2" fontId="4" fillId="0" borderId="0" xfId="0" applyNumberFormat="1" applyFont="1" applyFill="1"/>
  </cellXfs>
  <cellStyles count="7">
    <cellStyle name="Comma 2" xfId="6"/>
    <cellStyle name="Hyperlink" xfId="2" builtinId="8"/>
    <cellStyle name="Normal" xfId="0" builtinId="0"/>
    <cellStyle name="Normal 2" xfId="3"/>
    <cellStyle name="Normal 3" xfId="4"/>
    <cellStyle name="Normal 4" xfId="5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aiso.com/Documents/HighVoltageAccessChargeRatesEffectiveJan01_2018_RevisedFeb15_2018.pdf" TargetMode="External"/><Relationship Id="rId1" Type="http://schemas.openxmlformats.org/officeDocument/2006/relationships/hyperlink" Target="https://elibrary-backup.ferc.gov/idmws/common/OpenNat.asp?fileID=1435886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9"/>
  <sheetViews>
    <sheetView tabSelected="1" zoomScale="90" zoomScaleNormal="90" workbookViewId="0">
      <selection activeCell="X31" sqref="X31"/>
    </sheetView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3.7109375" style="1" customWidth="1"/>
    <col min="4" max="4" width="2.7109375" style="3" customWidth="1"/>
    <col min="5" max="5" width="30.85546875" style="3" customWidth="1"/>
    <col min="6" max="6" width="10.7109375" style="2" customWidth="1"/>
    <col min="7" max="7" width="2.7109375" style="3" customWidth="1"/>
    <col min="8" max="71" width="10.7109375" style="3" customWidth="1"/>
    <col min="72" max="16384" width="9.140625" style="3"/>
  </cols>
  <sheetData>
    <row r="1" spans="1:23" x14ac:dyDescent="0.2">
      <c r="A1" s="1" t="s">
        <v>55</v>
      </c>
      <c r="B1" s="1"/>
      <c r="D1" s="1"/>
      <c r="E1" s="1"/>
    </row>
    <row r="2" spans="1:23" x14ac:dyDescent="0.2">
      <c r="A2" s="1" t="s">
        <v>0</v>
      </c>
      <c r="B2" s="1"/>
    </row>
    <row r="3" spans="1:23" s="5" customFormat="1" x14ac:dyDescent="0.2">
      <c r="A3" s="4"/>
      <c r="E3" s="6"/>
      <c r="F3" s="4" t="s">
        <v>3</v>
      </c>
      <c r="H3" s="5">
        <v>2017</v>
      </c>
      <c r="I3" s="5">
        <v>2018</v>
      </c>
      <c r="J3" s="5">
        <v>2019</v>
      </c>
      <c r="K3" s="5">
        <v>2020</v>
      </c>
      <c r="L3" s="5">
        <v>2021</v>
      </c>
      <c r="M3" s="5">
        <v>2022</v>
      </c>
      <c r="N3" s="5">
        <v>2023</v>
      </c>
      <c r="O3" s="5">
        <v>2024</v>
      </c>
      <c r="P3" s="5">
        <v>2025</v>
      </c>
      <c r="Q3" s="5">
        <v>2026</v>
      </c>
      <c r="R3" s="5">
        <v>2027</v>
      </c>
      <c r="S3" s="5">
        <v>2028</v>
      </c>
      <c r="T3" s="5">
        <v>2029</v>
      </c>
      <c r="U3" s="5">
        <v>2030</v>
      </c>
      <c r="V3" s="5">
        <v>2031</v>
      </c>
      <c r="W3" s="5">
        <v>2032</v>
      </c>
    </row>
    <row r="4" spans="1:23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ref="K4:W4" si="0">J4+1</f>
        <v>3</v>
      </c>
      <c r="L4" s="10">
        <f t="shared" si="0"/>
        <v>4</v>
      </c>
      <c r="M4" s="10">
        <f t="shared" si="0"/>
        <v>5</v>
      </c>
      <c r="N4" s="10">
        <f t="shared" si="0"/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10">
        <f t="shared" si="0"/>
        <v>11</v>
      </c>
      <c r="T4" s="10">
        <f t="shared" si="0"/>
        <v>12</v>
      </c>
      <c r="U4" s="10">
        <f t="shared" si="0"/>
        <v>13</v>
      </c>
      <c r="V4" s="10">
        <f t="shared" si="0"/>
        <v>14</v>
      </c>
      <c r="W4" s="10">
        <f t="shared" si="0"/>
        <v>15</v>
      </c>
    </row>
    <row r="5" spans="1:23" s="8" customFormat="1" x14ac:dyDescent="0.2">
      <c r="A5" s="4"/>
      <c r="E5" s="9"/>
      <c r="F5" s="16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 s="8" customFormat="1" x14ac:dyDescent="0.2">
      <c r="A6" s="4"/>
      <c r="C6" s="8" t="s">
        <v>53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s="8" customFormat="1" x14ac:dyDescent="0.2">
      <c r="A7" s="10">
        <v>1</v>
      </c>
      <c r="D7" s="13" t="s">
        <v>54</v>
      </c>
      <c r="E7" s="9"/>
      <c r="F7" s="17"/>
      <c r="I7" s="12">
        <f>Existing!I83</f>
        <v>2334.1781639999999</v>
      </c>
      <c r="J7" s="12">
        <f>Existing!J83</f>
        <v>2336.273476499794</v>
      </c>
      <c r="K7" s="12">
        <f>Existing!K83</f>
        <v>2338.4126500921852</v>
      </c>
      <c r="L7" s="12">
        <f>Existing!L83</f>
        <v>2340.5965815474492</v>
      </c>
      <c r="M7" s="12">
        <f>Existing!M83</f>
        <v>2342.8261857667553</v>
      </c>
      <c r="N7" s="12">
        <f>Existing!N83</f>
        <v>2345.1023961467326</v>
      </c>
      <c r="O7" s="12">
        <f>Existing!O83</f>
        <v>2347.4261649513583</v>
      </c>
      <c r="P7" s="12">
        <f>Existing!P83</f>
        <v>2349.7984636912952</v>
      </c>
      <c r="Q7" s="12">
        <f>Existing!Q83</f>
        <v>2352.2202835108419</v>
      </c>
      <c r="R7" s="12">
        <f>Existing!R83</f>
        <v>2354.6926355826399</v>
      </c>
      <c r="S7" s="12">
        <f>Existing!S83</f>
        <v>2357.2165515102902</v>
      </c>
      <c r="T7" s="12">
        <f>Existing!T83</f>
        <v>2359.7930837390563</v>
      </c>
      <c r="U7" s="12">
        <f>Existing!U83</f>
        <v>2362.4233059747853</v>
      </c>
      <c r="V7" s="12">
        <f>Existing!V83</f>
        <v>2365.1083136112397</v>
      </c>
      <c r="W7" s="12">
        <f>Existing!W83</f>
        <v>2367.8492241659956</v>
      </c>
    </row>
    <row r="8" spans="1:23" s="8" customFormat="1" x14ac:dyDescent="0.2">
      <c r="A8" s="10">
        <f t="shared" ref="A8:A20" si="1">A7+1</f>
        <v>2</v>
      </c>
      <c r="D8" s="13" t="str">
        <f>Reliability!E1</f>
        <v>Reliability</v>
      </c>
      <c r="E8" s="9"/>
      <c r="F8" s="17"/>
      <c r="I8" s="12">
        <f>Reliability!I89</f>
        <v>16.062843241579536</v>
      </c>
      <c r="J8" s="12">
        <f>Reliability!J89</f>
        <v>77.722894847569663</v>
      </c>
      <c r="K8" s="12">
        <f>Reliability!K89</f>
        <v>161.46729874365789</v>
      </c>
      <c r="L8" s="12">
        <f>Reliability!L89</f>
        <v>212.74924068337145</v>
      </c>
      <c r="M8" s="12">
        <f>Reliability!M89</f>
        <v>252.38756046303828</v>
      </c>
      <c r="N8" s="12">
        <f>Reliability!N89</f>
        <v>312.42679902254599</v>
      </c>
      <c r="O8" s="12">
        <f>Reliability!O89</f>
        <v>381.48394801242443</v>
      </c>
      <c r="P8" s="12">
        <f>Reliability!P89</f>
        <v>427.00430460733844</v>
      </c>
      <c r="Q8" s="12">
        <f>Reliability!Q89</f>
        <v>425.88019517393013</v>
      </c>
      <c r="R8" s="12">
        <f>Reliability!R89</f>
        <v>413.22729937044545</v>
      </c>
      <c r="S8" s="12">
        <f>Reliability!S89</f>
        <v>400.16942256071053</v>
      </c>
      <c r="T8" s="12">
        <f>Reliability!T89</f>
        <v>387.51852215917449</v>
      </c>
      <c r="U8" s="12">
        <f>Reliability!U89</f>
        <v>375.12373008668061</v>
      </c>
      <c r="V8" s="12">
        <f>Reliability!V89</f>
        <v>362.86075647892244</v>
      </c>
      <c r="W8" s="12">
        <f>Reliability!W89</f>
        <v>350.67077240397538</v>
      </c>
    </row>
    <row r="9" spans="1:23" s="8" customFormat="1" x14ac:dyDescent="0.2">
      <c r="A9" s="10">
        <f t="shared" si="1"/>
        <v>3</v>
      </c>
      <c r="D9" s="13" t="str">
        <f>'South CC'!E1</f>
        <v>South CC</v>
      </c>
      <c r="E9" s="9"/>
      <c r="F9" s="17"/>
      <c r="I9" s="12">
        <f>'South CC'!I89</f>
        <v>0</v>
      </c>
      <c r="J9" s="12">
        <f>'South CC'!J89</f>
        <v>0</v>
      </c>
      <c r="K9" s="12">
        <f>'South CC'!K89</f>
        <v>0</v>
      </c>
      <c r="L9" s="12">
        <f>'South CC'!L89</f>
        <v>0</v>
      </c>
      <c r="M9" s="12">
        <f>'South CC'!M89</f>
        <v>0</v>
      </c>
      <c r="N9" s="12">
        <f>'South CC'!N89</f>
        <v>0</v>
      </c>
      <c r="O9" s="12">
        <f>'South CC'!O89</f>
        <v>0</v>
      </c>
      <c r="P9" s="12">
        <f>'South CC'!P89</f>
        <v>0</v>
      </c>
      <c r="Q9" s="12">
        <f>'South CC'!Q89</f>
        <v>0</v>
      </c>
      <c r="R9" s="12">
        <f>'South CC'!R89</f>
        <v>0</v>
      </c>
      <c r="S9" s="12">
        <f>'South CC'!S89</f>
        <v>0</v>
      </c>
      <c r="T9" s="12">
        <f>'South CC'!T89</f>
        <v>0</v>
      </c>
      <c r="U9" s="12">
        <f>'South CC'!U89</f>
        <v>0</v>
      </c>
      <c r="V9" s="12">
        <f>'South CC'!V89</f>
        <v>0</v>
      </c>
      <c r="W9" s="12">
        <f>'South CC'!W89</f>
        <v>0</v>
      </c>
    </row>
    <row r="10" spans="1:23" s="8" customFormat="1" x14ac:dyDescent="0.2">
      <c r="A10" s="10">
        <f t="shared" si="1"/>
        <v>4</v>
      </c>
      <c r="D10" s="13" t="str">
        <f>Tehachapi!E1</f>
        <v>Tehachapi</v>
      </c>
      <c r="E10" s="9"/>
      <c r="F10" s="17"/>
      <c r="I10" s="12">
        <f>Tehachapi!I89</f>
        <v>0.10206518278916177</v>
      </c>
      <c r="J10" s="12">
        <f>Tehachapi!J89</f>
        <v>0.22795701568186383</v>
      </c>
      <c r="K10" s="12">
        <f>Tehachapi!K89</f>
        <v>0.22000211243342396</v>
      </c>
      <c r="L10" s="12">
        <f>Tehachapi!L89</f>
        <v>0.21262991837732909</v>
      </c>
      <c r="M10" s="12">
        <f>Tehachapi!M89</f>
        <v>0.20578470192372883</v>
      </c>
      <c r="N10" s="12">
        <f>Tehachapi!N89</f>
        <v>0.19941627255053718</v>
      </c>
      <c r="O10" s="12">
        <f>Tehachapi!O89</f>
        <v>0.19338983681191418</v>
      </c>
      <c r="P10" s="12">
        <f>Tehachapi!P89</f>
        <v>0.187494461995555</v>
      </c>
      <c r="Q10" s="12">
        <f>Tehachapi!Q89</f>
        <v>0.18162988005832614</v>
      </c>
      <c r="R10" s="12">
        <f>Tehachapi!R89</f>
        <v>0.17579542427243944</v>
      </c>
      <c r="S10" s="12">
        <f>Tehachapi!S89</f>
        <v>0.16999047870481931</v>
      </c>
      <c r="T10" s="12">
        <f>Tehachapi!T89</f>
        <v>0.16421447602653405</v>
      </c>
      <c r="U10" s="12">
        <f>Tehachapi!U89</f>
        <v>0.15846689543873788</v>
      </c>
      <c r="V10" s="12">
        <f>Tehachapi!V89</f>
        <v>0.15274726070943989</v>
      </c>
      <c r="W10" s="12">
        <f>Tehachapi!W89</f>
        <v>0.14705513831569939</v>
      </c>
    </row>
    <row r="11" spans="1:23" s="8" customFormat="1" x14ac:dyDescent="0.2">
      <c r="A11" s="10">
        <f t="shared" si="1"/>
        <v>5</v>
      </c>
      <c r="D11" s="13" t="str">
        <f>WOD!E1</f>
        <v>WOD</v>
      </c>
      <c r="E11" s="9"/>
      <c r="F11" s="17"/>
      <c r="I11" s="12">
        <f>WOD!I89</f>
        <v>8.4462276604365005</v>
      </c>
      <c r="J11" s="12">
        <f>WOD!J89</f>
        <v>28.382123722648405</v>
      </c>
      <c r="K11" s="12">
        <f>WOD!K89</f>
        <v>50.58076288491128</v>
      </c>
      <c r="L11" s="12">
        <f>WOD!L89</f>
        <v>70.726045131938477</v>
      </c>
      <c r="M11" s="12">
        <f>WOD!M89</f>
        <v>97.668868163173968</v>
      </c>
      <c r="N11" s="12">
        <f>WOD!N89</f>
        <v>128.61896251372553</v>
      </c>
      <c r="O11" s="12">
        <f>WOD!O89</f>
        <v>124.13061018269083</v>
      </c>
      <c r="P11" s="12">
        <f>WOD!P89</f>
        <v>119.9710367292987</v>
      </c>
      <c r="Q11" s="12">
        <f>WOD!Q89</f>
        <v>116.10879701796357</v>
      </c>
      <c r="R11" s="12">
        <f>WOD!R89</f>
        <v>112.51557232000127</v>
      </c>
      <c r="S11" s="12">
        <f>WOD!S89</f>
        <v>109.11530885349285</v>
      </c>
      <c r="T11" s="12">
        <f>WOD!T89</f>
        <v>105.78899318717492</v>
      </c>
      <c r="U11" s="12">
        <f>WOD!U89</f>
        <v>102.48005162164837</v>
      </c>
      <c r="V11" s="12">
        <f>WOD!V89</f>
        <v>99.188107972674487</v>
      </c>
      <c r="W11" s="12">
        <f>WOD!W89</f>
        <v>95.912814715642483</v>
      </c>
    </row>
    <row r="12" spans="1:23" s="8" customFormat="1" x14ac:dyDescent="0.2">
      <c r="A12" s="10">
        <f t="shared" si="1"/>
        <v>6</v>
      </c>
      <c r="D12" s="13" t="str">
        <f>'CW-Lugo'!E1</f>
        <v>CW-Lugo</v>
      </c>
      <c r="E12" s="9"/>
      <c r="F12" s="17"/>
      <c r="I12" s="12">
        <f>'CW-Lugo'!I89</f>
        <v>0</v>
      </c>
      <c r="J12" s="12">
        <f>'CW-Lugo'!J89</f>
        <v>0</v>
      </c>
      <c r="K12" s="12">
        <f>'CW-Lugo'!K89</f>
        <v>0</v>
      </c>
      <c r="L12" s="12">
        <f>'CW-Lugo'!L89</f>
        <v>0</v>
      </c>
      <c r="M12" s="12">
        <f>'CW-Lugo'!M89</f>
        <v>0</v>
      </c>
      <c r="N12" s="12">
        <f>'CW-Lugo'!N89</f>
        <v>0</v>
      </c>
      <c r="O12" s="12">
        <f>'CW-Lugo'!O89</f>
        <v>0</v>
      </c>
      <c r="P12" s="12">
        <f>'CW-Lugo'!P89</f>
        <v>0</v>
      </c>
      <c r="Q12" s="12">
        <f>'CW-Lugo'!Q89</f>
        <v>0</v>
      </c>
      <c r="R12" s="12">
        <f>'CW-Lugo'!R89</f>
        <v>0</v>
      </c>
      <c r="S12" s="12">
        <f>'CW-Lugo'!S89</f>
        <v>0</v>
      </c>
      <c r="T12" s="12">
        <f>'CW-Lugo'!T89</f>
        <v>0</v>
      </c>
      <c r="U12" s="12">
        <f>'CW-Lugo'!U89</f>
        <v>0</v>
      </c>
      <c r="V12" s="12">
        <f>'CW-Lugo'!V89</f>
        <v>0</v>
      </c>
      <c r="W12" s="12">
        <f>'CW-Lugo'!W89</f>
        <v>0</v>
      </c>
    </row>
    <row r="13" spans="1:23" s="8" customFormat="1" x14ac:dyDescent="0.2">
      <c r="A13" s="10">
        <f t="shared" si="1"/>
        <v>7</v>
      </c>
      <c r="D13" s="13" t="str">
        <f>'2017-18pol-econ'!E1</f>
        <v>2017/18 Policy and Econ</v>
      </c>
      <c r="E13" s="9"/>
      <c r="F13" s="17"/>
      <c r="I13" s="12">
        <f>'2017-18pol-econ'!I89</f>
        <v>17.245878069948663</v>
      </c>
      <c r="J13" s="12">
        <f>'2017-18pol-econ'!J89</f>
        <v>64.305726874801223</v>
      </c>
      <c r="K13" s="12">
        <f>'2017-18pol-econ'!K89</f>
        <v>126.18760539634415</v>
      </c>
      <c r="L13" s="12">
        <f>'2017-18pol-econ'!L89</f>
        <v>166.0236414362405</v>
      </c>
      <c r="M13" s="12">
        <f>'2017-18pol-econ'!M89</f>
        <v>168.60351722672536</v>
      </c>
      <c r="N13" s="12">
        <f>'2017-18pol-econ'!N89</f>
        <v>166.5152223998289</v>
      </c>
      <c r="O13" s="12">
        <f>'2017-18pol-econ'!O89</f>
        <v>163.2814429896448</v>
      </c>
      <c r="P13" s="12">
        <f>'2017-18pol-econ'!P89</f>
        <v>160.8133159792076</v>
      </c>
      <c r="Q13" s="12">
        <f>'2017-18pol-econ'!Q89</f>
        <v>155.86847107871483</v>
      </c>
      <c r="R13" s="12">
        <f>'2017-18pol-econ'!R89</f>
        <v>151.01552867963522</v>
      </c>
      <c r="S13" s="12">
        <f>'2017-18pol-econ'!S89</f>
        <v>146.20971847494587</v>
      </c>
      <c r="T13" s="12">
        <f>'2017-18pol-econ'!T89</f>
        <v>141.43975466076415</v>
      </c>
      <c r="U13" s="12">
        <f>'2017-18pol-econ'!U89</f>
        <v>136.69986658011777</v>
      </c>
      <c r="V13" s="12">
        <f>'2017-18pol-econ'!V89</f>
        <v>131.9854404536901</v>
      </c>
      <c r="W13" s="12">
        <f>'2017-18pol-econ'!W89</f>
        <v>127.29409345140634</v>
      </c>
    </row>
    <row r="14" spans="1:23" s="8" customFormat="1" x14ac:dyDescent="0.2">
      <c r="A14" s="10">
        <f t="shared" si="1"/>
        <v>8</v>
      </c>
      <c r="D14" s="13" t="str">
        <f>ClrdoRvr!E1</f>
        <v>ClrdoRvr</v>
      </c>
      <c r="E14" s="9"/>
      <c r="F14" s="17"/>
      <c r="I14" s="12">
        <f>ClrdoRvr!I89</f>
        <v>0</v>
      </c>
      <c r="J14" s="12">
        <f>ClrdoRvr!J89</f>
        <v>0</v>
      </c>
      <c r="K14" s="12">
        <f>ClrdoRvr!K89</f>
        <v>0</v>
      </c>
      <c r="L14" s="12">
        <f>ClrdoRvr!L89</f>
        <v>4.5851594374017139</v>
      </c>
      <c r="M14" s="12">
        <f>ClrdoRvr!M89</f>
        <v>10.240703374183539</v>
      </c>
      <c r="N14" s="12">
        <f>ClrdoRvr!N89</f>
        <v>9.8833386127002054</v>
      </c>
      <c r="O14" s="12">
        <f>ClrdoRvr!O89</f>
        <v>9.5521513828640821</v>
      </c>
      <c r="P14" s="12">
        <f>ClrdoRvr!P89</f>
        <v>9.2446380079248716</v>
      </c>
      <c r="Q14" s="12">
        <f>ClrdoRvr!Q89</f>
        <v>8.9585437371466003</v>
      </c>
      <c r="R14" s="12">
        <f>ClrdoRvr!R89</f>
        <v>8.6878131320006471</v>
      </c>
      <c r="S14" s="12">
        <f>ClrdoRvr!S89</f>
        <v>8.4229702861098126</v>
      </c>
      <c r="T14" s="12">
        <f>ClrdoRvr!T89</f>
        <v>8.1595107744421771</v>
      </c>
      <c r="U14" s="12">
        <f>ClrdoRvr!U89</f>
        <v>7.8974046450285496</v>
      </c>
      <c r="V14" s="12">
        <f>ClrdoRvr!V89</f>
        <v>7.6366242277930372</v>
      </c>
      <c r="W14" s="12">
        <f>ClrdoRvr!W89</f>
        <v>7.3771440361442782</v>
      </c>
    </row>
    <row r="15" spans="1:23" s="8" customFormat="1" x14ac:dyDescent="0.2">
      <c r="A15" s="10">
        <f t="shared" si="1"/>
        <v>9</v>
      </c>
      <c r="D15" s="13" t="str">
        <f>'New 8'!E1</f>
        <v>New Project 8</v>
      </c>
      <c r="E15" s="9"/>
      <c r="F15" s="17"/>
      <c r="I15" s="12">
        <f>'New 8'!I89</f>
        <v>0</v>
      </c>
      <c r="J15" s="12">
        <f>'New 8'!J89</f>
        <v>0</v>
      </c>
      <c r="K15" s="12">
        <f>'New 8'!K89</f>
        <v>0</v>
      </c>
      <c r="L15" s="12">
        <f>'New 8'!L89</f>
        <v>0</v>
      </c>
      <c r="M15" s="12">
        <f>'New 8'!M89</f>
        <v>0</v>
      </c>
      <c r="N15" s="12">
        <f>'New 8'!N89</f>
        <v>0</v>
      </c>
      <c r="O15" s="12">
        <f>'New 8'!O89</f>
        <v>0</v>
      </c>
      <c r="P15" s="12">
        <f>'New 8'!P89</f>
        <v>0</v>
      </c>
      <c r="Q15" s="12">
        <f>'New 8'!Q89</f>
        <v>0</v>
      </c>
      <c r="R15" s="12">
        <f>'New 8'!R89</f>
        <v>0</v>
      </c>
      <c r="S15" s="12">
        <f>'New 8'!S89</f>
        <v>0</v>
      </c>
      <c r="T15" s="12">
        <f>'New 8'!T89</f>
        <v>0</v>
      </c>
      <c r="U15" s="12">
        <f>'New 8'!U89</f>
        <v>0</v>
      </c>
      <c r="V15" s="12">
        <f>'New 8'!V89</f>
        <v>0</v>
      </c>
      <c r="W15" s="12">
        <f>'New 8'!W89</f>
        <v>0</v>
      </c>
    </row>
    <row r="16" spans="1:23" s="8" customFormat="1" x14ac:dyDescent="0.2">
      <c r="A16" s="10">
        <f t="shared" si="1"/>
        <v>10</v>
      </c>
      <c r="D16" s="13" t="str">
        <f>'New 9'!E1</f>
        <v>New Project 9</v>
      </c>
      <c r="E16" s="9"/>
      <c r="F16" s="17"/>
      <c r="I16" s="12">
        <f>'New 9'!I89</f>
        <v>0</v>
      </c>
      <c r="J16" s="12">
        <f>'New 9'!J89</f>
        <v>0</v>
      </c>
      <c r="K16" s="12">
        <f>'New 9'!K89</f>
        <v>0</v>
      </c>
      <c r="L16" s="12">
        <f>'New 9'!L89</f>
        <v>0</v>
      </c>
      <c r="M16" s="12">
        <f>'New 9'!M89</f>
        <v>0</v>
      </c>
      <c r="N16" s="12">
        <f>'New 9'!N89</f>
        <v>0</v>
      </c>
      <c r="O16" s="12">
        <f>'New 9'!O89</f>
        <v>0</v>
      </c>
      <c r="P16" s="12">
        <f>'New 9'!P89</f>
        <v>0</v>
      </c>
      <c r="Q16" s="12">
        <f>'New 9'!Q89</f>
        <v>0</v>
      </c>
      <c r="R16" s="12">
        <f>'New 9'!R89</f>
        <v>0</v>
      </c>
      <c r="S16" s="12">
        <f>'New 9'!S89</f>
        <v>0</v>
      </c>
      <c r="T16" s="12">
        <f>'New 9'!T89</f>
        <v>0</v>
      </c>
      <c r="U16" s="12">
        <f>'New 9'!U89</f>
        <v>0</v>
      </c>
      <c r="V16" s="12">
        <f>'New 9'!V89</f>
        <v>0</v>
      </c>
      <c r="W16" s="12">
        <f>'New 9'!W89</f>
        <v>0</v>
      </c>
    </row>
    <row r="17" spans="1:25" s="8" customFormat="1" x14ac:dyDescent="0.2">
      <c r="A17" s="10">
        <f t="shared" si="1"/>
        <v>11</v>
      </c>
      <c r="D17" s="13" t="str">
        <f>'New 10'!E1</f>
        <v>New Project 10</v>
      </c>
      <c r="E17" s="9"/>
      <c r="F17" s="17"/>
      <c r="I17" s="12">
        <f>'New 10'!I89</f>
        <v>0</v>
      </c>
      <c r="J17" s="12">
        <f>'New 10'!J89</f>
        <v>0</v>
      </c>
      <c r="K17" s="12">
        <f>'New 10'!K89</f>
        <v>0</v>
      </c>
      <c r="L17" s="12">
        <f>'New 10'!L89</f>
        <v>0</v>
      </c>
      <c r="M17" s="12">
        <f>'New 10'!M89</f>
        <v>0</v>
      </c>
      <c r="N17" s="12">
        <f>'New 10'!N89</f>
        <v>0</v>
      </c>
      <c r="O17" s="12">
        <f>'New 10'!O89</f>
        <v>0</v>
      </c>
      <c r="P17" s="12">
        <f>'New 10'!P89</f>
        <v>0</v>
      </c>
      <c r="Q17" s="12">
        <f>'New 10'!Q89</f>
        <v>0</v>
      </c>
      <c r="R17" s="12">
        <f>'New 10'!R89</f>
        <v>0</v>
      </c>
      <c r="S17" s="12">
        <f>'New 10'!S89</f>
        <v>0</v>
      </c>
      <c r="T17" s="12">
        <f>'New 10'!T89</f>
        <v>0</v>
      </c>
      <c r="U17" s="12">
        <f>'New 10'!U89</f>
        <v>0</v>
      </c>
      <c r="V17" s="12">
        <f>'New 10'!V89</f>
        <v>0</v>
      </c>
      <c r="W17" s="12">
        <f>'New 10'!W89</f>
        <v>0</v>
      </c>
    </row>
    <row r="18" spans="1:25" s="8" customFormat="1" x14ac:dyDescent="0.2">
      <c r="A18" s="10">
        <f>A17+1</f>
        <v>12</v>
      </c>
      <c r="D18" s="13" t="str">
        <f>'New 11'!E1</f>
        <v>New Project 11</v>
      </c>
      <c r="E18" s="9"/>
      <c r="F18" s="17"/>
      <c r="I18" s="12">
        <f>'New 11'!I89</f>
        <v>0</v>
      </c>
      <c r="J18" s="12">
        <f>'New 11'!J89</f>
        <v>0</v>
      </c>
      <c r="K18" s="12">
        <f>'New 11'!K89</f>
        <v>0</v>
      </c>
      <c r="L18" s="12">
        <f>'New 11'!L89</f>
        <v>0</v>
      </c>
      <c r="M18" s="12">
        <f>'New 11'!M89</f>
        <v>0</v>
      </c>
      <c r="N18" s="12">
        <f>'New 11'!N89</f>
        <v>0</v>
      </c>
      <c r="O18" s="12">
        <f>'New 11'!O89</f>
        <v>0</v>
      </c>
      <c r="P18" s="12">
        <f>'New 11'!P89</f>
        <v>0</v>
      </c>
      <c r="Q18" s="12">
        <f>'New 11'!Q89</f>
        <v>0</v>
      </c>
      <c r="R18" s="12">
        <f>'New 11'!R89</f>
        <v>0</v>
      </c>
      <c r="S18" s="12">
        <f>'New 11'!S89</f>
        <v>0</v>
      </c>
      <c r="T18" s="12">
        <f>'New 11'!T89</f>
        <v>0</v>
      </c>
      <c r="U18" s="12">
        <f>'New 11'!U89</f>
        <v>0</v>
      </c>
      <c r="V18" s="12">
        <f>'New 11'!V89</f>
        <v>0</v>
      </c>
      <c r="W18" s="12">
        <f>'New 11'!W89</f>
        <v>0</v>
      </c>
    </row>
    <row r="19" spans="1:25" s="8" customFormat="1" x14ac:dyDescent="0.2">
      <c r="A19" s="10">
        <f t="shared" si="1"/>
        <v>13</v>
      </c>
      <c r="D19" s="13" t="str">
        <f>'New 12'!E1</f>
        <v>New Project 12</v>
      </c>
      <c r="E19" s="9"/>
      <c r="F19" s="17"/>
      <c r="I19" s="12">
        <f>'New 12'!I89</f>
        <v>0</v>
      </c>
      <c r="J19" s="12">
        <f>'New 12'!J89</f>
        <v>0</v>
      </c>
      <c r="K19" s="12">
        <f>'New 12'!K89</f>
        <v>0</v>
      </c>
      <c r="L19" s="12">
        <f>'New 12'!L89</f>
        <v>0</v>
      </c>
      <c r="M19" s="12">
        <f>'New 12'!M89</f>
        <v>0</v>
      </c>
      <c r="N19" s="12">
        <f>'New 12'!N89</f>
        <v>0</v>
      </c>
      <c r="O19" s="12">
        <f>'New 12'!O89</f>
        <v>0</v>
      </c>
      <c r="P19" s="12">
        <f>'New 12'!P89</f>
        <v>0</v>
      </c>
      <c r="Q19" s="12">
        <f>'New 12'!Q89</f>
        <v>0</v>
      </c>
      <c r="R19" s="12">
        <f>'New 12'!R89</f>
        <v>0</v>
      </c>
      <c r="S19" s="12">
        <f>'New 12'!S89</f>
        <v>0</v>
      </c>
      <c r="T19" s="12">
        <f>'New 12'!T89</f>
        <v>0</v>
      </c>
      <c r="U19" s="12">
        <f>'New 12'!U89</f>
        <v>0</v>
      </c>
      <c r="V19" s="12">
        <f>'New 12'!V89</f>
        <v>0</v>
      </c>
      <c r="W19" s="12">
        <f>'New 12'!W89</f>
        <v>0</v>
      </c>
    </row>
    <row r="20" spans="1:25" s="8" customFormat="1" x14ac:dyDescent="0.2">
      <c r="A20" s="10">
        <f t="shared" si="1"/>
        <v>14</v>
      </c>
      <c r="D20" s="13" t="s">
        <v>5</v>
      </c>
      <c r="E20" s="9"/>
      <c r="F20" s="17"/>
      <c r="I20" s="20">
        <f>SUM(I7:I19)</f>
        <v>2376.0351781547538</v>
      </c>
      <c r="J20" s="20">
        <f t="shared" ref="J20:W20" si="2">SUM(J7:J19)</f>
        <v>2506.9121789604951</v>
      </c>
      <c r="K20" s="20">
        <f t="shared" si="2"/>
        <v>2676.8683192295321</v>
      </c>
      <c r="L20" s="20">
        <f t="shared" si="2"/>
        <v>2794.8932981547787</v>
      </c>
      <c r="M20" s="20">
        <f t="shared" si="2"/>
        <v>2871.9326196958</v>
      </c>
      <c r="N20" s="20">
        <f t="shared" si="2"/>
        <v>2962.7461349680839</v>
      </c>
      <c r="O20" s="20">
        <f t="shared" si="2"/>
        <v>3026.0677073557945</v>
      </c>
      <c r="P20" s="20">
        <f t="shared" si="2"/>
        <v>3067.0192534770604</v>
      </c>
      <c r="Q20" s="20">
        <f t="shared" si="2"/>
        <v>3059.2179203986552</v>
      </c>
      <c r="R20" s="20">
        <f t="shared" si="2"/>
        <v>3040.3146445089951</v>
      </c>
      <c r="S20" s="20">
        <f t="shared" si="2"/>
        <v>3021.3039621642542</v>
      </c>
      <c r="T20" s="20">
        <f t="shared" si="2"/>
        <v>3002.8640789966389</v>
      </c>
      <c r="U20" s="20">
        <f t="shared" si="2"/>
        <v>2984.7828258036993</v>
      </c>
      <c r="V20" s="20">
        <f t="shared" si="2"/>
        <v>2966.9319900050291</v>
      </c>
      <c r="W20" s="20">
        <f t="shared" si="2"/>
        <v>2949.2511039114797</v>
      </c>
    </row>
    <row r="21" spans="1:25" s="8" customFormat="1" x14ac:dyDescent="0.2">
      <c r="A21" s="10">
        <f>A20+1</f>
        <v>15</v>
      </c>
      <c r="B21" s="3"/>
      <c r="C21" s="1"/>
      <c r="D21" s="11" t="s">
        <v>6</v>
      </c>
      <c r="E21" s="3"/>
      <c r="F21" s="2"/>
      <c r="G21" s="3"/>
      <c r="H21" s="3"/>
      <c r="I21" s="3"/>
      <c r="J21" s="33">
        <f t="shared" ref="J21:W21" si="3">J20/I20-1</f>
        <v>5.5082097272390218E-2</v>
      </c>
      <c r="K21" s="33">
        <f t="shared" si="3"/>
        <v>6.779501160647361E-2</v>
      </c>
      <c r="L21" s="33">
        <f t="shared" si="3"/>
        <v>4.4090692873236748E-2</v>
      </c>
      <c r="M21" s="33">
        <f t="shared" si="3"/>
        <v>2.756431581552099E-2</v>
      </c>
      <c r="N21" s="33">
        <f t="shared" si="3"/>
        <v>3.1621046625356808E-2</v>
      </c>
      <c r="O21" s="33">
        <f t="shared" si="3"/>
        <v>2.1372594715541648E-2</v>
      </c>
      <c r="P21" s="33">
        <f t="shared" si="3"/>
        <v>1.3532924601032725E-2</v>
      </c>
      <c r="Q21" s="33">
        <f t="shared" si="3"/>
        <v>-2.5436205102269405E-3</v>
      </c>
      <c r="R21" s="33">
        <f t="shared" si="3"/>
        <v>-6.1791204097015884E-3</v>
      </c>
      <c r="S21" s="33">
        <f t="shared" si="3"/>
        <v>-6.2528667482082412E-3</v>
      </c>
      <c r="T21" s="33">
        <f t="shared" si="3"/>
        <v>-6.1032863288625894E-3</v>
      </c>
      <c r="U21" s="33">
        <f t="shared" si="3"/>
        <v>-6.0213358704470643E-3</v>
      </c>
      <c r="V21" s="33">
        <f t="shared" si="3"/>
        <v>-5.9806146177029396E-3</v>
      </c>
      <c r="W21" s="33">
        <f t="shared" si="3"/>
        <v>-5.9593162745599226E-3</v>
      </c>
      <c r="Y21" s="23"/>
    </row>
    <row r="22" spans="1:25" s="8" customFormat="1" x14ac:dyDescent="0.2">
      <c r="A22" s="10"/>
      <c r="E22" s="9"/>
      <c r="F22" s="17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5" s="8" customFormat="1" x14ac:dyDescent="0.2">
      <c r="A23" s="10">
        <f>A21+1</f>
        <v>16</v>
      </c>
      <c r="C23" s="8" t="s">
        <v>51</v>
      </c>
      <c r="E23" s="9"/>
      <c r="F23" s="17"/>
      <c r="I23" s="31">
        <f>Existing!I101</f>
        <v>204206.90299999999</v>
      </c>
      <c r="J23" s="31">
        <f>Existing!J101</f>
        <v>203573.86160069998</v>
      </c>
      <c r="K23" s="31">
        <f>Existing!K101</f>
        <v>202942.78262973781</v>
      </c>
      <c r="L23" s="31">
        <f>Existing!L101</f>
        <v>202313.66000358562</v>
      </c>
      <c r="M23" s="31">
        <f>Existing!M101</f>
        <v>201686.4876575745</v>
      </c>
      <c r="N23" s="31">
        <f>Existing!N101</f>
        <v>201061.25954583602</v>
      </c>
      <c r="O23" s="31">
        <f>Existing!O101</f>
        <v>200437.96964124392</v>
      </c>
      <c r="P23" s="31">
        <f>Existing!P101</f>
        <v>199816.61193535608</v>
      </c>
      <c r="Q23" s="31">
        <f>Existing!Q101</f>
        <v>199197.18043835647</v>
      </c>
      <c r="R23" s="31">
        <f>Existing!R101</f>
        <v>198579.66917899757</v>
      </c>
      <c r="S23" s="31">
        <f>Existing!S101</f>
        <v>197964.0722045427</v>
      </c>
      <c r="T23" s="31">
        <f>Existing!T101</f>
        <v>197350.38358070861</v>
      </c>
      <c r="U23" s="31">
        <f>Existing!U101</f>
        <v>196738.59739160843</v>
      </c>
      <c r="V23" s="31">
        <f>Existing!V101</f>
        <v>196128.70773969445</v>
      </c>
      <c r="W23" s="31">
        <f>Existing!W101</f>
        <v>195520.70874570141</v>
      </c>
    </row>
    <row r="24" spans="1:25" s="8" customFormat="1" x14ac:dyDescent="0.2">
      <c r="A24" s="10">
        <f>A23+1</f>
        <v>17</v>
      </c>
      <c r="B24" s="3"/>
      <c r="C24" s="1"/>
      <c r="D24" s="11" t="s">
        <v>6</v>
      </c>
      <c r="E24" s="3"/>
      <c r="F24" s="2"/>
      <c r="G24" s="3"/>
      <c r="H24" s="3"/>
      <c r="I24" s="3"/>
      <c r="J24" s="33">
        <f t="shared" ref="J24:W24" si="4">J23/I23-1</f>
        <v>-3.1000000000001027E-3</v>
      </c>
      <c r="K24" s="33">
        <f t="shared" si="4"/>
        <v>-3.0999999999999917E-3</v>
      </c>
      <c r="L24" s="33">
        <f t="shared" si="4"/>
        <v>-3.0999999999999917E-3</v>
      </c>
      <c r="M24" s="33">
        <f t="shared" si="4"/>
        <v>-3.0999999999999917E-3</v>
      </c>
      <c r="N24" s="33">
        <f t="shared" si="4"/>
        <v>-3.0999999999999917E-3</v>
      </c>
      <c r="O24" s="33">
        <f t="shared" si="4"/>
        <v>-3.0999999999999917E-3</v>
      </c>
      <c r="P24" s="33">
        <f t="shared" si="4"/>
        <v>-3.0999999999999917E-3</v>
      </c>
      <c r="Q24" s="33">
        <f t="shared" si="4"/>
        <v>-3.0999999999999917E-3</v>
      </c>
      <c r="R24" s="33">
        <f t="shared" si="4"/>
        <v>-3.0999999999999917E-3</v>
      </c>
      <c r="S24" s="33">
        <f t="shared" si="4"/>
        <v>-3.0999999999998806E-3</v>
      </c>
      <c r="T24" s="33">
        <f t="shared" si="4"/>
        <v>-3.0999999999999917E-3</v>
      </c>
      <c r="U24" s="33">
        <f t="shared" si="4"/>
        <v>-3.0999999999998806E-3</v>
      </c>
      <c r="V24" s="33">
        <f t="shared" si="4"/>
        <v>-3.0999999999999917E-3</v>
      </c>
      <c r="W24" s="33">
        <f t="shared" si="4"/>
        <v>-3.0999999999998806E-3</v>
      </c>
    </row>
    <row r="25" spans="1:25" s="8" customFormat="1" x14ac:dyDescent="0.2">
      <c r="A25" s="10"/>
      <c r="B25" s="3"/>
      <c r="C25" s="1"/>
      <c r="D25" s="11"/>
      <c r="E25" s="3"/>
      <c r="F25" s="2"/>
      <c r="G25" s="3"/>
      <c r="H25" s="3"/>
      <c r="I25" s="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</row>
    <row r="26" spans="1:25" s="8" customFormat="1" x14ac:dyDescent="0.2">
      <c r="A26" s="10">
        <f>A24+1</f>
        <v>18</v>
      </c>
      <c r="C26" s="8" t="s">
        <v>52</v>
      </c>
      <c r="E26" s="9"/>
      <c r="F26" s="17"/>
      <c r="I26" s="32">
        <f>1000*I20/I23</f>
        <v>11.635430258470519</v>
      </c>
      <c r="J26" s="32">
        <f t="shared" ref="J26:W26" si="5">1000*J20/J23</f>
        <v>12.314509138101821</v>
      </c>
      <c r="K26" s="32">
        <f t="shared" si="5"/>
        <v>13.190261237884902</v>
      </c>
      <c r="L26" s="32">
        <f>1000*L20/L23</f>
        <v>13.814654423755888</v>
      </c>
      <c r="M26" s="32">
        <f>1000*M20/M23</f>
        <v>14.239588645977108</v>
      </c>
      <c r="N26" s="32">
        <f t="shared" si="5"/>
        <v>14.735539514973869</v>
      </c>
      <c r="O26" s="32">
        <f t="shared" si="5"/>
        <v>15.097277790091541</v>
      </c>
      <c r="P26" s="32">
        <f t="shared" si="5"/>
        <v>15.349170540782119</v>
      </c>
      <c r="Q26" s="32">
        <f t="shared" si="5"/>
        <v>15.357737060667686</v>
      </c>
      <c r="R26" s="32">
        <f t="shared" si="5"/>
        <v>15.31030168938638</v>
      </c>
      <c r="S26" s="32">
        <f t="shared" si="5"/>
        <v>15.261880241797352</v>
      </c>
      <c r="T26" s="32">
        <f t="shared" si="5"/>
        <v>15.215901912694203</v>
      </c>
      <c r="U26" s="32">
        <f t="shared" si="5"/>
        <v>15.171312926779107</v>
      </c>
      <c r="V26" s="32">
        <f t="shared" si="5"/>
        <v>15.127474321315544</v>
      </c>
      <c r="W26" s="32">
        <f t="shared" si="5"/>
        <v>15.08408558270593</v>
      </c>
      <c r="Y26" s="108"/>
    </row>
    <row r="27" spans="1:25" x14ac:dyDescent="0.2">
      <c r="A27" s="10">
        <f>A26+1</f>
        <v>19</v>
      </c>
      <c r="D27" s="11" t="s">
        <v>6</v>
      </c>
      <c r="J27" s="33">
        <f>J26/I26-1</f>
        <v>5.8363022642582196E-2</v>
      </c>
      <c r="K27" s="33">
        <f t="shared" ref="K27:W27" si="6">K26/J26-1</f>
        <v>7.1115469562116118E-2</v>
      </c>
      <c r="L27" s="33">
        <f t="shared" si="6"/>
        <v>4.733743893393183E-2</v>
      </c>
      <c r="M27" s="33">
        <f t="shared" si="6"/>
        <v>3.0759670794985317E-2</v>
      </c>
      <c r="N27" s="33">
        <f t="shared" si="6"/>
        <v>3.4829016576744642E-2</v>
      </c>
      <c r="O27" s="33">
        <f t="shared" si="6"/>
        <v>2.4548695672125476E-2</v>
      </c>
      <c r="P27" s="33">
        <f t="shared" si="6"/>
        <v>1.668464700675365E-2</v>
      </c>
      <c r="Q27" s="33">
        <f t="shared" si="6"/>
        <v>5.5810962962499211E-4</v>
      </c>
      <c r="R27" s="33">
        <f t="shared" si="6"/>
        <v>-3.088695365334293E-3</v>
      </c>
      <c r="S27" s="33">
        <f t="shared" si="6"/>
        <v>-3.1626710283962911E-3</v>
      </c>
      <c r="T27" s="33">
        <f t="shared" si="6"/>
        <v>-3.0126254678127795E-3</v>
      </c>
      <c r="U27" s="33">
        <f t="shared" si="6"/>
        <v>-2.9304201729833945E-3</v>
      </c>
      <c r="V27" s="33">
        <f t="shared" si="6"/>
        <v>-2.8895722918075295E-3</v>
      </c>
      <c r="W27" s="33">
        <f t="shared" si="6"/>
        <v>-2.8682077184872812E-3</v>
      </c>
    </row>
    <row r="28" spans="1:25" x14ac:dyDescent="0.2">
      <c r="A28" s="10">
        <f>A27+1</f>
        <v>20</v>
      </c>
      <c r="D28" s="3" t="s">
        <v>75</v>
      </c>
      <c r="J28" s="33">
        <f>J26/$I26-1</f>
        <v>5.8363022642582196E-2</v>
      </c>
      <c r="K28" s="33">
        <f t="shared" ref="K28:W28" si="7">K26/$I26-1</f>
        <v>0.13362900596499006</v>
      </c>
      <c r="L28" s="33">
        <f t="shared" si="7"/>
        <v>0.18729209980859185</v>
      </c>
      <c r="M28" s="33">
        <f t="shared" si="7"/>
        <v>0.22381281393619101</v>
      </c>
      <c r="N28" s="33">
        <f t="shared" si="7"/>
        <v>0.26643701071960701</v>
      </c>
      <c r="O28" s="33">
        <f t="shared" si="7"/>
        <v>0.29752638748367888</v>
      </c>
      <c r="P28" s="33">
        <f t="shared" si="7"/>
        <v>0.31917515724079215</v>
      </c>
      <c r="Q28" s="33">
        <f t="shared" si="7"/>
        <v>0.31991140159921039</v>
      </c>
      <c r="R28" s="33">
        <f t="shared" si="7"/>
        <v>0.31583459737043906</v>
      </c>
      <c r="S28" s="33">
        <f t="shared" si="7"/>
        <v>0.31167304541117424</v>
      </c>
      <c r="T28" s="33">
        <f t="shared" si="7"/>
        <v>0.30772146578912496</v>
      </c>
      <c r="U28" s="33">
        <f t="shared" si="7"/>
        <v>0.30388929242513285</v>
      </c>
      <c r="V28" s="33">
        <f t="shared" si="7"/>
        <v>0.30012161005415683</v>
      </c>
      <c r="W28" s="33">
        <f t="shared" si="7"/>
        <v>0.29639259121722739</v>
      </c>
    </row>
    <row r="29" spans="1:25" x14ac:dyDescent="0.2">
      <c r="A29" s="10"/>
      <c r="D29" s="3" t="s">
        <v>124</v>
      </c>
      <c r="I29" s="3">
        <f>1000*(I20-I7)/I23</f>
        <v>0.20497355152951841</v>
      </c>
      <c r="J29" s="3">
        <f t="shared" ref="J29:W29" si="8">1000*(J20-J7)/J23</f>
        <v>0.83821518695460251</v>
      </c>
      <c r="K29" s="3">
        <f t="shared" si="8"/>
        <v>1.6677393733919954</v>
      </c>
      <c r="L29" s="3">
        <f t="shared" si="8"/>
        <v>2.2455068856906544</v>
      </c>
      <c r="M29" s="3">
        <f t="shared" si="8"/>
        <v>2.6234104231482638</v>
      </c>
      <c r="N29" s="3">
        <f t="shared" si="8"/>
        <v>3.0719181816353176</v>
      </c>
      <c r="O29" s="3">
        <f t="shared" si="8"/>
        <v>3.3857933385531207</v>
      </c>
      <c r="P29" s="3">
        <f t="shared" si="8"/>
        <v>3.5893952101329685</v>
      </c>
      <c r="Q29" s="3">
        <f t="shared" si="8"/>
        <v>3.5492351615217803</v>
      </c>
      <c r="R29" s="3">
        <f t="shared" si="8"/>
        <v>3.452629424557772</v>
      </c>
      <c r="S29" s="3">
        <f t="shared" si="8"/>
        <v>3.3545855228104626</v>
      </c>
      <c r="T29" s="3">
        <f t="shared" si="8"/>
        <v>3.2585241720322862</v>
      </c>
      <c r="U29" s="3">
        <f t="shared" si="8"/>
        <v>3.1633829257718378</v>
      </c>
      <c r="V29" s="3">
        <f t="shared" si="8"/>
        <v>3.0685139535643122</v>
      </c>
      <c r="W29" s="3">
        <f t="shared" si="8"/>
        <v>2.9736076729430665</v>
      </c>
    </row>
    <row r="30" spans="1:25" x14ac:dyDescent="0.2">
      <c r="C30" s="1" t="s">
        <v>61</v>
      </c>
    </row>
    <row r="31" spans="1:25" x14ac:dyDescent="0.2">
      <c r="A31" s="10">
        <f>A28+1</f>
        <v>21</v>
      </c>
      <c r="D31" s="3" t="str">
        <f t="shared" ref="D31:D44" si="9">D7</f>
        <v>Existing Facilities</v>
      </c>
      <c r="I31" s="12">
        <f>Existing!I169</f>
        <v>18572.327741785841</v>
      </c>
      <c r="J31" s="12">
        <f>Existing!J169</f>
        <v>18943.774296621559</v>
      </c>
      <c r="K31" s="12">
        <f>Existing!K169</f>
        <v>19322.649782553992</v>
      </c>
      <c r="L31" s="12">
        <f>Existing!L169</f>
        <v>19709.102778205073</v>
      </c>
      <c r="M31" s="12">
        <f>Existing!M169</f>
        <v>20103.284833769176</v>
      </c>
      <c r="N31" s="12">
        <f>Existing!N169</f>
        <v>20505.350530444561</v>
      </c>
      <c r="O31" s="12">
        <f>Existing!O169</f>
        <v>20915.457541053453</v>
      </c>
      <c r="P31" s="12">
        <f>Existing!P169</f>
        <v>21333.766691874524</v>
      </c>
      <c r="Q31" s="12">
        <f>Existing!Q169</f>
        <v>21760.442025712015</v>
      </c>
      <c r="R31" s="12">
        <f>Existing!R169</f>
        <v>22195.650866226257</v>
      </c>
      <c r="S31" s="12">
        <f>Existing!S169</f>
        <v>22639.563883550782</v>
      </c>
      <c r="T31" s="12">
        <f>Existing!T169</f>
        <v>23092.355161221796</v>
      </c>
      <c r="U31" s="12">
        <f>Existing!U169</f>
        <v>23554.202264446234</v>
      </c>
      <c r="V31" s="12">
        <f>Existing!V169</f>
        <v>24025.286309735158</v>
      </c>
      <c r="W31" s="12">
        <f>Existing!W169</f>
        <v>24505.792035929862</v>
      </c>
    </row>
    <row r="32" spans="1:25" x14ac:dyDescent="0.2">
      <c r="A32" s="10">
        <f t="shared" ref="A32:A45" si="10">A31+1</f>
        <v>22</v>
      </c>
      <c r="D32" s="3" t="str">
        <f t="shared" si="9"/>
        <v>Reliability</v>
      </c>
      <c r="I32" s="12">
        <f>Reliability!I$47</f>
        <v>111.09600947426384</v>
      </c>
      <c r="J32" s="12">
        <f>Reliability!J$47</f>
        <v>511.62274472589706</v>
      </c>
      <c r="K32" s="12">
        <f>Reliability!K$47</f>
        <v>1031.9196019094866</v>
      </c>
      <c r="L32" s="12">
        <f>Reliability!L$47</f>
        <v>1363.2906257363265</v>
      </c>
      <c r="M32" s="12">
        <f>Reliability!M$47</f>
        <v>1660.330247749017</v>
      </c>
      <c r="N32" s="12">
        <f>Reliability!N$47</f>
        <v>2080.553627878207</v>
      </c>
      <c r="O32" s="12">
        <f>Reliability!O$47</f>
        <v>2568.6366515715763</v>
      </c>
      <c r="P32" s="12">
        <f>Reliability!P$47</f>
        <v>2898.0310247278267</v>
      </c>
      <c r="Q32" s="12">
        <f>Reliability!Q$47</f>
        <v>2968.0310247278267</v>
      </c>
      <c r="R32" s="12">
        <f>Reliability!R$47</f>
        <v>2973.0310247278267</v>
      </c>
      <c r="S32" s="12">
        <f>Reliability!S$47</f>
        <v>2973.0310247278267</v>
      </c>
      <c r="T32" s="12">
        <f>Reliability!T$47</f>
        <v>2973.0310247278267</v>
      </c>
      <c r="U32" s="12">
        <f>Reliability!U$47</f>
        <v>2973.0310247278267</v>
      </c>
      <c r="V32" s="12">
        <f>Reliability!V$47</f>
        <v>2973.0310247278267</v>
      </c>
      <c r="W32" s="12">
        <f>Reliability!W$47</f>
        <v>2973.0310247278267</v>
      </c>
    </row>
    <row r="33" spans="1:23" x14ac:dyDescent="0.2">
      <c r="A33" s="10">
        <f t="shared" si="10"/>
        <v>23</v>
      </c>
      <c r="D33" s="3" t="str">
        <f t="shared" si="9"/>
        <v>South CC</v>
      </c>
      <c r="I33" s="12">
        <f>'South CC'!I$47</f>
        <v>0</v>
      </c>
      <c r="J33" s="12">
        <f>'South CC'!J$47</f>
        <v>0</v>
      </c>
      <c r="K33" s="12">
        <f>'South CC'!K$47</f>
        <v>0</v>
      </c>
      <c r="L33" s="12">
        <f>'South CC'!L$47</f>
        <v>0</v>
      </c>
      <c r="M33" s="12">
        <f>'South CC'!M$47</f>
        <v>0</v>
      </c>
      <c r="N33" s="12">
        <f>'South CC'!N$47</f>
        <v>0</v>
      </c>
      <c r="O33" s="12">
        <f>'South CC'!O$47</f>
        <v>0</v>
      </c>
      <c r="P33" s="12">
        <f>'South CC'!P$47</f>
        <v>0</v>
      </c>
      <c r="Q33" s="12">
        <f>'South CC'!Q$47</f>
        <v>0</v>
      </c>
      <c r="R33" s="12">
        <f>'South CC'!R$47</f>
        <v>0</v>
      </c>
      <c r="S33" s="12">
        <f>'South CC'!S$47</f>
        <v>0</v>
      </c>
      <c r="T33" s="12">
        <f>'South CC'!T$47</f>
        <v>0</v>
      </c>
      <c r="U33" s="12">
        <f>'South CC'!U$47</f>
        <v>0</v>
      </c>
      <c r="V33" s="12">
        <f>'South CC'!V$47</f>
        <v>0</v>
      </c>
      <c r="W33" s="12">
        <f>'South CC'!W$47</f>
        <v>0</v>
      </c>
    </row>
    <row r="34" spans="1:23" x14ac:dyDescent="0.2">
      <c r="A34" s="10">
        <f t="shared" si="10"/>
        <v>24</v>
      </c>
      <c r="D34" s="3" t="str">
        <f t="shared" si="9"/>
        <v>Tehachapi</v>
      </c>
      <c r="I34" s="12">
        <f>Tehachapi!I$47</f>
        <v>0.70591702499999998</v>
      </c>
      <c r="J34" s="12">
        <f>Tehachapi!J$47</f>
        <v>1.41183405</v>
      </c>
      <c r="K34" s="12">
        <f>Tehachapi!K$47</f>
        <v>1.41183405</v>
      </c>
      <c r="L34" s="12">
        <f>Tehachapi!L$47</f>
        <v>1.41183405</v>
      </c>
      <c r="M34" s="12">
        <f>Tehachapi!M$47</f>
        <v>1.41183405</v>
      </c>
      <c r="N34" s="12">
        <f>Tehachapi!N$47</f>
        <v>1.41183405</v>
      </c>
      <c r="O34" s="12">
        <f>Tehachapi!O$47</f>
        <v>1.41183405</v>
      </c>
      <c r="P34" s="12">
        <f>Tehachapi!P$47</f>
        <v>1.41183405</v>
      </c>
      <c r="Q34" s="12">
        <f>Tehachapi!Q$47</f>
        <v>1.41183405</v>
      </c>
      <c r="R34" s="12">
        <f>Tehachapi!R$47</f>
        <v>1.41183405</v>
      </c>
      <c r="S34" s="12">
        <f>Tehachapi!S$47</f>
        <v>1.41183405</v>
      </c>
      <c r="T34" s="12">
        <f>Tehachapi!T$47</f>
        <v>1.41183405</v>
      </c>
      <c r="U34" s="12">
        <f>Tehachapi!U$47</f>
        <v>1.41183405</v>
      </c>
      <c r="V34" s="12">
        <f>Tehachapi!V$47</f>
        <v>1.41183405</v>
      </c>
      <c r="W34" s="12">
        <f>Tehachapi!W$47</f>
        <v>1.41183405</v>
      </c>
    </row>
    <row r="35" spans="1:23" x14ac:dyDescent="0.2">
      <c r="A35" s="10">
        <f t="shared" si="10"/>
        <v>25</v>
      </c>
      <c r="D35" s="3" t="str">
        <f t="shared" si="9"/>
        <v>WOD</v>
      </c>
      <c r="I35" s="12">
        <f>WOD!I$47</f>
        <v>0</v>
      </c>
      <c r="J35" s="12">
        <f>WOD!J$47</f>
        <v>0</v>
      </c>
      <c r="K35" s="12">
        <f>WOD!K$47</f>
        <v>0</v>
      </c>
      <c r="L35" s="12">
        <f>WOD!L$47</f>
        <v>0</v>
      </c>
      <c r="M35" s="12">
        <f>WOD!M$47</f>
        <v>398.29577126499993</v>
      </c>
      <c r="N35" s="12">
        <f>WOD!N$47</f>
        <v>796.59154252999986</v>
      </c>
      <c r="O35" s="12">
        <f>WOD!O$47</f>
        <v>796.59154252999986</v>
      </c>
      <c r="P35" s="12">
        <f>WOD!P$47</f>
        <v>796.59154252999986</v>
      </c>
      <c r="Q35" s="12">
        <f>WOD!Q$47</f>
        <v>796.59154252999986</v>
      </c>
      <c r="R35" s="12">
        <f>WOD!R$47</f>
        <v>796.59154252999986</v>
      </c>
      <c r="S35" s="12">
        <f>WOD!S$47</f>
        <v>796.59154252999986</v>
      </c>
      <c r="T35" s="12">
        <f>WOD!T$47</f>
        <v>796.59154252999986</v>
      </c>
      <c r="U35" s="12">
        <f>WOD!U$47</f>
        <v>796.59154252999986</v>
      </c>
      <c r="V35" s="12">
        <f>WOD!V$47</f>
        <v>796.59154252999986</v>
      </c>
      <c r="W35" s="12">
        <f>WOD!W$47</f>
        <v>796.59154252999986</v>
      </c>
    </row>
    <row r="36" spans="1:23" x14ac:dyDescent="0.2">
      <c r="A36" s="10">
        <f t="shared" si="10"/>
        <v>26</v>
      </c>
      <c r="D36" s="3" t="str">
        <f t="shared" si="9"/>
        <v>CW-Lugo</v>
      </c>
      <c r="I36" s="12">
        <f>'CW-Lugo'!I$47</f>
        <v>0</v>
      </c>
      <c r="J36" s="12">
        <f>'CW-Lugo'!J$47</f>
        <v>0</v>
      </c>
      <c r="K36" s="12">
        <f>'CW-Lugo'!K$47</f>
        <v>0</v>
      </c>
      <c r="L36" s="12">
        <f>'CW-Lugo'!L$47</f>
        <v>0</v>
      </c>
      <c r="M36" s="12">
        <f>'CW-Lugo'!M$47</f>
        <v>0</v>
      </c>
      <c r="N36" s="12">
        <f>'CW-Lugo'!N$47</f>
        <v>0</v>
      </c>
      <c r="O36" s="12">
        <f>'CW-Lugo'!O$47</f>
        <v>0</v>
      </c>
      <c r="P36" s="12">
        <f>'CW-Lugo'!P$47</f>
        <v>0</v>
      </c>
      <c r="Q36" s="12">
        <f>'CW-Lugo'!Q$47</f>
        <v>0</v>
      </c>
      <c r="R36" s="12">
        <f>'CW-Lugo'!R$47</f>
        <v>0</v>
      </c>
      <c r="S36" s="12">
        <f>'CW-Lugo'!S$47</f>
        <v>0</v>
      </c>
      <c r="T36" s="12">
        <f>'CW-Lugo'!T$47</f>
        <v>0</v>
      </c>
      <c r="U36" s="12">
        <f>'CW-Lugo'!U$47</f>
        <v>0</v>
      </c>
      <c r="V36" s="12">
        <f>'CW-Lugo'!V$47</f>
        <v>0</v>
      </c>
      <c r="W36" s="12">
        <f>'CW-Lugo'!W$47</f>
        <v>0</v>
      </c>
    </row>
    <row r="37" spans="1:23" x14ac:dyDescent="0.2">
      <c r="A37" s="10">
        <f t="shared" si="10"/>
        <v>27</v>
      </c>
      <c r="D37" s="3" t="str">
        <f t="shared" si="9"/>
        <v>2017/18 Policy and Econ</v>
      </c>
      <c r="I37" s="12">
        <f>'2017-18pol-econ'!I$47</f>
        <v>119.27827500000001</v>
      </c>
      <c r="J37" s="12">
        <f>'2017-18pol-econ'!J$47</f>
        <v>416.91500000000002</v>
      </c>
      <c r="K37" s="12">
        <f>'2017-18pol-econ'!K$47</f>
        <v>812.57033750000005</v>
      </c>
      <c r="L37" s="12">
        <f>'2017-18pol-econ'!L$47</f>
        <v>1059.8794124999999</v>
      </c>
      <c r="M37" s="12">
        <f>'2017-18pol-econ'!M$47</f>
        <v>1108.5350132499998</v>
      </c>
      <c r="N37" s="12">
        <f>'2017-18pol-econ'!N$47</f>
        <v>1127.1784264999999</v>
      </c>
      <c r="O37" s="12">
        <f>'2017-18pol-econ'!O$47</f>
        <v>1141.1784264999999</v>
      </c>
      <c r="P37" s="12">
        <f>'2017-18pol-econ'!P$47</f>
        <v>1155.1784264999999</v>
      </c>
      <c r="Q37" s="12">
        <f>'2017-18pol-econ'!Q$47</f>
        <v>1155.1784264999999</v>
      </c>
      <c r="R37" s="12">
        <f>'2017-18pol-econ'!R$47</f>
        <v>1155.1784264999999</v>
      </c>
      <c r="S37" s="12">
        <f>'2017-18pol-econ'!S$47</f>
        <v>1155.1784264999999</v>
      </c>
      <c r="T37" s="12">
        <f>'2017-18pol-econ'!T$47</f>
        <v>1155.1784264999999</v>
      </c>
      <c r="U37" s="12">
        <f>'2017-18pol-econ'!U$47</f>
        <v>1155.1784264999999</v>
      </c>
      <c r="V37" s="12">
        <f>'2017-18pol-econ'!V$47</f>
        <v>1155.1784264999999</v>
      </c>
      <c r="W37" s="12">
        <f>'2017-18pol-econ'!W$47</f>
        <v>1155.1784264999999</v>
      </c>
    </row>
    <row r="38" spans="1:23" x14ac:dyDescent="0.2">
      <c r="A38" s="10">
        <f t="shared" si="10"/>
        <v>28</v>
      </c>
      <c r="D38" s="3" t="str">
        <f t="shared" si="9"/>
        <v>ClrdoRvr</v>
      </c>
      <c r="I38" s="12">
        <f>ClrdoRvr!I47</f>
        <v>0</v>
      </c>
      <c r="J38" s="12">
        <f>ClrdoRvr!J47</f>
        <v>0</v>
      </c>
      <c r="K38" s="12">
        <f>ClrdoRvr!K47</f>
        <v>0</v>
      </c>
      <c r="L38" s="12">
        <f>ClrdoRvr!L47</f>
        <v>31.712499999999999</v>
      </c>
      <c r="M38" s="12">
        <f>ClrdoRvr!M47</f>
        <v>63.424999999999997</v>
      </c>
      <c r="N38" s="12">
        <f>ClrdoRvr!N47</f>
        <v>63.424999999999997</v>
      </c>
      <c r="O38" s="12">
        <f>ClrdoRvr!O47</f>
        <v>63.424999999999997</v>
      </c>
      <c r="P38" s="12">
        <f>ClrdoRvr!P47</f>
        <v>63.424999999999997</v>
      </c>
      <c r="Q38" s="12">
        <f>ClrdoRvr!Q47</f>
        <v>63.424999999999997</v>
      </c>
      <c r="R38" s="12">
        <f>ClrdoRvr!R47</f>
        <v>63.424999999999997</v>
      </c>
      <c r="S38" s="12">
        <f>ClrdoRvr!S47</f>
        <v>63.424999999999997</v>
      </c>
      <c r="T38" s="12">
        <f>ClrdoRvr!T47</f>
        <v>63.424999999999997</v>
      </c>
      <c r="U38" s="12">
        <f>ClrdoRvr!U47</f>
        <v>63.424999999999997</v>
      </c>
      <c r="V38" s="12">
        <f>ClrdoRvr!V47</f>
        <v>63.424999999999997</v>
      </c>
      <c r="W38" s="12">
        <f>ClrdoRvr!W47</f>
        <v>63.424999999999997</v>
      </c>
    </row>
    <row r="39" spans="1:23" x14ac:dyDescent="0.2">
      <c r="A39" s="10">
        <f t="shared" si="10"/>
        <v>29</v>
      </c>
      <c r="D39" s="3" t="str">
        <f t="shared" si="9"/>
        <v>New Project 8</v>
      </c>
      <c r="I39" s="12">
        <f>'New 8'!I$47</f>
        <v>0</v>
      </c>
      <c r="J39" s="12">
        <f>'New 8'!J$47</f>
        <v>0</v>
      </c>
      <c r="K39" s="12">
        <f>'New 8'!K$47</f>
        <v>0</v>
      </c>
      <c r="L39" s="12">
        <f>'New 8'!L$47</f>
        <v>0</v>
      </c>
      <c r="M39" s="12">
        <f>'New 8'!M$47</f>
        <v>0</v>
      </c>
      <c r="N39" s="12">
        <f>'New 8'!N$47</f>
        <v>0</v>
      </c>
      <c r="O39" s="12">
        <f>'New 8'!O$47</f>
        <v>0</v>
      </c>
      <c r="P39" s="12">
        <f>'New 8'!P$47</f>
        <v>0</v>
      </c>
      <c r="Q39" s="12">
        <f>'New 8'!Q$47</f>
        <v>0</v>
      </c>
      <c r="R39" s="12">
        <f>'New 8'!R$47</f>
        <v>0</v>
      </c>
      <c r="S39" s="12">
        <f>'New 8'!S$47</f>
        <v>0</v>
      </c>
      <c r="T39" s="12">
        <f>'New 8'!T$47</f>
        <v>0</v>
      </c>
      <c r="U39" s="12">
        <f>'New 8'!U$47</f>
        <v>0</v>
      </c>
      <c r="V39" s="12">
        <f>'New 8'!V$47</f>
        <v>0</v>
      </c>
      <c r="W39" s="12">
        <f>'New 8'!W$47</f>
        <v>0</v>
      </c>
    </row>
    <row r="40" spans="1:23" x14ac:dyDescent="0.2">
      <c r="A40" s="10">
        <f t="shared" si="10"/>
        <v>30</v>
      </c>
      <c r="D40" s="3" t="str">
        <f t="shared" si="9"/>
        <v>New Project 9</v>
      </c>
      <c r="I40" s="12">
        <f>'New 9'!I$47</f>
        <v>0</v>
      </c>
      <c r="J40" s="12">
        <f>'New 9'!J$47</f>
        <v>0</v>
      </c>
      <c r="K40" s="12">
        <f>'New 9'!K$47</f>
        <v>0</v>
      </c>
      <c r="L40" s="12">
        <f>'New 9'!L$47</f>
        <v>0</v>
      </c>
      <c r="M40" s="12">
        <f>'New 9'!M$47</f>
        <v>0</v>
      </c>
      <c r="N40" s="12">
        <f>'New 9'!N$47</f>
        <v>0</v>
      </c>
      <c r="O40" s="12">
        <f>'New 9'!O$47</f>
        <v>0</v>
      </c>
      <c r="P40" s="12">
        <f>'New 9'!P$47</f>
        <v>0</v>
      </c>
      <c r="Q40" s="12">
        <f>'New 9'!Q$47</f>
        <v>0</v>
      </c>
      <c r="R40" s="12">
        <f>'New 9'!R$47</f>
        <v>0</v>
      </c>
      <c r="S40" s="12">
        <f>'New 9'!S$47</f>
        <v>0</v>
      </c>
      <c r="T40" s="12">
        <f>'New 9'!T$47</f>
        <v>0</v>
      </c>
      <c r="U40" s="12">
        <f>'New 9'!U$47</f>
        <v>0</v>
      </c>
      <c r="V40" s="12">
        <f>'New 9'!V$47</f>
        <v>0</v>
      </c>
      <c r="W40" s="12">
        <f>'New 9'!W$47</f>
        <v>0</v>
      </c>
    </row>
    <row r="41" spans="1:23" x14ac:dyDescent="0.2">
      <c r="A41" s="10">
        <f t="shared" si="10"/>
        <v>31</v>
      </c>
      <c r="D41" s="3" t="str">
        <f t="shared" si="9"/>
        <v>New Project 10</v>
      </c>
      <c r="I41" s="12">
        <f>'New 10'!I$47</f>
        <v>0</v>
      </c>
      <c r="J41" s="12">
        <f>'New 10'!J$47</f>
        <v>0</v>
      </c>
      <c r="K41" s="12">
        <f>'New 10'!K$47</f>
        <v>0</v>
      </c>
      <c r="L41" s="12">
        <f>'New 10'!L$47</f>
        <v>0</v>
      </c>
      <c r="M41" s="12">
        <f>'New 10'!M$47</f>
        <v>0</v>
      </c>
      <c r="N41" s="12">
        <f>'New 10'!N$47</f>
        <v>0</v>
      </c>
      <c r="O41" s="12">
        <f>'New 10'!O$47</f>
        <v>0</v>
      </c>
      <c r="P41" s="12">
        <f>'New 10'!P$47</f>
        <v>0</v>
      </c>
      <c r="Q41" s="12">
        <f>'New 10'!Q$47</f>
        <v>0</v>
      </c>
      <c r="R41" s="12">
        <f>'New 10'!R$47</f>
        <v>0</v>
      </c>
      <c r="S41" s="12">
        <f>'New 10'!S$47</f>
        <v>0</v>
      </c>
      <c r="T41" s="12">
        <f>'New 10'!T$47</f>
        <v>0</v>
      </c>
      <c r="U41" s="12">
        <f>'New 10'!U$47</f>
        <v>0</v>
      </c>
      <c r="V41" s="12">
        <f>'New 10'!V$47</f>
        <v>0</v>
      </c>
      <c r="W41" s="12">
        <f>'New 10'!W$47</f>
        <v>0</v>
      </c>
    </row>
    <row r="42" spans="1:23" x14ac:dyDescent="0.2">
      <c r="A42" s="10">
        <f t="shared" si="10"/>
        <v>32</v>
      </c>
      <c r="D42" s="3" t="str">
        <f t="shared" si="9"/>
        <v>New Project 11</v>
      </c>
      <c r="I42" s="12">
        <f>'New 11'!I$47</f>
        <v>0</v>
      </c>
      <c r="J42" s="12">
        <f>'New 11'!J$47</f>
        <v>0</v>
      </c>
      <c r="K42" s="12">
        <f>'New 11'!K$47</f>
        <v>0</v>
      </c>
      <c r="L42" s="12">
        <f>'New 11'!L$47</f>
        <v>0</v>
      </c>
      <c r="M42" s="12">
        <f>'New 11'!M$47</f>
        <v>0</v>
      </c>
      <c r="N42" s="12">
        <f>'New 11'!N$47</f>
        <v>0</v>
      </c>
      <c r="O42" s="12">
        <f>'New 11'!O$47</f>
        <v>0</v>
      </c>
      <c r="P42" s="12">
        <f>'New 11'!P$47</f>
        <v>0</v>
      </c>
      <c r="Q42" s="12">
        <f>'New 11'!Q$47</f>
        <v>0</v>
      </c>
      <c r="R42" s="12">
        <f>'New 11'!R$47</f>
        <v>0</v>
      </c>
      <c r="S42" s="12">
        <f>'New 11'!S$47</f>
        <v>0</v>
      </c>
      <c r="T42" s="12">
        <f>'New 11'!T$47</f>
        <v>0</v>
      </c>
      <c r="U42" s="12">
        <f>'New 11'!U$47</f>
        <v>0</v>
      </c>
      <c r="V42" s="12">
        <f>'New 11'!V$47</f>
        <v>0</v>
      </c>
      <c r="W42" s="12">
        <f>'New 11'!W$47</f>
        <v>0</v>
      </c>
    </row>
    <row r="43" spans="1:23" x14ac:dyDescent="0.2">
      <c r="A43" s="10">
        <f t="shared" si="10"/>
        <v>33</v>
      </c>
      <c r="D43" s="3" t="str">
        <f t="shared" si="9"/>
        <v>New Project 12</v>
      </c>
      <c r="I43" s="12">
        <f>'New 12'!I$47</f>
        <v>0</v>
      </c>
      <c r="J43" s="12">
        <f>'New 12'!J$47</f>
        <v>0</v>
      </c>
      <c r="K43" s="12">
        <f>'New 12'!K$47</f>
        <v>0</v>
      </c>
      <c r="L43" s="12">
        <f>'New 12'!L$47</f>
        <v>0</v>
      </c>
      <c r="M43" s="12">
        <f>'New 12'!M$47</f>
        <v>0</v>
      </c>
      <c r="N43" s="12">
        <f>'New 12'!N$47</f>
        <v>0</v>
      </c>
      <c r="O43" s="12">
        <f>'New 12'!O$47</f>
        <v>0</v>
      </c>
      <c r="P43" s="12">
        <f>'New 12'!P$47</f>
        <v>0</v>
      </c>
      <c r="Q43" s="12">
        <f>'New 12'!Q$47</f>
        <v>0</v>
      </c>
      <c r="R43" s="12">
        <f>'New 12'!R$47</f>
        <v>0</v>
      </c>
      <c r="S43" s="12">
        <f>'New 12'!S$47</f>
        <v>0</v>
      </c>
      <c r="T43" s="12">
        <f>'New 12'!T$47</f>
        <v>0</v>
      </c>
      <c r="U43" s="12">
        <f>'New 12'!U$47</f>
        <v>0</v>
      </c>
      <c r="V43" s="12">
        <f>'New 12'!V$47</f>
        <v>0</v>
      </c>
      <c r="W43" s="12">
        <f>'New 12'!W$47</f>
        <v>0</v>
      </c>
    </row>
    <row r="44" spans="1:23" x14ac:dyDescent="0.2">
      <c r="A44" s="10">
        <f t="shared" si="10"/>
        <v>34</v>
      </c>
      <c r="D44" s="3" t="str">
        <f t="shared" si="9"/>
        <v>Total</v>
      </c>
      <c r="I44" s="20">
        <f>SUM(I31:I43)</f>
        <v>18803.407943285103</v>
      </c>
      <c r="J44" s="20">
        <f t="shared" ref="J44:W44" si="11">SUM(J31:J43)</f>
        <v>19873.723875397456</v>
      </c>
      <c r="K44" s="20">
        <f t="shared" si="11"/>
        <v>21168.551556013477</v>
      </c>
      <c r="L44" s="20">
        <f t="shared" si="11"/>
        <v>22165.397150491401</v>
      </c>
      <c r="M44" s="20">
        <f t="shared" si="11"/>
        <v>23335.282700083189</v>
      </c>
      <c r="N44" s="20">
        <f t="shared" si="11"/>
        <v>24574.510961402764</v>
      </c>
      <c r="O44" s="20">
        <f t="shared" si="11"/>
        <v>25486.700995705029</v>
      </c>
      <c r="P44" s="20">
        <f t="shared" si="11"/>
        <v>26248.404519682346</v>
      </c>
      <c r="Q44" s="20">
        <f t="shared" si="11"/>
        <v>26745.079853519837</v>
      </c>
      <c r="R44" s="20">
        <f t="shared" si="11"/>
        <v>27185.28869403408</v>
      </c>
      <c r="S44" s="20">
        <f t="shared" si="11"/>
        <v>27629.201711358608</v>
      </c>
      <c r="T44" s="20">
        <f t="shared" si="11"/>
        <v>28081.992989029623</v>
      </c>
      <c r="U44" s="20">
        <f t="shared" si="11"/>
        <v>28543.840092254057</v>
      </c>
      <c r="V44" s="20">
        <f t="shared" si="11"/>
        <v>29014.924137542981</v>
      </c>
      <c r="W44" s="20">
        <f t="shared" si="11"/>
        <v>29495.429863737689</v>
      </c>
    </row>
    <row r="45" spans="1:23" x14ac:dyDescent="0.2">
      <c r="A45" s="10">
        <f t="shared" si="10"/>
        <v>35</v>
      </c>
      <c r="E45" s="11" t="s">
        <v>6</v>
      </c>
      <c r="J45" s="33">
        <f t="shared" ref="J45:W45" si="12">J44/I44-1</f>
        <v>5.6921380174308922E-2</v>
      </c>
      <c r="K45" s="33">
        <f t="shared" si="12"/>
        <v>6.5152745843417126E-2</v>
      </c>
      <c r="L45" s="33">
        <f t="shared" si="12"/>
        <v>4.7090874018479667E-2</v>
      </c>
      <c r="M45" s="33">
        <f t="shared" si="12"/>
        <v>5.2779814485113041E-2</v>
      </c>
      <c r="N45" s="33">
        <f t="shared" si="12"/>
        <v>5.3105345979594931E-2</v>
      </c>
      <c r="O45" s="33">
        <f t="shared" si="12"/>
        <v>3.7119356545282534E-2</v>
      </c>
      <c r="P45" s="33">
        <f t="shared" si="12"/>
        <v>2.9886313026769473E-2</v>
      </c>
      <c r="Q45" s="33">
        <f t="shared" si="12"/>
        <v>1.8922115188565458E-2</v>
      </c>
      <c r="R45" s="33">
        <f t="shared" si="12"/>
        <v>1.6459432647994321E-2</v>
      </c>
      <c r="S45" s="33">
        <f t="shared" si="12"/>
        <v>1.6329163258874901E-2</v>
      </c>
      <c r="T45" s="33">
        <f t="shared" si="12"/>
        <v>1.6388141879787543E-2</v>
      </c>
      <c r="U45" s="33">
        <f t="shared" si="12"/>
        <v>1.6446379122908361E-2</v>
      </c>
      <c r="V45" s="33">
        <f t="shared" si="12"/>
        <v>1.6503877676107059E-2</v>
      </c>
      <c r="W45" s="33">
        <f t="shared" si="12"/>
        <v>1.6560640445479224E-2</v>
      </c>
    </row>
    <row r="46" spans="1:23" x14ac:dyDescent="0.2"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spans="1:23" x14ac:dyDescent="0.2">
      <c r="C47" s="1" t="s">
        <v>62</v>
      </c>
      <c r="I47" s="12"/>
      <c r="J47" s="12"/>
      <c r="K47" s="12"/>
      <c r="L47" s="12"/>
      <c r="M47" s="12"/>
      <c r="N47" s="12"/>
      <c r="O47" s="12"/>
      <c r="P47" s="12"/>
      <c r="Q47" s="12"/>
      <c r="R47" s="12"/>
    </row>
    <row r="48" spans="1:23" x14ac:dyDescent="0.2">
      <c r="A48" s="10">
        <f>A45+1</f>
        <v>36</v>
      </c>
      <c r="D48" s="3" t="str">
        <f t="shared" ref="D48:D61" si="13">D7</f>
        <v>Existing Facilities</v>
      </c>
      <c r="I48" s="12">
        <f>Existing!I170</f>
        <v>11502.824240435735</v>
      </c>
      <c r="J48" s="12">
        <f>Existing!J170</f>
        <v>11296.199366271148</v>
      </c>
      <c r="K48" s="12">
        <f>Existing!K170</f>
        <v>11085.44199462327</v>
      </c>
      <c r="L48" s="12">
        <f>Existing!L170</f>
        <v>10870.469475542435</v>
      </c>
      <c r="M48" s="12">
        <f>Existing!M170</f>
        <v>10651.197506079983</v>
      </c>
      <c r="N48" s="12">
        <f>Existing!N170</f>
        <v>10427.540097228282</v>
      </c>
      <c r="O48" s="12">
        <f>Existing!O170</f>
        <v>10199.409540199546</v>
      </c>
      <c r="P48" s="12">
        <f>Existing!P170</f>
        <v>9966.716372030236</v>
      </c>
      <c r="Q48" s="12">
        <f>Existing!Q170</f>
        <v>9729.3693404975384</v>
      </c>
      <c r="R48" s="12">
        <f>Existing!R170</f>
        <v>9487.2753683341889</v>
      </c>
      <c r="S48" s="12">
        <f>Existing!S170</f>
        <v>9240.3395167275703</v>
      </c>
      <c r="T48" s="12">
        <f>Existing!T170</f>
        <v>8988.4649480888183</v>
      </c>
      <c r="U48" s="12">
        <f>Existing!U170</f>
        <v>8731.5528880772945</v>
      </c>
      <c r="V48" s="12">
        <f>Existing!V170</f>
        <v>8469.5025868655375</v>
      </c>
      <c r="W48" s="12">
        <f>Existing!W170</f>
        <v>8202.211279629546</v>
      </c>
    </row>
    <row r="49" spans="1:23" x14ac:dyDescent="0.2">
      <c r="A49" s="10">
        <f t="shared" ref="A49:A62" si="14">A48+1</f>
        <v>37</v>
      </c>
      <c r="D49" s="3" t="str">
        <f t="shared" si="13"/>
        <v>Reliability</v>
      </c>
      <c r="I49" s="12">
        <f>Reliability!I$80</f>
        <v>108.16937952268093</v>
      </c>
      <c r="J49" s="12">
        <f>Reliability!J$80</f>
        <v>492.49407644019118</v>
      </c>
      <c r="K49" s="12">
        <f>Reliability!K$80</f>
        <v>973.44605300740727</v>
      </c>
      <c r="L49" s="12">
        <f>Reliability!L$80</f>
        <v>1245.7194715800347</v>
      </c>
      <c r="M49" s="12">
        <f>Reliability!M$80</f>
        <v>1471.078789649825</v>
      </c>
      <c r="N49" s="12">
        <f>Reliability!N$80</f>
        <v>1805.4543939380264</v>
      </c>
      <c r="O49" s="12">
        <f>Reliability!O$80</f>
        <v>2189.2186820729889</v>
      </c>
      <c r="P49" s="12">
        <f>Reliability!P$80</f>
        <v>2398.8086196880486</v>
      </c>
      <c r="Q49" s="12">
        <f>Reliability!Q$80</f>
        <v>2344.4797560258421</v>
      </c>
      <c r="R49" s="12">
        <f>Reliability!R$80</f>
        <v>2228.436897340473</v>
      </c>
      <c r="S49" s="12">
        <f>Reliability!S$80</f>
        <v>2111.5027194642039</v>
      </c>
      <c r="T49" s="12">
        <f>Reliability!T$80</f>
        <v>1997.6697695318485</v>
      </c>
      <c r="U49" s="12">
        <f>Reliability!U$80</f>
        <v>1885.7054405106128</v>
      </c>
      <c r="V49" s="12">
        <f>Reliability!V$80</f>
        <v>1774.5934388567425</v>
      </c>
      <c r="W49" s="12">
        <f>Reliability!W$80</f>
        <v>1663.8503638616903</v>
      </c>
    </row>
    <row r="50" spans="1:23" x14ac:dyDescent="0.2">
      <c r="A50" s="10">
        <f t="shared" si="14"/>
        <v>38</v>
      </c>
      <c r="D50" s="3" t="str">
        <f t="shared" si="13"/>
        <v>South CC</v>
      </c>
      <c r="I50" s="12">
        <f>'South CC'!I$80</f>
        <v>0</v>
      </c>
      <c r="J50" s="12">
        <f>'South CC'!J$80</f>
        <v>0</v>
      </c>
      <c r="K50" s="12">
        <f>'South CC'!K$80</f>
        <v>0</v>
      </c>
      <c r="L50" s="12">
        <f>'South CC'!L$80</f>
        <v>0</v>
      </c>
      <c r="M50" s="12">
        <f>'South CC'!M$80</f>
        <v>0</v>
      </c>
      <c r="N50" s="12">
        <f>'South CC'!N$80</f>
        <v>0</v>
      </c>
      <c r="O50" s="12">
        <f>'South CC'!O$80</f>
        <v>0</v>
      </c>
      <c r="P50" s="12">
        <f>'South CC'!P$80</f>
        <v>0</v>
      </c>
      <c r="Q50" s="12">
        <f>'South CC'!Q$80</f>
        <v>0</v>
      </c>
      <c r="R50" s="12">
        <f>'South CC'!R$80</f>
        <v>0</v>
      </c>
      <c r="S50" s="12">
        <f>'South CC'!S$80</f>
        <v>0</v>
      </c>
      <c r="T50" s="12">
        <f>'South CC'!T$80</f>
        <v>0</v>
      </c>
      <c r="U50" s="12">
        <f>'South CC'!U$80</f>
        <v>0</v>
      </c>
      <c r="V50" s="12">
        <f>'South CC'!V$80</f>
        <v>0</v>
      </c>
      <c r="W50" s="12">
        <f>'South CC'!W$80</f>
        <v>0</v>
      </c>
    </row>
    <row r="51" spans="1:23" x14ac:dyDescent="0.2">
      <c r="A51" s="10">
        <f t="shared" si="14"/>
        <v>39</v>
      </c>
      <c r="D51" s="3" t="str">
        <f t="shared" si="13"/>
        <v>Tehachapi</v>
      </c>
      <c r="I51" s="12">
        <f>Tehachapi!I$80</f>
        <v>0.68732087633116878</v>
      </c>
      <c r="J51" s="12">
        <f>Tehachapi!J$80</f>
        <v>1.3387355126087457</v>
      </c>
      <c r="K51" s="12">
        <f>Tehachapi!K$80</f>
        <v>1.2693690764658121</v>
      </c>
      <c r="L51" s="12">
        <f>Tehachapi!L$80</f>
        <v>1.2046550673477603</v>
      </c>
      <c r="M51" s="12">
        <f>Tehachapi!M$80</f>
        <v>1.1441378823630739</v>
      </c>
      <c r="N51" s="12">
        <f>Tehachapi!N$80</f>
        <v>1.0874069969188407</v>
      </c>
      <c r="O51" s="12">
        <f>Tehachapi!O$80</f>
        <v>1.0333630163382557</v>
      </c>
      <c r="P51" s="12">
        <f>Tehachapi!P$80</f>
        <v>0.98028658576356387</v>
      </c>
      <c r="Q51" s="12">
        <f>Tehachapi!Q$80</f>
        <v>0.92735933722829977</v>
      </c>
      <c r="R51" s="12">
        <f>Tehachapi!R$80</f>
        <v>0.87457381163049253</v>
      </c>
      <c r="S51" s="12">
        <f>Tehachapi!S$80</f>
        <v>0.82192292282326873</v>
      </c>
      <c r="T51" s="12">
        <f>Tehachapi!T$80</f>
        <v>0.76939993896709979</v>
      </c>
      <c r="U51" s="12">
        <f>Tehachapi!U$80</f>
        <v>0.71699846481443252</v>
      </c>
      <c r="V51" s="12">
        <f>Tehachapi!V$80</f>
        <v>0.66471242488009208</v>
      </c>
      <c r="W51" s="12">
        <f>Tehachapi!W$80</f>
        <v>0.61253604745316192</v>
      </c>
    </row>
    <row r="52" spans="1:23" x14ac:dyDescent="0.2">
      <c r="A52" s="10">
        <f t="shared" si="14"/>
        <v>40</v>
      </c>
      <c r="D52" s="3" t="str">
        <f t="shared" si="13"/>
        <v>WOD</v>
      </c>
      <c r="I52" s="12">
        <f>WOD!I$80</f>
        <v>68.768742224999997</v>
      </c>
      <c r="J52" s="12">
        <f>WOD!J$80</f>
        <v>231.08576142499999</v>
      </c>
      <c r="K52" s="12">
        <f>WOD!K$80</f>
        <v>411.82591616249999</v>
      </c>
      <c r="L52" s="12">
        <f>WOD!L$80</f>
        <v>575.84774668749992</v>
      </c>
      <c r="M52" s="12">
        <f>WOD!M$80</f>
        <v>714.14221591362332</v>
      </c>
      <c r="N52" s="12">
        <f>WOD!N$80</f>
        <v>755.34754741797792</v>
      </c>
      <c r="O52" s="12">
        <f>WOD!O$80</f>
        <v>716.20929574675051</v>
      </c>
      <c r="P52" s="12">
        <f>WOD!P$80</f>
        <v>679.69605798580449</v>
      </c>
      <c r="Q52" s="12">
        <f>WOD!Q$80</f>
        <v>645.55077176287728</v>
      </c>
      <c r="R52" s="12">
        <f>WOD!R$80</f>
        <v>613.54180899199457</v>
      </c>
      <c r="S52" s="12">
        <f>WOD!S$80</f>
        <v>583.04886411993289</v>
      </c>
      <c r="T52" s="12">
        <f>WOD!T$80</f>
        <v>553.10183479061459</v>
      </c>
      <c r="U52" s="12">
        <f>WOD!U$80</f>
        <v>523.2389776420888</v>
      </c>
      <c r="V52" s="12">
        <f>WOD!V$80</f>
        <v>493.45608406531602</v>
      </c>
      <c r="W52" s="12">
        <f>WOD!W$80</f>
        <v>463.74915588170848</v>
      </c>
    </row>
    <row r="53" spans="1:23" x14ac:dyDescent="0.2">
      <c r="A53" s="10">
        <f t="shared" si="14"/>
        <v>41</v>
      </c>
      <c r="D53" s="3" t="str">
        <f t="shared" si="13"/>
        <v>CW-Lugo</v>
      </c>
      <c r="I53" s="12">
        <f>'CW-Lugo'!I$80</f>
        <v>0</v>
      </c>
      <c r="J53" s="12">
        <f>'CW-Lugo'!J$80</f>
        <v>0</v>
      </c>
      <c r="K53" s="12">
        <f>'CW-Lugo'!K$80</f>
        <v>0</v>
      </c>
      <c r="L53" s="12">
        <f>'CW-Lugo'!L$80</f>
        <v>0</v>
      </c>
      <c r="M53" s="12">
        <f>'CW-Lugo'!M$80</f>
        <v>0</v>
      </c>
      <c r="N53" s="12">
        <f>'CW-Lugo'!N$80</f>
        <v>0</v>
      </c>
      <c r="O53" s="12">
        <f>'CW-Lugo'!O$80</f>
        <v>0</v>
      </c>
      <c r="P53" s="12">
        <f>'CW-Lugo'!P$80</f>
        <v>0</v>
      </c>
      <c r="Q53" s="12">
        <f>'CW-Lugo'!Q$80</f>
        <v>0</v>
      </c>
      <c r="R53" s="12">
        <f>'CW-Lugo'!R$80</f>
        <v>0</v>
      </c>
      <c r="S53" s="12">
        <f>'CW-Lugo'!S$80</f>
        <v>0</v>
      </c>
      <c r="T53" s="12">
        <f>'CW-Lugo'!T$80</f>
        <v>0</v>
      </c>
      <c r="U53" s="12">
        <f>'CW-Lugo'!U$80</f>
        <v>0</v>
      </c>
      <c r="V53" s="12">
        <f>'CW-Lugo'!V$80</f>
        <v>0</v>
      </c>
      <c r="W53" s="12">
        <f>'CW-Lugo'!W$80</f>
        <v>0</v>
      </c>
    </row>
    <row r="54" spans="1:23" x14ac:dyDescent="0.2">
      <c r="A54" s="10">
        <f t="shared" si="14"/>
        <v>42</v>
      </c>
      <c r="D54" s="3" t="str">
        <f t="shared" si="13"/>
        <v>2017/18 Policy and Econ</v>
      </c>
      <c r="I54" s="12">
        <f>'2017-18pol-econ'!I$80</f>
        <v>116.13609758210626</v>
      </c>
      <c r="J54" s="12">
        <f>'2017-18pol-econ'!J$80</f>
        <v>399.86505323381436</v>
      </c>
      <c r="K54" s="12">
        <f>'2017-18pol-econ'!K$80</f>
        <v>764.3046035170662</v>
      </c>
      <c r="L54" s="12">
        <f>'2017-18pol-econ'!L$80</f>
        <v>965.58507346998204</v>
      </c>
      <c r="M54" s="12">
        <f>'2017-18pol-econ'!M$80</f>
        <v>963.50352411758195</v>
      </c>
      <c r="N54" s="12">
        <f>'2017-18pol-econ'!N$80</f>
        <v>932.96181498009651</v>
      </c>
      <c r="O54" s="12">
        <f>'2017-18pol-econ'!O$80</f>
        <v>899.91565725105681</v>
      </c>
      <c r="P54" s="12">
        <f>'2017-18pol-econ'!P$80</f>
        <v>868.46656628694609</v>
      </c>
      <c r="Q54" s="12">
        <f>'2017-18pol-econ'!Q$80</f>
        <v>824.09125953148248</v>
      </c>
      <c r="R54" s="12">
        <f>'2017-18pol-econ'!R$80</f>
        <v>780.38192533496192</v>
      </c>
      <c r="S54" s="12">
        <f>'2017-18pol-econ'!S$80</f>
        <v>736.9724003521676</v>
      </c>
      <c r="T54" s="12">
        <f>'2017-18pol-econ'!T$80</f>
        <v>693.76911738756121</v>
      </c>
      <c r="U54" s="12">
        <f>'2017-18pol-econ'!U$80</f>
        <v>650.72337970677518</v>
      </c>
      <c r="V54" s="12">
        <f>'2017-18pol-econ'!V$80</f>
        <v>607.79587556561864</v>
      </c>
      <c r="W54" s="12">
        <f>'2017-18pol-econ'!W$80</f>
        <v>564.96542255961003</v>
      </c>
    </row>
    <row r="55" spans="1:23" x14ac:dyDescent="0.2">
      <c r="A55" s="10">
        <f t="shared" si="14"/>
        <v>43</v>
      </c>
      <c r="D55" s="3" t="str">
        <f t="shared" si="13"/>
        <v>ClrdoRvr</v>
      </c>
      <c r="I55" s="12">
        <f>ClrdoRvr!I$80</f>
        <v>0</v>
      </c>
      <c r="J55" s="12">
        <f>ClrdoRvr!J$80</f>
        <v>0</v>
      </c>
      <c r="K55" s="12">
        <f>ClrdoRvr!K$80</f>
        <v>0</v>
      </c>
      <c r="L55" s="12">
        <f>ClrdoRvr!L$80</f>
        <v>30.877089684375001</v>
      </c>
      <c r="M55" s="12">
        <f>ClrdoRvr!M$80</f>
        <v>60.141133362812496</v>
      </c>
      <c r="N55" s="12">
        <f>ClrdoRvr!N$80</f>
        <v>57.02492702654687</v>
      </c>
      <c r="O55" s="12">
        <f>ClrdoRvr!O$80</f>
        <v>54.117725554594529</v>
      </c>
      <c r="P55" s="12">
        <f>ClrdoRvr!P$80</f>
        <v>51.399061517802302</v>
      </c>
      <c r="Q55" s="12">
        <f>ClrdoRvr!Q$80</f>
        <v>48.850492577068437</v>
      </c>
      <c r="R55" s="12">
        <f>ClrdoRvr!R$80</f>
        <v>46.422629707261891</v>
      </c>
      <c r="S55" s="12">
        <f>ClrdoRvr!S$80</f>
        <v>44.038232894336289</v>
      </c>
      <c r="T55" s="12">
        <f>ClrdoRvr!T$80</f>
        <v>41.66053791074448</v>
      </c>
      <c r="U55" s="12">
        <f>ClrdoRvr!U$80</f>
        <v>39.289209665019754</v>
      </c>
      <c r="V55" s="12">
        <f>ClrdoRvr!V$80</f>
        <v>36.923929820268768</v>
      </c>
      <c r="W55" s="12">
        <f>ClrdoRvr!W$80</f>
        <v>34.564395956442837</v>
      </c>
    </row>
    <row r="56" spans="1:23" x14ac:dyDescent="0.2">
      <c r="A56" s="10">
        <f t="shared" si="14"/>
        <v>44</v>
      </c>
      <c r="D56" s="3" t="str">
        <f t="shared" si="13"/>
        <v>New Project 8</v>
      </c>
      <c r="I56" s="12">
        <f>'New 8'!I$80</f>
        <v>0</v>
      </c>
      <c r="J56" s="12">
        <f>'New 8'!J$80</f>
        <v>0</v>
      </c>
      <c r="K56" s="12">
        <f>'New 8'!K$80</f>
        <v>0</v>
      </c>
      <c r="L56" s="12">
        <f>'New 8'!L$80</f>
        <v>0</v>
      </c>
      <c r="M56" s="12">
        <f>'New 8'!M$80</f>
        <v>0</v>
      </c>
      <c r="N56" s="12">
        <f>'New 8'!N$80</f>
        <v>0</v>
      </c>
      <c r="O56" s="12">
        <f>'New 8'!O$80</f>
        <v>0</v>
      </c>
      <c r="P56" s="12">
        <f>'New 8'!P$80</f>
        <v>0</v>
      </c>
      <c r="Q56" s="12">
        <f>'New 8'!Q$80</f>
        <v>0</v>
      </c>
      <c r="R56" s="12">
        <f>'New 8'!R$80</f>
        <v>0</v>
      </c>
      <c r="S56" s="12">
        <f>'New 8'!S$80</f>
        <v>0</v>
      </c>
      <c r="T56" s="12">
        <f>'New 8'!T$80</f>
        <v>0</v>
      </c>
      <c r="U56" s="12">
        <f>'New 8'!U$80</f>
        <v>0</v>
      </c>
      <c r="V56" s="12">
        <f>'New 8'!V$80</f>
        <v>0</v>
      </c>
      <c r="W56" s="12">
        <f>'New 8'!W$80</f>
        <v>0</v>
      </c>
    </row>
    <row r="57" spans="1:23" x14ac:dyDescent="0.2">
      <c r="A57" s="10">
        <f t="shared" si="14"/>
        <v>45</v>
      </c>
      <c r="D57" s="3" t="str">
        <f t="shared" si="13"/>
        <v>New Project 9</v>
      </c>
      <c r="I57" s="12">
        <f>'New 9'!I$80</f>
        <v>0</v>
      </c>
      <c r="J57" s="12">
        <f>'New 9'!J$80</f>
        <v>0</v>
      </c>
      <c r="K57" s="12">
        <f>'New 9'!K$80</f>
        <v>0</v>
      </c>
      <c r="L57" s="12">
        <f>'New 9'!L$80</f>
        <v>0</v>
      </c>
      <c r="M57" s="12">
        <f>'New 9'!M$80</f>
        <v>0</v>
      </c>
      <c r="N57" s="12">
        <f>'New 9'!N$80</f>
        <v>0</v>
      </c>
      <c r="O57" s="12">
        <f>'New 9'!O$80</f>
        <v>0</v>
      </c>
      <c r="P57" s="12">
        <f>'New 9'!P$80</f>
        <v>0</v>
      </c>
      <c r="Q57" s="12">
        <f>'New 9'!Q$80</f>
        <v>0</v>
      </c>
      <c r="R57" s="12">
        <f>'New 9'!R$80</f>
        <v>0</v>
      </c>
      <c r="S57" s="12">
        <f>'New 9'!S$80</f>
        <v>0</v>
      </c>
      <c r="T57" s="12">
        <f>'New 9'!T$80</f>
        <v>0</v>
      </c>
      <c r="U57" s="12">
        <f>'New 9'!U$80</f>
        <v>0</v>
      </c>
      <c r="V57" s="12">
        <f>'New 9'!V$80</f>
        <v>0</v>
      </c>
      <c r="W57" s="12">
        <f>'New 9'!W$80</f>
        <v>0</v>
      </c>
    </row>
    <row r="58" spans="1:23" x14ac:dyDescent="0.2">
      <c r="A58" s="10">
        <f t="shared" si="14"/>
        <v>46</v>
      </c>
      <c r="D58" s="3" t="str">
        <f t="shared" si="13"/>
        <v>New Project 10</v>
      </c>
      <c r="I58" s="12">
        <f>'New 10'!I$80</f>
        <v>0</v>
      </c>
      <c r="J58" s="12">
        <f>'New 10'!J$80</f>
        <v>0</v>
      </c>
      <c r="K58" s="12">
        <f>'New 10'!K$80</f>
        <v>0</v>
      </c>
      <c r="L58" s="12">
        <f>'New 10'!L$80</f>
        <v>0</v>
      </c>
      <c r="M58" s="12">
        <f>'New 10'!M$80</f>
        <v>0</v>
      </c>
      <c r="N58" s="12">
        <f>'New 10'!N$80</f>
        <v>0</v>
      </c>
      <c r="O58" s="12">
        <f>'New 10'!O$80</f>
        <v>0</v>
      </c>
      <c r="P58" s="12">
        <f>'New 10'!P$80</f>
        <v>0</v>
      </c>
      <c r="Q58" s="12">
        <f>'New 10'!Q$80</f>
        <v>0</v>
      </c>
      <c r="R58" s="12">
        <f>'New 10'!R$80</f>
        <v>0</v>
      </c>
      <c r="S58" s="12">
        <f>'New 10'!S$80</f>
        <v>0</v>
      </c>
      <c r="T58" s="12">
        <f>'New 10'!T$80</f>
        <v>0</v>
      </c>
      <c r="U58" s="12">
        <f>'New 10'!U$80</f>
        <v>0</v>
      </c>
      <c r="V58" s="12">
        <f>'New 10'!V$80</f>
        <v>0</v>
      </c>
      <c r="W58" s="12">
        <f>'New 10'!W$80</f>
        <v>0</v>
      </c>
    </row>
    <row r="59" spans="1:23" x14ac:dyDescent="0.2">
      <c r="A59" s="10">
        <f t="shared" si="14"/>
        <v>47</v>
      </c>
      <c r="D59" s="3" t="str">
        <f t="shared" si="13"/>
        <v>New Project 11</v>
      </c>
      <c r="I59" s="12">
        <f>'New 11'!I$80</f>
        <v>0</v>
      </c>
      <c r="J59" s="12">
        <f>'New 11'!J$80</f>
        <v>0</v>
      </c>
      <c r="K59" s="12">
        <f>'New 11'!K$80</f>
        <v>0</v>
      </c>
      <c r="L59" s="12">
        <f>'New 11'!L$80</f>
        <v>0</v>
      </c>
      <c r="M59" s="12">
        <f>'New 11'!M$80</f>
        <v>0</v>
      </c>
      <c r="N59" s="12">
        <f>'New 11'!N$80</f>
        <v>0</v>
      </c>
      <c r="O59" s="12">
        <f>'New 11'!O$80</f>
        <v>0</v>
      </c>
      <c r="P59" s="12">
        <f>'New 11'!P$80</f>
        <v>0</v>
      </c>
      <c r="Q59" s="12">
        <f>'New 11'!Q$80</f>
        <v>0</v>
      </c>
      <c r="R59" s="12">
        <f>'New 11'!R$80</f>
        <v>0</v>
      </c>
      <c r="S59" s="12">
        <f>'New 11'!S$80</f>
        <v>0</v>
      </c>
      <c r="T59" s="12">
        <f>'New 11'!T$80</f>
        <v>0</v>
      </c>
      <c r="U59" s="12">
        <f>'New 11'!U$80</f>
        <v>0</v>
      </c>
      <c r="V59" s="12">
        <f>'New 11'!V$80</f>
        <v>0</v>
      </c>
      <c r="W59" s="12">
        <f>'New 11'!W$80</f>
        <v>0</v>
      </c>
    </row>
    <row r="60" spans="1:23" x14ac:dyDescent="0.2">
      <c r="A60" s="10">
        <f t="shared" si="14"/>
        <v>48</v>
      </c>
      <c r="D60" s="3" t="str">
        <f t="shared" si="13"/>
        <v>New Project 12</v>
      </c>
      <c r="I60" s="12">
        <f>'New 12'!I$80</f>
        <v>0</v>
      </c>
      <c r="J60" s="12">
        <f>'New 12'!J$80</f>
        <v>0</v>
      </c>
      <c r="K60" s="12">
        <f>'New 12'!K$80</f>
        <v>0</v>
      </c>
      <c r="L60" s="12">
        <f>'New 12'!L$80</f>
        <v>0</v>
      </c>
      <c r="M60" s="12">
        <f>'New 12'!M$80</f>
        <v>0</v>
      </c>
      <c r="N60" s="12">
        <f>'New 12'!N$80</f>
        <v>0</v>
      </c>
      <c r="O60" s="12">
        <f>'New 12'!O$80</f>
        <v>0</v>
      </c>
      <c r="P60" s="12">
        <f>'New 12'!P$80</f>
        <v>0</v>
      </c>
      <c r="Q60" s="12">
        <f>'New 12'!Q$80</f>
        <v>0</v>
      </c>
      <c r="R60" s="12">
        <f>'New 12'!R$80</f>
        <v>0</v>
      </c>
      <c r="S60" s="12">
        <f>'New 12'!S$80</f>
        <v>0</v>
      </c>
      <c r="T60" s="12">
        <f>'New 12'!T$80</f>
        <v>0</v>
      </c>
      <c r="U60" s="12">
        <f>'New 12'!U$80</f>
        <v>0</v>
      </c>
      <c r="V60" s="12">
        <f>'New 12'!V$80</f>
        <v>0</v>
      </c>
      <c r="W60" s="12">
        <f>'New 12'!W$80</f>
        <v>0</v>
      </c>
    </row>
    <row r="61" spans="1:23" x14ac:dyDescent="0.2">
      <c r="A61" s="10">
        <f t="shared" si="14"/>
        <v>49</v>
      </c>
      <c r="D61" s="3" t="str">
        <f t="shared" si="13"/>
        <v>Total</v>
      </c>
      <c r="I61" s="20">
        <f t="shared" ref="I61:W61" si="15">SUM(I48:I60)</f>
        <v>11796.585780641853</v>
      </c>
      <c r="J61" s="20">
        <f t="shared" si="15"/>
        <v>12420.982992882762</v>
      </c>
      <c r="K61" s="20">
        <f t="shared" si="15"/>
        <v>13236.287936386709</v>
      </c>
      <c r="L61" s="20">
        <f t="shared" si="15"/>
        <v>13689.703512031672</v>
      </c>
      <c r="M61" s="20">
        <f t="shared" si="15"/>
        <v>13861.207307006189</v>
      </c>
      <c r="N61" s="20">
        <f t="shared" si="15"/>
        <v>13979.416187587849</v>
      </c>
      <c r="O61" s="20">
        <f t="shared" si="15"/>
        <v>14059.904263841276</v>
      </c>
      <c r="P61" s="20">
        <f t="shared" si="15"/>
        <v>13966.066964094602</v>
      </c>
      <c r="Q61" s="20">
        <f t="shared" si="15"/>
        <v>13593.268979732036</v>
      </c>
      <c r="R61" s="20">
        <f t="shared" si="15"/>
        <v>13156.93320352051</v>
      </c>
      <c r="S61" s="20">
        <f t="shared" si="15"/>
        <v>12716.723656481036</v>
      </c>
      <c r="T61" s="20">
        <f t="shared" si="15"/>
        <v>12275.435607648553</v>
      </c>
      <c r="U61" s="20">
        <f t="shared" si="15"/>
        <v>11831.226894066607</v>
      </c>
      <c r="V61" s="20">
        <f t="shared" si="15"/>
        <v>11382.936627598361</v>
      </c>
      <c r="W61" s="20">
        <f t="shared" si="15"/>
        <v>10929.953153936451</v>
      </c>
    </row>
    <row r="62" spans="1:23" x14ac:dyDescent="0.2">
      <c r="A62" s="10">
        <f t="shared" si="14"/>
        <v>50</v>
      </c>
      <c r="E62" s="11" t="s">
        <v>6</v>
      </c>
      <c r="J62" s="33">
        <f t="shared" ref="J62:W62" si="16">J61/I61-1</f>
        <v>5.2930332882039632E-2</v>
      </c>
      <c r="K62" s="33">
        <f t="shared" si="16"/>
        <v>6.5639325323214592E-2</v>
      </c>
      <c r="L62" s="33">
        <f t="shared" si="16"/>
        <v>3.4255493520847224E-2</v>
      </c>
      <c r="M62" s="33">
        <f t="shared" si="16"/>
        <v>1.2527940785845626E-2</v>
      </c>
      <c r="N62" s="33">
        <f t="shared" si="16"/>
        <v>8.528036408625983E-3</v>
      </c>
      <c r="O62" s="33">
        <f t="shared" si="16"/>
        <v>5.7576135636401293E-3</v>
      </c>
      <c r="P62" s="33">
        <f t="shared" si="16"/>
        <v>-6.6741065931722465E-3</v>
      </c>
      <c r="Q62" s="33">
        <f t="shared" si="16"/>
        <v>-2.6693125940251639E-2</v>
      </c>
      <c r="R62" s="33">
        <f t="shared" si="16"/>
        <v>-3.209939984724175E-2</v>
      </c>
      <c r="S62" s="33">
        <f t="shared" si="16"/>
        <v>-3.3458370596704423E-2</v>
      </c>
      <c r="T62" s="33">
        <f t="shared" si="16"/>
        <v>-3.4701394852406198E-2</v>
      </c>
      <c r="U62" s="33">
        <f t="shared" si="16"/>
        <v>-3.6186798398027409E-2</v>
      </c>
      <c r="V62" s="33">
        <f t="shared" si="16"/>
        <v>-3.7890429325893926E-2</v>
      </c>
      <c r="W62" s="33">
        <f t="shared" si="16"/>
        <v>-3.979495700289104E-2</v>
      </c>
    </row>
    <row r="64" spans="1:23" x14ac:dyDescent="0.2">
      <c r="A64" s="60"/>
      <c r="B64" s="60"/>
      <c r="C64" s="61" t="s">
        <v>110</v>
      </c>
      <c r="D64" s="60"/>
      <c r="E64" s="60"/>
    </row>
    <row r="65" spans="1:23" x14ac:dyDescent="0.2">
      <c r="A65" s="10">
        <f>A62+1</f>
        <v>51</v>
      </c>
      <c r="D65" s="3" t="str">
        <f t="shared" ref="D65:D78" si="17">D7</f>
        <v>Existing Facilities</v>
      </c>
      <c r="I65" s="12">
        <f>Existing!I175</f>
        <v>610.89387449168692</v>
      </c>
      <c r="J65" s="12">
        <f>Existing!J175</f>
        <v>623.11175198152068</v>
      </c>
      <c r="K65" s="12">
        <f>Existing!K175</f>
        <v>635.57398702115108</v>
      </c>
      <c r="L65" s="12">
        <f>Existing!L175</f>
        <v>648.28546676157407</v>
      </c>
      <c r="M65" s="12">
        <f>Existing!M175</f>
        <v>661.25117609680558</v>
      </c>
      <c r="N65" s="12">
        <f>Existing!N175</f>
        <v>674.4761996187417</v>
      </c>
      <c r="O65" s="12">
        <f>Existing!O175</f>
        <v>687.96572361111657</v>
      </c>
      <c r="P65" s="12">
        <f>Existing!P175</f>
        <v>701.72503808333897</v>
      </c>
      <c r="Q65" s="12">
        <f>Existing!Q175</f>
        <v>715.75953884500575</v>
      </c>
      <c r="R65" s="12">
        <f>Existing!R175</f>
        <v>730.07472962190593</v>
      </c>
      <c r="S65" s="12">
        <f>Existing!S175</f>
        <v>744.67622421434407</v>
      </c>
      <c r="T65" s="12">
        <f>Existing!T175</f>
        <v>759.56974869863097</v>
      </c>
      <c r="U65" s="12">
        <f>Existing!U175</f>
        <v>774.76114367260357</v>
      </c>
      <c r="V65" s="12">
        <f>Existing!V175</f>
        <v>790.25636654605569</v>
      </c>
      <c r="W65" s="12">
        <f>Existing!W175</f>
        <v>806.06149387697678</v>
      </c>
    </row>
    <row r="66" spans="1:23" x14ac:dyDescent="0.2">
      <c r="A66" s="10">
        <f t="shared" ref="A66:A79" si="18">A65+1</f>
        <v>52</v>
      </c>
      <c r="D66" s="3" t="str">
        <f t="shared" si="17"/>
        <v>Reliability</v>
      </c>
      <c r="I66" s="12">
        <f>Reliability!I88</f>
        <v>0</v>
      </c>
      <c r="J66" s="12">
        <f>Reliability!J88</f>
        <v>4.4438403789705534</v>
      </c>
      <c r="K66" s="12">
        <f>Reliability!K88</f>
        <v>16.10994621764474</v>
      </c>
      <c r="L66" s="12">
        <f>Reliability!L88</f>
        <v>25.666790398246437</v>
      </c>
      <c r="M66" s="12">
        <f>Reliability!M88</f>
        <v>30.200321903036166</v>
      </c>
      <c r="N66" s="12">
        <f>Reliability!N88</f>
        <v>38.665717524779708</v>
      </c>
      <c r="O66" s="12">
        <f>Reliability!O88</f>
        <v>48.38657789676008</v>
      </c>
      <c r="P66" s="12">
        <f>Reliability!P88</f>
        <v>59.930084380945289</v>
      </c>
      <c r="Q66" s="12">
        <f>Reliability!Q88</f>
        <v>63.728686068564194</v>
      </c>
      <c r="R66" s="12">
        <f>Reliability!R88</f>
        <v>65.203259789935487</v>
      </c>
      <c r="S66" s="12">
        <f>Reliability!S88</f>
        <v>66.507324985734201</v>
      </c>
      <c r="T66" s="12">
        <f>Reliability!T88</f>
        <v>67.837471485448887</v>
      </c>
      <c r="U66" s="12">
        <f>Reliability!U88</f>
        <v>69.194220915157871</v>
      </c>
      <c r="V66" s="12">
        <f>Reliability!V88</f>
        <v>70.578105333461025</v>
      </c>
      <c r="W66" s="12">
        <f>Reliability!W88</f>
        <v>71.989667440130248</v>
      </c>
    </row>
    <row r="67" spans="1:23" x14ac:dyDescent="0.2">
      <c r="A67" s="10">
        <f t="shared" si="18"/>
        <v>53</v>
      </c>
      <c r="D67" s="3" t="str">
        <f t="shared" si="17"/>
        <v>South CC</v>
      </c>
      <c r="I67" s="12">
        <f>'South CC'!I88</f>
        <v>0</v>
      </c>
      <c r="J67" s="12">
        <f>'South CC'!J88</f>
        <v>0</v>
      </c>
      <c r="K67" s="12">
        <f>'South CC'!K88</f>
        <v>0</v>
      </c>
      <c r="L67" s="12">
        <f>'South CC'!L88</f>
        <v>0</v>
      </c>
      <c r="M67" s="12">
        <f>'South CC'!M88</f>
        <v>0</v>
      </c>
      <c r="N67" s="12">
        <f>'South CC'!N88</f>
        <v>0</v>
      </c>
      <c r="O67" s="12">
        <f>'South CC'!O88</f>
        <v>0</v>
      </c>
      <c r="P67" s="12">
        <f>'South CC'!P88</f>
        <v>0</v>
      </c>
      <c r="Q67" s="12">
        <f>'South CC'!Q88</f>
        <v>0</v>
      </c>
      <c r="R67" s="12">
        <f>'South CC'!R88</f>
        <v>0</v>
      </c>
      <c r="S67" s="12">
        <f>'South CC'!S88</f>
        <v>0</v>
      </c>
      <c r="T67" s="12">
        <f>'South CC'!T88</f>
        <v>0</v>
      </c>
      <c r="U67" s="12">
        <f>'South CC'!U88</f>
        <v>0</v>
      </c>
      <c r="V67" s="12">
        <f>'South CC'!V88</f>
        <v>0</v>
      </c>
      <c r="W67" s="12">
        <f>'South CC'!W88</f>
        <v>0</v>
      </c>
    </row>
    <row r="68" spans="1:23" x14ac:dyDescent="0.2">
      <c r="A68" s="10">
        <f t="shared" si="18"/>
        <v>54</v>
      </c>
      <c r="D68" s="3" t="str">
        <f t="shared" si="17"/>
        <v>Tehachapi</v>
      </c>
      <c r="I68" s="12">
        <f>Tehachapi!I88</f>
        <v>0</v>
      </c>
      <c r="J68" s="12">
        <f>Tehachapi!J88</f>
        <v>2.8236681E-2</v>
      </c>
      <c r="K68" s="12">
        <f>Tehachapi!K88</f>
        <v>2.880141462E-2</v>
      </c>
      <c r="L68" s="12">
        <f>Tehachapi!L88</f>
        <v>2.9377442912399999E-2</v>
      </c>
      <c r="M68" s="12">
        <f>Tehachapi!M88</f>
        <v>2.9964991770648E-2</v>
      </c>
      <c r="N68" s="12">
        <f>Tehachapi!N88</f>
        <v>3.0564291606060962E-2</v>
      </c>
      <c r="O68" s="12">
        <f>Tehachapi!O88</f>
        <v>3.1175577438182181E-2</v>
      </c>
      <c r="P68" s="12">
        <f>Tehachapi!P88</f>
        <v>3.1799088986945827E-2</v>
      </c>
      <c r="Q68" s="12">
        <f>Tehachapi!Q88</f>
        <v>3.2435070766684747E-2</v>
      </c>
      <c r="R68" s="12">
        <f>Tehachapi!R88</f>
        <v>3.3083772182018439E-2</v>
      </c>
      <c r="S68" s="12">
        <f>Tehachapi!S88</f>
        <v>3.3745447625658807E-2</v>
      </c>
      <c r="T68" s="12">
        <f>Tehachapi!T88</f>
        <v>3.4420356578171982E-2</v>
      </c>
      <c r="U68" s="12">
        <f>Tehachapi!U88</f>
        <v>3.5108763709735424E-2</v>
      </c>
      <c r="V68" s="12">
        <f>Tehachapi!V88</f>
        <v>3.5810938983930132E-2</v>
      </c>
      <c r="W68" s="12">
        <f>Tehachapi!W88</f>
        <v>3.6527157763608736E-2</v>
      </c>
    </row>
    <row r="69" spans="1:23" x14ac:dyDescent="0.2">
      <c r="A69" s="10">
        <f t="shared" si="18"/>
        <v>55</v>
      </c>
      <c r="D69" s="3" t="str">
        <f t="shared" si="17"/>
        <v>WOD</v>
      </c>
      <c r="I69" s="12">
        <f>WOD!I88</f>
        <v>0</v>
      </c>
      <c r="J69" s="12">
        <f>WOD!J88</f>
        <v>0</v>
      </c>
      <c r="K69" s="12">
        <f>WOD!K88</f>
        <v>0</v>
      </c>
      <c r="L69" s="12">
        <f>WOD!L88</f>
        <v>0</v>
      </c>
      <c r="M69" s="12">
        <f>WOD!M88</f>
        <v>0</v>
      </c>
      <c r="N69" s="12">
        <f>WOD!N88</f>
        <v>15.931830850599997</v>
      </c>
      <c r="O69" s="12">
        <f>WOD!O88</f>
        <v>16.250467467611998</v>
      </c>
      <c r="P69" s="12">
        <f>WOD!P88</f>
        <v>16.575476816964237</v>
      </c>
      <c r="Q69" s="12">
        <f>WOD!Q88</f>
        <v>16.906986353303523</v>
      </c>
      <c r="R69" s="12">
        <f>WOD!R88</f>
        <v>17.245126080369594</v>
      </c>
      <c r="S69" s="12">
        <f>WOD!S88</f>
        <v>17.590028601976986</v>
      </c>
      <c r="T69" s="12">
        <f>WOD!T88</f>
        <v>17.941829174016526</v>
      </c>
      <c r="U69" s="12">
        <f>WOD!U88</f>
        <v>18.300665757496855</v>
      </c>
      <c r="V69" s="12">
        <f>WOD!V88</f>
        <v>18.666679072646794</v>
      </c>
      <c r="W69" s="12">
        <f>WOD!W88</f>
        <v>19.04001265409973</v>
      </c>
    </row>
    <row r="70" spans="1:23" x14ac:dyDescent="0.2">
      <c r="A70" s="10">
        <f t="shared" si="18"/>
        <v>56</v>
      </c>
      <c r="D70" s="3" t="str">
        <f t="shared" si="17"/>
        <v>CW-Lugo</v>
      </c>
      <c r="I70" s="12">
        <f>'CW-Lugo'!I88</f>
        <v>0</v>
      </c>
      <c r="J70" s="12">
        <f>'CW-Lugo'!J88</f>
        <v>0</v>
      </c>
      <c r="K70" s="12">
        <f>'CW-Lugo'!K88</f>
        <v>0</v>
      </c>
      <c r="L70" s="12">
        <f>'CW-Lugo'!L88</f>
        <v>0</v>
      </c>
      <c r="M70" s="12">
        <f>'CW-Lugo'!M88</f>
        <v>0</v>
      </c>
      <c r="N70" s="12">
        <f>'CW-Lugo'!N88</f>
        <v>0</v>
      </c>
      <c r="O70" s="12">
        <f>'CW-Lugo'!O88</f>
        <v>0</v>
      </c>
      <c r="P70" s="12">
        <f>'CW-Lugo'!P88</f>
        <v>0</v>
      </c>
      <c r="Q70" s="12">
        <f>'CW-Lugo'!Q88</f>
        <v>0</v>
      </c>
      <c r="R70" s="12">
        <f>'CW-Lugo'!R88</f>
        <v>0</v>
      </c>
      <c r="S70" s="12">
        <f>'CW-Lugo'!S88</f>
        <v>0</v>
      </c>
      <c r="T70" s="12">
        <f>'CW-Lugo'!T88</f>
        <v>0</v>
      </c>
      <c r="U70" s="12">
        <f>'CW-Lugo'!U88</f>
        <v>0</v>
      </c>
      <c r="V70" s="12">
        <f>'CW-Lugo'!V88</f>
        <v>0</v>
      </c>
      <c r="W70" s="12">
        <f>'CW-Lugo'!W88</f>
        <v>0</v>
      </c>
    </row>
    <row r="71" spans="1:23" x14ac:dyDescent="0.2">
      <c r="A71" s="10">
        <f t="shared" si="18"/>
        <v>57</v>
      </c>
      <c r="D71" s="3" t="str">
        <f t="shared" si="17"/>
        <v>2017/18 Policy and Econ</v>
      </c>
      <c r="I71" s="12">
        <f>'2017-18pol-econ'!I88</f>
        <v>0</v>
      </c>
      <c r="J71" s="12">
        <f>'2017-18pol-econ'!J88</f>
        <v>4.7711310000000005</v>
      </c>
      <c r="K71" s="12">
        <f>'2017-18pol-econ'!K88</f>
        <v>12.000891620000001</v>
      </c>
      <c r="L71" s="12">
        <f>'2017-18pol-econ'!L88</f>
        <v>20.932784952400002</v>
      </c>
      <c r="M71" s="12">
        <f>'2017-18pol-econ'!M88</f>
        <v>22.551928151448003</v>
      </c>
      <c r="N71" s="12">
        <f>'2017-18pol-econ'!N88</f>
        <v>23.74870324447696</v>
      </c>
      <c r="O71" s="12">
        <f>'2017-18pol-econ'!O88</f>
        <v>24.223677309366501</v>
      </c>
      <c r="P71" s="12">
        <f>'2017-18pol-econ'!P88</f>
        <v>25.268150855553831</v>
      </c>
      <c r="Q71" s="12">
        <f>'2017-18pol-econ'!Q88</f>
        <v>25.773513872664907</v>
      </c>
      <c r="R71" s="12">
        <f>'2017-18pol-econ'!R88</f>
        <v>26.288984150118207</v>
      </c>
      <c r="S71" s="12">
        <f>'2017-18pol-econ'!S88</f>
        <v>26.814763833120573</v>
      </c>
      <c r="T71" s="12">
        <f>'2017-18pol-econ'!T88</f>
        <v>27.351059109782984</v>
      </c>
      <c r="U71" s="12">
        <f>'2017-18pol-econ'!U88</f>
        <v>27.898080291978644</v>
      </c>
      <c r="V71" s="12">
        <f>'2017-18pol-econ'!V88</f>
        <v>28.456041897818217</v>
      </c>
      <c r="W71" s="12">
        <f>'2017-18pol-econ'!W88</f>
        <v>29.025162735774583</v>
      </c>
    </row>
    <row r="72" spans="1:23" x14ac:dyDescent="0.2">
      <c r="A72" s="10">
        <f t="shared" si="18"/>
        <v>58</v>
      </c>
      <c r="D72" s="3" t="str">
        <f t="shared" si="17"/>
        <v>ClrdoRvr</v>
      </c>
      <c r="I72" s="12">
        <f>ClrdoRvr!I88</f>
        <v>0</v>
      </c>
      <c r="J72" s="12">
        <f>ClrdoRvr!J88</f>
        <v>0</v>
      </c>
      <c r="K72" s="12">
        <f>ClrdoRvr!K88</f>
        <v>0</v>
      </c>
      <c r="L72" s="12">
        <f>ClrdoRvr!L88</f>
        <v>0</v>
      </c>
      <c r="M72" s="12">
        <f>ClrdoRvr!M88</f>
        <v>1.2685</v>
      </c>
      <c r="N72" s="12">
        <f>ClrdoRvr!N88</f>
        <v>1.2938700000000001</v>
      </c>
      <c r="O72" s="12">
        <f>ClrdoRvr!O88</f>
        <v>1.3197474</v>
      </c>
      <c r="P72" s="12">
        <f>ClrdoRvr!P88</f>
        <v>1.3461423480000001</v>
      </c>
      <c r="Q72" s="12">
        <f>ClrdoRvr!Q88</f>
        <v>1.3730651949600001</v>
      </c>
      <c r="R72" s="12">
        <f>ClrdoRvr!R88</f>
        <v>1.4005264988592001</v>
      </c>
      <c r="S72" s="12">
        <f>ClrdoRvr!S88</f>
        <v>1.4285370288363841</v>
      </c>
      <c r="T72" s="12">
        <f>ClrdoRvr!T88</f>
        <v>1.4571077694131118</v>
      </c>
      <c r="U72" s="12">
        <f>ClrdoRvr!U88</f>
        <v>1.4862499248013741</v>
      </c>
      <c r="V72" s="12">
        <f>ClrdoRvr!V88</f>
        <v>1.5159749232974016</v>
      </c>
      <c r="W72" s="12">
        <f>ClrdoRvr!W88</f>
        <v>1.5462944217633496</v>
      </c>
    </row>
    <row r="73" spans="1:23" x14ac:dyDescent="0.2">
      <c r="A73" s="10">
        <f t="shared" si="18"/>
        <v>59</v>
      </c>
      <c r="D73" s="3" t="str">
        <f t="shared" si="17"/>
        <v>New Project 8</v>
      </c>
      <c r="I73" s="12">
        <f>'New 8'!I88</f>
        <v>0</v>
      </c>
      <c r="J73" s="12">
        <f>'New 8'!J88</f>
        <v>0</v>
      </c>
      <c r="K73" s="12">
        <f>'New 8'!K88</f>
        <v>0</v>
      </c>
      <c r="L73" s="12">
        <f>'New 8'!L88</f>
        <v>0</v>
      </c>
      <c r="M73" s="12">
        <f>'New 8'!M88</f>
        <v>0</v>
      </c>
      <c r="N73" s="12">
        <f>'New 8'!N88</f>
        <v>0</v>
      </c>
      <c r="O73" s="12">
        <f>'New 8'!O88</f>
        <v>0</v>
      </c>
      <c r="P73" s="12">
        <f>'New 8'!P88</f>
        <v>0</v>
      </c>
      <c r="Q73" s="12">
        <f>'New 8'!Q88</f>
        <v>0</v>
      </c>
      <c r="R73" s="12">
        <f>'New 8'!R88</f>
        <v>0</v>
      </c>
      <c r="S73" s="12">
        <f>'New 8'!S88</f>
        <v>0</v>
      </c>
      <c r="T73" s="12">
        <f>'New 8'!T88</f>
        <v>0</v>
      </c>
      <c r="U73" s="12">
        <f>'New 8'!U88</f>
        <v>0</v>
      </c>
      <c r="V73" s="12">
        <f>'New 8'!V88</f>
        <v>0</v>
      </c>
      <c r="W73" s="12">
        <f>'New 8'!W88</f>
        <v>0</v>
      </c>
    </row>
    <row r="74" spans="1:23" x14ac:dyDescent="0.2">
      <c r="A74" s="10">
        <f t="shared" si="18"/>
        <v>60</v>
      </c>
      <c r="D74" s="3" t="str">
        <f t="shared" si="17"/>
        <v>New Project 9</v>
      </c>
      <c r="I74" s="12">
        <f>'New 9'!I88</f>
        <v>0</v>
      </c>
      <c r="J74" s="12">
        <f>'New 9'!J88</f>
        <v>0</v>
      </c>
      <c r="K74" s="12">
        <f>'New 9'!K88</f>
        <v>0</v>
      </c>
      <c r="L74" s="12">
        <f>'New 9'!L88</f>
        <v>0</v>
      </c>
      <c r="M74" s="12">
        <f>'New 9'!M88</f>
        <v>0</v>
      </c>
      <c r="N74" s="12">
        <f>'New 9'!N88</f>
        <v>0</v>
      </c>
      <c r="O74" s="12">
        <f>'New 9'!O88</f>
        <v>0</v>
      </c>
      <c r="P74" s="12">
        <f>'New 9'!P88</f>
        <v>0</v>
      </c>
      <c r="Q74" s="12">
        <f>'New 9'!Q88</f>
        <v>0</v>
      </c>
      <c r="R74" s="12">
        <f>'New 9'!R88</f>
        <v>0</v>
      </c>
      <c r="S74" s="12">
        <f>'New 9'!S88</f>
        <v>0</v>
      </c>
      <c r="T74" s="12">
        <f>'New 9'!T88</f>
        <v>0</v>
      </c>
      <c r="U74" s="12">
        <f>'New 9'!U88</f>
        <v>0</v>
      </c>
      <c r="V74" s="12">
        <f>'New 9'!V88</f>
        <v>0</v>
      </c>
      <c r="W74" s="12">
        <f>'New 9'!W88</f>
        <v>0</v>
      </c>
    </row>
    <row r="75" spans="1:23" x14ac:dyDescent="0.2">
      <c r="A75" s="10">
        <f t="shared" si="18"/>
        <v>61</v>
      </c>
      <c r="D75" s="3" t="str">
        <f t="shared" si="17"/>
        <v>New Project 10</v>
      </c>
      <c r="I75" s="12">
        <f>'New 10'!I88</f>
        <v>0</v>
      </c>
      <c r="J75" s="12">
        <f>'New 10'!J88</f>
        <v>0</v>
      </c>
      <c r="K75" s="12">
        <f>'New 10'!K88</f>
        <v>0</v>
      </c>
      <c r="L75" s="12">
        <f>'New 10'!L88</f>
        <v>0</v>
      </c>
      <c r="M75" s="12">
        <f>'New 10'!M88</f>
        <v>0</v>
      </c>
      <c r="N75" s="12">
        <f>'New 10'!N88</f>
        <v>0</v>
      </c>
      <c r="O75" s="12">
        <f>'New 10'!O88</f>
        <v>0</v>
      </c>
      <c r="P75" s="12">
        <f>'New 10'!P88</f>
        <v>0</v>
      </c>
      <c r="Q75" s="12">
        <f>'New 10'!Q88</f>
        <v>0</v>
      </c>
      <c r="R75" s="12">
        <f>'New 10'!R88</f>
        <v>0</v>
      </c>
      <c r="S75" s="12">
        <f>'New 10'!S88</f>
        <v>0</v>
      </c>
      <c r="T75" s="12">
        <f>'New 10'!T88</f>
        <v>0</v>
      </c>
      <c r="U75" s="12">
        <f>'New 10'!U88</f>
        <v>0</v>
      </c>
      <c r="V75" s="12">
        <f>'New 10'!V88</f>
        <v>0</v>
      </c>
      <c r="W75" s="12">
        <f>'New 10'!W88</f>
        <v>0</v>
      </c>
    </row>
    <row r="76" spans="1:23" x14ac:dyDescent="0.2">
      <c r="A76" s="10">
        <f t="shared" si="18"/>
        <v>62</v>
      </c>
      <c r="D76" s="3" t="str">
        <f t="shared" si="17"/>
        <v>New Project 11</v>
      </c>
      <c r="I76" s="12">
        <f>'New 11'!I88</f>
        <v>0</v>
      </c>
      <c r="J76" s="12">
        <f>'New 11'!J88</f>
        <v>0</v>
      </c>
      <c r="K76" s="12">
        <f>'New 11'!K88</f>
        <v>0</v>
      </c>
      <c r="L76" s="12">
        <f>'New 11'!L88</f>
        <v>0</v>
      </c>
      <c r="M76" s="12">
        <f>'New 11'!M88</f>
        <v>0</v>
      </c>
      <c r="N76" s="12">
        <f>'New 11'!N88</f>
        <v>0</v>
      </c>
      <c r="O76" s="12">
        <f>'New 11'!O88</f>
        <v>0</v>
      </c>
      <c r="P76" s="12">
        <f>'New 11'!P88</f>
        <v>0</v>
      </c>
      <c r="Q76" s="12">
        <f>'New 11'!Q88</f>
        <v>0</v>
      </c>
      <c r="R76" s="12">
        <f>'New 11'!R88</f>
        <v>0</v>
      </c>
      <c r="S76" s="12">
        <f>'New 11'!S88</f>
        <v>0</v>
      </c>
      <c r="T76" s="12">
        <f>'New 11'!T88</f>
        <v>0</v>
      </c>
      <c r="U76" s="12">
        <f>'New 11'!U88</f>
        <v>0</v>
      </c>
      <c r="V76" s="12">
        <f>'New 11'!V88</f>
        <v>0</v>
      </c>
      <c r="W76" s="12">
        <f>'New 11'!W88</f>
        <v>0</v>
      </c>
    </row>
    <row r="77" spans="1:23" x14ac:dyDescent="0.2">
      <c r="A77" s="10">
        <f t="shared" si="18"/>
        <v>63</v>
      </c>
      <c r="D77" s="3" t="str">
        <f t="shared" si="17"/>
        <v>New Project 12</v>
      </c>
      <c r="I77" s="12">
        <f>'New 12'!I88</f>
        <v>0</v>
      </c>
      <c r="J77" s="12">
        <f>'New 12'!J88</f>
        <v>0</v>
      </c>
      <c r="K77" s="12">
        <f>'New 12'!K88</f>
        <v>0</v>
      </c>
      <c r="L77" s="12">
        <f>'New 12'!L88</f>
        <v>0</v>
      </c>
      <c r="M77" s="12">
        <f>'New 12'!M88</f>
        <v>0</v>
      </c>
      <c r="N77" s="12">
        <f>'New 12'!N88</f>
        <v>0</v>
      </c>
      <c r="O77" s="12">
        <f>'New 12'!O88</f>
        <v>0</v>
      </c>
      <c r="P77" s="12">
        <f>'New 12'!P88</f>
        <v>0</v>
      </c>
      <c r="Q77" s="12">
        <f>'New 12'!Q88</f>
        <v>0</v>
      </c>
      <c r="R77" s="12">
        <f>'New 12'!R88</f>
        <v>0</v>
      </c>
      <c r="S77" s="12">
        <f>'New 12'!S88</f>
        <v>0</v>
      </c>
      <c r="T77" s="12">
        <f>'New 12'!T88</f>
        <v>0</v>
      </c>
      <c r="U77" s="12">
        <f>'New 12'!U88</f>
        <v>0</v>
      </c>
      <c r="V77" s="12">
        <f>'New 12'!V88</f>
        <v>0</v>
      </c>
      <c r="W77" s="12">
        <f>'New 12'!W88</f>
        <v>0</v>
      </c>
    </row>
    <row r="78" spans="1:23" x14ac:dyDescent="0.2">
      <c r="A78" s="10">
        <f t="shared" si="18"/>
        <v>64</v>
      </c>
      <c r="D78" s="3" t="str">
        <f t="shared" si="17"/>
        <v>Total</v>
      </c>
      <c r="I78" s="20">
        <f t="shared" ref="I78:W78" si="19">SUM(I65:I77)</f>
        <v>610.89387449168692</v>
      </c>
      <c r="J78" s="20">
        <f t="shared" si="19"/>
        <v>632.35496004149115</v>
      </c>
      <c r="K78" s="20">
        <f t="shared" si="19"/>
        <v>663.7136262734158</v>
      </c>
      <c r="L78" s="20">
        <f t="shared" si="19"/>
        <v>694.91441955513289</v>
      </c>
      <c r="M78" s="20">
        <f t="shared" si="19"/>
        <v>715.3018911430604</v>
      </c>
      <c r="N78" s="20">
        <f t="shared" si="19"/>
        <v>754.14688553020437</v>
      </c>
      <c r="O78" s="20">
        <f t="shared" si="19"/>
        <v>778.17736926229327</v>
      </c>
      <c r="P78" s="20">
        <f t="shared" si="19"/>
        <v>804.87669157378923</v>
      </c>
      <c r="Q78" s="20">
        <f t="shared" si="19"/>
        <v>823.57422540526511</v>
      </c>
      <c r="R78" s="20">
        <f t="shared" si="19"/>
        <v>840.24570991337043</v>
      </c>
      <c r="S78" s="20">
        <f t="shared" si="19"/>
        <v>857.05062411163772</v>
      </c>
      <c r="T78" s="20">
        <f t="shared" si="19"/>
        <v>874.19163659387073</v>
      </c>
      <c r="U78" s="20">
        <f t="shared" si="19"/>
        <v>891.67546932574817</v>
      </c>
      <c r="V78" s="20">
        <f t="shared" si="19"/>
        <v>909.50897871226312</v>
      </c>
      <c r="W78" s="20">
        <f t="shared" si="19"/>
        <v>927.69915828650835</v>
      </c>
    </row>
    <row r="79" spans="1:23" x14ac:dyDescent="0.2">
      <c r="A79" s="10">
        <f t="shared" si="18"/>
        <v>65</v>
      </c>
      <c r="E79" s="11" t="s">
        <v>6</v>
      </c>
      <c r="J79" s="33">
        <f t="shared" ref="J79:W79" si="20">J78/I78-1</f>
        <v>3.5130628159697252E-2</v>
      </c>
      <c r="K79" s="33">
        <f t="shared" si="20"/>
        <v>4.9590290601764453E-2</v>
      </c>
      <c r="L79" s="33">
        <f t="shared" si="20"/>
        <v>4.7009421001195539E-2</v>
      </c>
      <c r="M79" s="33">
        <f t="shared" si="20"/>
        <v>2.9338104109249974E-2</v>
      </c>
      <c r="N79" s="33">
        <f t="shared" si="20"/>
        <v>5.4305734219532553E-2</v>
      </c>
      <c r="O79" s="33">
        <f t="shared" si="20"/>
        <v>3.1864460615247614E-2</v>
      </c>
      <c r="P79" s="33">
        <f t="shared" si="20"/>
        <v>3.4310072955227033E-2</v>
      </c>
      <c r="Q79" s="33">
        <f t="shared" si="20"/>
        <v>2.3230308477334871E-2</v>
      </c>
      <c r="R79" s="33">
        <f t="shared" si="20"/>
        <v>2.0242843928125032E-2</v>
      </c>
      <c r="S79" s="33">
        <f t="shared" si="20"/>
        <v>1.9999999999999796E-2</v>
      </c>
      <c r="T79" s="33">
        <f t="shared" si="20"/>
        <v>2.000000000000024E-2</v>
      </c>
      <c r="U79" s="33">
        <f t="shared" si="20"/>
        <v>2.0000000000000018E-2</v>
      </c>
      <c r="V79" s="33">
        <f t="shared" si="20"/>
        <v>2.0000000000000018E-2</v>
      </c>
      <c r="W79" s="33">
        <f t="shared" si="20"/>
        <v>2.0000000000000018E-2</v>
      </c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46" min="8" max="1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0"/>
  <sheetViews>
    <sheetView zoomScale="80" zoomScaleNormal="80" workbookViewId="0">
      <selection activeCell="F7" sqref="F7"/>
    </sheetView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2.7109375" style="1" customWidth="1"/>
    <col min="4" max="4" width="2.7109375" style="3" customWidth="1"/>
    <col min="5" max="5" width="35.7109375" style="3" customWidth="1"/>
    <col min="6" max="6" width="10.7109375" style="2" customWidth="1"/>
    <col min="7" max="7" width="2.7109375" style="3" customWidth="1"/>
    <col min="8" max="71" width="10.7109375" style="3" customWidth="1"/>
    <col min="72" max="16384" width="9.140625" style="3"/>
  </cols>
  <sheetData>
    <row r="1" spans="1:24" x14ac:dyDescent="0.2">
      <c r="A1" s="1" t="s">
        <v>22</v>
      </c>
      <c r="B1" s="1"/>
      <c r="E1" s="29" t="s">
        <v>114</v>
      </c>
    </row>
    <row r="2" spans="1:24" x14ac:dyDescent="0.2">
      <c r="A2" s="1" t="s">
        <v>0</v>
      </c>
      <c r="B2" s="1"/>
    </row>
    <row r="3" spans="1:24" s="5" customFormat="1" x14ac:dyDescent="0.2">
      <c r="A3" s="4"/>
      <c r="E3" s="6"/>
      <c r="F3" s="4" t="s">
        <v>3</v>
      </c>
      <c r="H3" s="5">
        <v>2016</v>
      </c>
      <c r="I3" s="5">
        <v>2017</v>
      </c>
      <c r="J3" s="5">
        <f>I3+1</f>
        <v>2018</v>
      </c>
      <c r="K3" s="5">
        <f t="shared" ref="K3:W4" si="0">J3+1</f>
        <v>2019</v>
      </c>
      <c r="L3" s="5">
        <f t="shared" si="0"/>
        <v>2020</v>
      </c>
      <c r="M3" s="5">
        <f t="shared" si="0"/>
        <v>2021</v>
      </c>
      <c r="N3" s="5">
        <f t="shared" si="0"/>
        <v>2022</v>
      </c>
      <c r="O3" s="5">
        <f t="shared" si="0"/>
        <v>2023</v>
      </c>
      <c r="P3" s="5">
        <f t="shared" si="0"/>
        <v>2024</v>
      </c>
      <c r="Q3" s="5">
        <f t="shared" si="0"/>
        <v>2025</v>
      </c>
      <c r="R3" s="5">
        <f t="shared" si="0"/>
        <v>2026</v>
      </c>
      <c r="S3" s="5">
        <f t="shared" si="0"/>
        <v>2027</v>
      </c>
      <c r="T3" s="5">
        <f t="shared" si="0"/>
        <v>2028</v>
      </c>
      <c r="U3" s="5">
        <f t="shared" si="0"/>
        <v>2029</v>
      </c>
      <c r="V3" s="5">
        <f t="shared" si="0"/>
        <v>2030</v>
      </c>
      <c r="W3" s="5">
        <f t="shared" si="0"/>
        <v>2031</v>
      </c>
    </row>
    <row r="4" spans="1:24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si="0"/>
        <v>3</v>
      </c>
      <c r="L4" s="10">
        <f t="shared" si="0"/>
        <v>4</v>
      </c>
      <c r="M4" s="10">
        <f t="shared" si="0"/>
        <v>5</v>
      </c>
      <c r="N4" s="10">
        <f t="shared" si="0"/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10">
        <f t="shared" si="0"/>
        <v>11</v>
      </c>
      <c r="T4" s="10">
        <f t="shared" si="0"/>
        <v>12</v>
      </c>
      <c r="U4" s="10">
        <f t="shared" si="0"/>
        <v>13</v>
      </c>
      <c r="V4" s="10">
        <f t="shared" si="0"/>
        <v>14</v>
      </c>
      <c r="W4" s="10">
        <f t="shared" si="0"/>
        <v>15</v>
      </c>
      <c r="X4" s="10"/>
    </row>
    <row r="5" spans="1:24" s="8" customFormat="1" x14ac:dyDescent="0.2">
      <c r="A5" s="4"/>
      <c r="E5" s="9"/>
      <c r="F5" s="1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4" s="8" customFormat="1" x14ac:dyDescent="0.2">
      <c r="A6" s="4"/>
      <c r="C6" s="8" t="s">
        <v>64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4" s="8" customFormat="1" x14ac:dyDescent="0.2">
      <c r="A7" s="10">
        <v>1</v>
      </c>
      <c r="D7" s="13" t="s">
        <v>23</v>
      </c>
      <c r="E7" s="19"/>
      <c r="F7" s="21">
        <v>2017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4" s="8" customFormat="1" x14ac:dyDescent="0.2">
      <c r="A8" s="10">
        <f>A7+1</f>
        <v>2</v>
      </c>
      <c r="D8" s="13" t="s">
        <v>32</v>
      </c>
      <c r="E8" s="19"/>
      <c r="F8" s="17"/>
      <c r="I8" s="47"/>
      <c r="J8" s="47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4" x14ac:dyDescent="0.2">
      <c r="A9" s="10"/>
      <c r="F9" s="30"/>
    </row>
    <row r="10" spans="1:24" s="8" customFormat="1" x14ac:dyDescent="0.2">
      <c r="A10" s="10">
        <f>A8+1</f>
        <v>3</v>
      </c>
      <c r="D10" s="13" t="s">
        <v>30</v>
      </c>
      <c r="E10" s="19"/>
      <c r="F10" s="18" t="s">
        <v>33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4" s="8" customFormat="1" x14ac:dyDescent="0.2">
      <c r="A11" s="10">
        <f>A10+1</f>
        <v>4</v>
      </c>
      <c r="D11" s="13" t="s">
        <v>31</v>
      </c>
      <c r="E11" s="19"/>
      <c r="F11" s="18" t="s">
        <v>37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4" s="8" customFormat="1" x14ac:dyDescent="0.2">
      <c r="A12" s="10"/>
      <c r="D12" s="13"/>
      <c r="E12" s="19"/>
      <c r="F12" s="1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4" s="8" customFormat="1" x14ac:dyDescent="0.2">
      <c r="A13" s="10">
        <f>A11+1</f>
        <v>5</v>
      </c>
      <c r="D13" s="13" t="s">
        <v>71</v>
      </c>
      <c r="E13" s="19"/>
      <c r="F13" s="22">
        <v>2.5000000000000001E-2</v>
      </c>
      <c r="G13" s="23"/>
      <c r="H13" s="23"/>
      <c r="I13" s="36">
        <f>$F13</f>
        <v>2.5000000000000001E-2</v>
      </c>
      <c r="J13" s="36">
        <f t="shared" ref="J13:W13" si="1">$F13</f>
        <v>2.5000000000000001E-2</v>
      </c>
      <c r="K13" s="36">
        <f t="shared" si="1"/>
        <v>2.5000000000000001E-2</v>
      </c>
      <c r="L13" s="36">
        <f t="shared" si="1"/>
        <v>2.5000000000000001E-2</v>
      </c>
      <c r="M13" s="36">
        <f t="shared" si="1"/>
        <v>2.5000000000000001E-2</v>
      </c>
      <c r="N13" s="36">
        <f t="shared" si="1"/>
        <v>2.5000000000000001E-2</v>
      </c>
      <c r="O13" s="36">
        <f t="shared" si="1"/>
        <v>2.5000000000000001E-2</v>
      </c>
      <c r="P13" s="36">
        <f t="shared" si="1"/>
        <v>2.5000000000000001E-2</v>
      </c>
      <c r="Q13" s="36">
        <f t="shared" si="1"/>
        <v>2.5000000000000001E-2</v>
      </c>
      <c r="R13" s="36">
        <f t="shared" si="1"/>
        <v>2.5000000000000001E-2</v>
      </c>
      <c r="S13" s="36">
        <f t="shared" si="1"/>
        <v>2.5000000000000001E-2</v>
      </c>
      <c r="T13" s="36">
        <f t="shared" si="1"/>
        <v>2.5000000000000001E-2</v>
      </c>
      <c r="U13" s="36">
        <f t="shared" si="1"/>
        <v>2.5000000000000001E-2</v>
      </c>
      <c r="V13" s="36">
        <f t="shared" si="1"/>
        <v>2.5000000000000001E-2</v>
      </c>
      <c r="W13" s="36">
        <f t="shared" si="1"/>
        <v>2.5000000000000001E-2</v>
      </c>
    </row>
    <row r="14" spans="1:24" s="8" customFormat="1" x14ac:dyDescent="0.2">
      <c r="A14" s="10"/>
      <c r="D14" s="13"/>
      <c r="E14" s="19"/>
      <c r="F14" s="24"/>
      <c r="G14" s="23"/>
      <c r="H14" s="23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4" s="8" customFormat="1" x14ac:dyDescent="0.2">
      <c r="A15" s="10">
        <f>A13+1</f>
        <v>6</v>
      </c>
      <c r="D15" s="13" t="s">
        <v>24</v>
      </c>
      <c r="E15" s="19"/>
      <c r="F15" s="22">
        <v>0.5</v>
      </c>
      <c r="G15" s="23"/>
      <c r="H15" s="23"/>
      <c r="I15" s="36">
        <f t="shared" ref="I15:W16" si="2">$F15</f>
        <v>0.5</v>
      </c>
      <c r="J15" s="36">
        <f t="shared" si="2"/>
        <v>0.5</v>
      </c>
      <c r="K15" s="36">
        <f t="shared" si="2"/>
        <v>0.5</v>
      </c>
      <c r="L15" s="36">
        <f t="shared" si="2"/>
        <v>0.5</v>
      </c>
      <c r="M15" s="36">
        <f t="shared" si="2"/>
        <v>0.5</v>
      </c>
      <c r="N15" s="36">
        <f t="shared" si="2"/>
        <v>0.5</v>
      </c>
      <c r="O15" s="36">
        <f t="shared" si="2"/>
        <v>0.5</v>
      </c>
      <c r="P15" s="36">
        <f t="shared" si="2"/>
        <v>0.5</v>
      </c>
      <c r="Q15" s="36">
        <f t="shared" si="2"/>
        <v>0.5</v>
      </c>
      <c r="R15" s="36">
        <f t="shared" si="2"/>
        <v>0.5</v>
      </c>
      <c r="S15" s="36">
        <f t="shared" si="2"/>
        <v>0.5</v>
      </c>
      <c r="T15" s="36">
        <f t="shared" si="2"/>
        <v>0.5</v>
      </c>
      <c r="U15" s="36">
        <f t="shared" si="2"/>
        <v>0.5</v>
      </c>
      <c r="V15" s="36">
        <f t="shared" si="2"/>
        <v>0.5</v>
      </c>
      <c r="W15" s="36">
        <f t="shared" si="2"/>
        <v>0.5</v>
      </c>
    </row>
    <row r="16" spans="1:24" s="8" customFormat="1" x14ac:dyDescent="0.2">
      <c r="A16" s="10">
        <f>A15+1</f>
        <v>7</v>
      </c>
      <c r="D16" s="13" t="s">
        <v>25</v>
      </c>
      <c r="E16" s="19"/>
      <c r="F16" s="22">
        <v>0.06</v>
      </c>
      <c r="G16" s="23"/>
      <c r="H16" s="23"/>
      <c r="I16" s="36">
        <f t="shared" si="2"/>
        <v>0.06</v>
      </c>
      <c r="J16" s="36">
        <f t="shared" si="2"/>
        <v>0.06</v>
      </c>
      <c r="K16" s="36">
        <f t="shared" si="2"/>
        <v>0.06</v>
      </c>
      <c r="L16" s="36">
        <f t="shared" si="2"/>
        <v>0.06</v>
      </c>
      <c r="M16" s="36">
        <f t="shared" si="2"/>
        <v>0.06</v>
      </c>
      <c r="N16" s="36">
        <f t="shared" si="2"/>
        <v>0.06</v>
      </c>
      <c r="O16" s="36">
        <f t="shared" si="2"/>
        <v>0.06</v>
      </c>
      <c r="P16" s="36">
        <f t="shared" si="2"/>
        <v>0.06</v>
      </c>
      <c r="Q16" s="36">
        <f t="shared" si="2"/>
        <v>0.06</v>
      </c>
      <c r="R16" s="36">
        <f t="shared" si="2"/>
        <v>0.06</v>
      </c>
      <c r="S16" s="36">
        <f t="shared" si="2"/>
        <v>0.06</v>
      </c>
      <c r="T16" s="36">
        <f t="shared" si="2"/>
        <v>0.06</v>
      </c>
      <c r="U16" s="36">
        <f t="shared" si="2"/>
        <v>0.06</v>
      </c>
      <c r="V16" s="36">
        <f t="shared" si="2"/>
        <v>0.06</v>
      </c>
      <c r="W16" s="36">
        <f t="shared" si="2"/>
        <v>0.06</v>
      </c>
    </row>
    <row r="17" spans="1:24" s="8" customFormat="1" x14ac:dyDescent="0.2">
      <c r="A17" s="10"/>
      <c r="D17" s="13"/>
      <c r="E17" s="19"/>
      <c r="F17" s="24"/>
      <c r="G17" s="23"/>
      <c r="H17" s="23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4" s="8" customFormat="1" x14ac:dyDescent="0.2">
      <c r="A18" s="10">
        <f>A16+1</f>
        <v>8</v>
      </c>
      <c r="D18" s="13" t="s">
        <v>26</v>
      </c>
      <c r="E18" s="19"/>
      <c r="F18" s="26"/>
      <c r="G18" s="23"/>
      <c r="H18" s="23"/>
      <c r="I18" s="15">
        <f t="shared" ref="I18:W18" si="3">1-I15</f>
        <v>0.5</v>
      </c>
      <c r="J18" s="15">
        <f t="shared" si="3"/>
        <v>0.5</v>
      </c>
      <c r="K18" s="15">
        <f t="shared" si="3"/>
        <v>0.5</v>
      </c>
      <c r="L18" s="15">
        <f t="shared" si="3"/>
        <v>0.5</v>
      </c>
      <c r="M18" s="15">
        <f t="shared" si="3"/>
        <v>0.5</v>
      </c>
      <c r="N18" s="15">
        <f t="shared" si="3"/>
        <v>0.5</v>
      </c>
      <c r="O18" s="15">
        <f t="shared" si="3"/>
        <v>0.5</v>
      </c>
      <c r="P18" s="15">
        <f t="shared" si="3"/>
        <v>0.5</v>
      </c>
      <c r="Q18" s="15">
        <f t="shared" si="3"/>
        <v>0.5</v>
      </c>
      <c r="R18" s="15">
        <f t="shared" si="3"/>
        <v>0.5</v>
      </c>
      <c r="S18" s="15">
        <f t="shared" si="3"/>
        <v>0.5</v>
      </c>
      <c r="T18" s="15">
        <f t="shared" si="3"/>
        <v>0.5</v>
      </c>
      <c r="U18" s="15">
        <f t="shared" si="3"/>
        <v>0.5</v>
      </c>
      <c r="V18" s="15">
        <f t="shared" si="3"/>
        <v>0.5</v>
      </c>
      <c r="W18" s="15">
        <f t="shared" si="3"/>
        <v>0.5</v>
      </c>
    </row>
    <row r="19" spans="1:24" s="8" customFormat="1" x14ac:dyDescent="0.2">
      <c r="A19" s="10">
        <f>A18+1</f>
        <v>9</v>
      </c>
      <c r="D19" s="13" t="s">
        <v>27</v>
      </c>
      <c r="E19" s="19"/>
      <c r="F19" s="22">
        <v>0.11</v>
      </c>
      <c r="G19" s="23"/>
      <c r="H19" s="23"/>
      <c r="I19" s="36">
        <f t="shared" ref="I19:W19" si="4">$F19</f>
        <v>0.11</v>
      </c>
      <c r="J19" s="36">
        <f t="shared" si="4"/>
        <v>0.11</v>
      </c>
      <c r="K19" s="36">
        <f t="shared" si="4"/>
        <v>0.11</v>
      </c>
      <c r="L19" s="36">
        <f t="shared" si="4"/>
        <v>0.11</v>
      </c>
      <c r="M19" s="36">
        <f t="shared" si="4"/>
        <v>0.11</v>
      </c>
      <c r="N19" s="36">
        <f t="shared" si="4"/>
        <v>0.11</v>
      </c>
      <c r="O19" s="36">
        <f t="shared" si="4"/>
        <v>0.11</v>
      </c>
      <c r="P19" s="36">
        <f t="shared" si="4"/>
        <v>0.11</v>
      </c>
      <c r="Q19" s="36">
        <f t="shared" si="4"/>
        <v>0.11</v>
      </c>
      <c r="R19" s="36">
        <f t="shared" si="4"/>
        <v>0.11</v>
      </c>
      <c r="S19" s="36">
        <f t="shared" si="4"/>
        <v>0.11</v>
      </c>
      <c r="T19" s="36">
        <f t="shared" si="4"/>
        <v>0.11</v>
      </c>
      <c r="U19" s="36">
        <f t="shared" si="4"/>
        <v>0.11</v>
      </c>
      <c r="V19" s="36">
        <f t="shared" si="4"/>
        <v>0.11</v>
      </c>
      <c r="W19" s="36">
        <f t="shared" si="4"/>
        <v>0.11</v>
      </c>
    </row>
    <row r="20" spans="1:24" s="8" customFormat="1" x14ac:dyDescent="0.2">
      <c r="A20" s="10"/>
      <c r="D20" s="13"/>
      <c r="E20" s="19"/>
      <c r="F20" s="2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4" s="8" customFormat="1" x14ac:dyDescent="0.2">
      <c r="A21" s="10">
        <f>A19+1</f>
        <v>10</v>
      </c>
      <c r="D21" s="13" t="s">
        <v>65</v>
      </c>
      <c r="E21" s="19"/>
      <c r="F21" s="26"/>
      <c r="G21" s="23"/>
      <c r="H21" s="23"/>
      <c r="I21" s="15">
        <f>I15*I16+I18*I19</f>
        <v>8.4999999999999992E-2</v>
      </c>
      <c r="J21" s="15">
        <f t="shared" ref="J21:W21" si="5">J15*J16+J18*J19</f>
        <v>8.4999999999999992E-2</v>
      </c>
      <c r="K21" s="15">
        <f t="shared" si="5"/>
        <v>8.4999999999999992E-2</v>
      </c>
      <c r="L21" s="15">
        <f t="shared" si="5"/>
        <v>8.4999999999999992E-2</v>
      </c>
      <c r="M21" s="15">
        <f t="shared" si="5"/>
        <v>8.4999999999999992E-2</v>
      </c>
      <c r="N21" s="15">
        <f t="shared" si="5"/>
        <v>8.4999999999999992E-2</v>
      </c>
      <c r="O21" s="15">
        <f t="shared" si="5"/>
        <v>8.4999999999999992E-2</v>
      </c>
      <c r="P21" s="15">
        <f t="shared" si="5"/>
        <v>8.4999999999999992E-2</v>
      </c>
      <c r="Q21" s="15">
        <f t="shared" si="5"/>
        <v>8.4999999999999992E-2</v>
      </c>
      <c r="R21" s="15">
        <f t="shared" si="5"/>
        <v>8.4999999999999992E-2</v>
      </c>
      <c r="S21" s="15">
        <f t="shared" si="5"/>
        <v>8.4999999999999992E-2</v>
      </c>
      <c r="T21" s="15">
        <f t="shared" si="5"/>
        <v>8.4999999999999992E-2</v>
      </c>
      <c r="U21" s="15">
        <f t="shared" si="5"/>
        <v>8.4999999999999992E-2</v>
      </c>
      <c r="V21" s="15">
        <f t="shared" si="5"/>
        <v>8.4999999999999992E-2</v>
      </c>
      <c r="W21" s="15">
        <f t="shared" si="5"/>
        <v>8.4999999999999992E-2</v>
      </c>
    </row>
    <row r="22" spans="1:24" s="8" customFormat="1" x14ac:dyDescent="0.2">
      <c r="A22" s="10"/>
      <c r="D22" s="13"/>
      <c r="E22" s="19"/>
      <c r="F22" s="26"/>
      <c r="G22" s="23"/>
      <c r="H22" s="23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4" s="8" customFormat="1" x14ac:dyDescent="0.2">
      <c r="A23" s="10">
        <f>A21+1</f>
        <v>11</v>
      </c>
      <c r="D23" s="13" t="s">
        <v>81</v>
      </c>
      <c r="E23" s="19"/>
      <c r="F23" s="26"/>
      <c r="G23" s="23"/>
      <c r="H23" s="23"/>
      <c r="I23" s="42">
        <v>0.05</v>
      </c>
      <c r="J23" s="42">
        <f>MAX(0.1*(1-SUM($I23:I23)),(1-SUM($I23:I23))/(16.5-J4))</f>
        <v>9.5000000000000001E-2</v>
      </c>
      <c r="K23" s="42">
        <f>MAX(0.1*(1-SUM($I23:J23)),(1-SUM($I23:J23))/(16.5-K4))</f>
        <v>8.5500000000000007E-2</v>
      </c>
      <c r="L23" s="42">
        <f>MAX(0.1*(1-SUM($I23:K23)),(1-SUM($I23:K23))/(16.5-L4))</f>
        <v>7.6950000000000005E-2</v>
      </c>
      <c r="M23" s="42">
        <f>MAX(0.1*(1-SUM($I23:L23)),(1-SUM($I23:L23))/(16.5-M4))</f>
        <v>6.9254999999999997E-2</v>
      </c>
      <c r="N23" s="42">
        <f>MAX(0.1*(1-SUM($I23:M23)),(1-SUM($I23:M23))/(16.5-N4))</f>
        <v>6.2329499999999996E-2</v>
      </c>
      <c r="O23" s="42">
        <f>MAX(0.1*(1-SUM($I23:N23)),(1-SUM($I23:N23))/(16.5-O4))</f>
        <v>5.9048999999999997E-2</v>
      </c>
      <c r="P23" s="42">
        <f>MAX(0.1*(1-SUM($I23:O23)),(1-SUM($I23:O23))/(16.5-P4))</f>
        <v>5.9048999999999983E-2</v>
      </c>
      <c r="Q23" s="42">
        <f>MAX(0.1*(1-SUM($I23:P23)),(1-SUM($I23:P23))/(16.5-Q4))</f>
        <v>5.9048999999999997E-2</v>
      </c>
      <c r="R23" s="42">
        <f>MAX(0.1*(1-SUM($I23:Q23)),(1-SUM($I23:Q23))/(16.5-R4))</f>
        <v>5.904899999999999E-2</v>
      </c>
      <c r="S23" s="42">
        <f>MAX(0.1*(1-SUM($I23:R23)),(1-SUM($I23:R23))/(16.5-S4))</f>
        <v>5.904899999999999E-2</v>
      </c>
      <c r="T23" s="42">
        <f>MAX(0.1*(1-SUM($I23:S23)),(1-SUM($I23:S23))/(16.5-T4))</f>
        <v>5.9048999999999983E-2</v>
      </c>
      <c r="U23" s="42">
        <f>MAX(0.1*(1-SUM($I23:T23)),(1-SUM($I23:T23))/(16.5-U4))</f>
        <v>5.904899999999997E-2</v>
      </c>
      <c r="V23" s="42">
        <f>MAX(0.1*(1-SUM($I23:U23)),(1-SUM($I23:U23))/(16.5-V4))</f>
        <v>5.9048999999999949E-2</v>
      </c>
      <c r="W23" s="42">
        <f>MAX(0.1*(1-SUM($I23:V23)),(1-SUM($I23:V23))/(16.5-W4))</f>
        <v>5.9048999999999983E-2</v>
      </c>
      <c r="X23" s="42">
        <f>MAX(0.1*(1-SUM($I23:W23)),(1-SUM($I23:W23))/0.5)/2</f>
        <v>2.9524499999999954E-2</v>
      </c>
    </row>
    <row r="24" spans="1:24" s="8" customFormat="1" x14ac:dyDescent="0.2">
      <c r="A24" s="10">
        <f>A23+1</f>
        <v>12</v>
      </c>
      <c r="D24" s="13" t="s">
        <v>85</v>
      </c>
      <c r="E24" s="19"/>
      <c r="F24" s="18" t="s">
        <v>37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s="8" customFormat="1" x14ac:dyDescent="0.2">
      <c r="A25" s="10">
        <f>A24+1</f>
        <v>13</v>
      </c>
      <c r="D25" s="13" t="s">
        <v>82</v>
      </c>
      <c r="E25" s="19"/>
      <c r="F25" s="39">
        <v>0.35</v>
      </c>
      <c r="G25" s="23"/>
      <c r="H25" s="23"/>
      <c r="I25" s="40">
        <f t="shared" ref="I25:W25" si="6">$F25</f>
        <v>0.35</v>
      </c>
      <c r="J25" s="40">
        <f t="shared" si="6"/>
        <v>0.35</v>
      </c>
      <c r="K25" s="40">
        <f t="shared" si="6"/>
        <v>0.35</v>
      </c>
      <c r="L25" s="40">
        <f t="shared" si="6"/>
        <v>0.35</v>
      </c>
      <c r="M25" s="40">
        <f t="shared" si="6"/>
        <v>0.35</v>
      </c>
      <c r="N25" s="40">
        <f t="shared" si="6"/>
        <v>0.35</v>
      </c>
      <c r="O25" s="40">
        <f t="shared" si="6"/>
        <v>0.35</v>
      </c>
      <c r="P25" s="40">
        <f t="shared" si="6"/>
        <v>0.35</v>
      </c>
      <c r="Q25" s="40">
        <f t="shared" si="6"/>
        <v>0.35</v>
      </c>
      <c r="R25" s="40">
        <f t="shared" si="6"/>
        <v>0.35</v>
      </c>
      <c r="S25" s="40">
        <f t="shared" si="6"/>
        <v>0.35</v>
      </c>
      <c r="T25" s="40">
        <f t="shared" si="6"/>
        <v>0.35</v>
      </c>
      <c r="U25" s="40">
        <f t="shared" si="6"/>
        <v>0.35</v>
      </c>
      <c r="V25" s="40">
        <f t="shared" si="6"/>
        <v>0.35</v>
      </c>
      <c r="W25" s="40">
        <f t="shared" si="6"/>
        <v>0.35</v>
      </c>
    </row>
    <row r="26" spans="1:24" s="8" customFormat="1" x14ac:dyDescent="0.2">
      <c r="A26" s="10"/>
      <c r="D26" s="13"/>
      <c r="E26" s="19"/>
      <c r="F26" s="41"/>
      <c r="G26" s="23"/>
      <c r="H26" s="23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4" s="8" customFormat="1" x14ac:dyDescent="0.2">
      <c r="A27" s="10">
        <f>A25+1</f>
        <v>14</v>
      </c>
      <c r="D27" s="13" t="s">
        <v>83</v>
      </c>
      <c r="E27" s="19"/>
      <c r="F27" s="38">
        <v>2</v>
      </c>
      <c r="G27" s="23"/>
      <c r="H27" s="23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4" s="8" customFormat="1" x14ac:dyDescent="0.2">
      <c r="A28" s="10">
        <f>A27+1</f>
        <v>15</v>
      </c>
      <c r="D28" s="13" t="s">
        <v>86</v>
      </c>
      <c r="E28" s="19"/>
      <c r="F28" s="22" t="s">
        <v>37</v>
      </c>
      <c r="G28" s="23"/>
      <c r="H28" s="23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s="8" customFormat="1" x14ac:dyDescent="0.2">
      <c r="A29" s="10">
        <f>A28+1</f>
        <v>16</v>
      </c>
      <c r="D29" s="13" t="s">
        <v>84</v>
      </c>
      <c r="E29" s="19"/>
      <c r="F29" s="39">
        <v>8.8400000000000006E-2</v>
      </c>
      <c r="G29" s="23"/>
      <c r="H29" s="23"/>
      <c r="I29" s="40">
        <f t="shared" ref="I29:W29" si="7">$F29</f>
        <v>8.8400000000000006E-2</v>
      </c>
      <c r="J29" s="40">
        <f t="shared" si="7"/>
        <v>8.8400000000000006E-2</v>
      </c>
      <c r="K29" s="40">
        <f t="shared" si="7"/>
        <v>8.8400000000000006E-2</v>
      </c>
      <c r="L29" s="40">
        <f t="shared" si="7"/>
        <v>8.8400000000000006E-2</v>
      </c>
      <c r="M29" s="40">
        <f t="shared" si="7"/>
        <v>8.8400000000000006E-2</v>
      </c>
      <c r="N29" s="40">
        <f t="shared" si="7"/>
        <v>8.8400000000000006E-2</v>
      </c>
      <c r="O29" s="40">
        <f t="shared" si="7"/>
        <v>8.8400000000000006E-2</v>
      </c>
      <c r="P29" s="40">
        <f t="shared" si="7"/>
        <v>8.8400000000000006E-2</v>
      </c>
      <c r="Q29" s="40">
        <f t="shared" si="7"/>
        <v>8.8400000000000006E-2</v>
      </c>
      <c r="R29" s="40">
        <f t="shared" si="7"/>
        <v>8.8400000000000006E-2</v>
      </c>
      <c r="S29" s="40">
        <f t="shared" si="7"/>
        <v>8.8400000000000006E-2</v>
      </c>
      <c r="T29" s="40">
        <f t="shared" si="7"/>
        <v>8.8400000000000006E-2</v>
      </c>
      <c r="U29" s="40">
        <f t="shared" si="7"/>
        <v>8.8400000000000006E-2</v>
      </c>
      <c r="V29" s="40">
        <f t="shared" si="7"/>
        <v>8.8400000000000006E-2</v>
      </c>
      <c r="W29" s="40">
        <f t="shared" si="7"/>
        <v>8.8400000000000006E-2</v>
      </c>
    </row>
    <row r="30" spans="1:24" s="8" customFormat="1" x14ac:dyDescent="0.2">
      <c r="A30" s="10"/>
      <c r="D30" s="13"/>
      <c r="E30" s="19"/>
      <c r="F30" s="24"/>
      <c r="G30" s="23"/>
      <c r="H30" s="23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4" s="8" customFormat="1" x14ac:dyDescent="0.2">
      <c r="A31" s="10">
        <f>A29+1</f>
        <v>17</v>
      </c>
      <c r="D31" s="13" t="s">
        <v>28</v>
      </c>
      <c r="E31" s="19"/>
      <c r="F31" s="22">
        <v>0.02</v>
      </c>
      <c r="G31" s="23"/>
      <c r="H31" s="23"/>
      <c r="I31" s="36">
        <f t="shared" ref="I31:W32" si="8">$F31</f>
        <v>0.02</v>
      </c>
      <c r="J31" s="36">
        <f t="shared" si="8"/>
        <v>0.02</v>
      </c>
      <c r="K31" s="36">
        <f t="shared" si="8"/>
        <v>0.02</v>
      </c>
      <c r="L31" s="36">
        <f t="shared" si="8"/>
        <v>0.02</v>
      </c>
      <c r="M31" s="36">
        <f t="shared" si="8"/>
        <v>0.02</v>
      </c>
      <c r="N31" s="36">
        <f t="shared" si="8"/>
        <v>0.02</v>
      </c>
      <c r="O31" s="36">
        <f t="shared" si="8"/>
        <v>0.02</v>
      </c>
      <c r="P31" s="36">
        <f t="shared" si="8"/>
        <v>0.02</v>
      </c>
      <c r="Q31" s="36">
        <f t="shared" si="8"/>
        <v>0.02</v>
      </c>
      <c r="R31" s="36">
        <f t="shared" si="8"/>
        <v>0.02</v>
      </c>
      <c r="S31" s="36">
        <f t="shared" si="8"/>
        <v>0.02</v>
      </c>
      <c r="T31" s="36">
        <f t="shared" si="8"/>
        <v>0.02</v>
      </c>
      <c r="U31" s="36">
        <f t="shared" si="8"/>
        <v>0.02</v>
      </c>
      <c r="V31" s="36">
        <f t="shared" si="8"/>
        <v>0.02</v>
      </c>
      <c r="W31" s="36">
        <f t="shared" si="8"/>
        <v>0.02</v>
      </c>
    </row>
    <row r="32" spans="1:24" s="8" customFormat="1" x14ac:dyDescent="0.2">
      <c r="A32" s="10">
        <f>A31+1</f>
        <v>18</v>
      </c>
      <c r="D32" s="13" t="s">
        <v>29</v>
      </c>
      <c r="E32" s="19"/>
      <c r="F32" s="22">
        <v>0.02</v>
      </c>
      <c r="G32" s="23"/>
      <c r="H32" s="23"/>
      <c r="I32" s="36">
        <f t="shared" si="8"/>
        <v>0.02</v>
      </c>
      <c r="J32" s="36">
        <f t="shared" si="8"/>
        <v>0.02</v>
      </c>
      <c r="K32" s="36">
        <f t="shared" si="8"/>
        <v>0.02</v>
      </c>
      <c r="L32" s="36">
        <f t="shared" si="8"/>
        <v>0.02</v>
      </c>
      <c r="M32" s="36">
        <f t="shared" si="8"/>
        <v>0.02</v>
      </c>
      <c r="N32" s="36">
        <f t="shared" si="8"/>
        <v>0.02</v>
      </c>
      <c r="O32" s="36">
        <f t="shared" si="8"/>
        <v>0.02</v>
      </c>
      <c r="P32" s="36">
        <f t="shared" si="8"/>
        <v>0.02</v>
      </c>
      <c r="Q32" s="36">
        <f t="shared" si="8"/>
        <v>0.02</v>
      </c>
      <c r="R32" s="36">
        <f t="shared" si="8"/>
        <v>0.02</v>
      </c>
      <c r="S32" s="36">
        <f t="shared" si="8"/>
        <v>0.02</v>
      </c>
      <c r="T32" s="36">
        <f t="shared" si="8"/>
        <v>0.02</v>
      </c>
      <c r="U32" s="36">
        <f t="shared" si="8"/>
        <v>0.02</v>
      </c>
      <c r="V32" s="36">
        <f t="shared" si="8"/>
        <v>0.02</v>
      </c>
      <c r="W32" s="36">
        <f t="shared" si="8"/>
        <v>0.02</v>
      </c>
    </row>
    <row r="33" spans="1:23" s="8" customFormat="1" x14ac:dyDescent="0.2">
      <c r="A33" s="10"/>
      <c r="E33" s="9"/>
      <c r="F33" s="23"/>
      <c r="G33" s="23"/>
      <c r="H33" s="23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s="8" customFormat="1" x14ac:dyDescent="0.2">
      <c r="A34" s="10"/>
      <c r="C34" s="8" t="s">
        <v>7</v>
      </c>
      <c r="E34" s="9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s="8" customFormat="1" x14ac:dyDescent="0.2">
      <c r="A35" s="10">
        <f>A32+1</f>
        <v>19</v>
      </c>
      <c r="C35" s="8" t="s">
        <v>8</v>
      </c>
      <c r="D35" s="13" t="s">
        <v>9</v>
      </c>
      <c r="E35" s="19"/>
      <c r="I35" s="12">
        <v>0</v>
      </c>
      <c r="J35" s="12">
        <f>I39</f>
        <v>0</v>
      </c>
      <c r="K35" s="12">
        <f t="shared" ref="K35:W35" si="9">J39</f>
        <v>0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</row>
    <row r="36" spans="1:23" s="8" customFormat="1" x14ac:dyDescent="0.2">
      <c r="A36" s="10">
        <f>A35+1</f>
        <v>20</v>
      </c>
      <c r="D36" s="13" t="s">
        <v>10</v>
      </c>
      <c r="E36" s="19"/>
      <c r="I36" s="12">
        <f t="shared" ref="I36:W36" si="10">I8</f>
        <v>0</v>
      </c>
      <c r="J36" s="12">
        <f t="shared" si="10"/>
        <v>0</v>
      </c>
      <c r="K36" s="12">
        <f t="shared" si="10"/>
        <v>0</v>
      </c>
      <c r="L36" s="12">
        <f t="shared" si="10"/>
        <v>0</v>
      </c>
      <c r="M36" s="12">
        <f t="shared" si="10"/>
        <v>0</v>
      </c>
      <c r="N36" s="12">
        <f t="shared" si="10"/>
        <v>0</v>
      </c>
      <c r="O36" s="12">
        <f t="shared" si="10"/>
        <v>0</v>
      </c>
      <c r="P36" s="12">
        <f t="shared" si="10"/>
        <v>0</v>
      </c>
      <c r="Q36" s="12">
        <f t="shared" si="10"/>
        <v>0</v>
      </c>
      <c r="R36" s="12">
        <f t="shared" si="10"/>
        <v>0</v>
      </c>
      <c r="S36" s="12">
        <f t="shared" si="10"/>
        <v>0</v>
      </c>
      <c r="T36" s="12">
        <f t="shared" si="10"/>
        <v>0</v>
      </c>
      <c r="U36" s="12">
        <f t="shared" si="10"/>
        <v>0</v>
      </c>
      <c r="V36" s="12">
        <f t="shared" si="10"/>
        <v>0</v>
      </c>
      <c r="W36" s="12">
        <f t="shared" si="10"/>
        <v>0</v>
      </c>
    </row>
    <row r="37" spans="1:23" s="8" customFormat="1" x14ac:dyDescent="0.2">
      <c r="A37" s="10">
        <f>A36+1</f>
        <v>21</v>
      </c>
      <c r="D37" s="13" t="str">
        <f>IF(F11="Y","N/A (CWIP in Rate Base)", IF(F10="IDC","Interest During Construction","AFUDC"))</f>
        <v>N/A (CWIP in Rate Base)</v>
      </c>
      <c r="E37" s="19"/>
      <c r="I37" s="12">
        <f>($F11="N")*((I3&lt;$F7)*(I16*($F10="IDC")+I21*($F10="AFUDC"))*(I35+0.5*I36)+(I3&gt;=$F7)*0.5*I35*(I16*($F10="IDC")+I21*($F10="AFUDC"))/(1+0.5*(I16*($F10="IDC")+I21*($F10="AFUDC"))))</f>
        <v>0</v>
      </c>
      <c r="J37" s="12">
        <f>($F11="N")*((J3&lt;$F7)*(J16*($F10="IDC")+J21*($F10="AFUDC"))*(J35+0.5*J36)+(J3&gt;=$F7)*0.5*J35*(J16*($F10="IDC")+J21*($F10="AFUDC"))/(1+0.5*(J16*($F10="IDC")+J21*($F10="AFUDC"))))</f>
        <v>0</v>
      </c>
      <c r="K37" s="12">
        <f t="shared" ref="K37:W37" si="11">($F11="N")*((K3&lt;$F7)*(K16*($F10="IDC")+K21*($F10="AFUDC"))*(K35+0.5*K36)+(K3&gt;=$F7)*0.5*K35*(K16*($F10="IDC")+K21*($F10="AFUDC"))/(1+0.5*(K16*($F10="IDC")+K21*($F10="AFUDC"))))</f>
        <v>0</v>
      </c>
      <c r="L37" s="12">
        <f t="shared" si="11"/>
        <v>0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12">
        <f t="shared" si="11"/>
        <v>0</v>
      </c>
      <c r="W37" s="12">
        <f t="shared" si="11"/>
        <v>0</v>
      </c>
    </row>
    <row r="38" spans="1:23" s="8" customFormat="1" x14ac:dyDescent="0.2">
      <c r="A38" s="10">
        <f>A37+1</f>
        <v>22</v>
      </c>
      <c r="D38" s="13" t="s">
        <v>11</v>
      </c>
      <c r="E38" s="19"/>
      <c r="I38" s="12">
        <f t="shared" ref="I38:W38" si="12">IF(I3&gt;=$F7,-SUM(I35:I37),0)</f>
        <v>0</v>
      </c>
      <c r="J38" s="12">
        <f t="shared" si="12"/>
        <v>0</v>
      </c>
      <c r="K38" s="12">
        <f t="shared" si="12"/>
        <v>0</v>
      </c>
      <c r="L38" s="12">
        <f t="shared" si="12"/>
        <v>0</v>
      </c>
      <c r="M38" s="12">
        <f t="shared" si="12"/>
        <v>0</v>
      </c>
      <c r="N38" s="12">
        <f t="shared" si="12"/>
        <v>0</v>
      </c>
      <c r="O38" s="12">
        <f t="shared" si="12"/>
        <v>0</v>
      </c>
      <c r="P38" s="12">
        <f t="shared" si="12"/>
        <v>0</v>
      </c>
      <c r="Q38" s="12">
        <f t="shared" si="12"/>
        <v>0</v>
      </c>
      <c r="R38" s="12">
        <f t="shared" si="12"/>
        <v>0</v>
      </c>
      <c r="S38" s="12">
        <f t="shared" si="12"/>
        <v>0</v>
      </c>
      <c r="T38" s="12">
        <f t="shared" si="12"/>
        <v>0</v>
      </c>
      <c r="U38" s="12">
        <f t="shared" si="12"/>
        <v>0</v>
      </c>
      <c r="V38" s="12">
        <f t="shared" si="12"/>
        <v>0</v>
      </c>
      <c r="W38" s="12">
        <f t="shared" si="12"/>
        <v>0</v>
      </c>
    </row>
    <row r="39" spans="1:23" s="8" customFormat="1" x14ac:dyDescent="0.2">
      <c r="A39" s="10">
        <f>A38+1</f>
        <v>23</v>
      </c>
      <c r="D39" s="13" t="s">
        <v>12</v>
      </c>
      <c r="E39" s="19"/>
      <c r="I39" s="20">
        <f>SUM(I35:I38)</f>
        <v>0</v>
      </c>
      <c r="J39" s="20">
        <f>SUM(J35:J38)</f>
        <v>0</v>
      </c>
      <c r="K39" s="20">
        <f t="shared" ref="K39:W39" si="13">SUM(K35:K38)</f>
        <v>0</v>
      </c>
      <c r="L39" s="20">
        <f t="shared" si="13"/>
        <v>0</v>
      </c>
      <c r="M39" s="20">
        <f t="shared" si="13"/>
        <v>0</v>
      </c>
      <c r="N39" s="20">
        <f t="shared" si="13"/>
        <v>0</v>
      </c>
      <c r="O39" s="20">
        <f t="shared" si="13"/>
        <v>0</v>
      </c>
      <c r="P39" s="20">
        <f t="shared" si="13"/>
        <v>0</v>
      </c>
      <c r="Q39" s="20">
        <f t="shared" si="13"/>
        <v>0</v>
      </c>
      <c r="R39" s="20">
        <f t="shared" si="13"/>
        <v>0</v>
      </c>
      <c r="S39" s="20">
        <f t="shared" si="13"/>
        <v>0</v>
      </c>
      <c r="T39" s="20">
        <f t="shared" si="13"/>
        <v>0</v>
      </c>
      <c r="U39" s="20">
        <f t="shared" si="13"/>
        <v>0</v>
      </c>
      <c r="V39" s="20">
        <f t="shared" si="13"/>
        <v>0</v>
      </c>
      <c r="W39" s="20">
        <f t="shared" si="13"/>
        <v>0</v>
      </c>
    </row>
    <row r="40" spans="1:23" s="8" customFormat="1" x14ac:dyDescent="0.2">
      <c r="A40" s="10">
        <f>A39+1</f>
        <v>24</v>
      </c>
      <c r="D40" s="13" t="s">
        <v>16</v>
      </c>
      <c r="E40" s="19"/>
      <c r="I40" s="20">
        <f>(I35+I39)/2</f>
        <v>0</v>
      </c>
      <c r="J40" s="20">
        <f>(J35+J39)/2</f>
        <v>0</v>
      </c>
      <c r="K40" s="20">
        <f t="shared" ref="K40:W40" si="14">(K35+K39)/2</f>
        <v>0</v>
      </c>
      <c r="L40" s="20">
        <f t="shared" si="14"/>
        <v>0</v>
      </c>
      <c r="M40" s="20">
        <f t="shared" si="14"/>
        <v>0</v>
      </c>
      <c r="N40" s="20">
        <f t="shared" si="14"/>
        <v>0</v>
      </c>
      <c r="O40" s="20">
        <f t="shared" si="14"/>
        <v>0</v>
      </c>
      <c r="P40" s="20">
        <f t="shared" si="14"/>
        <v>0</v>
      </c>
      <c r="Q40" s="20">
        <f t="shared" si="14"/>
        <v>0</v>
      </c>
      <c r="R40" s="20">
        <f t="shared" si="14"/>
        <v>0</v>
      </c>
      <c r="S40" s="20">
        <f t="shared" si="14"/>
        <v>0</v>
      </c>
      <c r="T40" s="20">
        <f t="shared" si="14"/>
        <v>0</v>
      </c>
      <c r="U40" s="20">
        <f t="shared" si="14"/>
        <v>0</v>
      </c>
      <c r="V40" s="20">
        <f t="shared" si="14"/>
        <v>0</v>
      </c>
      <c r="W40" s="20">
        <f t="shared" si="14"/>
        <v>0</v>
      </c>
    </row>
    <row r="41" spans="1:23" s="8" customFormat="1" x14ac:dyDescent="0.2">
      <c r="A41" s="10"/>
      <c r="D41" s="13"/>
      <c r="E41" s="19"/>
      <c r="I41" s="12"/>
      <c r="J41" s="27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8" customFormat="1" x14ac:dyDescent="0.2">
      <c r="A42" s="10"/>
      <c r="C42" s="8" t="s">
        <v>60</v>
      </c>
      <c r="D42" s="13"/>
      <c r="E42" s="19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s="8" customFormat="1" x14ac:dyDescent="0.2">
      <c r="A43" s="10">
        <f>A40+1</f>
        <v>25</v>
      </c>
      <c r="D43" s="13" t="s">
        <v>9</v>
      </c>
      <c r="E43" s="19"/>
      <c r="I43" s="12">
        <v>0</v>
      </c>
      <c r="J43" s="12">
        <f>I46</f>
        <v>0</v>
      </c>
      <c r="K43" s="12">
        <f t="shared" ref="K43:W43" si="15">J46</f>
        <v>0</v>
      </c>
      <c r="L43" s="12">
        <f t="shared" si="15"/>
        <v>0</v>
      </c>
      <c r="M43" s="12">
        <f t="shared" si="15"/>
        <v>0</v>
      </c>
      <c r="N43" s="12">
        <f t="shared" si="15"/>
        <v>0</v>
      </c>
      <c r="O43" s="12">
        <f t="shared" si="15"/>
        <v>0</v>
      </c>
      <c r="P43" s="12">
        <f t="shared" si="15"/>
        <v>0</v>
      </c>
      <c r="Q43" s="12">
        <f t="shared" si="15"/>
        <v>0</v>
      </c>
      <c r="R43" s="12">
        <f t="shared" si="15"/>
        <v>0</v>
      </c>
      <c r="S43" s="12">
        <f t="shared" si="15"/>
        <v>0</v>
      </c>
      <c r="T43" s="12">
        <f t="shared" si="15"/>
        <v>0</v>
      </c>
      <c r="U43" s="12">
        <f t="shared" si="15"/>
        <v>0</v>
      </c>
      <c r="V43" s="12">
        <f t="shared" si="15"/>
        <v>0</v>
      </c>
      <c r="W43" s="12">
        <f t="shared" si="15"/>
        <v>0</v>
      </c>
    </row>
    <row r="44" spans="1:23" s="8" customFormat="1" x14ac:dyDescent="0.2">
      <c r="A44" s="10">
        <f>A43+1</f>
        <v>26</v>
      </c>
      <c r="D44" s="13" t="s">
        <v>11</v>
      </c>
      <c r="E44" s="19"/>
      <c r="I44" s="12">
        <f>-I38</f>
        <v>0</v>
      </c>
      <c r="J44" s="12">
        <f t="shared" ref="J44:W44" si="16">-J38</f>
        <v>0</v>
      </c>
      <c r="K44" s="12">
        <f t="shared" si="16"/>
        <v>0</v>
      </c>
      <c r="L44" s="12">
        <f t="shared" si="16"/>
        <v>0</v>
      </c>
      <c r="M44" s="12">
        <f t="shared" si="16"/>
        <v>0</v>
      </c>
      <c r="N44" s="12">
        <f t="shared" si="16"/>
        <v>0</v>
      </c>
      <c r="O44" s="12">
        <f t="shared" si="16"/>
        <v>0</v>
      </c>
      <c r="P44" s="12">
        <f t="shared" si="16"/>
        <v>0</v>
      </c>
      <c r="Q44" s="12">
        <f t="shared" si="16"/>
        <v>0</v>
      </c>
      <c r="R44" s="12">
        <f t="shared" si="16"/>
        <v>0</v>
      </c>
      <c r="S44" s="12">
        <f t="shared" si="16"/>
        <v>0</v>
      </c>
      <c r="T44" s="12">
        <f t="shared" si="16"/>
        <v>0</v>
      </c>
      <c r="U44" s="12">
        <f t="shared" si="16"/>
        <v>0</v>
      </c>
      <c r="V44" s="12">
        <f t="shared" si="16"/>
        <v>0</v>
      </c>
      <c r="W44" s="12">
        <f t="shared" si="16"/>
        <v>0</v>
      </c>
    </row>
    <row r="45" spans="1:23" s="8" customFormat="1" x14ac:dyDescent="0.2">
      <c r="A45" s="10">
        <f>A44+1</f>
        <v>27</v>
      </c>
      <c r="D45" s="13" t="s">
        <v>14</v>
      </c>
      <c r="E45" s="19"/>
      <c r="I45" s="12">
        <f>IF((I43+I44)&gt;(I50+I51),0,-(I43+I44))</f>
        <v>0</v>
      </c>
      <c r="J45" s="12">
        <f>IF((J43+J44)&gt;(J50+J51),0,-(J43+J44))</f>
        <v>0</v>
      </c>
      <c r="K45" s="12">
        <f>IF((K43+K44)&gt;(K50+K51),0,-(K43+K44))</f>
        <v>0</v>
      </c>
      <c r="L45" s="12">
        <f>IF((L43+L44)&gt;(L50+L51),0,-(L43+L44))</f>
        <v>0</v>
      </c>
      <c r="M45" s="12">
        <f t="shared" ref="M45:W45" si="17">IF((M43+M44)&gt;(M50+M51),0,-(M43+M44))</f>
        <v>0</v>
      </c>
      <c r="N45" s="12">
        <f t="shared" si="17"/>
        <v>0</v>
      </c>
      <c r="O45" s="12">
        <f t="shared" si="17"/>
        <v>0</v>
      </c>
      <c r="P45" s="12">
        <f t="shared" si="17"/>
        <v>0</v>
      </c>
      <c r="Q45" s="12">
        <f t="shared" si="17"/>
        <v>0</v>
      </c>
      <c r="R45" s="12">
        <f t="shared" si="17"/>
        <v>0</v>
      </c>
      <c r="S45" s="12">
        <f t="shared" si="17"/>
        <v>0</v>
      </c>
      <c r="T45" s="12">
        <f t="shared" si="17"/>
        <v>0</v>
      </c>
      <c r="U45" s="12">
        <f t="shared" si="17"/>
        <v>0</v>
      </c>
      <c r="V45" s="12">
        <f t="shared" si="17"/>
        <v>0</v>
      </c>
      <c r="W45" s="12">
        <f t="shared" si="17"/>
        <v>0</v>
      </c>
    </row>
    <row r="46" spans="1:23" s="8" customFormat="1" x14ac:dyDescent="0.2">
      <c r="A46" s="10">
        <f>A45+1</f>
        <v>28</v>
      </c>
      <c r="D46" s="13" t="s">
        <v>12</v>
      </c>
      <c r="E46" s="19"/>
      <c r="I46" s="20">
        <f>SUM(I43:I45)</f>
        <v>0</v>
      </c>
      <c r="J46" s="20">
        <f>SUM(J43:J45)</f>
        <v>0</v>
      </c>
      <c r="K46" s="20">
        <f t="shared" ref="K46:W46" si="18">SUM(K43:K45)</f>
        <v>0</v>
      </c>
      <c r="L46" s="20">
        <f t="shared" si="18"/>
        <v>0</v>
      </c>
      <c r="M46" s="20">
        <f t="shared" si="18"/>
        <v>0</v>
      </c>
      <c r="N46" s="20">
        <f t="shared" si="18"/>
        <v>0</v>
      </c>
      <c r="O46" s="20">
        <f t="shared" si="18"/>
        <v>0</v>
      </c>
      <c r="P46" s="20">
        <f t="shared" si="18"/>
        <v>0</v>
      </c>
      <c r="Q46" s="20">
        <f t="shared" si="18"/>
        <v>0</v>
      </c>
      <c r="R46" s="20">
        <f t="shared" si="18"/>
        <v>0</v>
      </c>
      <c r="S46" s="20">
        <f t="shared" si="18"/>
        <v>0</v>
      </c>
      <c r="T46" s="20">
        <f t="shared" si="18"/>
        <v>0</v>
      </c>
      <c r="U46" s="20">
        <f t="shared" si="18"/>
        <v>0</v>
      </c>
      <c r="V46" s="20">
        <f t="shared" si="18"/>
        <v>0</v>
      </c>
      <c r="W46" s="20">
        <f t="shared" si="18"/>
        <v>0</v>
      </c>
    </row>
    <row r="47" spans="1:23" s="8" customFormat="1" x14ac:dyDescent="0.2">
      <c r="A47" s="10">
        <f>A46+1</f>
        <v>29</v>
      </c>
      <c r="D47" s="13" t="s">
        <v>16</v>
      </c>
      <c r="E47" s="19"/>
      <c r="I47" s="20">
        <f>(I43+I46)/2</f>
        <v>0</v>
      </c>
      <c r="J47" s="20">
        <f>(J43+J46)/2</f>
        <v>0</v>
      </c>
      <c r="K47" s="20">
        <f t="shared" ref="K47:W47" si="19">(K43+K46)/2</f>
        <v>0</v>
      </c>
      <c r="L47" s="20">
        <f t="shared" si="19"/>
        <v>0</v>
      </c>
      <c r="M47" s="20">
        <f t="shared" si="19"/>
        <v>0</v>
      </c>
      <c r="N47" s="20">
        <f t="shared" si="19"/>
        <v>0</v>
      </c>
      <c r="O47" s="20">
        <f t="shared" si="19"/>
        <v>0</v>
      </c>
      <c r="P47" s="20">
        <f t="shared" si="19"/>
        <v>0</v>
      </c>
      <c r="Q47" s="20">
        <f t="shared" si="19"/>
        <v>0</v>
      </c>
      <c r="R47" s="20">
        <f t="shared" si="19"/>
        <v>0</v>
      </c>
      <c r="S47" s="20">
        <f t="shared" si="19"/>
        <v>0</v>
      </c>
      <c r="T47" s="20">
        <f t="shared" si="19"/>
        <v>0</v>
      </c>
      <c r="U47" s="20">
        <f t="shared" si="19"/>
        <v>0</v>
      </c>
      <c r="V47" s="20">
        <f t="shared" si="19"/>
        <v>0</v>
      </c>
      <c r="W47" s="20">
        <f t="shared" si="19"/>
        <v>0</v>
      </c>
    </row>
    <row r="48" spans="1:23" s="8" customFormat="1" x14ac:dyDescent="0.2">
      <c r="A48" s="10"/>
      <c r="D48" s="13"/>
      <c r="E48" s="19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s="8" customFormat="1" x14ac:dyDescent="0.2">
      <c r="A49" s="10"/>
      <c r="C49" s="8" t="s">
        <v>15</v>
      </c>
      <c r="D49" s="13"/>
      <c r="E49" s="19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s="8" customFormat="1" x14ac:dyDescent="0.2">
      <c r="A50" s="10">
        <f>A47+1</f>
        <v>30</v>
      </c>
      <c r="D50" s="13" t="s">
        <v>9</v>
      </c>
      <c r="E50" s="19"/>
      <c r="I50" s="12">
        <v>0</v>
      </c>
      <c r="J50" s="12">
        <f>I53</f>
        <v>0</v>
      </c>
      <c r="K50" s="12">
        <f t="shared" ref="K50:W50" si="20">J53</f>
        <v>0</v>
      </c>
      <c r="L50" s="12">
        <f t="shared" si="20"/>
        <v>0</v>
      </c>
      <c r="M50" s="12">
        <f t="shared" si="20"/>
        <v>0</v>
      </c>
      <c r="N50" s="12">
        <f t="shared" si="20"/>
        <v>0</v>
      </c>
      <c r="O50" s="12">
        <f t="shared" si="20"/>
        <v>0</v>
      </c>
      <c r="P50" s="12">
        <f t="shared" si="20"/>
        <v>0</v>
      </c>
      <c r="Q50" s="12">
        <f t="shared" si="20"/>
        <v>0</v>
      </c>
      <c r="R50" s="12">
        <f t="shared" si="20"/>
        <v>0</v>
      </c>
      <c r="S50" s="12">
        <f t="shared" si="20"/>
        <v>0</v>
      </c>
      <c r="T50" s="12">
        <f t="shared" si="20"/>
        <v>0</v>
      </c>
      <c r="U50" s="12">
        <f t="shared" si="20"/>
        <v>0</v>
      </c>
      <c r="V50" s="12">
        <f t="shared" si="20"/>
        <v>0</v>
      </c>
      <c r="W50" s="12">
        <f t="shared" si="20"/>
        <v>0</v>
      </c>
    </row>
    <row r="51" spans="1:23" s="8" customFormat="1" x14ac:dyDescent="0.2">
      <c r="A51" s="10">
        <f>A50+1</f>
        <v>31</v>
      </c>
      <c r="D51" s="13" t="s">
        <v>72</v>
      </c>
      <c r="E51" s="19"/>
      <c r="I51" s="12">
        <f>MAX(I13*(I43+0.5*I44),0)</f>
        <v>0</v>
      </c>
      <c r="J51" s="12">
        <f t="shared" ref="J51:W51" si="21">MIN(J13*(J43+0.5*J44),J43+J44-I53)</f>
        <v>0</v>
      </c>
      <c r="K51" s="12">
        <f t="shared" si="21"/>
        <v>0</v>
      </c>
      <c r="L51" s="12">
        <f t="shared" si="21"/>
        <v>0</v>
      </c>
      <c r="M51" s="12">
        <f t="shared" si="21"/>
        <v>0</v>
      </c>
      <c r="N51" s="12">
        <f t="shared" si="21"/>
        <v>0</v>
      </c>
      <c r="O51" s="12">
        <f t="shared" si="21"/>
        <v>0</v>
      </c>
      <c r="P51" s="12">
        <f t="shared" si="21"/>
        <v>0</v>
      </c>
      <c r="Q51" s="12">
        <f t="shared" si="21"/>
        <v>0</v>
      </c>
      <c r="R51" s="12">
        <f t="shared" si="21"/>
        <v>0</v>
      </c>
      <c r="S51" s="12">
        <f t="shared" si="21"/>
        <v>0</v>
      </c>
      <c r="T51" s="12">
        <f t="shared" si="21"/>
        <v>0</v>
      </c>
      <c r="U51" s="12">
        <f t="shared" si="21"/>
        <v>0</v>
      </c>
      <c r="V51" s="12">
        <f t="shared" si="21"/>
        <v>0</v>
      </c>
      <c r="W51" s="12">
        <f t="shared" si="21"/>
        <v>0</v>
      </c>
    </row>
    <row r="52" spans="1:23" s="8" customFormat="1" x14ac:dyDescent="0.2">
      <c r="A52" s="10">
        <f>A51+1</f>
        <v>32</v>
      </c>
      <c r="D52" s="13" t="s">
        <v>14</v>
      </c>
      <c r="E52" s="19"/>
      <c r="I52" s="12">
        <f>I45</f>
        <v>0</v>
      </c>
      <c r="J52" s="12">
        <f t="shared" ref="J52:W52" si="22">J45</f>
        <v>0</v>
      </c>
      <c r="K52" s="12">
        <f t="shared" si="22"/>
        <v>0</v>
      </c>
      <c r="L52" s="12">
        <f t="shared" si="22"/>
        <v>0</v>
      </c>
      <c r="M52" s="12">
        <f t="shared" si="22"/>
        <v>0</v>
      </c>
      <c r="N52" s="12">
        <f t="shared" si="22"/>
        <v>0</v>
      </c>
      <c r="O52" s="12">
        <f t="shared" si="22"/>
        <v>0</v>
      </c>
      <c r="P52" s="12">
        <f t="shared" si="22"/>
        <v>0</v>
      </c>
      <c r="Q52" s="12">
        <f t="shared" si="22"/>
        <v>0</v>
      </c>
      <c r="R52" s="12">
        <f t="shared" si="22"/>
        <v>0</v>
      </c>
      <c r="S52" s="12">
        <f t="shared" si="22"/>
        <v>0</v>
      </c>
      <c r="T52" s="12">
        <f t="shared" si="22"/>
        <v>0</v>
      </c>
      <c r="U52" s="12">
        <f t="shared" si="22"/>
        <v>0</v>
      </c>
      <c r="V52" s="12">
        <f t="shared" si="22"/>
        <v>0</v>
      </c>
      <c r="W52" s="12">
        <f t="shared" si="22"/>
        <v>0</v>
      </c>
    </row>
    <row r="53" spans="1:23" s="8" customFormat="1" x14ac:dyDescent="0.2">
      <c r="A53" s="10">
        <f>A52+1</f>
        <v>33</v>
      </c>
      <c r="D53" s="13" t="s">
        <v>12</v>
      </c>
      <c r="E53" s="19"/>
      <c r="I53" s="20">
        <f>SUM(I50:I52)</f>
        <v>0</v>
      </c>
      <c r="J53" s="20">
        <f>SUM(J50:J52)</f>
        <v>0</v>
      </c>
      <c r="K53" s="20">
        <f t="shared" ref="K53:W53" si="23">SUM(K50:K52)</f>
        <v>0</v>
      </c>
      <c r="L53" s="20">
        <f t="shared" si="23"/>
        <v>0</v>
      </c>
      <c r="M53" s="20">
        <f t="shared" si="23"/>
        <v>0</v>
      </c>
      <c r="N53" s="20">
        <f t="shared" si="23"/>
        <v>0</v>
      </c>
      <c r="O53" s="20">
        <f t="shared" si="23"/>
        <v>0</v>
      </c>
      <c r="P53" s="20">
        <f t="shared" si="23"/>
        <v>0</v>
      </c>
      <c r="Q53" s="20">
        <f t="shared" si="23"/>
        <v>0</v>
      </c>
      <c r="R53" s="20">
        <f t="shared" si="23"/>
        <v>0</v>
      </c>
      <c r="S53" s="20">
        <f t="shared" si="23"/>
        <v>0</v>
      </c>
      <c r="T53" s="20">
        <f t="shared" si="23"/>
        <v>0</v>
      </c>
      <c r="U53" s="20">
        <f t="shared" si="23"/>
        <v>0</v>
      </c>
      <c r="V53" s="20">
        <f t="shared" si="23"/>
        <v>0</v>
      </c>
      <c r="W53" s="20">
        <f t="shared" si="23"/>
        <v>0</v>
      </c>
    </row>
    <row r="54" spans="1:23" s="8" customFormat="1" x14ac:dyDescent="0.2">
      <c r="A54" s="10">
        <f>A53+1</f>
        <v>34</v>
      </c>
      <c r="D54" s="13" t="s">
        <v>16</v>
      </c>
      <c r="E54" s="19"/>
      <c r="I54" s="20">
        <f>(I50+I53)/2</f>
        <v>0</v>
      </c>
      <c r="J54" s="20">
        <f>(J50+J53)/2</f>
        <v>0</v>
      </c>
      <c r="K54" s="20">
        <f t="shared" ref="K54:W54" si="24">(K50+K53)/2</f>
        <v>0</v>
      </c>
      <c r="L54" s="20">
        <f t="shared" si="24"/>
        <v>0</v>
      </c>
      <c r="M54" s="20">
        <f t="shared" si="24"/>
        <v>0</v>
      </c>
      <c r="N54" s="20">
        <f t="shared" si="24"/>
        <v>0</v>
      </c>
      <c r="O54" s="20">
        <f t="shared" si="24"/>
        <v>0</v>
      </c>
      <c r="P54" s="20">
        <f t="shared" si="24"/>
        <v>0</v>
      </c>
      <c r="Q54" s="20">
        <f t="shared" si="24"/>
        <v>0</v>
      </c>
      <c r="R54" s="20">
        <f t="shared" si="24"/>
        <v>0</v>
      </c>
      <c r="S54" s="20">
        <f t="shared" si="24"/>
        <v>0</v>
      </c>
      <c r="T54" s="20">
        <f t="shared" si="24"/>
        <v>0</v>
      </c>
      <c r="U54" s="20">
        <f t="shared" si="24"/>
        <v>0</v>
      </c>
      <c r="V54" s="20">
        <f t="shared" si="24"/>
        <v>0</v>
      </c>
      <c r="W54" s="20">
        <f t="shared" si="24"/>
        <v>0</v>
      </c>
    </row>
    <row r="55" spans="1:23" s="8" customFormat="1" x14ac:dyDescent="0.2">
      <c r="A55" s="10"/>
      <c r="D55" s="13"/>
      <c r="E55" s="19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s="8" customFormat="1" x14ac:dyDescent="0.2">
      <c r="A56" s="10"/>
      <c r="C56" s="8" t="s">
        <v>79</v>
      </c>
      <c r="D56" s="13"/>
      <c r="E56" s="19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s="8" customFormat="1" x14ac:dyDescent="0.2">
      <c r="A57" s="10">
        <f>A54+1</f>
        <v>35</v>
      </c>
      <c r="D57" s="13" t="s">
        <v>9</v>
      </c>
      <c r="E57" s="19"/>
      <c r="I57" s="12">
        <v>0</v>
      </c>
      <c r="J57" s="12">
        <f>I60</f>
        <v>0</v>
      </c>
      <c r="K57" s="12">
        <f t="shared" ref="K57:W57" si="25">J60</f>
        <v>0</v>
      </c>
      <c r="L57" s="12">
        <f t="shared" si="25"/>
        <v>0</v>
      </c>
      <c r="M57" s="12">
        <f t="shared" si="25"/>
        <v>0</v>
      </c>
      <c r="N57" s="12">
        <f t="shared" si="25"/>
        <v>0</v>
      </c>
      <c r="O57" s="12">
        <f t="shared" si="25"/>
        <v>0</v>
      </c>
      <c r="P57" s="12">
        <f t="shared" si="25"/>
        <v>0</v>
      </c>
      <c r="Q57" s="12">
        <f t="shared" si="25"/>
        <v>0</v>
      </c>
      <c r="R57" s="12">
        <f t="shared" si="25"/>
        <v>0</v>
      </c>
      <c r="S57" s="12">
        <f t="shared" si="25"/>
        <v>0</v>
      </c>
      <c r="T57" s="12">
        <f t="shared" si="25"/>
        <v>0</v>
      </c>
      <c r="U57" s="12">
        <f t="shared" si="25"/>
        <v>0</v>
      </c>
      <c r="V57" s="12">
        <f t="shared" si="25"/>
        <v>0</v>
      </c>
      <c r="W57" s="12">
        <f t="shared" si="25"/>
        <v>0</v>
      </c>
    </row>
    <row r="58" spans="1:23" s="8" customFormat="1" x14ac:dyDescent="0.2">
      <c r="A58" s="10">
        <f>A57+1</f>
        <v>36</v>
      </c>
      <c r="D58" s="13" t="s">
        <v>11</v>
      </c>
      <c r="E58" s="19"/>
      <c r="I58" s="12">
        <f>-I38</f>
        <v>0</v>
      </c>
      <c r="J58" s="12">
        <f t="shared" ref="J58:W58" si="26">-J38</f>
        <v>0</v>
      </c>
      <c r="K58" s="12">
        <f t="shared" si="26"/>
        <v>0</v>
      </c>
      <c r="L58" s="12">
        <f t="shared" si="26"/>
        <v>0</v>
      </c>
      <c r="M58" s="12">
        <f t="shared" si="26"/>
        <v>0</v>
      </c>
      <c r="N58" s="12">
        <f t="shared" si="26"/>
        <v>0</v>
      </c>
      <c r="O58" s="12">
        <f t="shared" si="26"/>
        <v>0</v>
      </c>
      <c r="P58" s="12">
        <f t="shared" si="26"/>
        <v>0</v>
      </c>
      <c r="Q58" s="12">
        <f t="shared" si="26"/>
        <v>0</v>
      </c>
      <c r="R58" s="12">
        <f t="shared" si="26"/>
        <v>0</v>
      </c>
      <c r="S58" s="12">
        <f t="shared" si="26"/>
        <v>0</v>
      </c>
      <c r="T58" s="12">
        <f t="shared" si="26"/>
        <v>0</v>
      </c>
      <c r="U58" s="12">
        <f t="shared" si="26"/>
        <v>0</v>
      </c>
      <c r="V58" s="12">
        <f t="shared" si="26"/>
        <v>0</v>
      </c>
      <c r="W58" s="12">
        <f t="shared" si="26"/>
        <v>0</v>
      </c>
    </row>
    <row r="59" spans="1:23" s="8" customFormat="1" x14ac:dyDescent="0.2">
      <c r="A59" s="10">
        <f>A58+1</f>
        <v>37</v>
      </c>
      <c r="D59" s="13" t="s">
        <v>79</v>
      </c>
      <c r="E59" s="19"/>
      <c r="I59" s="12">
        <f>-I23*I58</f>
        <v>0</v>
      </c>
      <c r="J59" s="12">
        <f>-I23*J58-J23*I58</f>
        <v>0</v>
      </c>
      <c r="K59" s="12">
        <f>-I23*K58-J23*J58-K23*I58</f>
        <v>0</v>
      </c>
      <c r="L59" s="12">
        <f>-I23*L58-J23*K58-K23*J58-L23*I58</f>
        <v>0</v>
      </c>
      <c r="M59" s="12">
        <f>-I23*M58-J23*L58-K23*K58-L23*J58-M23*I58</f>
        <v>0</v>
      </c>
      <c r="N59" s="12">
        <f>-I23*N58-J23*M58-K23*L58-L23*K58-M23*J58-N23*I58</f>
        <v>0</v>
      </c>
      <c r="O59" s="12">
        <f>-I23*O58-J23*N58-K23*M58-L23*L58-M23*K58-N23*J58-O23*I58</f>
        <v>0</v>
      </c>
      <c r="P59" s="12">
        <f>-I23*P58-J23*O58-K23*N58-L23*M58-M23*L58-N23*K58-O23*J58-P23*I58</f>
        <v>0</v>
      </c>
      <c r="Q59" s="12">
        <f>-I23*Q58-J23*P58-K23*O58-L23*N58-M23*M58-N23*L58-O23*K58-P23*J58-Q23*I58</f>
        <v>0</v>
      </c>
      <c r="R59" s="12">
        <f>-I23*R58-J23*Q58-K23*P58-L23*O58-M23*N58-N23*M58-O23*L58-P23*K58-Q23*J58-R23*I58</f>
        <v>0</v>
      </c>
      <c r="S59" s="12">
        <f>-I23*S58-J23*R58-K23*Q58-L23*P58-M23*O58-N23*N58-O23*M58-P23*L58-Q23*K58-R23*J58-S23*I58</f>
        <v>0</v>
      </c>
      <c r="T59" s="12">
        <f>-I23*T58-J23*S58-K23*R58-L23*Q58-M23*P58-N23*O58-O23*N58-P23*M58-Q23*L58-R23*K58-S23*J58-T23*I58</f>
        <v>0</v>
      </c>
      <c r="U59" s="12">
        <f>-I23*U58-J23*T58-K23*S58-L23*R58-M23*Q58-N23*P58-O23*O58-P23*N58-Q23*M58-R23*L58-S23*K58-T23*J58-U23*I58</f>
        <v>0</v>
      </c>
      <c r="V59" s="12">
        <f>-I23*V58-J23*U58-K23*T58-L23*S58-M23*R58-N23*Q58-O23*P58-P23*O58-Q23*N58-R23*M58-S23*L58-T23*K58-U23*J58-V23*I58</f>
        <v>0</v>
      </c>
      <c r="W59" s="12">
        <f>-I23*W58-J23*V58-K23*U58-L23*T58-M23*S58-N23*R58-O23*Q58-P23*P58-Q23*O58-R23*N58-S23*M58-T23*L58-U23*K58-V23*J58-W23*I58</f>
        <v>0</v>
      </c>
    </row>
    <row r="60" spans="1:23" s="8" customFormat="1" x14ac:dyDescent="0.2">
      <c r="A60" s="10">
        <f>A59+1</f>
        <v>38</v>
      </c>
      <c r="D60" s="13" t="s">
        <v>12</v>
      </c>
      <c r="E60" s="19"/>
      <c r="I60" s="20">
        <f t="shared" ref="I60:W60" si="27">SUM(I57:I59)</f>
        <v>0</v>
      </c>
      <c r="J60" s="20">
        <f t="shared" si="27"/>
        <v>0</v>
      </c>
      <c r="K60" s="20">
        <f t="shared" si="27"/>
        <v>0</v>
      </c>
      <c r="L60" s="20">
        <f t="shared" si="27"/>
        <v>0</v>
      </c>
      <c r="M60" s="20">
        <f t="shared" si="27"/>
        <v>0</v>
      </c>
      <c r="N60" s="20">
        <f t="shared" si="27"/>
        <v>0</v>
      </c>
      <c r="O60" s="20">
        <f t="shared" si="27"/>
        <v>0</v>
      </c>
      <c r="P60" s="20">
        <f t="shared" si="27"/>
        <v>0</v>
      </c>
      <c r="Q60" s="20">
        <f t="shared" si="27"/>
        <v>0</v>
      </c>
      <c r="R60" s="20">
        <f t="shared" si="27"/>
        <v>0</v>
      </c>
      <c r="S60" s="20">
        <f t="shared" si="27"/>
        <v>0</v>
      </c>
      <c r="T60" s="20">
        <f t="shared" si="27"/>
        <v>0</v>
      </c>
      <c r="U60" s="20">
        <f t="shared" si="27"/>
        <v>0</v>
      </c>
      <c r="V60" s="20">
        <f t="shared" si="27"/>
        <v>0</v>
      </c>
      <c r="W60" s="20">
        <f t="shared" si="27"/>
        <v>0</v>
      </c>
    </row>
    <row r="61" spans="1:23" s="8" customFormat="1" x14ac:dyDescent="0.2">
      <c r="A61" s="10"/>
      <c r="D61" s="13"/>
      <c r="E61" s="19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s="8" customFormat="1" x14ac:dyDescent="0.2">
      <c r="A62" s="10"/>
      <c r="C62" s="8" t="s">
        <v>80</v>
      </c>
      <c r="D62" s="13"/>
      <c r="E62" s="19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s="8" customFormat="1" x14ac:dyDescent="0.2">
      <c r="A63" s="10">
        <f>A60+1</f>
        <v>39</v>
      </c>
      <c r="D63" s="13" t="s">
        <v>9</v>
      </c>
      <c r="E63" s="19"/>
      <c r="I63" s="12">
        <v>0</v>
      </c>
      <c r="J63" s="12">
        <f t="shared" ref="J63:W63" si="28">I66</f>
        <v>0</v>
      </c>
      <c r="K63" s="12">
        <f t="shared" si="28"/>
        <v>0</v>
      </c>
      <c r="L63" s="12">
        <f t="shared" si="28"/>
        <v>0</v>
      </c>
      <c r="M63" s="12">
        <f t="shared" si="28"/>
        <v>0</v>
      </c>
      <c r="N63" s="12">
        <f t="shared" si="28"/>
        <v>0</v>
      </c>
      <c r="O63" s="12">
        <f t="shared" si="28"/>
        <v>0</v>
      </c>
      <c r="P63" s="12">
        <f t="shared" si="28"/>
        <v>0</v>
      </c>
      <c r="Q63" s="12">
        <f t="shared" si="28"/>
        <v>0</v>
      </c>
      <c r="R63" s="12">
        <f t="shared" si="28"/>
        <v>0</v>
      </c>
      <c r="S63" s="12">
        <f t="shared" si="28"/>
        <v>0</v>
      </c>
      <c r="T63" s="12">
        <f t="shared" si="28"/>
        <v>0</v>
      </c>
      <c r="U63" s="12">
        <f t="shared" si="28"/>
        <v>0</v>
      </c>
      <c r="V63" s="12">
        <f t="shared" si="28"/>
        <v>0</v>
      </c>
      <c r="W63" s="12">
        <f t="shared" si="28"/>
        <v>0</v>
      </c>
    </row>
    <row r="64" spans="1:23" s="8" customFormat="1" x14ac:dyDescent="0.2">
      <c r="A64" s="10">
        <f>A63+1</f>
        <v>40</v>
      </c>
      <c r="D64" s="13" t="s">
        <v>11</v>
      </c>
      <c r="E64" s="19"/>
      <c r="I64" s="12">
        <f>-I38</f>
        <v>0</v>
      </c>
      <c r="J64" s="12">
        <f t="shared" ref="J64:W64" si="29">-J38</f>
        <v>0</v>
      </c>
      <c r="K64" s="12">
        <f t="shared" si="29"/>
        <v>0</v>
      </c>
      <c r="L64" s="12">
        <f t="shared" si="29"/>
        <v>0</v>
      </c>
      <c r="M64" s="12">
        <f t="shared" si="29"/>
        <v>0</v>
      </c>
      <c r="N64" s="12">
        <f t="shared" si="29"/>
        <v>0</v>
      </c>
      <c r="O64" s="12">
        <f t="shared" si="29"/>
        <v>0</v>
      </c>
      <c r="P64" s="12">
        <f t="shared" si="29"/>
        <v>0</v>
      </c>
      <c r="Q64" s="12">
        <f t="shared" si="29"/>
        <v>0</v>
      </c>
      <c r="R64" s="12">
        <f t="shared" si="29"/>
        <v>0</v>
      </c>
      <c r="S64" s="12">
        <f t="shared" si="29"/>
        <v>0</v>
      </c>
      <c r="T64" s="12">
        <f t="shared" si="29"/>
        <v>0</v>
      </c>
      <c r="U64" s="12">
        <f t="shared" si="29"/>
        <v>0</v>
      </c>
      <c r="V64" s="12">
        <f t="shared" si="29"/>
        <v>0</v>
      </c>
      <c r="W64" s="12">
        <f t="shared" si="29"/>
        <v>0</v>
      </c>
    </row>
    <row r="65" spans="1:23" s="8" customFormat="1" x14ac:dyDescent="0.2">
      <c r="A65" s="10">
        <f>A64+1</f>
        <v>41</v>
      </c>
      <c r="D65" s="13" t="s">
        <v>80</v>
      </c>
      <c r="E65" s="19"/>
      <c r="I65" s="12">
        <f t="shared" ref="I65:W65" si="30">-I13*$F27*(I63+0.5*I64)</f>
        <v>0</v>
      </c>
      <c r="J65" s="12">
        <f t="shared" si="30"/>
        <v>0</v>
      </c>
      <c r="K65" s="12">
        <f t="shared" si="30"/>
        <v>0</v>
      </c>
      <c r="L65" s="12">
        <f t="shared" si="30"/>
        <v>0</v>
      </c>
      <c r="M65" s="12">
        <f t="shared" si="30"/>
        <v>0</v>
      </c>
      <c r="N65" s="12">
        <f t="shared" si="30"/>
        <v>0</v>
      </c>
      <c r="O65" s="12">
        <f t="shared" si="30"/>
        <v>0</v>
      </c>
      <c r="P65" s="12">
        <f t="shared" si="30"/>
        <v>0</v>
      </c>
      <c r="Q65" s="12">
        <f t="shared" si="30"/>
        <v>0</v>
      </c>
      <c r="R65" s="12">
        <f t="shared" si="30"/>
        <v>0</v>
      </c>
      <c r="S65" s="12">
        <f t="shared" si="30"/>
        <v>0</v>
      </c>
      <c r="T65" s="12">
        <f t="shared" si="30"/>
        <v>0</v>
      </c>
      <c r="U65" s="12">
        <f t="shared" si="30"/>
        <v>0</v>
      </c>
      <c r="V65" s="12">
        <f t="shared" si="30"/>
        <v>0</v>
      </c>
      <c r="W65" s="12">
        <f t="shared" si="30"/>
        <v>0</v>
      </c>
    </row>
    <row r="66" spans="1:23" s="8" customFormat="1" x14ac:dyDescent="0.2">
      <c r="A66" s="10">
        <f>A65+1</f>
        <v>42</v>
      </c>
      <c r="D66" s="13" t="s">
        <v>12</v>
      </c>
      <c r="E66" s="19"/>
      <c r="I66" s="20">
        <f t="shared" ref="I66:W66" si="31">SUM(I63:I65)</f>
        <v>0</v>
      </c>
      <c r="J66" s="20">
        <f t="shared" si="31"/>
        <v>0</v>
      </c>
      <c r="K66" s="20">
        <f t="shared" si="31"/>
        <v>0</v>
      </c>
      <c r="L66" s="20">
        <f t="shared" si="31"/>
        <v>0</v>
      </c>
      <c r="M66" s="20">
        <f t="shared" si="31"/>
        <v>0</v>
      </c>
      <c r="N66" s="20">
        <f t="shared" si="31"/>
        <v>0</v>
      </c>
      <c r="O66" s="20">
        <f t="shared" si="31"/>
        <v>0</v>
      </c>
      <c r="P66" s="20">
        <f t="shared" si="31"/>
        <v>0</v>
      </c>
      <c r="Q66" s="20">
        <f t="shared" si="31"/>
        <v>0</v>
      </c>
      <c r="R66" s="20">
        <f t="shared" si="31"/>
        <v>0</v>
      </c>
      <c r="S66" s="20">
        <f t="shared" si="31"/>
        <v>0</v>
      </c>
      <c r="T66" s="20">
        <f t="shared" si="31"/>
        <v>0</v>
      </c>
      <c r="U66" s="20">
        <f t="shared" si="31"/>
        <v>0</v>
      </c>
      <c r="V66" s="20">
        <f t="shared" si="31"/>
        <v>0</v>
      </c>
      <c r="W66" s="20">
        <f t="shared" si="31"/>
        <v>0</v>
      </c>
    </row>
    <row r="67" spans="1:23" s="8" customFormat="1" x14ac:dyDescent="0.2">
      <c r="A67" s="10"/>
      <c r="D67" s="13"/>
      <c r="E67" s="19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s="8" customFormat="1" x14ac:dyDescent="0.2">
      <c r="A68" s="10"/>
      <c r="C68" s="8" t="s">
        <v>76</v>
      </c>
      <c r="D68" s="13"/>
      <c r="E68" s="19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s="8" customFormat="1" x14ac:dyDescent="0.2">
      <c r="A69" s="10">
        <f>A66+1</f>
        <v>43</v>
      </c>
      <c r="D69" s="13" t="s">
        <v>9</v>
      </c>
      <c r="E69" s="19"/>
      <c r="I69" s="12">
        <v>0</v>
      </c>
      <c r="J69" s="12">
        <f>I72</f>
        <v>0</v>
      </c>
      <c r="K69" s="12">
        <f t="shared" ref="K69:W69" si="32">J72</f>
        <v>0</v>
      </c>
      <c r="L69" s="12">
        <f t="shared" si="32"/>
        <v>0</v>
      </c>
      <c r="M69" s="12">
        <f t="shared" si="32"/>
        <v>0</v>
      </c>
      <c r="N69" s="12">
        <f t="shared" si="32"/>
        <v>0</v>
      </c>
      <c r="O69" s="12">
        <f t="shared" si="32"/>
        <v>0</v>
      </c>
      <c r="P69" s="12">
        <f t="shared" si="32"/>
        <v>0</v>
      </c>
      <c r="Q69" s="12">
        <f t="shared" si="32"/>
        <v>0</v>
      </c>
      <c r="R69" s="12">
        <f t="shared" si="32"/>
        <v>0</v>
      </c>
      <c r="S69" s="12">
        <f t="shared" si="32"/>
        <v>0</v>
      </c>
      <c r="T69" s="12">
        <f t="shared" si="32"/>
        <v>0</v>
      </c>
      <c r="U69" s="12">
        <f t="shared" si="32"/>
        <v>0</v>
      </c>
      <c r="V69" s="12">
        <f t="shared" si="32"/>
        <v>0</v>
      </c>
      <c r="W69" s="12">
        <f t="shared" si="32"/>
        <v>0</v>
      </c>
    </row>
    <row r="70" spans="1:23" s="8" customFormat="1" x14ac:dyDescent="0.2">
      <c r="A70" s="10">
        <f>A69+1</f>
        <v>44</v>
      </c>
      <c r="D70" s="13" t="s">
        <v>77</v>
      </c>
      <c r="E70" s="19"/>
      <c r="I70" s="12">
        <f>($F24="Y")*I25*(-I59-I51-I71)</f>
        <v>0</v>
      </c>
      <c r="J70" s="12">
        <f>($F24="Y")*J25*(-J59-J51-J71)</f>
        <v>0</v>
      </c>
      <c r="K70" s="12">
        <f t="shared" ref="K70:W70" si="33">($F24="Y")*K25*(-K59-K51-K71)</f>
        <v>0</v>
      </c>
      <c r="L70" s="12">
        <f t="shared" si="33"/>
        <v>0</v>
      </c>
      <c r="M70" s="12">
        <f t="shared" si="33"/>
        <v>0</v>
      </c>
      <c r="N70" s="12">
        <f t="shared" si="33"/>
        <v>0</v>
      </c>
      <c r="O70" s="12">
        <f t="shared" si="33"/>
        <v>0</v>
      </c>
      <c r="P70" s="12">
        <f t="shared" si="33"/>
        <v>0</v>
      </c>
      <c r="Q70" s="12">
        <f t="shared" si="33"/>
        <v>0</v>
      </c>
      <c r="R70" s="12">
        <f t="shared" si="33"/>
        <v>0</v>
      </c>
      <c r="S70" s="12">
        <f t="shared" si="33"/>
        <v>0</v>
      </c>
      <c r="T70" s="12">
        <f t="shared" si="33"/>
        <v>0</v>
      </c>
      <c r="U70" s="12">
        <f t="shared" si="33"/>
        <v>0</v>
      </c>
      <c r="V70" s="12">
        <f t="shared" si="33"/>
        <v>0</v>
      </c>
      <c r="W70" s="12">
        <f t="shared" si="33"/>
        <v>0</v>
      </c>
    </row>
    <row r="71" spans="1:23" s="8" customFormat="1" x14ac:dyDescent="0.2">
      <c r="A71" s="10">
        <f>A70+1</f>
        <v>45</v>
      </c>
      <c r="D71" s="13" t="s">
        <v>78</v>
      </c>
      <c r="E71" s="19"/>
      <c r="I71" s="12">
        <f>($F28="Y")*I29*(-I65-I51)</f>
        <v>0</v>
      </c>
      <c r="J71" s="12">
        <f t="shared" ref="J71:W71" si="34">($F28="Y")*J29*(-J65-J51)</f>
        <v>0</v>
      </c>
      <c r="K71" s="12">
        <f t="shared" si="34"/>
        <v>0</v>
      </c>
      <c r="L71" s="12">
        <f t="shared" si="34"/>
        <v>0</v>
      </c>
      <c r="M71" s="12">
        <f t="shared" si="34"/>
        <v>0</v>
      </c>
      <c r="N71" s="12">
        <f t="shared" si="34"/>
        <v>0</v>
      </c>
      <c r="O71" s="12">
        <f t="shared" si="34"/>
        <v>0</v>
      </c>
      <c r="P71" s="12">
        <f t="shared" si="34"/>
        <v>0</v>
      </c>
      <c r="Q71" s="12">
        <f t="shared" si="34"/>
        <v>0</v>
      </c>
      <c r="R71" s="12">
        <f t="shared" si="34"/>
        <v>0</v>
      </c>
      <c r="S71" s="12">
        <f t="shared" si="34"/>
        <v>0</v>
      </c>
      <c r="T71" s="12">
        <f t="shared" si="34"/>
        <v>0</v>
      </c>
      <c r="U71" s="12">
        <f t="shared" si="34"/>
        <v>0</v>
      </c>
      <c r="V71" s="12">
        <f t="shared" si="34"/>
        <v>0</v>
      </c>
      <c r="W71" s="12">
        <f t="shared" si="34"/>
        <v>0</v>
      </c>
    </row>
    <row r="72" spans="1:23" s="8" customFormat="1" x14ac:dyDescent="0.2">
      <c r="A72" s="10">
        <f>A71+1</f>
        <v>46</v>
      </c>
      <c r="D72" s="13" t="s">
        <v>12</v>
      </c>
      <c r="E72" s="19"/>
      <c r="I72" s="20">
        <f>SUM(I69:I71)</f>
        <v>0</v>
      </c>
      <c r="J72" s="20">
        <f>SUM(J69:J71)</f>
        <v>0</v>
      </c>
      <c r="K72" s="20">
        <f t="shared" ref="K72:W72" si="35">SUM(K69:K71)</f>
        <v>0</v>
      </c>
      <c r="L72" s="20">
        <f t="shared" si="35"/>
        <v>0</v>
      </c>
      <c r="M72" s="20">
        <f t="shared" si="35"/>
        <v>0</v>
      </c>
      <c r="N72" s="20">
        <f t="shared" si="35"/>
        <v>0</v>
      </c>
      <c r="O72" s="20">
        <f t="shared" si="35"/>
        <v>0</v>
      </c>
      <c r="P72" s="20">
        <f t="shared" si="35"/>
        <v>0</v>
      </c>
      <c r="Q72" s="20">
        <f t="shared" si="35"/>
        <v>0</v>
      </c>
      <c r="R72" s="20">
        <f t="shared" si="35"/>
        <v>0</v>
      </c>
      <c r="S72" s="20">
        <f t="shared" si="35"/>
        <v>0</v>
      </c>
      <c r="T72" s="20">
        <f t="shared" si="35"/>
        <v>0</v>
      </c>
      <c r="U72" s="20">
        <f t="shared" si="35"/>
        <v>0</v>
      </c>
      <c r="V72" s="20">
        <f t="shared" si="35"/>
        <v>0</v>
      </c>
      <c r="W72" s="20">
        <f t="shared" si="35"/>
        <v>0</v>
      </c>
    </row>
    <row r="73" spans="1:23" s="8" customFormat="1" x14ac:dyDescent="0.2">
      <c r="A73" s="10">
        <f>A72+1</f>
        <v>47</v>
      </c>
      <c r="D73" s="13" t="s">
        <v>16</v>
      </c>
      <c r="E73" s="19"/>
      <c r="I73" s="20">
        <f>(I69+I72)/2</f>
        <v>0</v>
      </c>
      <c r="J73" s="20">
        <f>(J69+J72)/2</f>
        <v>0</v>
      </c>
      <c r="K73" s="20">
        <f t="shared" ref="K73:W73" si="36">(K69+K72)/2</f>
        <v>0</v>
      </c>
      <c r="L73" s="20">
        <f t="shared" si="36"/>
        <v>0</v>
      </c>
      <c r="M73" s="20">
        <f t="shared" si="36"/>
        <v>0</v>
      </c>
      <c r="N73" s="20">
        <f t="shared" si="36"/>
        <v>0</v>
      </c>
      <c r="O73" s="20">
        <f t="shared" si="36"/>
        <v>0</v>
      </c>
      <c r="P73" s="20">
        <f t="shared" si="36"/>
        <v>0</v>
      </c>
      <c r="Q73" s="20">
        <f t="shared" si="36"/>
        <v>0</v>
      </c>
      <c r="R73" s="20">
        <f t="shared" si="36"/>
        <v>0</v>
      </c>
      <c r="S73" s="20">
        <f t="shared" si="36"/>
        <v>0</v>
      </c>
      <c r="T73" s="20">
        <f t="shared" si="36"/>
        <v>0</v>
      </c>
      <c r="U73" s="20">
        <f t="shared" si="36"/>
        <v>0</v>
      </c>
      <c r="V73" s="20">
        <f t="shared" si="36"/>
        <v>0</v>
      </c>
      <c r="W73" s="20">
        <f t="shared" si="36"/>
        <v>0</v>
      </c>
    </row>
    <row r="74" spans="1:23" s="8" customFormat="1" x14ac:dyDescent="0.2">
      <c r="A74" s="10"/>
      <c r="D74" s="13"/>
      <c r="E74" s="19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s="8" customFormat="1" x14ac:dyDescent="0.2">
      <c r="A75" s="10"/>
      <c r="C75" s="8" t="s">
        <v>21</v>
      </c>
      <c r="D75" s="13"/>
      <c r="E75" s="19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s="8" customFormat="1" x14ac:dyDescent="0.2">
      <c r="A76" s="10">
        <f>A73+1</f>
        <v>48</v>
      </c>
      <c r="D76" s="13" t="s">
        <v>13</v>
      </c>
      <c r="E76" s="19"/>
      <c r="I76" s="12">
        <f t="shared" ref="I76:W76" si="37">I47</f>
        <v>0</v>
      </c>
      <c r="J76" s="12">
        <f t="shared" si="37"/>
        <v>0</v>
      </c>
      <c r="K76" s="12">
        <f t="shared" si="37"/>
        <v>0</v>
      </c>
      <c r="L76" s="12">
        <f t="shared" si="37"/>
        <v>0</v>
      </c>
      <c r="M76" s="12">
        <f t="shared" si="37"/>
        <v>0</v>
      </c>
      <c r="N76" s="12">
        <f t="shared" si="37"/>
        <v>0</v>
      </c>
      <c r="O76" s="12">
        <f t="shared" si="37"/>
        <v>0</v>
      </c>
      <c r="P76" s="12">
        <f t="shared" si="37"/>
        <v>0</v>
      </c>
      <c r="Q76" s="12">
        <f t="shared" si="37"/>
        <v>0</v>
      </c>
      <c r="R76" s="12">
        <f t="shared" si="37"/>
        <v>0</v>
      </c>
      <c r="S76" s="12">
        <f t="shared" si="37"/>
        <v>0</v>
      </c>
      <c r="T76" s="12">
        <f t="shared" si="37"/>
        <v>0</v>
      </c>
      <c r="U76" s="12">
        <f t="shared" si="37"/>
        <v>0</v>
      </c>
      <c r="V76" s="12">
        <f t="shared" si="37"/>
        <v>0</v>
      </c>
      <c r="W76" s="12">
        <f t="shared" si="37"/>
        <v>0</v>
      </c>
    </row>
    <row r="77" spans="1:23" s="8" customFormat="1" x14ac:dyDescent="0.2">
      <c r="A77" s="10">
        <f>A76+1</f>
        <v>49</v>
      </c>
      <c r="D77" s="13" t="s">
        <v>15</v>
      </c>
      <c r="E77" s="19"/>
      <c r="I77" s="12">
        <f t="shared" ref="I77:W77" si="38">-I54</f>
        <v>0</v>
      </c>
      <c r="J77" s="12">
        <f t="shared" si="38"/>
        <v>0</v>
      </c>
      <c r="K77" s="12">
        <f t="shared" si="38"/>
        <v>0</v>
      </c>
      <c r="L77" s="12">
        <f t="shared" si="38"/>
        <v>0</v>
      </c>
      <c r="M77" s="12">
        <f t="shared" si="38"/>
        <v>0</v>
      </c>
      <c r="N77" s="12">
        <f t="shared" si="38"/>
        <v>0</v>
      </c>
      <c r="O77" s="12">
        <f t="shared" si="38"/>
        <v>0</v>
      </c>
      <c r="P77" s="12">
        <f t="shared" si="38"/>
        <v>0</v>
      </c>
      <c r="Q77" s="12">
        <f t="shared" si="38"/>
        <v>0</v>
      </c>
      <c r="R77" s="12">
        <f t="shared" si="38"/>
        <v>0</v>
      </c>
      <c r="S77" s="12">
        <f t="shared" si="38"/>
        <v>0</v>
      </c>
      <c r="T77" s="12">
        <f t="shared" si="38"/>
        <v>0</v>
      </c>
      <c r="U77" s="12">
        <f t="shared" si="38"/>
        <v>0</v>
      </c>
      <c r="V77" s="12">
        <f t="shared" si="38"/>
        <v>0</v>
      </c>
      <c r="W77" s="12">
        <f t="shared" si="38"/>
        <v>0</v>
      </c>
    </row>
    <row r="78" spans="1:23" s="8" customFormat="1" x14ac:dyDescent="0.2">
      <c r="A78" s="10">
        <f>A77+1</f>
        <v>50</v>
      </c>
      <c r="D78" s="13" t="s">
        <v>20</v>
      </c>
      <c r="E78" s="19"/>
      <c r="F78" s="28"/>
      <c r="I78" s="12">
        <f t="shared" ref="I78:W78" si="39">($F11="Y")*I40</f>
        <v>0</v>
      </c>
      <c r="J78" s="12">
        <f t="shared" si="39"/>
        <v>0</v>
      </c>
      <c r="K78" s="12">
        <f t="shared" si="39"/>
        <v>0</v>
      </c>
      <c r="L78" s="12">
        <f t="shared" si="39"/>
        <v>0</v>
      </c>
      <c r="M78" s="12">
        <f t="shared" si="39"/>
        <v>0</v>
      </c>
      <c r="N78" s="12">
        <f t="shared" si="39"/>
        <v>0</v>
      </c>
      <c r="O78" s="12">
        <f t="shared" si="39"/>
        <v>0</v>
      </c>
      <c r="P78" s="12">
        <f t="shared" si="39"/>
        <v>0</v>
      </c>
      <c r="Q78" s="12">
        <f t="shared" si="39"/>
        <v>0</v>
      </c>
      <c r="R78" s="12">
        <f t="shared" si="39"/>
        <v>0</v>
      </c>
      <c r="S78" s="12">
        <f t="shared" si="39"/>
        <v>0</v>
      </c>
      <c r="T78" s="12">
        <f t="shared" si="39"/>
        <v>0</v>
      </c>
      <c r="U78" s="12">
        <f t="shared" si="39"/>
        <v>0</v>
      </c>
      <c r="V78" s="12">
        <f t="shared" si="39"/>
        <v>0</v>
      </c>
      <c r="W78" s="12">
        <f t="shared" si="39"/>
        <v>0</v>
      </c>
    </row>
    <row r="79" spans="1:23" s="8" customFormat="1" x14ac:dyDescent="0.2">
      <c r="A79" s="10">
        <f>A78+1</f>
        <v>51</v>
      </c>
      <c r="D79" s="13" t="s">
        <v>36</v>
      </c>
      <c r="E79" s="19"/>
      <c r="F79" s="28"/>
      <c r="I79" s="12">
        <f>-I73</f>
        <v>0</v>
      </c>
      <c r="J79" s="12">
        <f>-J73</f>
        <v>0</v>
      </c>
      <c r="K79" s="12">
        <f t="shared" ref="K79:W79" si="40">-K73</f>
        <v>0</v>
      </c>
      <c r="L79" s="12">
        <f t="shared" si="40"/>
        <v>0</v>
      </c>
      <c r="M79" s="12">
        <f t="shared" si="40"/>
        <v>0</v>
      </c>
      <c r="N79" s="12">
        <f t="shared" si="40"/>
        <v>0</v>
      </c>
      <c r="O79" s="12">
        <f t="shared" si="40"/>
        <v>0</v>
      </c>
      <c r="P79" s="12">
        <f t="shared" si="40"/>
        <v>0</v>
      </c>
      <c r="Q79" s="12">
        <f t="shared" si="40"/>
        <v>0</v>
      </c>
      <c r="R79" s="12">
        <f t="shared" si="40"/>
        <v>0</v>
      </c>
      <c r="S79" s="12">
        <f t="shared" si="40"/>
        <v>0</v>
      </c>
      <c r="T79" s="12">
        <f t="shared" si="40"/>
        <v>0</v>
      </c>
      <c r="U79" s="12">
        <f t="shared" si="40"/>
        <v>0</v>
      </c>
      <c r="V79" s="12">
        <f t="shared" si="40"/>
        <v>0</v>
      </c>
      <c r="W79" s="12">
        <f t="shared" si="40"/>
        <v>0</v>
      </c>
    </row>
    <row r="80" spans="1:23" s="8" customFormat="1" x14ac:dyDescent="0.2">
      <c r="A80" s="10">
        <f>A79+1</f>
        <v>52</v>
      </c>
      <c r="D80" s="13" t="s">
        <v>5</v>
      </c>
      <c r="E80" s="19"/>
      <c r="I80" s="20">
        <f>SUM(I76:I79)</f>
        <v>0</v>
      </c>
      <c r="J80" s="20">
        <f>SUM(J76:J79)</f>
        <v>0</v>
      </c>
      <c r="K80" s="20">
        <f t="shared" ref="K80:W80" si="41">SUM(K76:K79)</f>
        <v>0</v>
      </c>
      <c r="L80" s="20">
        <f t="shared" si="41"/>
        <v>0</v>
      </c>
      <c r="M80" s="20">
        <f t="shared" si="41"/>
        <v>0</v>
      </c>
      <c r="N80" s="20">
        <f t="shared" si="41"/>
        <v>0</v>
      </c>
      <c r="O80" s="20">
        <f t="shared" si="41"/>
        <v>0</v>
      </c>
      <c r="P80" s="20">
        <f t="shared" si="41"/>
        <v>0</v>
      </c>
      <c r="Q80" s="20">
        <f t="shared" si="41"/>
        <v>0</v>
      </c>
      <c r="R80" s="20">
        <f t="shared" si="41"/>
        <v>0</v>
      </c>
      <c r="S80" s="20">
        <f t="shared" si="41"/>
        <v>0</v>
      </c>
      <c r="T80" s="20">
        <f t="shared" si="41"/>
        <v>0</v>
      </c>
      <c r="U80" s="20">
        <f t="shared" si="41"/>
        <v>0</v>
      </c>
      <c r="V80" s="20">
        <f t="shared" si="41"/>
        <v>0</v>
      </c>
      <c r="W80" s="20">
        <f t="shared" si="41"/>
        <v>0</v>
      </c>
    </row>
    <row r="81" spans="1:24" s="8" customFormat="1" x14ac:dyDescent="0.2">
      <c r="A81" s="10"/>
      <c r="D81" s="13"/>
      <c r="E81" s="19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4" s="8" customFormat="1" x14ac:dyDescent="0.2">
      <c r="A82" s="10"/>
      <c r="C82" s="8" t="s">
        <v>17</v>
      </c>
      <c r="D82" s="13"/>
      <c r="E82" s="19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4" s="8" customFormat="1" x14ac:dyDescent="0.2">
      <c r="A83" s="10">
        <f>A80+1</f>
        <v>53</v>
      </c>
      <c r="D83" s="13" t="s">
        <v>4</v>
      </c>
      <c r="E83" s="19"/>
      <c r="I83" s="12">
        <f t="shared" ref="I83:W83" si="42">I51</f>
        <v>0</v>
      </c>
      <c r="J83" s="12">
        <f t="shared" si="42"/>
        <v>0</v>
      </c>
      <c r="K83" s="12">
        <f t="shared" si="42"/>
        <v>0</v>
      </c>
      <c r="L83" s="12">
        <f t="shared" si="42"/>
        <v>0</v>
      </c>
      <c r="M83" s="12">
        <f t="shared" si="42"/>
        <v>0</v>
      </c>
      <c r="N83" s="12">
        <f t="shared" si="42"/>
        <v>0</v>
      </c>
      <c r="O83" s="12">
        <f t="shared" si="42"/>
        <v>0</v>
      </c>
      <c r="P83" s="12">
        <f t="shared" si="42"/>
        <v>0</v>
      </c>
      <c r="Q83" s="12">
        <f t="shared" si="42"/>
        <v>0</v>
      </c>
      <c r="R83" s="12">
        <f t="shared" si="42"/>
        <v>0</v>
      </c>
      <c r="S83" s="12">
        <f t="shared" si="42"/>
        <v>0</v>
      </c>
      <c r="T83" s="12">
        <f t="shared" si="42"/>
        <v>0</v>
      </c>
      <c r="U83" s="12">
        <f t="shared" si="42"/>
        <v>0</v>
      </c>
      <c r="V83" s="12">
        <f t="shared" si="42"/>
        <v>0</v>
      </c>
      <c r="W83" s="12">
        <f t="shared" si="42"/>
        <v>0</v>
      </c>
    </row>
    <row r="84" spans="1:24" s="8" customFormat="1" x14ac:dyDescent="0.2">
      <c r="A84" s="10">
        <f t="shared" ref="A84:A89" si="43">A83+1</f>
        <v>54</v>
      </c>
      <c r="D84" s="13" t="s">
        <v>34</v>
      </c>
      <c r="E84" s="19"/>
      <c r="I84" s="12">
        <f t="shared" ref="I84:W84" si="44">I15*I16*I80</f>
        <v>0</v>
      </c>
      <c r="J84" s="12">
        <f t="shared" si="44"/>
        <v>0</v>
      </c>
      <c r="K84" s="12">
        <f t="shared" si="44"/>
        <v>0</v>
      </c>
      <c r="L84" s="12">
        <f t="shared" si="44"/>
        <v>0</v>
      </c>
      <c r="M84" s="12">
        <f t="shared" si="44"/>
        <v>0</v>
      </c>
      <c r="N84" s="12">
        <f t="shared" si="44"/>
        <v>0</v>
      </c>
      <c r="O84" s="12">
        <f t="shared" si="44"/>
        <v>0</v>
      </c>
      <c r="P84" s="12">
        <f t="shared" si="44"/>
        <v>0</v>
      </c>
      <c r="Q84" s="12">
        <f t="shared" si="44"/>
        <v>0</v>
      </c>
      <c r="R84" s="12">
        <f t="shared" si="44"/>
        <v>0</v>
      </c>
      <c r="S84" s="12">
        <f t="shared" si="44"/>
        <v>0</v>
      </c>
      <c r="T84" s="12">
        <f t="shared" si="44"/>
        <v>0</v>
      </c>
      <c r="U84" s="12">
        <f t="shared" si="44"/>
        <v>0</v>
      </c>
      <c r="V84" s="12">
        <f t="shared" si="44"/>
        <v>0</v>
      </c>
      <c r="W84" s="12">
        <f t="shared" si="44"/>
        <v>0</v>
      </c>
    </row>
    <row r="85" spans="1:24" s="8" customFormat="1" x14ac:dyDescent="0.2">
      <c r="A85" s="10">
        <f t="shared" si="43"/>
        <v>55</v>
      </c>
      <c r="D85" s="13" t="s">
        <v>35</v>
      </c>
      <c r="E85" s="19"/>
      <c r="I85" s="12">
        <f t="shared" ref="I85:W85" si="45">I18*I19*I80</f>
        <v>0</v>
      </c>
      <c r="J85" s="12">
        <f t="shared" si="45"/>
        <v>0</v>
      </c>
      <c r="K85" s="12">
        <f t="shared" si="45"/>
        <v>0</v>
      </c>
      <c r="L85" s="12">
        <f t="shared" si="45"/>
        <v>0</v>
      </c>
      <c r="M85" s="12">
        <f t="shared" si="45"/>
        <v>0</v>
      </c>
      <c r="N85" s="12">
        <f t="shared" si="45"/>
        <v>0</v>
      </c>
      <c r="O85" s="12">
        <f t="shared" si="45"/>
        <v>0</v>
      </c>
      <c r="P85" s="12">
        <f t="shared" si="45"/>
        <v>0</v>
      </c>
      <c r="Q85" s="12">
        <f t="shared" si="45"/>
        <v>0</v>
      </c>
      <c r="R85" s="12">
        <f t="shared" si="45"/>
        <v>0</v>
      </c>
      <c r="S85" s="12">
        <f t="shared" si="45"/>
        <v>0</v>
      </c>
      <c r="T85" s="12">
        <f t="shared" si="45"/>
        <v>0</v>
      </c>
      <c r="U85" s="12">
        <f t="shared" si="45"/>
        <v>0</v>
      </c>
      <c r="V85" s="12">
        <f t="shared" si="45"/>
        <v>0</v>
      </c>
      <c r="W85" s="12">
        <f t="shared" si="45"/>
        <v>0</v>
      </c>
    </row>
    <row r="86" spans="1:24" s="8" customFormat="1" x14ac:dyDescent="0.2">
      <c r="A86" s="10">
        <f t="shared" si="43"/>
        <v>56</v>
      </c>
      <c r="D86" s="13" t="s">
        <v>73</v>
      </c>
      <c r="E86" s="19"/>
      <c r="I86" s="12">
        <f>IF($F24="Y",I85*I25/(1-I25),I85*I25/(1-I25)+(I51+I59)*I25)</f>
        <v>0</v>
      </c>
      <c r="J86" s="12">
        <f t="shared" ref="J86:W86" si="46">IF($F24="Y",J85*J25/(1-J25),J85*J25/(1-J25)+(J51+J59)*J25)</f>
        <v>0</v>
      </c>
      <c r="K86" s="12">
        <f t="shared" si="46"/>
        <v>0</v>
      </c>
      <c r="L86" s="12">
        <f t="shared" si="46"/>
        <v>0</v>
      </c>
      <c r="M86" s="12">
        <f t="shared" si="46"/>
        <v>0</v>
      </c>
      <c r="N86" s="12">
        <f t="shared" si="46"/>
        <v>0</v>
      </c>
      <c r="O86" s="12">
        <f t="shared" si="46"/>
        <v>0</v>
      </c>
      <c r="P86" s="12">
        <f t="shared" si="46"/>
        <v>0</v>
      </c>
      <c r="Q86" s="12">
        <f t="shared" si="46"/>
        <v>0</v>
      </c>
      <c r="R86" s="12">
        <f t="shared" si="46"/>
        <v>0</v>
      </c>
      <c r="S86" s="12">
        <f t="shared" si="46"/>
        <v>0</v>
      </c>
      <c r="T86" s="12">
        <f t="shared" si="46"/>
        <v>0</v>
      </c>
      <c r="U86" s="12">
        <f t="shared" si="46"/>
        <v>0</v>
      </c>
      <c r="V86" s="12">
        <f t="shared" si="46"/>
        <v>0</v>
      </c>
      <c r="W86" s="12">
        <f t="shared" si="46"/>
        <v>0</v>
      </c>
    </row>
    <row r="87" spans="1:24" s="8" customFormat="1" x14ac:dyDescent="0.2">
      <c r="A87" s="10">
        <f t="shared" si="43"/>
        <v>57</v>
      </c>
      <c r="D87" s="13" t="s">
        <v>74</v>
      </c>
      <c r="E87" s="19"/>
      <c r="I87" s="12">
        <f>IF($F28="Y",(I85+I86)*I29/(1-I29),(I85+I86)*I29/(1-I29)+(I51+I65)*I29)</f>
        <v>0</v>
      </c>
      <c r="J87" s="12">
        <f t="shared" ref="J87:W87" si="47">IF($F28="Y",(J85+J86)*J29/(1-J29),(J85+J86)*J29/(1-J29)+(J51+J65)*J29)</f>
        <v>0</v>
      </c>
      <c r="K87" s="12">
        <f t="shared" si="47"/>
        <v>0</v>
      </c>
      <c r="L87" s="12">
        <f t="shared" si="47"/>
        <v>0</v>
      </c>
      <c r="M87" s="12">
        <f t="shared" si="47"/>
        <v>0</v>
      </c>
      <c r="N87" s="12">
        <f t="shared" si="47"/>
        <v>0</v>
      </c>
      <c r="O87" s="12">
        <f t="shared" si="47"/>
        <v>0</v>
      </c>
      <c r="P87" s="12">
        <f t="shared" si="47"/>
        <v>0</v>
      </c>
      <c r="Q87" s="12">
        <f t="shared" si="47"/>
        <v>0</v>
      </c>
      <c r="R87" s="12">
        <f t="shared" si="47"/>
        <v>0</v>
      </c>
      <c r="S87" s="12">
        <f t="shared" si="47"/>
        <v>0</v>
      </c>
      <c r="T87" s="12">
        <f t="shared" si="47"/>
        <v>0</v>
      </c>
      <c r="U87" s="12">
        <f t="shared" si="47"/>
        <v>0</v>
      </c>
      <c r="V87" s="12">
        <f t="shared" si="47"/>
        <v>0</v>
      </c>
      <c r="W87" s="12">
        <f t="shared" si="47"/>
        <v>0</v>
      </c>
    </row>
    <row r="88" spans="1:24" s="8" customFormat="1" x14ac:dyDescent="0.2">
      <c r="A88" s="10">
        <f t="shared" si="43"/>
        <v>58</v>
      </c>
      <c r="D88" s="13" t="s">
        <v>19</v>
      </c>
      <c r="E88" s="19"/>
      <c r="I88" s="12">
        <v>0</v>
      </c>
      <c r="J88" s="12">
        <f>(J80&gt;0)*(I88*(1+J32)+(I44+I45)*J31)</f>
        <v>0</v>
      </c>
      <c r="K88" s="12">
        <f t="shared" ref="K88:W88" si="48">(K80&gt;0)*(J88*(1+K32)+J44*K31)</f>
        <v>0</v>
      </c>
      <c r="L88" s="12">
        <f t="shared" si="48"/>
        <v>0</v>
      </c>
      <c r="M88" s="12">
        <f t="shared" si="48"/>
        <v>0</v>
      </c>
      <c r="N88" s="12">
        <f t="shared" si="48"/>
        <v>0</v>
      </c>
      <c r="O88" s="12">
        <f t="shared" si="48"/>
        <v>0</v>
      </c>
      <c r="P88" s="12">
        <f t="shared" si="48"/>
        <v>0</v>
      </c>
      <c r="Q88" s="12">
        <f t="shared" si="48"/>
        <v>0</v>
      </c>
      <c r="R88" s="12">
        <f t="shared" si="48"/>
        <v>0</v>
      </c>
      <c r="S88" s="12">
        <f t="shared" si="48"/>
        <v>0</v>
      </c>
      <c r="T88" s="12">
        <f t="shared" si="48"/>
        <v>0</v>
      </c>
      <c r="U88" s="12">
        <f t="shared" si="48"/>
        <v>0</v>
      </c>
      <c r="V88" s="12">
        <f t="shared" si="48"/>
        <v>0</v>
      </c>
      <c r="W88" s="12">
        <f t="shared" si="48"/>
        <v>0</v>
      </c>
    </row>
    <row r="89" spans="1:24" s="8" customFormat="1" x14ac:dyDescent="0.2">
      <c r="A89" s="10">
        <f t="shared" si="43"/>
        <v>59</v>
      </c>
      <c r="D89" s="13" t="s">
        <v>5</v>
      </c>
      <c r="E89" s="19"/>
      <c r="I89" s="20">
        <f>SUM(I83:I88)</f>
        <v>0</v>
      </c>
      <c r="J89" s="20">
        <f t="shared" ref="J89:W89" si="49">SUM(J83:J88)</f>
        <v>0</v>
      </c>
      <c r="K89" s="20">
        <f t="shared" si="49"/>
        <v>0</v>
      </c>
      <c r="L89" s="20">
        <f t="shared" si="49"/>
        <v>0</v>
      </c>
      <c r="M89" s="20">
        <f t="shared" si="49"/>
        <v>0</v>
      </c>
      <c r="N89" s="20">
        <f t="shared" si="49"/>
        <v>0</v>
      </c>
      <c r="O89" s="20">
        <f t="shared" si="49"/>
        <v>0</v>
      </c>
      <c r="P89" s="20">
        <f t="shared" si="49"/>
        <v>0</v>
      </c>
      <c r="Q89" s="20">
        <f t="shared" si="49"/>
        <v>0</v>
      </c>
      <c r="R89" s="20">
        <f t="shared" si="49"/>
        <v>0</v>
      </c>
      <c r="S89" s="20">
        <f t="shared" si="49"/>
        <v>0</v>
      </c>
      <c r="T89" s="20">
        <f t="shared" si="49"/>
        <v>0</v>
      </c>
      <c r="U89" s="20">
        <f t="shared" si="49"/>
        <v>0</v>
      </c>
      <c r="V89" s="20">
        <f t="shared" si="49"/>
        <v>0</v>
      </c>
      <c r="W89" s="20">
        <f t="shared" si="49"/>
        <v>0</v>
      </c>
      <c r="X89" s="45"/>
    </row>
    <row r="90" spans="1:24" s="8" customFormat="1" x14ac:dyDescent="0.2">
      <c r="A90" s="4"/>
      <c r="E90" s="9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5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0"/>
  <sheetViews>
    <sheetView zoomScale="80" zoomScaleNormal="80" workbookViewId="0">
      <selection activeCell="F7" sqref="F7"/>
    </sheetView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2.7109375" style="1" customWidth="1"/>
    <col min="4" max="4" width="2.7109375" style="3" customWidth="1"/>
    <col min="5" max="5" width="35.7109375" style="3" customWidth="1"/>
    <col min="6" max="6" width="10.7109375" style="2" customWidth="1"/>
    <col min="7" max="7" width="2.7109375" style="3" customWidth="1"/>
    <col min="8" max="71" width="10.7109375" style="3" customWidth="1"/>
    <col min="72" max="16384" width="9.140625" style="3"/>
  </cols>
  <sheetData>
    <row r="1" spans="1:24" x14ac:dyDescent="0.2">
      <c r="A1" s="1" t="s">
        <v>22</v>
      </c>
      <c r="B1" s="1"/>
      <c r="E1" s="29" t="s">
        <v>115</v>
      </c>
    </row>
    <row r="2" spans="1:24" x14ac:dyDescent="0.2">
      <c r="A2" s="1" t="s">
        <v>0</v>
      </c>
      <c r="B2" s="1"/>
    </row>
    <row r="3" spans="1:24" s="5" customFormat="1" x14ac:dyDescent="0.2">
      <c r="A3" s="4"/>
      <c r="E3" s="6"/>
      <c r="F3" s="4" t="s">
        <v>3</v>
      </c>
      <c r="H3" s="5">
        <v>2016</v>
      </c>
      <c r="I3" s="5">
        <v>2017</v>
      </c>
      <c r="J3" s="5">
        <f>I3+1</f>
        <v>2018</v>
      </c>
      <c r="K3" s="5">
        <f t="shared" ref="K3:W4" si="0">J3+1</f>
        <v>2019</v>
      </c>
      <c r="L3" s="5">
        <f t="shared" si="0"/>
        <v>2020</v>
      </c>
      <c r="M3" s="5">
        <f t="shared" si="0"/>
        <v>2021</v>
      </c>
      <c r="N3" s="5">
        <f t="shared" si="0"/>
        <v>2022</v>
      </c>
      <c r="O3" s="5">
        <f t="shared" si="0"/>
        <v>2023</v>
      </c>
      <c r="P3" s="5">
        <f t="shared" si="0"/>
        <v>2024</v>
      </c>
      <c r="Q3" s="5">
        <f t="shared" si="0"/>
        <v>2025</v>
      </c>
      <c r="R3" s="5">
        <f t="shared" si="0"/>
        <v>2026</v>
      </c>
      <c r="S3" s="5">
        <f t="shared" si="0"/>
        <v>2027</v>
      </c>
      <c r="T3" s="5">
        <f t="shared" si="0"/>
        <v>2028</v>
      </c>
      <c r="U3" s="5">
        <f t="shared" si="0"/>
        <v>2029</v>
      </c>
      <c r="V3" s="5">
        <f t="shared" si="0"/>
        <v>2030</v>
      </c>
      <c r="W3" s="5">
        <f t="shared" si="0"/>
        <v>2031</v>
      </c>
    </row>
    <row r="4" spans="1:24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si="0"/>
        <v>3</v>
      </c>
      <c r="L4" s="10">
        <f t="shared" si="0"/>
        <v>4</v>
      </c>
      <c r="M4" s="10">
        <f t="shared" si="0"/>
        <v>5</v>
      </c>
      <c r="N4" s="10">
        <f t="shared" si="0"/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10">
        <f t="shared" si="0"/>
        <v>11</v>
      </c>
      <c r="T4" s="10">
        <f t="shared" si="0"/>
        <v>12</v>
      </c>
      <c r="U4" s="10">
        <f t="shared" si="0"/>
        <v>13</v>
      </c>
      <c r="V4" s="10">
        <f t="shared" si="0"/>
        <v>14</v>
      </c>
      <c r="W4" s="10">
        <f t="shared" si="0"/>
        <v>15</v>
      </c>
      <c r="X4" s="10"/>
    </row>
    <row r="5" spans="1:24" s="8" customFormat="1" x14ac:dyDescent="0.2">
      <c r="A5" s="4"/>
      <c r="E5" s="9"/>
      <c r="F5" s="1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4" s="8" customFormat="1" x14ac:dyDescent="0.2">
      <c r="A6" s="4"/>
      <c r="C6" s="8" t="s">
        <v>64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4" s="8" customFormat="1" x14ac:dyDescent="0.2">
      <c r="A7" s="10">
        <v>1</v>
      </c>
      <c r="D7" s="13" t="s">
        <v>23</v>
      </c>
      <c r="E7" s="19"/>
      <c r="F7" s="21">
        <v>2017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4" s="8" customFormat="1" x14ac:dyDescent="0.2">
      <c r="A8" s="10">
        <f>A7+1</f>
        <v>2</v>
      </c>
      <c r="D8" s="13" t="s">
        <v>32</v>
      </c>
      <c r="E8" s="19"/>
      <c r="F8" s="17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4" x14ac:dyDescent="0.2">
      <c r="A9" s="10"/>
      <c r="F9" s="30"/>
    </row>
    <row r="10" spans="1:24" s="8" customFormat="1" x14ac:dyDescent="0.2">
      <c r="A10" s="10">
        <f>A8+1</f>
        <v>3</v>
      </c>
      <c r="D10" s="13" t="s">
        <v>30</v>
      </c>
      <c r="E10" s="19"/>
      <c r="F10" s="18" t="s">
        <v>33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4" s="8" customFormat="1" x14ac:dyDescent="0.2">
      <c r="A11" s="10">
        <f>A10+1</f>
        <v>4</v>
      </c>
      <c r="D11" s="13" t="s">
        <v>31</v>
      </c>
      <c r="E11" s="19"/>
      <c r="F11" s="18" t="s">
        <v>37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4" s="8" customFormat="1" x14ac:dyDescent="0.2">
      <c r="A12" s="10"/>
      <c r="D12" s="13"/>
      <c r="E12" s="19"/>
      <c r="F12" s="1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4" s="8" customFormat="1" x14ac:dyDescent="0.2">
      <c r="A13" s="10">
        <f>A11+1</f>
        <v>5</v>
      </c>
      <c r="D13" s="13" t="s">
        <v>71</v>
      </c>
      <c r="E13" s="19"/>
      <c r="F13" s="22">
        <v>2.5000000000000001E-2</v>
      </c>
      <c r="G13" s="23"/>
      <c r="H13" s="23"/>
      <c r="I13" s="36">
        <f>$F13</f>
        <v>2.5000000000000001E-2</v>
      </c>
      <c r="J13" s="36">
        <f t="shared" ref="J13:W13" si="1">$F13</f>
        <v>2.5000000000000001E-2</v>
      </c>
      <c r="K13" s="36">
        <f t="shared" si="1"/>
        <v>2.5000000000000001E-2</v>
      </c>
      <c r="L13" s="36">
        <f t="shared" si="1"/>
        <v>2.5000000000000001E-2</v>
      </c>
      <c r="M13" s="36">
        <f t="shared" si="1"/>
        <v>2.5000000000000001E-2</v>
      </c>
      <c r="N13" s="36">
        <f t="shared" si="1"/>
        <v>2.5000000000000001E-2</v>
      </c>
      <c r="O13" s="36">
        <f t="shared" si="1"/>
        <v>2.5000000000000001E-2</v>
      </c>
      <c r="P13" s="36">
        <f t="shared" si="1"/>
        <v>2.5000000000000001E-2</v>
      </c>
      <c r="Q13" s="36">
        <f t="shared" si="1"/>
        <v>2.5000000000000001E-2</v>
      </c>
      <c r="R13" s="36">
        <f t="shared" si="1"/>
        <v>2.5000000000000001E-2</v>
      </c>
      <c r="S13" s="36">
        <f t="shared" si="1"/>
        <v>2.5000000000000001E-2</v>
      </c>
      <c r="T13" s="36">
        <f t="shared" si="1"/>
        <v>2.5000000000000001E-2</v>
      </c>
      <c r="U13" s="36">
        <f t="shared" si="1"/>
        <v>2.5000000000000001E-2</v>
      </c>
      <c r="V13" s="36">
        <f t="shared" si="1"/>
        <v>2.5000000000000001E-2</v>
      </c>
      <c r="W13" s="36">
        <f t="shared" si="1"/>
        <v>2.5000000000000001E-2</v>
      </c>
    </row>
    <row r="14" spans="1:24" s="8" customFormat="1" x14ac:dyDescent="0.2">
      <c r="A14" s="10"/>
      <c r="D14" s="13"/>
      <c r="E14" s="19"/>
      <c r="F14" s="24"/>
      <c r="G14" s="23"/>
      <c r="H14" s="23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4" s="8" customFormat="1" x14ac:dyDescent="0.2">
      <c r="A15" s="10">
        <f>A13+1</f>
        <v>6</v>
      </c>
      <c r="D15" s="13" t="s">
        <v>24</v>
      </c>
      <c r="E15" s="19"/>
      <c r="F15" s="22">
        <v>0.5</v>
      </c>
      <c r="G15" s="23"/>
      <c r="H15" s="23"/>
      <c r="I15" s="36">
        <f t="shared" ref="I15:W16" si="2">$F15</f>
        <v>0.5</v>
      </c>
      <c r="J15" s="36">
        <f t="shared" si="2"/>
        <v>0.5</v>
      </c>
      <c r="K15" s="36">
        <f t="shared" si="2"/>
        <v>0.5</v>
      </c>
      <c r="L15" s="36">
        <f t="shared" si="2"/>
        <v>0.5</v>
      </c>
      <c r="M15" s="36">
        <f t="shared" si="2"/>
        <v>0.5</v>
      </c>
      <c r="N15" s="36">
        <f t="shared" si="2"/>
        <v>0.5</v>
      </c>
      <c r="O15" s="36">
        <f t="shared" si="2"/>
        <v>0.5</v>
      </c>
      <c r="P15" s="36">
        <f t="shared" si="2"/>
        <v>0.5</v>
      </c>
      <c r="Q15" s="36">
        <f t="shared" si="2"/>
        <v>0.5</v>
      </c>
      <c r="R15" s="36">
        <f t="shared" si="2"/>
        <v>0.5</v>
      </c>
      <c r="S15" s="36">
        <f t="shared" si="2"/>
        <v>0.5</v>
      </c>
      <c r="T15" s="36">
        <f t="shared" si="2"/>
        <v>0.5</v>
      </c>
      <c r="U15" s="36">
        <f t="shared" si="2"/>
        <v>0.5</v>
      </c>
      <c r="V15" s="36">
        <f t="shared" si="2"/>
        <v>0.5</v>
      </c>
      <c r="W15" s="36">
        <f t="shared" si="2"/>
        <v>0.5</v>
      </c>
    </row>
    <row r="16" spans="1:24" s="8" customFormat="1" x14ac:dyDescent="0.2">
      <c r="A16" s="10">
        <f>A15+1</f>
        <v>7</v>
      </c>
      <c r="D16" s="13" t="s">
        <v>25</v>
      </c>
      <c r="E16" s="19"/>
      <c r="F16" s="22">
        <v>0.06</v>
      </c>
      <c r="G16" s="23"/>
      <c r="H16" s="23"/>
      <c r="I16" s="36">
        <f t="shared" si="2"/>
        <v>0.06</v>
      </c>
      <c r="J16" s="36">
        <f t="shared" si="2"/>
        <v>0.06</v>
      </c>
      <c r="K16" s="36">
        <f t="shared" si="2"/>
        <v>0.06</v>
      </c>
      <c r="L16" s="36">
        <f t="shared" si="2"/>
        <v>0.06</v>
      </c>
      <c r="M16" s="36">
        <f t="shared" si="2"/>
        <v>0.06</v>
      </c>
      <c r="N16" s="36">
        <f t="shared" si="2"/>
        <v>0.06</v>
      </c>
      <c r="O16" s="36">
        <f t="shared" si="2"/>
        <v>0.06</v>
      </c>
      <c r="P16" s="36">
        <f t="shared" si="2"/>
        <v>0.06</v>
      </c>
      <c r="Q16" s="36">
        <f t="shared" si="2"/>
        <v>0.06</v>
      </c>
      <c r="R16" s="36">
        <f t="shared" si="2"/>
        <v>0.06</v>
      </c>
      <c r="S16" s="36">
        <f t="shared" si="2"/>
        <v>0.06</v>
      </c>
      <c r="T16" s="36">
        <f t="shared" si="2"/>
        <v>0.06</v>
      </c>
      <c r="U16" s="36">
        <f t="shared" si="2"/>
        <v>0.06</v>
      </c>
      <c r="V16" s="36">
        <f t="shared" si="2"/>
        <v>0.06</v>
      </c>
      <c r="W16" s="36">
        <f t="shared" si="2"/>
        <v>0.06</v>
      </c>
    </row>
    <row r="17" spans="1:24" s="8" customFormat="1" x14ac:dyDescent="0.2">
      <c r="A17" s="10"/>
      <c r="D17" s="13"/>
      <c r="E17" s="19"/>
      <c r="F17" s="24"/>
      <c r="G17" s="23"/>
      <c r="H17" s="23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4" s="8" customFormat="1" x14ac:dyDescent="0.2">
      <c r="A18" s="10">
        <f>A16+1</f>
        <v>8</v>
      </c>
      <c r="D18" s="13" t="s">
        <v>26</v>
      </c>
      <c r="E18" s="19"/>
      <c r="F18" s="26"/>
      <c r="G18" s="23"/>
      <c r="H18" s="23"/>
      <c r="I18" s="15">
        <f t="shared" ref="I18:W18" si="3">1-I15</f>
        <v>0.5</v>
      </c>
      <c r="J18" s="15">
        <f t="shared" si="3"/>
        <v>0.5</v>
      </c>
      <c r="K18" s="15">
        <f t="shared" si="3"/>
        <v>0.5</v>
      </c>
      <c r="L18" s="15">
        <f t="shared" si="3"/>
        <v>0.5</v>
      </c>
      <c r="M18" s="15">
        <f t="shared" si="3"/>
        <v>0.5</v>
      </c>
      <c r="N18" s="15">
        <f t="shared" si="3"/>
        <v>0.5</v>
      </c>
      <c r="O18" s="15">
        <f t="shared" si="3"/>
        <v>0.5</v>
      </c>
      <c r="P18" s="15">
        <f t="shared" si="3"/>
        <v>0.5</v>
      </c>
      <c r="Q18" s="15">
        <f t="shared" si="3"/>
        <v>0.5</v>
      </c>
      <c r="R18" s="15">
        <f t="shared" si="3"/>
        <v>0.5</v>
      </c>
      <c r="S18" s="15">
        <f t="shared" si="3"/>
        <v>0.5</v>
      </c>
      <c r="T18" s="15">
        <f t="shared" si="3"/>
        <v>0.5</v>
      </c>
      <c r="U18" s="15">
        <f t="shared" si="3"/>
        <v>0.5</v>
      </c>
      <c r="V18" s="15">
        <f t="shared" si="3"/>
        <v>0.5</v>
      </c>
      <c r="W18" s="15">
        <f t="shared" si="3"/>
        <v>0.5</v>
      </c>
    </row>
    <row r="19" spans="1:24" s="8" customFormat="1" x14ac:dyDescent="0.2">
      <c r="A19" s="10">
        <f>A18+1</f>
        <v>9</v>
      </c>
      <c r="D19" s="13" t="s">
        <v>27</v>
      </c>
      <c r="E19" s="19"/>
      <c r="F19" s="22">
        <v>0.11</v>
      </c>
      <c r="G19" s="23"/>
      <c r="H19" s="23"/>
      <c r="I19" s="36">
        <f t="shared" ref="I19:W19" si="4">$F19</f>
        <v>0.11</v>
      </c>
      <c r="J19" s="36">
        <f t="shared" si="4"/>
        <v>0.11</v>
      </c>
      <c r="K19" s="36">
        <f t="shared" si="4"/>
        <v>0.11</v>
      </c>
      <c r="L19" s="36">
        <f t="shared" si="4"/>
        <v>0.11</v>
      </c>
      <c r="M19" s="36">
        <f t="shared" si="4"/>
        <v>0.11</v>
      </c>
      <c r="N19" s="36">
        <f t="shared" si="4"/>
        <v>0.11</v>
      </c>
      <c r="O19" s="36">
        <f t="shared" si="4"/>
        <v>0.11</v>
      </c>
      <c r="P19" s="36">
        <f t="shared" si="4"/>
        <v>0.11</v>
      </c>
      <c r="Q19" s="36">
        <f t="shared" si="4"/>
        <v>0.11</v>
      </c>
      <c r="R19" s="36">
        <f t="shared" si="4"/>
        <v>0.11</v>
      </c>
      <c r="S19" s="36">
        <f t="shared" si="4"/>
        <v>0.11</v>
      </c>
      <c r="T19" s="36">
        <f t="shared" si="4"/>
        <v>0.11</v>
      </c>
      <c r="U19" s="36">
        <f t="shared" si="4"/>
        <v>0.11</v>
      </c>
      <c r="V19" s="36">
        <f t="shared" si="4"/>
        <v>0.11</v>
      </c>
      <c r="W19" s="36">
        <f t="shared" si="4"/>
        <v>0.11</v>
      </c>
    </row>
    <row r="20" spans="1:24" s="8" customFormat="1" x14ac:dyDescent="0.2">
      <c r="A20" s="10"/>
      <c r="D20" s="13"/>
      <c r="E20" s="19"/>
      <c r="F20" s="2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4" s="8" customFormat="1" x14ac:dyDescent="0.2">
      <c r="A21" s="10">
        <f>A19+1</f>
        <v>10</v>
      </c>
      <c r="D21" s="13" t="s">
        <v>65</v>
      </c>
      <c r="E21" s="19"/>
      <c r="F21" s="26"/>
      <c r="G21" s="23"/>
      <c r="H21" s="23"/>
      <c r="I21" s="15">
        <f>I15*I16+I18*I19</f>
        <v>8.4999999999999992E-2</v>
      </c>
      <c r="J21" s="15">
        <f t="shared" ref="J21:W21" si="5">J15*J16+J18*J19</f>
        <v>8.4999999999999992E-2</v>
      </c>
      <c r="K21" s="15">
        <f t="shared" si="5"/>
        <v>8.4999999999999992E-2</v>
      </c>
      <c r="L21" s="15">
        <f t="shared" si="5"/>
        <v>8.4999999999999992E-2</v>
      </c>
      <c r="M21" s="15">
        <f t="shared" si="5"/>
        <v>8.4999999999999992E-2</v>
      </c>
      <c r="N21" s="15">
        <f t="shared" si="5"/>
        <v>8.4999999999999992E-2</v>
      </c>
      <c r="O21" s="15">
        <f t="shared" si="5"/>
        <v>8.4999999999999992E-2</v>
      </c>
      <c r="P21" s="15">
        <f t="shared" si="5"/>
        <v>8.4999999999999992E-2</v>
      </c>
      <c r="Q21" s="15">
        <f t="shared" si="5"/>
        <v>8.4999999999999992E-2</v>
      </c>
      <c r="R21" s="15">
        <f t="shared" si="5"/>
        <v>8.4999999999999992E-2</v>
      </c>
      <c r="S21" s="15">
        <f t="shared" si="5"/>
        <v>8.4999999999999992E-2</v>
      </c>
      <c r="T21" s="15">
        <f t="shared" si="5"/>
        <v>8.4999999999999992E-2</v>
      </c>
      <c r="U21" s="15">
        <f t="shared" si="5"/>
        <v>8.4999999999999992E-2</v>
      </c>
      <c r="V21" s="15">
        <f t="shared" si="5"/>
        <v>8.4999999999999992E-2</v>
      </c>
      <c r="W21" s="15">
        <f t="shared" si="5"/>
        <v>8.4999999999999992E-2</v>
      </c>
    </row>
    <row r="22" spans="1:24" s="8" customFormat="1" x14ac:dyDescent="0.2">
      <c r="A22" s="10"/>
      <c r="D22" s="13"/>
      <c r="E22" s="19"/>
      <c r="F22" s="26"/>
      <c r="G22" s="23"/>
      <c r="H22" s="23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4" s="8" customFormat="1" x14ac:dyDescent="0.2">
      <c r="A23" s="10">
        <f>A21+1</f>
        <v>11</v>
      </c>
      <c r="D23" s="13" t="s">
        <v>81</v>
      </c>
      <c r="E23" s="19"/>
      <c r="F23" s="26"/>
      <c r="G23" s="23"/>
      <c r="H23" s="23"/>
      <c r="I23" s="42">
        <v>0.05</v>
      </c>
      <c r="J23" s="42">
        <f>MAX(0.1*(1-SUM($I23:I23)),(1-SUM($I23:I23))/(16.5-J4))</f>
        <v>9.5000000000000001E-2</v>
      </c>
      <c r="K23" s="42">
        <f>MAX(0.1*(1-SUM($I23:J23)),(1-SUM($I23:J23))/(16.5-K4))</f>
        <v>8.5500000000000007E-2</v>
      </c>
      <c r="L23" s="42">
        <f>MAX(0.1*(1-SUM($I23:K23)),(1-SUM($I23:K23))/(16.5-L4))</f>
        <v>7.6950000000000005E-2</v>
      </c>
      <c r="M23" s="42">
        <f>MAX(0.1*(1-SUM($I23:L23)),(1-SUM($I23:L23))/(16.5-M4))</f>
        <v>6.9254999999999997E-2</v>
      </c>
      <c r="N23" s="42">
        <f>MAX(0.1*(1-SUM($I23:M23)),(1-SUM($I23:M23))/(16.5-N4))</f>
        <v>6.2329499999999996E-2</v>
      </c>
      <c r="O23" s="42">
        <f>MAX(0.1*(1-SUM($I23:N23)),(1-SUM($I23:N23))/(16.5-O4))</f>
        <v>5.9048999999999997E-2</v>
      </c>
      <c r="P23" s="42">
        <f>MAX(0.1*(1-SUM($I23:O23)),(1-SUM($I23:O23))/(16.5-P4))</f>
        <v>5.9048999999999983E-2</v>
      </c>
      <c r="Q23" s="42">
        <f>MAX(0.1*(1-SUM($I23:P23)),(1-SUM($I23:P23))/(16.5-Q4))</f>
        <v>5.9048999999999997E-2</v>
      </c>
      <c r="R23" s="42">
        <f>MAX(0.1*(1-SUM($I23:Q23)),(1-SUM($I23:Q23))/(16.5-R4))</f>
        <v>5.904899999999999E-2</v>
      </c>
      <c r="S23" s="42">
        <f>MAX(0.1*(1-SUM($I23:R23)),(1-SUM($I23:R23))/(16.5-S4))</f>
        <v>5.904899999999999E-2</v>
      </c>
      <c r="T23" s="42">
        <f>MAX(0.1*(1-SUM($I23:S23)),(1-SUM($I23:S23))/(16.5-T4))</f>
        <v>5.9048999999999983E-2</v>
      </c>
      <c r="U23" s="42">
        <f>MAX(0.1*(1-SUM($I23:T23)),(1-SUM($I23:T23))/(16.5-U4))</f>
        <v>5.904899999999997E-2</v>
      </c>
      <c r="V23" s="42">
        <f>MAX(0.1*(1-SUM($I23:U23)),(1-SUM($I23:U23))/(16.5-V4))</f>
        <v>5.9048999999999949E-2</v>
      </c>
      <c r="W23" s="42">
        <f>MAX(0.1*(1-SUM($I23:V23)),(1-SUM($I23:V23))/(16.5-W4))</f>
        <v>5.9048999999999983E-2</v>
      </c>
      <c r="X23" s="42">
        <f>MAX(0.1*(1-SUM($I23:W23)),(1-SUM($I23:W23))/0.5)/2</f>
        <v>2.9524499999999954E-2</v>
      </c>
    </row>
    <row r="24" spans="1:24" s="8" customFormat="1" x14ac:dyDescent="0.2">
      <c r="A24" s="10">
        <f>A23+1</f>
        <v>12</v>
      </c>
      <c r="D24" s="13" t="s">
        <v>85</v>
      </c>
      <c r="E24" s="19"/>
      <c r="F24" s="18" t="s">
        <v>37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s="8" customFormat="1" x14ac:dyDescent="0.2">
      <c r="A25" s="10">
        <f>A24+1</f>
        <v>13</v>
      </c>
      <c r="D25" s="13" t="s">
        <v>82</v>
      </c>
      <c r="E25" s="19"/>
      <c r="F25" s="39">
        <v>0.35</v>
      </c>
      <c r="G25" s="23"/>
      <c r="H25" s="23"/>
      <c r="I25" s="40">
        <f t="shared" ref="I25:W25" si="6">$F25</f>
        <v>0.35</v>
      </c>
      <c r="J25" s="40">
        <f t="shared" si="6"/>
        <v>0.35</v>
      </c>
      <c r="K25" s="40">
        <f t="shared" si="6"/>
        <v>0.35</v>
      </c>
      <c r="L25" s="40">
        <f t="shared" si="6"/>
        <v>0.35</v>
      </c>
      <c r="M25" s="40">
        <f t="shared" si="6"/>
        <v>0.35</v>
      </c>
      <c r="N25" s="40">
        <f t="shared" si="6"/>
        <v>0.35</v>
      </c>
      <c r="O25" s="40">
        <f t="shared" si="6"/>
        <v>0.35</v>
      </c>
      <c r="P25" s="40">
        <f t="shared" si="6"/>
        <v>0.35</v>
      </c>
      <c r="Q25" s="40">
        <f t="shared" si="6"/>
        <v>0.35</v>
      </c>
      <c r="R25" s="40">
        <f t="shared" si="6"/>
        <v>0.35</v>
      </c>
      <c r="S25" s="40">
        <f t="shared" si="6"/>
        <v>0.35</v>
      </c>
      <c r="T25" s="40">
        <f t="shared" si="6"/>
        <v>0.35</v>
      </c>
      <c r="U25" s="40">
        <f t="shared" si="6"/>
        <v>0.35</v>
      </c>
      <c r="V25" s="40">
        <f t="shared" si="6"/>
        <v>0.35</v>
      </c>
      <c r="W25" s="40">
        <f t="shared" si="6"/>
        <v>0.35</v>
      </c>
    </row>
    <row r="26" spans="1:24" s="8" customFormat="1" x14ac:dyDescent="0.2">
      <c r="A26" s="10"/>
      <c r="D26" s="13"/>
      <c r="E26" s="19"/>
      <c r="F26" s="41"/>
      <c r="G26" s="23"/>
      <c r="H26" s="23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4" s="8" customFormat="1" x14ac:dyDescent="0.2">
      <c r="A27" s="10">
        <f>A25+1</f>
        <v>14</v>
      </c>
      <c r="D27" s="13" t="s">
        <v>83</v>
      </c>
      <c r="E27" s="19"/>
      <c r="F27" s="38">
        <v>2</v>
      </c>
      <c r="G27" s="23"/>
      <c r="H27" s="23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4" s="8" customFormat="1" x14ac:dyDescent="0.2">
      <c r="A28" s="10">
        <f>A27+1</f>
        <v>15</v>
      </c>
      <c r="D28" s="13" t="s">
        <v>86</v>
      </c>
      <c r="E28" s="19"/>
      <c r="F28" s="22" t="s">
        <v>37</v>
      </c>
      <c r="G28" s="23"/>
      <c r="H28" s="23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s="8" customFormat="1" x14ac:dyDescent="0.2">
      <c r="A29" s="10">
        <f>A28+1</f>
        <v>16</v>
      </c>
      <c r="D29" s="13" t="s">
        <v>84</v>
      </c>
      <c r="E29" s="19"/>
      <c r="F29" s="39">
        <v>8.8400000000000006E-2</v>
      </c>
      <c r="G29" s="23"/>
      <c r="H29" s="23"/>
      <c r="I29" s="40">
        <f t="shared" ref="I29:W29" si="7">$F29</f>
        <v>8.8400000000000006E-2</v>
      </c>
      <c r="J29" s="40">
        <f t="shared" si="7"/>
        <v>8.8400000000000006E-2</v>
      </c>
      <c r="K29" s="40">
        <f t="shared" si="7"/>
        <v>8.8400000000000006E-2</v>
      </c>
      <c r="L29" s="40">
        <f t="shared" si="7"/>
        <v>8.8400000000000006E-2</v>
      </c>
      <c r="M29" s="40">
        <f t="shared" si="7"/>
        <v>8.8400000000000006E-2</v>
      </c>
      <c r="N29" s="40">
        <f t="shared" si="7"/>
        <v>8.8400000000000006E-2</v>
      </c>
      <c r="O29" s="40">
        <f t="shared" si="7"/>
        <v>8.8400000000000006E-2</v>
      </c>
      <c r="P29" s="40">
        <f t="shared" si="7"/>
        <v>8.8400000000000006E-2</v>
      </c>
      <c r="Q29" s="40">
        <f t="shared" si="7"/>
        <v>8.8400000000000006E-2</v>
      </c>
      <c r="R29" s="40">
        <f t="shared" si="7"/>
        <v>8.8400000000000006E-2</v>
      </c>
      <c r="S29" s="40">
        <f t="shared" si="7"/>
        <v>8.8400000000000006E-2</v>
      </c>
      <c r="T29" s="40">
        <f t="shared" si="7"/>
        <v>8.8400000000000006E-2</v>
      </c>
      <c r="U29" s="40">
        <f t="shared" si="7"/>
        <v>8.8400000000000006E-2</v>
      </c>
      <c r="V29" s="40">
        <f t="shared" si="7"/>
        <v>8.8400000000000006E-2</v>
      </c>
      <c r="W29" s="40">
        <f t="shared" si="7"/>
        <v>8.8400000000000006E-2</v>
      </c>
    </row>
    <row r="30" spans="1:24" s="8" customFormat="1" x14ac:dyDescent="0.2">
      <c r="A30" s="10"/>
      <c r="D30" s="13"/>
      <c r="E30" s="19"/>
      <c r="F30" s="24"/>
      <c r="G30" s="23"/>
      <c r="H30" s="23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4" s="8" customFormat="1" x14ac:dyDescent="0.2">
      <c r="A31" s="10">
        <f>A29+1</f>
        <v>17</v>
      </c>
      <c r="D31" s="13" t="s">
        <v>28</v>
      </c>
      <c r="E31" s="19"/>
      <c r="F31" s="22">
        <v>0.02</v>
      </c>
      <c r="G31" s="23"/>
      <c r="H31" s="23"/>
      <c r="I31" s="36">
        <f t="shared" ref="I31:W32" si="8">$F31</f>
        <v>0.02</v>
      </c>
      <c r="J31" s="36">
        <f t="shared" si="8"/>
        <v>0.02</v>
      </c>
      <c r="K31" s="36">
        <f t="shared" si="8"/>
        <v>0.02</v>
      </c>
      <c r="L31" s="36">
        <f t="shared" si="8"/>
        <v>0.02</v>
      </c>
      <c r="M31" s="36">
        <f t="shared" si="8"/>
        <v>0.02</v>
      </c>
      <c r="N31" s="36">
        <f t="shared" si="8"/>
        <v>0.02</v>
      </c>
      <c r="O31" s="36">
        <f t="shared" si="8"/>
        <v>0.02</v>
      </c>
      <c r="P31" s="36">
        <f t="shared" si="8"/>
        <v>0.02</v>
      </c>
      <c r="Q31" s="36">
        <f t="shared" si="8"/>
        <v>0.02</v>
      </c>
      <c r="R31" s="36">
        <f t="shared" si="8"/>
        <v>0.02</v>
      </c>
      <c r="S31" s="36">
        <f t="shared" si="8"/>
        <v>0.02</v>
      </c>
      <c r="T31" s="36">
        <f t="shared" si="8"/>
        <v>0.02</v>
      </c>
      <c r="U31" s="36">
        <f t="shared" si="8"/>
        <v>0.02</v>
      </c>
      <c r="V31" s="36">
        <f t="shared" si="8"/>
        <v>0.02</v>
      </c>
      <c r="W31" s="36">
        <f t="shared" si="8"/>
        <v>0.02</v>
      </c>
    </row>
    <row r="32" spans="1:24" s="8" customFormat="1" x14ac:dyDescent="0.2">
      <c r="A32" s="10">
        <f>A31+1</f>
        <v>18</v>
      </c>
      <c r="D32" s="13" t="s">
        <v>29</v>
      </c>
      <c r="E32" s="19"/>
      <c r="F32" s="22">
        <v>0.02</v>
      </c>
      <c r="G32" s="23"/>
      <c r="H32" s="23"/>
      <c r="I32" s="36">
        <f t="shared" si="8"/>
        <v>0.02</v>
      </c>
      <c r="J32" s="36">
        <f t="shared" si="8"/>
        <v>0.02</v>
      </c>
      <c r="K32" s="36">
        <f t="shared" si="8"/>
        <v>0.02</v>
      </c>
      <c r="L32" s="36">
        <f t="shared" si="8"/>
        <v>0.02</v>
      </c>
      <c r="M32" s="36">
        <f t="shared" si="8"/>
        <v>0.02</v>
      </c>
      <c r="N32" s="36">
        <f t="shared" si="8"/>
        <v>0.02</v>
      </c>
      <c r="O32" s="36">
        <f t="shared" si="8"/>
        <v>0.02</v>
      </c>
      <c r="P32" s="36">
        <f t="shared" si="8"/>
        <v>0.02</v>
      </c>
      <c r="Q32" s="36">
        <f t="shared" si="8"/>
        <v>0.02</v>
      </c>
      <c r="R32" s="36">
        <f t="shared" si="8"/>
        <v>0.02</v>
      </c>
      <c r="S32" s="36">
        <f t="shared" si="8"/>
        <v>0.02</v>
      </c>
      <c r="T32" s="36">
        <f t="shared" si="8"/>
        <v>0.02</v>
      </c>
      <c r="U32" s="36">
        <f t="shared" si="8"/>
        <v>0.02</v>
      </c>
      <c r="V32" s="36">
        <f t="shared" si="8"/>
        <v>0.02</v>
      </c>
      <c r="W32" s="36">
        <f t="shared" si="8"/>
        <v>0.02</v>
      </c>
    </row>
    <row r="33" spans="1:23" s="8" customFormat="1" x14ac:dyDescent="0.2">
      <c r="A33" s="10"/>
      <c r="E33" s="9"/>
      <c r="F33" s="23"/>
      <c r="G33" s="23"/>
      <c r="H33" s="23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s="8" customFormat="1" x14ac:dyDescent="0.2">
      <c r="A34" s="10"/>
      <c r="C34" s="8" t="s">
        <v>7</v>
      </c>
      <c r="E34" s="9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s="8" customFormat="1" x14ac:dyDescent="0.2">
      <c r="A35" s="10">
        <f>A32+1</f>
        <v>19</v>
      </c>
      <c r="C35" s="8" t="s">
        <v>8</v>
      </c>
      <c r="D35" s="13" t="s">
        <v>9</v>
      </c>
      <c r="E35" s="19"/>
      <c r="I35" s="12">
        <v>0</v>
      </c>
      <c r="J35" s="12">
        <f>I39</f>
        <v>0</v>
      </c>
      <c r="K35" s="12">
        <f t="shared" ref="K35:W35" si="9">J39</f>
        <v>0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</row>
    <row r="36" spans="1:23" s="8" customFormat="1" x14ac:dyDescent="0.2">
      <c r="A36" s="10">
        <f>A35+1</f>
        <v>20</v>
      </c>
      <c r="D36" s="13" t="s">
        <v>10</v>
      </c>
      <c r="E36" s="19"/>
      <c r="I36" s="12">
        <f t="shared" ref="I36:W36" si="10">I8</f>
        <v>0</v>
      </c>
      <c r="J36" s="12">
        <f t="shared" si="10"/>
        <v>0</v>
      </c>
      <c r="K36" s="12">
        <f t="shared" si="10"/>
        <v>0</v>
      </c>
      <c r="L36" s="12">
        <f t="shared" si="10"/>
        <v>0</v>
      </c>
      <c r="M36" s="12">
        <f t="shared" si="10"/>
        <v>0</v>
      </c>
      <c r="N36" s="12">
        <f t="shared" si="10"/>
        <v>0</v>
      </c>
      <c r="O36" s="12">
        <f t="shared" si="10"/>
        <v>0</v>
      </c>
      <c r="P36" s="12">
        <f t="shared" si="10"/>
        <v>0</v>
      </c>
      <c r="Q36" s="12">
        <f t="shared" si="10"/>
        <v>0</v>
      </c>
      <c r="R36" s="12">
        <f t="shared" si="10"/>
        <v>0</v>
      </c>
      <c r="S36" s="12">
        <f t="shared" si="10"/>
        <v>0</v>
      </c>
      <c r="T36" s="12">
        <f t="shared" si="10"/>
        <v>0</v>
      </c>
      <c r="U36" s="12">
        <f t="shared" si="10"/>
        <v>0</v>
      </c>
      <c r="V36" s="12">
        <f t="shared" si="10"/>
        <v>0</v>
      </c>
      <c r="W36" s="12">
        <f t="shared" si="10"/>
        <v>0</v>
      </c>
    </row>
    <row r="37" spans="1:23" s="8" customFormat="1" x14ac:dyDescent="0.2">
      <c r="A37" s="10">
        <f>A36+1</f>
        <v>21</v>
      </c>
      <c r="D37" s="13" t="str">
        <f>IF(F11="Y","N/A (CWIP in Rate Base)", IF(F10="IDC","Interest During Construction","AFUDC"))</f>
        <v>N/A (CWIP in Rate Base)</v>
      </c>
      <c r="E37" s="19"/>
      <c r="I37" s="12">
        <f>($F11="N")*((I3&lt;$F7)*(I16*($F10="IDC")+I21*($F10="AFUDC"))*(I35+0.5*I36)+(I3&gt;=$F7)*0.5*I35*(I16*($F10="IDC")+I21*($F10="AFUDC"))/(1+0.5*(I16*($F10="IDC")+I21*($F10="AFUDC"))))</f>
        <v>0</v>
      </c>
      <c r="J37" s="12">
        <f>($F11="N")*((J3&lt;$F7)*(J16*($F10="IDC")+J21*($F10="AFUDC"))*(J35+0.5*J36)+(J3&gt;=$F7)*0.5*J35*(J16*($F10="IDC")+J21*($F10="AFUDC"))/(1+0.5*(J16*($F10="IDC")+J21*($F10="AFUDC"))))</f>
        <v>0</v>
      </c>
      <c r="K37" s="12">
        <f t="shared" ref="K37:W37" si="11">($F11="N")*((K3&lt;$F7)*(K16*($F10="IDC")+K21*($F10="AFUDC"))*(K35+0.5*K36)+(K3&gt;=$F7)*0.5*K35*(K16*($F10="IDC")+K21*($F10="AFUDC"))/(1+0.5*(K16*($F10="IDC")+K21*($F10="AFUDC"))))</f>
        <v>0</v>
      </c>
      <c r="L37" s="12">
        <f t="shared" si="11"/>
        <v>0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12">
        <f t="shared" si="11"/>
        <v>0</v>
      </c>
      <c r="W37" s="12">
        <f t="shared" si="11"/>
        <v>0</v>
      </c>
    </row>
    <row r="38" spans="1:23" s="8" customFormat="1" x14ac:dyDescent="0.2">
      <c r="A38" s="10">
        <f>A37+1</f>
        <v>22</v>
      </c>
      <c r="D38" s="13" t="s">
        <v>11</v>
      </c>
      <c r="E38" s="19"/>
      <c r="I38" s="12">
        <f t="shared" ref="I38:W38" si="12">IF(I3&gt;=$F7,-SUM(I35:I37),0)</f>
        <v>0</v>
      </c>
      <c r="J38" s="12">
        <f t="shared" si="12"/>
        <v>0</v>
      </c>
      <c r="K38" s="12">
        <f t="shared" si="12"/>
        <v>0</v>
      </c>
      <c r="L38" s="12">
        <f t="shared" si="12"/>
        <v>0</v>
      </c>
      <c r="M38" s="12">
        <f t="shared" si="12"/>
        <v>0</v>
      </c>
      <c r="N38" s="12">
        <f t="shared" si="12"/>
        <v>0</v>
      </c>
      <c r="O38" s="12">
        <f t="shared" si="12"/>
        <v>0</v>
      </c>
      <c r="P38" s="12">
        <f t="shared" si="12"/>
        <v>0</v>
      </c>
      <c r="Q38" s="12">
        <f t="shared" si="12"/>
        <v>0</v>
      </c>
      <c r="R38" s="12">
        <f t="shared" si="12"/>
        <v>0</v>
      </c>
      <c r="S38" s="12">
        <f t="shared" si="12"/>
        <v>0</v>
      </c>
      <c r="T38" s="12">
        <f t="shared" si="12"/>
        <v>0</v>
      </c>
      <c r="U38" s="12">
        <f t="shared" si="12"/>
        <v>0</v>
      </c>
      <c r="V38" s="12">
        <f t="shared" si="12"/>
        <v>0</v>
      </c>
      <c r="W38" s="12">
        <f t="shared" si="12"/>
        <v>0</v>
      </c>
    </row>
    <row r="39" spans="1:23" s="8" customFormat="1" x14ac:dyDescent="0.2">
      <c r="A39" s="10">
        <f>A38+1</f>
        <v>23</v>
      </c>
      <c r="D39" s="13" t="s">
        <v>12</v>
      </c>
      <c r="E39" s="19"/>
      <c r="I39" s="20">
        <f>SUM(I35:I38)</f>
        <v>0</v>
      </c>
      <c r="J39" s="20">
        <f>SUM(J35:J38)</f>
        <v>0</v>
      </c>
      <c r="K39" s="20">
        <f t="shared" ref="K39:W39" si="13">SUM(K35:K38)</f>
        <v>0</v>
      </c>
      <c r="L39" s="20">
        <f t="shared" si="13"/>
        <v>0</v>
      </c>
      <c r="M39" s="20">
        <f t="shared" si="13"/>
        <v>0</v>
      </c>
      <c r="N39" s="20">
        <f t="shared" si="13"/>
        <v>0</v>
      </c>
      <c r="O39" s="20">
        <f t="shared" si="13"/>
        <v>0</v>
      </c>
      <c r="P39" s="20">
        <f t="shared" si="13"/>
        <v>0</v>
      </c>
      <c r="Q39" s="20">
        <f t="shared" si="13"/>
        <v>0</v>
      </c>
      <c r="R39" s="20">
        <f t="shared" si="13"/>
        <v>0</v>
      </c>
      <c r="S39" s="20">
        <f t="shared" si="13"/>
        <v>0</v>
      </c>
      <c r="T39" s="20">
        <f t="shared" si="13"/>
        <v>0</v>
      </c>
      <c r="U39" s="20">
        <f t="shared" si="13"/>
        <v>0</v>
      </c>
      <c r="V39" s="20">
        <f t="shared" si="13"/>
        <v>0</v>
      </c>
      <c r="W39" s="20">
        <f t="shared" si="13"/>
        <v>0</v>
      </c>
    </row>
    <row r="40" spans="1:23" s="8" customFormat="1" x14ac:dyDescent="0.2">
      <c r="A40" s="10">
        <f>A39+1</f>
        <v>24</v>
      </c>
      <c r="D40" s="13" t="s">
        <v>16</v>
      </c>
      <c r="E40" s="19"/>
      <c r="I40" s="20">
        <f>(I35+I39)/2</f>
        <v>0</v>
      </c>
      <c r="J40" s="20">
        <f>(J35+J39)/2</f>
        <v>0</v>
      </c>
      <c r="K40" s="20">
        <f t="shared" ref="K40:W40" si="14">(K35+K39)/2</f>
        <v>0</v>
      </c>
      <c r="L40" s="20">
        <f t="shared" si="14"/>
        <v>0</v>
      </c>
      <c r="M40" s="20">
        <f t="shared" si="14"/>
        <v>0</v>
      </c>
      <c r="N40" s="20">
        <f t="shared" si="14"/>
        <v>0</v>
      </c>
      <c r="O40" s="20">
        <f t="shared" si="14"/>
        <v>0</v>
      </c>
      <c r="P40" s="20">
        <f t="shared" si="14"/>
        <v>0</v>
      </c>
      <c r="Q40" s="20">
        <f t="shared" si="14"/>
        <v>0</v>
      </c>
      <c r="R40" s="20">
        <f t="shared" si="14"/>
        <v>0</v>
      </c>
      <c r="S40" s="20">
        <f t="shared" si="14"/>
        <v>0</v>
      </c>
      <c r="T40" s="20">
        <f t="shared" si="14"/>
        <v>0</v>
      </c>
      <c r="U40" s="20">
        <f t="shared" si="14"/>
        <v>0</v>
      </c>
      <c r="V40" s="20">
        <f t="shared" si="14"/>
        <v>0</v>
      </c>
      <c r="W40" s="20">
        <f t="shared" si="14"/>
        <v>0</v>
      </c>
    </row>
    <row r="41" spans="1:23" s="8" customFormat="1" x14ac:dyDescent="0.2">
      <c r="A41" s="10"/>
      <c r="D41" s="13"/>
      <c r="E41" s="19"/>
      <c r="I41" s="12"/>
      <c r="J41" s="27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8" customFormat="1" x14ac:dyDescent="0.2">
      <c r="A42" s="10"/>
      <c r="C42" s="8" t="s">
        <v>60</v>
      </c>
      <c r="D42" s="13"/>
      <c r="E42" s="19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s="8" customFormat="1" x14ac:dyDescent="0.2">
      <c r="A43" s="10">
        <f>A40+1</f>
        <v>25</v>
      </c>
      <c r="D43" s="13" t="s">
        <v>9</v>
      </c>
      <c r="E43" s="19"/>
      <c r="I43" s="12">
        <v>0</v>
      </c>
      <c r="J43" s="12">
        <f>I46</f>
        <v>0</v>
      </c>
      <c r="K43" s="12">
        <f t="shared" ref="K43:W43" si="15">J46</f>
        <v>0</v>
      </c>
      <c r="L43" s="12">
        <f t="shared" si="15"/>
        <v>0</v>
      </c>
      <c r="M43" s="12">
        <f t="shared" si="15"/>
        <v>0</v>
      </c>
      <c r="N43" s="12">
        <f t="shared" si="15"/>
        <v>0</v>
      </c>
      <c r="O43" s="12">
        <f t="shared" si="15"/>
        <v>0</v>
      </c>
      <c r="P43" s="12">
        <f t="shared" si="15"/>
        <v>0</v>
      </c>
      <c r="Q43" s="12">
        <f t="shared" si="15"/>
        <v>0</v>
      </c>
      <c r="R43" s="12">
        <f t="shared" si="15"/>
        <v>0</v>
      </c>
      <c r="S43" s="12">
        <f t="shared" si="15"/>
        <v>0</v>
      </c>
      <c r="T43" s="12">
        <f t="shared" si="15"/>
        <v>0</v>
      </c>
      <c r="U43" s="12">
        <f t="shared" si="15"/>
        <v>0</v>
      </c>
      <c r="V43" s="12">
        <f t="shared" si="15"/>
        <v>0</v>
      </c>
      <c r="W43" s="12">
        <f t="shared" si="15"/>
        <v>0</v>
      </c>
    </row>
    <row r="44" spans="1:23" s="8" customFormat="1" x14ac:dyDescent="0.2">
      <c r="A44" s="10">
        <f>A43+1</f>
        <v>26</v>
      </c>
      <c r="D44" s="13" t="s">
        <v>11</v>
      </c>
      <c r="E44" s="19"/>
      <c r="I44" s="12">
        <f>-I38</f>
        <v>0</v>
      </c>
      <c r="J44" s="12">
        <f t="shared" ref="J44:W44" si="16">-J38</f>
        <v>0</v>
      </c>
      <c r="K44" s="12">
        <f t="shared" si="16"/>
        <v>0</v>
      </c>
      <c r="L44" s="12">
        <f t="shared" si="16"/>
        <v>0</v>
      </c>
      <c r="M44" s="12">
        <f t="shared" si="16"/>
        <v>0</v>
      </c>
      <c r="N44" s="12">
        <f t="shared" si="16"/>
        <v>0</v>
      </c>
      <c r="O44" s="12">
        <f t="shared" si="16"/>
        <v>0</v>
      </c>
      <c r="P44" s="12">
        <f t="shared" si="16"/>
        <v>0</v>
      </c>
      <c r="Q44" s="12">
        <f t="shared" si="16"/>
        <v>0</v>
      </c>
      <c r="R44" s="12">
        <f t="shared" si="16"/>
        <v>0</v>
      </c>
      <c r="S44" s="12">
        <f t="shared" si="16"/>
        <v>0</v>
      </c>
      <c r="T44" s="12">
        <f t="shared" si="16"/>
        <v>0</v>
      </c>
      <c r="U44" s="12">
        <f t="shared" si="16"/>
        <v>0</v>
      </c>
      <c r="V44" s="12">
        <f t="shared" si="16"/>
        <v>0</v>
      </c>
      <c r="W44" s="12">
        <f t="shared" si="16"/>
        <v>0</v>
      </c>
    </row>
    <row r="45" spans="1:23" s="8" customFormat="1" x14ac:dyDescent="0.2">
      <c r="A45" s="10">
        <f>A44+1</f>
        <v>27</v>
      </c>
      <c r="D45" s="13" t="s">
        <v>14</v>
      </c>
      <c r="E45" s="19"/>
      <c r="I45" s="12">
        <f>IF((I43+I44)&gt;(I50+I51),0,-(I43+I44))</f>
        <v>0</v>
      </c>
      <c r="J45" s="12">
        <f>IF((J43+J44)&gt;(J50+J51),0,-(J43+J44))</f>
        <v>0</v>
      </c>
      <c r="K45" s="12">
        <f>IF((K43+K44)&gt;(K50+K51),0,-(K43+K44))</f>
        <v>0</v>
      </c>
      <c r="L45" s="12">
        <f>IF((L43+L44)&gt;(L50+L51),0,-(L43+L44))</f>
        <v>0</v>
      </c>
      <c r="M45" s="12">
        <f t="shared" ref="M45:W45" si="17">IF((M43+M44)&gt;(M50+M51),0,-(M43+M44))</f>
        <v>0</v>
      </c>
      <c r="N45" s="12">
        <f t="shared" si="17"/>
        <v>0</v>
      </c>
      <c r="O45" s="12">
        <f t="shared" si="17"/>
        <v>0</v>
      </c>
      <c r="P45" s="12">
        <f t="shared" si="17"/>
        <v>0</v>
      </c>
      <c r="Q45" s="12">
        <f t="shared" si="17"/>
        <v>0</v>
      </c>
      <c r="R45" s="12">
        <f t="shared" si="17"/>
        <v>0</v>
      </c>
      <c r="S45" s="12">
        <f t="shared" si="17"/>
        <v>0</v>
      </c>
      <c r="T45" s="12">
        <f t="shared" si="17"/>
        <v>0</v>
      </c>
      <c r="U45" s="12">
        <f t="shared" si="17"/>
        <v>0</v>
      </c>
      <c r="V45" s="12">
        <f t="shared" si="17"/>
        <v>0</v>
      </c>
      <c r="W45" s="12">
        <f t="shared" si="17"/>
        <v>0</v>
      </c>
    </row>
    <row r="46" spans="1:23" s="8" customFormat="1" x14ac:dyDescent="0.2">
      <c r="A46" s="10">
        <f>A45+1</f>
        <v>28</v>
      </c>
      <c r="D46" s="13" t="s">
        <v>12</v>
      </c>
      <c r="E46" s="19"/>
      <c r="I46" s="20">
        <f>SUM(I43:I45)</f>
        <v>0</v>
      </c>
      <c r="J46" s="20">
        <f>SUM(J43:J45)</f>
        <v>0</v>
      </c>
      <c r="K46" s="20">
        <f t="shared" ref="K46:W46" si="18">SUM(K43:K45)</f>
        <v>0</v>
      </c>
      <c r="L46" s="20">
        <f t="shared" si="18"/>
        <v>0</v>
      </c>
      <c r="M46" s="20">
        <f t="shared" si="18"/>
        <v>0</v>
      </c>
      <c r="N46" s="20">
        <f t="shared" si="18"/>
        <v>0</v>
      </c>
      <c r="O46" s="20">
        <f t="shared" si="18"/>
        <v>0</v>
      </c>
      <c r="P46" s="20">
        <f t="shared" si="18"/>
        <v>0</v>
      </c>
      <c r="Q46" s="20">
        <f t="shared" si="18"/>
        <v>0</v>
      </c>
      <c r="R46" s="20">
        <f t="shared" si="18"/>
        <v>0</v>
      </c>
      <c r="S46" s="20">
        <f t="shared" si="18"/>
        <v>0</v>
      </c>
      <c r="T46" s="20">
        <f t="shared" si="18"/>
        <v>0</v>
      </c>
      <c r="U46" s="20">
        <f t="shared" si="18"/>
        <v>0</v>
      </c>
      <c r="V46" s="20">
        <f t="shared" si="18"/>
        <v>0</v>
      </c>
      <c r="W46" s="20">
        <f t="shared" si="18"/>
        <v>0</v>
      </c>
    </row>
    <row r="47" spans="1:23" s="8" customFormat="1" x14ac:dyDescent="0.2">
      <c r="A47" s="10">
        <f>A46+1</f>
        <v>29</v>
      </c>
      <c r="D47" s="13" t="s">
        <v>16</v>
      </c>
      <c r="E47" s="19"/>
      <c r="I47" s="20">
        <f>(I43+I46)/2</f>
        <v>0</v>
      </c>
      <c r="J47" s="20">
        <f>(J43+J46)/2</f>
        <v>0</v>
      </c>
      <c r="K47" s="20">
        <f t="shared" ref="K47:W47" si="19">(K43+K46)/2</f>
        <v>0</v>
      </c>
      <c r="L47" s="20">
        <f t="shared" si="19"/>
        <v>0</v>
      </c>
      <c r="M47" s="20">
        <f t="shared" si="19"/>
        <v>0</v>
      </c>
      <c r="N47" s="20">
        <f t="shared" si="19"/>
        <v>0</v>
      </c>
      <c r="O47" s="20">
        <f t="shared" si="19"/>
        <v>0</v>
      </c>
      <c r="P47" s="20">
        <f t="shared" si="19"/>
        <v>0</v>
      </c>
      <c r="Q47" s="20">
        <f t="shared" si="19"/>
        <v>0</v>
      </c>
      <c r="R47" s="20">
        <f t="shared" si="19"/>
        <v>0</v>
      </c>
      <c r="S47" s="20">
        <f t="shared" si="19"/>
        <v>0</v>
      </c>
      <c r="T47" s="20">
        <f t="shared" si="19"/>
        <v>0</v>
      </c>
      <c r="U47" s="20">
        <f t="shared" si="19"/>
        <v>0</v>
      </c>
      <c r="V47" s="20">
        <f t="shared" si="19"/>
        <v>0</v>
      </c>
      <c r="W47" s="20">
        <f t="shared" si="19"/>
        <v>0</v>
      </c>
    </row>
    <row r="48" spans="1:23" s="8" customFormat="1" x14ac:dyDescent="0.2">
      <c r="A48" s="10"/>
      <c r="D48" s="13"/>
      <c r="E48" s="19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s="8" customFormat="1" x14ac:dyDescent="0.2">
      <c r="A49" s="10"/>
      <c r="C49" s="8" t="s">
        <v>15</v>
      </c>
      <c r="D49" s="13"/>
      <c r="E49" s="19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s="8" customFormat="1" x14ac:dyDescent="0.2">
      <c r="A50" s="10">
        <f>A47+1</f>
        <v>30</v>
      </c>
      <c r="D50" s="13" t="s">
        <v>9</v>
      </c>
      <c r="E50" s="19"/>
      <c r="I50" s="12">
        <v>0</v>
      </c>
      <c r="J50" s="12">
        <f>I53</f>
        <v>0</v>
      </c>
      <c r="K50" s="12">
        <f t="shared" ref="K50:W50" si="20">J53</f>
        <v>0</v>
      </c>
      <c r="L50" s="12">
        <f t="shared" si="20"/>
        <v>0</v>
      </c>
      <c r="M50" s="12">
        <f t="shared" si="20"/>
        <v>0</v>
      </c>
      <c r="N50" s="12">
        <f t="shared" si="20"/>
        <v>0</v>
      </c>
      <c r="O50" s="12">
        <f t="shared" si="20"/>
        <v>0</v>
      </c>
      <c r="P50" s="12">
        <f t="shared" si="20"/>
        <v>0</v>
      </c>
      <c r="Q50" s="12">
        <f t="shared" si="20"/>
        <v>0</v>
      </c>
      <c r="R50" s="12">
        <f t="shared" si="20"/>
        <v>0</v>
      </c>
      <c r="S50" s="12">
        <f t="shared" si="20"/>
        <v>0</v>
      </c>
      <c r="T50" s="12">
        <f t="shared" si="20"/>
        <v>0</v>
      </c>
      <c r="U50" s="12">
        <f t="shared" si="20"/>
        <v>0</v>
      </c>
      <c r="V50" s="12">
        <f t="shared" si="20"/>
        <v>0</v>
      </c>
      <c r="W50" s="12">
        <f t="shared" si="20"/>
        <v>0</v>
      </c>
    </row>
    <row r="51" spans="1:23" s="8" customFormat="1" x14ac:dyDescent="0.2">
      <c r="A51" s="10">
        <f>A50+1</f>
        <v>31</v>
      </c>
      <c r="D51" s="13" t="s">
        <v>72</v>
      </c>
      <c r="E51" s="19"/>
      <c r="I51" s="12">
        <f>MAX(I13*(I43+0.5*I44),0)</f>
        <v>0</v>
      </c>
      <c r="J51" s="12">
        <f t="shared" ref="J51:W51" si="21">MIN(J13*(J43+0.5*J44),J43+J44-I53)</f>
        <v>0</v>
      </c>
      <c r="K51" s="12">
        <f t="shared" si="21"/>
        <v>0</v>
      </c>
      <c r="L51" s="12">
        <f t="shared" si="21"/>
        <v>0</v>
      </c>
      <c r="M51" s="12">
        <f t="shared" si="21"/>
        <v>0</v>
      </c>
      <c r="N51" s="12">
        <f t="shared" si="21"/>
        <v>0</v>
      </c>
      <c r="O51" s="12">
        <f t="shared" si="21"/>
        <v>0</v>
      </c>
      <c r="P51" s="12">
        <f t="shared" si="21"/>
        <v>0</v>
      </c>
      <c r="Q51" s="12">
        <f t="shared" si="21"/>
        <v>0</v>
      </c>
      <c r="R51" s="12">
        <f t="shared" si="21"/>
        <v>0</v>
      </c>
      <c r="S51" s="12">
        <f t="shared" si="21"/>
        <v>0</v>
      </c>
      <c r="T51" s="12">
        <f t="shared" si="21"/>
        <v>0</v>
      </c>
      <c r="U51" s="12">
        <f t="shared" si="21"/>
        <v>0</v>
      </c>
      <c r="V51" s="12">
        <f t="shared" si="21"/>
        <v>0</v>
      </c>
      <c r="W51" s="12">
        <f t="shared" si="21"/>
        <v>0</v>
      </c>
    </row>
    <row r="52" spans="1:23" s="8" customFormat="1" x14ac:dyDescent="0.2">
      <c r="A52" s="10">
        <f>A51+1</f>
        <v>32</v>
      </c>
      <c r="D52" s="13" t="s">
        <v>14</v>
      </c>
      <c r="E52" s="19"/>
      <c r="I52" s="12">
        <f>I45</f>
        <v>0</v>
      </c>
      <c r="J52" s="12">
        <f t="shared" ref="J52:W52" si="22">J45</f>
        <v>0</v>
      </c>
      <c r="K52" s="12">
        <f t="shared" si="22"/>
        <v>0</v>
      </c>
      <c r="L52" s="12">
        <f t="shared" si="22"/>
        <v>0</v>
      </c>
      <c r="M52" s="12">
        <f t="shared" si="22"/>
        <v>0</v>
      </c>
      <c r="N52" s="12">
        <f t="shared" si="22"/>
        <v>0</v>
      </c>
      <c r="O52" s="12">
        <f t="shared" si="22"/>
        <v>0</v>
      </c>
      <c r="P52" s="12">
        <f t="shared" si="22"/>
        <v>0</v>
      </c>
      <c r="Q52" s="12">
        <f t="shared" si="22"/>
        <v>0</v>
      </c>
      <c r="R52" s="12">
        <f t="shared" si="22"/>
        <v>0</v>
      </c>
      <c r="S52" s="12">
        <f t="shared" si="22"/>
        <v>0</v>
      </c>
      <c r="T52" s="12">
        <f t="shared" si="22"/>
        <v>0</v>
      </c>
      <c r="U52" s="12">
        <f t="shared" si="22"/>
        <v>0</v>
      </c>
      <c r="V52" s="12">
        <f t="shared" si="22"/>
        <v>0</v>
      </c>
      <c r="W52" s="12">
        <f t="shared" si="22"/>
        <v>0</v>
      </c>
    </row>
    <row r="53" spans="1:23" s="8" customFormat="1" x14ac:dyDescent="0.2">
      <c r="A53" s="10">
        <f>A52+1</f>
        <v>33</v>
      </c>
      <c r="D53" s="13" t="s">
        <v>12</v>
      </c>
      <c r="E53" s="19"/>
      <c r="I53" s="20">
        <f>SUM(I50:I52)</f>
        <v>0</v>
      </c>
      <c r="J53" s="20">
        <f>SUM(J50:J52)</f>
        <v>0</v>
      </c>
      <c r="K53" s="20">
        <f t="shared" ref="K53:W53" si="23">SUM(K50:K52)</f>
        <v>0</v>
      </c>
      <c r="L53" s="20">
        <f t="shared" si="23"/>
        <v>0</v>
      </c>
      <c r="M53" s="20">
        <f t="shared" si="23"/>
        <v>0</v>
      </c>
      <c r="N53" s="20">
        <f t="shared" si="23"/>
        <v>0</v>
      </c>
      <c r="O53" s="20">
        <f t="shared" si="23"/>
        <v>0</v>
      </c>
      <c r="P53" s="20">
        <f t="shared" si="23"/>
        <v>0</v>
      </c>
      <c r="Q53" s="20">
        <f t="shared" si="23"/>
        <v>0</v>
      </c>
      <c r="R53" s="20">
        <f t="shared" si="23"/>
        <v>0</v>
      </c>
      <c r="S53" s="20">
        <f t="shared" si="23"/>
        <v>0</v>
      </c>
      <c r="T53" s="20">
        <f t="shared" si="23"/>
        <v>0</v>
      </c>
      <c r="U53" s="20">
        <f t="shared" si="23"/>
        <v>0</v>
      </c>
      <c r="V53" s="20">
        <f t="shared" si="23"/>
        <v>0</v>
      </c>
      <c r="W53" s="20">
        <f t="shared" si="23"/>
        <v>0</v>
      </c>
    </row>
    <row r="54" spans="1:23" s="8" customFormat="1" x14ac:dyDescent="0.2">
      <c r="A54" s="10">
        <f>A53+1</f>
        <v>34</v>
      </c>
      <c r="D54" s="13" t="s">
        <v>16</v>
      </c>
      <c r="E54" s="19"/>
      <c r="I54" s="20">
        <f>(I50+I53)/2</f>
        <v>0</v>
      </c>
      <c r="J54" s="20">
        <f>(J50+J53)/2</f>
        <v>0</v>
      </c>
      <c r="K54" s="20">
        <f t="shared" ref="K54:W54" si="24">(K50+K53)/2</f>
        <v>0</v>
      </c>
      <c r="L54" s="20">
        <f t="shared" si="24"/>
        <v>0</v>
      </c>
      <c r="M54" s="20">
        <f t="shared" si="24"/>
        <v>0</v>
      </c>
      <c r="N54" s="20">
        <f t="shared" si="24"/>
        <v>0</v>
      </c>
      <c r="O54" s="20">
        <f t="shared" si="24"/>
        <v>0</v>
      </c>
      <c r="P54" s="20">
        <f t="shared" si="24"/>
        <v>0</v>
      </c>
      <c r="Q54" s="20">
        <f t="shared" si="24"/>
        <v>0</v>
      </c>
      <c r="R54" s="20">
        <f t="shared" si="24"/>
        <v>0</v>
      </c>
      <c r="S54" s="20">
        <f t="shared" si="24"/>
        <v>0</v>
      </c>
      <c r="T54" s="20">
        <f t="shared" si="24"/>
        <v>0</v>
      </c>
      <c r="U54" s="20">
        <f t="shared" si="24"/>
        <v>0</v>
      </c>
      <c r="V54" s="20">
        <f t="shared" si="24"/>
        <v>0</v>
      </c>
      <c r="W54" s="20">
        <f t="shared" si="24"/>
        <v>0</v>
      </c>
    </row>
    <row r="55" spans="1:23" s="8" customFormat="1" x14ac:dyDescent="0.2">
      <c r="A55" s="10"/>
      <c r="D55" s="13"/>
      <c r="E55" s="19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s="8" customFormat="1" x14ac:dyDescent="0.2">
      <c r="A56" s="10"/>
      <c r="C56" s="8" t="s">
        <v>79</v>
      </c>
      <c r="D56" s="13"/>
      <c r="E56" s="19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s="8" customFormat="1" x14ac:dyDescent="0.2">
      <c r="A57" s="10">
        <f>A54+1</f>
        <v>35</v>
      </c>
      <c r="D57" s="13" t="s">
        <v>9</v>
      </c>
      <c r="E57" s="19"/>
      <c r="I57" s="12">
        <v>0</v>
      </c>
      <c r="J57" s="12">
        <f>I60</f>
        <v>0</v>
      </c>
      <c r="K57" s="12">
        <f t="shared" ref="K57:W57" si="25">J60</f>
        <v>0</v>
      </c>
      <c r="L57" s="12">
        <f t="shared" si="25"/>
        <v>0</v>
      </c>
      <c r="M57" s="12">
        <f t="shared" si="25"/>
        <v>0</v>
      </c>
      <c r="N57" s="12">
        <f t="shared" si="25"/>
        <v>0</v>
      </c>
      <c r="O57" s="12">
        <f t="shared" si="25"/>
        <v>0</v>
      </c>
      <c r="P57" s="12">
        <f t="shared" si="25"/>
        <v>0</v>
      </c>
      <c r="Q57" s="12">
        <f t="shared" si="25"/>
        <v>0</v>
      </c>
      <c r="R57" s="12">
        <f t="shared" si="25"/>
        <v>0</v>
      </c>
      <c r="S57" s="12">
        <f t="shared" si="25"/>
        <v>0</v>
      </c>
      <c r="T57" s="12">
        <f t="shared" si="25"/>
        <v>0</v>
      </c>
      <c r="U57" s="12">
        <f t="shared" si="25"/>
        <v>0</v>
      </c>
      <c r="V57" s="12">
        <f t="shared" si="25"/>
        <v>0</v>
      </c>
      <c r="W57" s="12">
        <f t="shared" si="25"/>
        <v>0</v>
      </c>
    </row>
    <row r="58" spans="1:23" s="8" customFormat="1" x14ac:dyDescent="0.2">
      <c r="A58" s="10">
        <f>A57+1</f>
        <v>36</v>
      </c>
      <c r="D58" s="13" t="s">
        <v>11</v>
      </c>
      <c r="E58" s="19"/>
      <c r="I58" s="12">
        <f>-I38</f>
        <v>0</v>
      </c>
      <c r="J58" s="12">
        <f t="shared" ref="J58:W58" si="26">-J38</f>
        <v>0</v>
      </c>
      <c r="K58" s="12">
        <f t="shared" si="26"/>
        <v>0</v>
      </c>
      <c r="L58" s="12">
        <f t="shared" si="26"/>
        <v>0</v>
      </c>
      <c r="M58" s="12">
        <f t="shared" si="26"/>
        <v>0</v>
      </c>
      <c r="N58" s="12">
        <f t="shared" si="26"/>
        <v>0</v>
      </c>
      <c r="O58" s="12">
        <f t="shared" si="26"/>
        <v>0</v>
      </c>
      <c r="P58" s="12">
        <f t="shared" si="26"/>
        <v>0</v>
      </c>
      <c r="Q58" s="12">
        <f t="shared" si="26"/>
        <v>0</v>
      </c>
      <c r="R58" s="12">
        <f t="shared" si="26"/>
        <v>0</v>
      </c>
      <c r="S58" s="12">
        <f t="shared" si="26"/>
        <v>0</v>
      </c>
      <c r="T58" s="12">
        <f t="shared" si="26"/>
        <v>0</v>
      </c>
      <c r="U58" s="12">
        <f t="shared" si="26"/>
        <v>0</v>
      </c>
      <c r="V58" s="12">
        <f t="shared" si="26"/>
        <v>0</v>
      </c>
      <c r="W58" s="12">
        <f t="shared" si="26"/>
        <v>0</v>
      </c>
    </row>
    <row r="59" spans="1:23" s="8" customFormat="1" x14ac:dyDescent="0.2">
      <c r="A59" s="10">
        <f>A58+1</f>
        <v>37</v>
      </c>
      <c r="D59" s="13" t="s">
        <v>79</v>
      </c>
      <c r="E59" s="19"/>
      <c r="I59" s="12">
        <f>-I23*I58</f>
        <v>0</v>
      </c>
      <c r="J59" s="12">
        <f>-I23*J58-J23*I58</f>
        <v>0</v>
      </c>
      <c r="K59" s="12">
        <f>-I23*K58-J23*J58-K23*I58</f>
        <v>0</v>
      </c>
      <c r="L59" s="12">
        <f>-I23*L58-J23*K58-K23*J58-L23*I58</f>
        <v>0</v>
      </c>
      <c r="M59" s="12">
        <f>-I23*M58-J23*L58-K23*K58-L23*J58-M23*I58</f>
        <v>0</v>
      </c>
      <c r="N59" s="12">
        <f>-I23*N58-J23*M58-K23*L58-L23*K58-M23*J58-N23*I58</f>
        <v>0</v>
      </c>
      <c r="O59" s="12">
        <f>-I23*O58-J23*N58-K23*M58-L23*L58-M23*K58-N23*J58-O23*I58</f>
        <v>0</v>
      </c>
      <c r="P59" s="12">
        <f>-I23*P58-J23*O58-K23*N58-L23*M58-M23*L58-N23*K58-O23*J58-P23*I58</f>
        <v>0</v>
      </c>
      <c r="Q59" s="12">
        <f>-I23*Q58-J23*P58-K23*O58-L23*N58-M23*M58-N23*L58-O23*K58-P23*J58-Q23*I58</f>
        <v>0</v>
      </c>
      <c r="R59" s="12">
        <f>-I23*R58-J23*Q58-K23*P58-L23*O58-M23*N58-N23*M58-O23*L58-P23*K58-Q23*J58-R23*I58</f>
        <v>0</v>
      </c>
      <c r="S59" s="12">
        <f>-I23*S58-J23*R58-K23*Q58-L23*P58-M23*O58-N23*N58-O23*M58-P23*L58-Q23*K58-R23*J58-S23*I58</f>
        <v>0</v>
      </c>
      <c r="T59" s="12">
        <f>-I23*T58-J23*S58-K23*R58-L23*Q58-M23*P58-N23*O58-O23*N58-P23*M58-Q23*L58-R23*K58-S23*J58-T23*I58</f>
        <v>0</v>
      </c>
      <c r="U59" s="12">
        <f>-I23*U58-J23*T58-K23*S58-L23*R58-M23*Q58-N23*P58-O23*O58-P23*N58-Q23*M58-R23*L58-S23*K58-T23*J58-U23*I58</f>
        <v>0</v>
      </c>
      <c r="V59" s="12">
        <f>-I23*V58-J23*U58-K23*T58-L23*S58-M23*R58-N23*Q58-O23*P58-P23*O58-Q23*N58-R23*M58-S23*L58-T23*K58-U23*J58-V23*I58</f>
        <v>0</v>
      </c>
      <c r="W59" s="12">
        <f>-I23*W58-J23*V58-K23*U58-L23*T58-M23*S58-N23*R58-O23*Q58-P23*P58-Q23*O58-R23*N58-S23*M58-T23*L58-U23*K58-V23*J58-W23*I58</f>
        <v>0</v>
      </c>
    </row>
    <row r="60" spans="1:23" s="8" customFormat="1" x14ac:dyDescent="0.2">
      <c r="A60" s="10">
        <f>A59+1</f>
        <v>38</v>
      </c>
      <c r="D60" s="13" t="s">
        <v>12</v>
      </c>
      <c r="E60" s="19"/>
      <c r="I60" s="20">
        <f t="shared" ref="I60:W60" si="27">SUM(I57:I59)</f>
        <v>0</v>
      </c>
      <c r="J60" s="20">
        <f t="shared" si="27"/>
        <v>0</v>
      </c>
      <c r="K60" s="20">
        <f t="shared" si="27"/>
        <v>0</v>
      </c>
      <c r="L60" s="20">
        <f t="shared" si="27"/>
        <v>0</v>
      </c>
      <c r="M60" s="20">
        <f t="shared" si="27"/>
        <v>0</v>
      </c>
      <c r="N60" s="20">
        <f t="shared" si="27"/>
        <v>0</v>
      </c>
      <c r="O60" s="20">
        <f t="shared" si="27"/>
        <v>0</v>
      </c>
      <c r="P60" s="20">
        <f t="shared" si="27"/>
        <v>0</v>
      </c>
      <c r="Q60" s="20">
        <f t="shared" si="27"/>
        <v>0</v>
      </c>
      <c r="R60" s="20">
        <f t="shared" si="27"/>
        <v>0</v>
      </c>
      <c r="S60" s="20">
        <f t="shared" si="27"/>
        <v>0</v>
      </c>
      <c r="T60" s="20">
        <f t="shared" si="27"/>
        <v>0</v>
      </c>
      <c r="U60" s="20">
        <f t="shared" si="27"/>
        <v>0</v>
      </c>
      <c r="V60" s="20">
        <f t="shared" si="27"/>
        <v>0</v>
      </c>
      <c r="W60" s="20">
        <f t="shared" si="27"/>
        <v>0</v>
      </c>
    </row>
    <row r="61" spans="1:23" s="8" customFormat="1" x14ac:dyDescent="0.2">
      <c r="A61" s="10"/>
      <c r="D61" s="13"/>
      <c r="E61" s="19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s="8" customFormat="1" x14ac:dyDescent="0.2">
      <c r="A62" s="10"/>
      <c r="C62" s="8" t="s">
        <v>80</v>
      </c>
      <c r="D62" s="13"/>
      <c r="E62" s="19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s="8" customFormat="1" x14ac:dyDescent="0.2">
      <c r="A63" s="10">
        <f>A60+1</f>
        <v>39</v>
      </c>
      <c r="D63" s="13" t="s">
        <v>9</v>
      </c>
      <c r="E63" s="19"/>
      <c r="I63" s="12">
        <v>0</v>
      </c>
      <c r="J63" s="12">
        <f t="shared" ref="J63:W63" si="28">I66</f>
        <v>0</v>
      </c>
      <c r="K63" s="12">
        <f t="shared" si="28"/>
        <v>0</v>
      </c>
      <c r="L63" s="12">
        <f t="shared" si="28"/>
        <v>0</v>
      </c>
      <c r="M63" s="12">
        <f t="shared" si="28"/>
        <v>0</v>
      </c>
      <c r="N63" s="12">
        <f t="shared" si="28"/>
        <v>0</v>
      </c>
      <c r="O63" s="12">
        <f t="shared" si="28"/>
        <v>0</v>
      </c>
      <c r="P63" s="12">
        <f t="shared" si="28"/>
        <v>0</v>
      </c>
      <c r="Q63" s="12">
        <f t="shared" si="28"/>
        <v>0</v>
      </c>
      <c r="R63" s="12">
        <f t="shared" si="28"/>
        <v>0</v>
      </c>
      <c r="S63" s="12">
        <f t="shared" si="28"/>
        <v>0</v>
      </c>
      <c r="T63" s="12">
        <f t="shared" si="28"/>
        <v>0</v>
      </c>
      <c r="U63" s="12">
        <f t="shared" si="28"/>
        <v>0</v>
      </c>
      <c r="V63" s="12">
        <f t="shared" si="28"/>
        <v>0</v>
      </c>
      <c r="W63" s="12">
        <f t="shared" si="28"/>
        <v>0</v>
      </c>
    </row>
    <row r="64" spans="1:23" s="8" customFormat="1" x14ac:dyDescent="0.2">
      <c r="A64" s="10">
        <f>A63+1</f>
        <v>40</v>
      </c>
      <c r="D64" s="13" t="s">
        <v>11</v>
      </c>
      <c r="E64" s="19"/>
      <c r="I64" s="12">
        <f>-I38</f>
        <v>0</v>
      </c>
      <c r="J64" s="12">
        <f t="shared" ref="J64:W64" si="29">-J38</f>
        <v>0</v>
      </c>
      <c r="K64" s="12">
        <f t="shared" si="29"/>
        <v>0</v>
      </c>
      <c r="L64" s="12">
        <f t="shared" si="29"/>
        <v>0</v>
      </c>
      <c r="M64" s="12">
        <f t="shared" si="29"/>
        <v>0</v>
      </c>
      <c r="N64" s="12">
        <f t="shared" si="29"/>
        <v>0</v>
      </c>
      <c r="O64" s="12">
        <f t="shared" si="29"/>
        <v>0</v>
      </c>
      <c r="P64" s="12">
        <f t="shared" si="29"/>
        <v>0</v>
      </c>
      <c r="Q64" s="12">
        <f t="shared" si="29"/>
        <v>0</v>
      </c>
      <c r="R64" s="12">
        <f t="shared" si="29"/>
        <v>0</v>
      </c>
      <c r="S64" s="12">
        <f t="shared" si="29"/>
        <v>0</v>
      </c>
      <c r="T64" s="12">
        <f t="shared" si="29"/>
        <v>0</v>
      </c>
      <c r="U64" s="12">
        <f t="shared" si="29"/>
        <v>0</v>
      </c>
      <c r="V64" s="12">
        <f t="shared" si="29"/>
        <v>0</v>
      </c>
      <c r="W64" s="12">
        <f t="shared" si="29"/>
        <v>0</v>
      </c>
    </row>
    <row r="65" spans="1:23" s="8" customFormat="1" x14ac:dyDescent="0.2">
      <c r="A65" s="10">
        <f>A64+1</f>
        <v>41</v>
      </c>
      <c r="D65" s="13" t="s">
        <v>80</v>
      </c>
      <c r="E65" s="19"/>
      <c r="I65" s="12">
        <f t="shared" ref="I65:W65" si="30">-I13*$F27*(I63+0.5*I64)</f>
        <v>0</v>
      </c>
      <c r="J65" s="12">
        <f t="shared" si="30"/>
        <v>0</v>
      </c>
      <c r="K65" s="12">
        <f t="shared" si="30"/>
        <v>0</v>
      </c>
      <c r="L65" s="12">
        <f t="shared" si="30"/>
        <v>0</v>
      </c>
      <c r="M65" s="12">
        <f t="shared" si="30"/>
        <v>0</v>
      </c>
      <c r="N65" s="12">
        <f t="shared" si="30"/>
        <v>0</v>
      </c>
      <c r="O65" s="12">
        <f t="shared" si="30"/>
        <v>0</v>
      </c>
      <c r="P65" s="12">
        <f t="shared" si="30"/>
        <v>0</v>
      </c>
      <c r="Q65" s="12">
        <f t="shared" si="30"/>
        <v>0</v>
      </c>
      <c r="R65" s="12">
        <f t="shared" si="30"/>
        <v>0</v>
      </c>
      <c r="S65" s="12">
        <f t="shared" si="30"/>
        <v>0</v>
      </c>
      <c r="T65" s="12">
        <f t="shared" si="30"/>
        <v>0</v>
      </c>
      <c r="U65" s="12">
        <f t="shared" si="30"/>
        <v>0</v>
      </c>
      <c r="V65" s="12">
        <f t="shared" si="30"/>
        <v>0</v>
      </c>
      <c r="W65" s="12">
        <f t="shared" si="30"/>
        <v>0</v>
      </c>
    </row>
    <row r="66" spans="1:23" s="8" customFormat="1" x14ac:dyDescent="0.2">
      <c r="A66" s="10">
        <f>A65+1</f>
        <v>42</v>
      </c>
      <c r="D66" s="13" t="s">
        <v>12</v>
      </c>
      <c r="E66" s="19"/>
      <c r="I66" s="20">
        <f t="shared" ref="I66:W66" si="31">SUM(I63:I65)</f>
        <v>0</v>
      </c>
      <c r="J66" s="20">
        <f t="shared" si="31"/>
        <v>0</v>
      </c>
      <c r="K66" s="20">
        <f t="shared" si="31"/>
        <v>0</v>
      </c>
      <c r="L66" s="20">
        <f t="shared" si="31"/>
        <v>0</v>
      </c>
      <c r="M66" s="20">
        <f t="shared" si="31"/>
        <v>0</v>
      </c>
      <c r="N66" s="20">
        <f t="shared" si="31"/>
        <v>0</v>
      </c>
      <c r="O66" s="20">
        <f t="shared" si="31"/>
        <v>0</v>
      </c>
      <c r="P66" s="20">
        <f t="shared" si="31"/>
        <v>0</v>
      </c>
      <c r="Q66" s="20">
        <f t="shared" si="31"/>
        <v>0</v>
      </c>
      <c r="R66" s="20">
        <f t="shared" si="31"/>
        <v>0</v>
      </c>
      <c r="S66" s="20">
        <f t="shared" si="31"/>
        <v>0</v>
      </c>
      <c r="T66" s="20">
        <f t="shared" si="31"/>
        <v>0</v>
      </c>
      <c r="U66" s="20">
        <f t="shared" si="31"/>
        <v>0</v>
      </c>
      <c r="V66" s="20">
        <f t="shared" si="31"/>
        <v>0</v>
      </c>
      <c r="W66" s="20">
        <f t="shared" si="31"/>
        <v>0</v>
      </c>
    </row>
    <row r="67" spans="1:23" s="8" customFormat="1" x14ac:dyDescent="0.2">
      <c r="A67" s="10"/>
      <c r="D67" s="13"/>
      <c r="E67" s="19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s="8" customFormat="1" x14ac:dyDescent="0.2">
      <c r="A68" s="10"/>
      <c r="C68" s="8" t="s">
        <v>76</v>
      </c>
      <c r="D68" s="13"/>
      <c r="E68" s="19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s="8" customFormat="1" x14ac:dyDescent="0.2">
      <c r="A69" s="10">
        <f>A66+1</f>
        <v>43</v>
      </c>
      <c r="D69" s="13" t="s">
        <v>9</v>
      </c>
      <c r="E69" s="19"/>
      <c r="I69" s="12">
        <v>0</v>
      </c>
      <c r="J69" s="12">
        <f>I72</f>
        <v>0</v>
      </c>
      <c r="K69" s="12">
        <f t="shared" ref="K69:W69" si="32">J72</f>
        <v>0</v>
      </c>
      <c r="L69" s="12">
        <f t="shared" si="32"/>
        <v>0</v>
      </c>
      <c r="M69" s="12">
        <f t="shared" si="32"/>
        <v>0</v>
      </c>
      <c r="N69" s="12">
        <f t="shared" si="32"/>
        <v>0</v>
      </c>
      <c r="O69" s="12">
        <f t="shared" si="32"/>
        <v>0</v>
      </c>
      <c r="P69" s="12">
        <f t="shared" si="32"/>
        <v>0</v>
      </c>
      <c r="Q69" s="12">
        <f t="shared" si="32"/>
        <v>0</v>
      </c>
      <c r="R69" s="12">
        <f t="shared" si="32"/>
        <v>0</v>
      </c>
      <c r="S69" s="12">
        <f t="shared" si="32"/>
        <v>0</v>
      </c>
      <c r="T69" s="12">
        <f t="shared" si="32"/>
        <v>0</v>
      </c>
      <c r="U69" s="12">
        <f t="shared" si="32"/>
        <v>0</v>
      </c>
      <c r="V69" s="12">
        <f t="shared" si="32"/>
        <v>0</v>
      </c>
      <c r="W69" s="12">
        <f t="shared" si="32"/>
        <v>0</v>
      </c>
    </row>
    <row r="70" spans="1:23" s="8" customFormat="1" x14ac:dyDescent="0.2">
      <c r="A70" s="10">
        <f>A69+1</f>
        <v>44</v>
      </c>
      <c r="D70" s="13" t="s">
        <v>77</v>
      </c>
      <c r="E70" s="19"/>
      <c r="I70" s="12">
        <f>($F24="Y")*I25*(-I59-I51-I71)</f>
        <v>0</v>
      </c>
      <c r="J70" s="12">
        <f>($F24="Y")*J25*(-J59-J51-J71)</f>
        <v>0</v>
      </c>
      <c r="K70" s="12">
        <f t="shared" ref="K70:W70" si="33">($F24="Y")*K25*(-K59-K51-K71)</f>
        <v>0</v>
      </c>
      <c r="L70" s="12">
        <f t="shared" si="33"/>
        <v>0</v>
      </c>
      <c r="M70" s="12">
        <f t="shared" si="33"/>
        <v>0</v>
      </c>
      <c r="N70" s="12">
        <f t="shared" si="33"/>
        <v>0</v>
      </c>
      <c r="O70" s="12">
        <f t="shared" si="33"/>
        <v>0</v>
      </c>
      <c r="P70" s="12">
        <f t="shared" si="33"/>
        <v>0</v>
      </c>
      <c r="Q70" s="12">
        <f t="shared" si="33"/>
        <v>0</v>
      </c>
      <c r="R70" s="12">
        <f t="shared" si="33"/>
        <v>0</v>
      </c>
      <c r="S70" s="12">
        <f t="shared" si="33"/>
        <v>0</v>
      </c>
      <c r="T70" s="12">
        <f t="shared" si="33"/>
        <v>0</v>
      </c>
      <c r="U70" s="12">
        <f t="shared" si="33"/>
        <v>0</v>
      </c>
      <c r="V70" s="12">
        <f t="shared" si="33"/>
        <v>0</v>
      </c>
      <c r="W70" s="12">
        <f t="shared" si="33"/>
        <v>0</v>
      </c>
    </row>
    <row r="71" spans="1:23" s="8" customFormat="1" x14ac:dyDescent="0.2">
      <c r="A71" s="10">
        <f>A70+1</f>
        <v>45</v>
      </c>
      <c r="D71" s="13" t="s">
        <v>78</v>
      </c>
      <c r="E71" s="19"/>
      <c r="I71" s="12">
        <f>($F28="Y")*I29*(-I65-I51)</f>
        <v>0</v>
      </c>
      <c r="J71" s="12">
        <f t="shared" ref="J71:W71" si="34">($F28="Y")*J29*(-J65-J51)</f>
        <v>0</v>
      </c>
      <c r="K71" s="12">
        <f t="shared" si="34"/>
        <v>0</v>
      </c>
      <c r="L71" s="12">
        <f t="shared" si="34"/>
        <v>0</v>
      </c>
      <c r="M71" s="12">
        <f t="shared" si="34"/>
        <v>0</v>
      </c>
      <c r="N71" s="12">
        <f t="shared" si="34"/>
        <v>0</v>
      </c>
      <c r="O71" s="12">
        <f t="shared" si="34"/>
        <v>0</v>
      </c>
      <c r="P71" s="12">
        <f t="shared" si="34"/>
        <v>0</v>
      </c>
      <c r="Q71" s="12">
        <f t="shared" si="34"/>
        <v>0</v>
      </c>
      <c r="R71" s="12">
        <f t="shared" si="34"/>
        <v>0</v>
      </c>
      <c r="S71" s="12">
        <f t="shared" si="34"/>
        <v>0</v>
      </c>
      <c r="T71" s="12">
        <f t="shared" si="34"/>
        <v>0</v>
      </c>
      <c r="U71" s="12">
        <f t="shared" si="34"/>
        <v>0</v>
      </c>
      <c r="V71" s="12">
        <f t="shared" si="34"/>
        <v>0</v>
      </c>
      <c r="W71" s="12">
        <f t="shared" si="34"/>
        <v>0</v>
      </c>
    </row>
    <row r="72" spans="1:23" s="8" customFormat="1" x14ac:dyDescent="0.2">
      <c r="A72" s="10">
        <f>A71+1</f>
        <v>46</v>
      </c>
      <c r="D72" s="13" t="s">
        <v>12</v>
      </c>
      <c r="E72" s="19"/>
      <c r="I72" s="20">
        <f>SUM(I69:I71)</f>
        <v>0</v>
      </c>
      <c r="J72" s="20">
        <f>SUM(J69:J71)</f>
        <v>0</v>
      </c>
      <c r="K72" s="20">
        <f t="shared" ref="K72:W72" si="35">SUM(K69:K71)</f>
        <v>0</v>
      </c>
      <c r="L72" s="20">
        <f t="shared" si="35"/>
        <v>0</v>
      </c>
      <c r="M72" s="20">
        <f t="shared" si="35"/>
        <v>0</v>
      </c>
      <c r="N72" s="20">
        <f t="shared" si="35"/>
        <v>0</v>
      </c>
      <c r="O72" s="20">
        <f t="shared" si="35"/>
        <v>0</v>
      </c>
      <c r="P72" s="20">
        <f t="shared" si="35"/>
        <v>0</v>
      </c>
      <c r="Q72" s="20">
        <f t="shared" si="35"/>
        <v>0</v>
      </c>
      <c r="R72" s="20">
        <f t="shared" si="35"/>
        <v>0</v>
      </c>
      <c r="S72" s="20">
        <f t="shared" si="35"/>
        <v>0</v>
      </c>
      <c r="T72" s="20">
        <f t="shared" si="35"/>
        <v>0</v>
      </c>
      <c r="U72" s="20">
        <f t="shared" si="35"/>
        <v>0</v>
      </c>
      <c r="V72" s="20">
        <f t="shared" si="35"/>
        <v>0</v>
      </c>
      <c r="W72" s="20">
        <f t="shared" si="35"/>
        <v>0</v>
      </c>
    </row>
    <row r="73" spans="1:23" s="8" customFormat="1" x14ac:dyDescent="0.2">
      <c r="A73" s="10">
        <f>A72+1</f>
        <v>47</v>
      </c>
      <c r="D73" s="13" t="s">
        <v>16</v>
      </c>
      <c r="E73" s="19"/>
      <c r="I73" s="20">
        <f>(I69+I72)/2</f>
        <v>0</v>
      </c>
      <c r="J73" s="20">
        <f>(J69+J72)/2</f>
        <v>0</v>
      </c>
      <c r="K73" s="20">
        <f t="shared" ref="K73:W73" si="36">(K69+K72)/2</f>
        <v>0</v>
      </c>
      <c r="L73" s="20">
        <f t="shared" si="36"/>
        <v>0</v>
      </c>
      <c r="M73" s="20">
        <f t="shared" si="36"/>
        <v>0</v>
      </c>
      <c r="N73" s="20">
        <f t="shared" si="36"/>
        <v>0</v>
      </c>
      <c r="O73" s="20">
        <f t="shared" si="36"/>
        <v>0</v>
      </c>
      <c r="P73" s="20">
        <f t="shared" si="36"/>
        <v>0</v>
      </c>
      <c r="Q73" s="20">
        <f t="shared" si="36"/>
        <v>0</v>
      </c>
      <c r="R73" s="20">
        <f t="shared" si="36"/>
        <v>0</v>
      </c>
      <c r="S73" s="20">
        <f t="shared" si="36"/>
        <v>0</v>
      </c>
      <c r="T73" s="20">
        <f t="shared" si="36"/>
        <v>0</v>
      </c>
      <c r="U73" s="20">
        <f t="shared" si="36"/>
        <v>0</v>
      </c>
      <c r="V73" s="20">
        <f t="shared" si="36"/>
        <v>0</v>
      </c>
      <c r="W73" s="20">
        <f t="shared" si="36"/>
        <v>0</v>
      </c>
    </row>
    <row r="74" spans="1:23" s="8" customFormat="1" x14ac:dyDescent="0.2">
      <c r="A74" s="10"/>
      <c r="D74" s="13"/>
      <c r="E74" s="19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s="8" customFormat="1" x14ac:dyDescent="0.2">
      <c r="A75" s="10"/>
      <c r="C75" s="8" t="s">
        <v>21</v>
      </c>
      <c r="D75" s="13"/>
      <c r="E75" s="19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s="8" customFormat="1" x14ac:dyDescent="0.2">
      <c r="A76" s="10">
        <f>A73+1</f>
        <v>48</v>
      </c>
      <c r="D76" s="13" t="s">
        <v>13</v>
      </c>
      <c r="E76" s="19"/>
      <c r="I76" s="12">
        <f t="shared" ref="I76:W76" si="37">I47</f>
        <v>0</v>
      </c>
      <c r="J76" s="12">
        <f t="shared" si="37"/>
        <v>0</v>
      </c>
      <c r="K76" s="12">
        <f t="shared" si="37"/>
        <v>0</v>
      </c>
      <c r="L76" s="12">
        <f t="shared" si="37"/>
        <v>0</v>
      </c>
      <c r="M76" s="12">
        <f t="shared" si="37"/>
        <v>0</v>
      </c>
      <c r="N76" s="12">
        <f t="shared" si="37"/>
        <v>0</v>
      </c>
      <c r="O76" s="12">
        <f t="shared" si="37"/>
        <v>0</v>
      </c>
      <c r="P76" s="12">
        <f t="shared" si="37"/>
        <v>0</v>
      </c>
      <c r="Q76" s="12">
        <f t="shared" si="37"/>
        <v>0</v>
      </c>
      <c r="R76" s="12">
        <f t="shared" si="37"/>
        <v>0</v>
      </c>
      <c r="S76" s="12">
        <f t="shared" si="37"/>
        <v>0</v>
      </c>
      <c r="T76" s="12">
        <f t="shared" si="37"/>
        <v>0</v>
      </c>
      <c r="U76" s="12">
        <f t="shared" si="37"/>
        <v>0</v>
      </c>
      <c r="V76" s="12">
        <f t="shared" si="37"/>
        <v>0</v>
      </c>
      <c r="W76" s="12">
        <f t="shared" si="37"/>
        <v>0</v>
      </c>
    </row>
    <row r="77" spans="1:23" s="8" customFormat="1" x14ac:dyDescent="0.2">
      <c r="A77" s="10">
        <f>A76+1</f>
        <v>49</v>
      </c>
      <c r="D77" s="13" t="s">
        <v>15</v>
      </c>
      <c r="E77" s="19"/>
      <c r="I77" s="12">
        <f t="shared" ref="I77:W77" si="38">-I54</f>
        <v>0</v>
      </c>
      <c r="J77" s="12">
        <f t="shared" si="38"/>
        <v>0</v>
      </c>
      <c r="K77" s="12">
        <f t="shared" si="38"/>
        <v>0</v>
      </c>
      <c r="L77" s="12">
        <f t="shared" si="38"/>
        <v>0</v>
      </c>
      <c r="M77" s="12">
        <f t="shared" si="38"/>
        <v>0</v>
      </c>
      <c r="N77" s="12">
        <f t="shared" si="38"/>
        <v>0</v>
      </c>
      <c r="O77" s="12">
        <f t="shared" si="38"/>
        <v>0</v>
      </c>
      <c r="P77" s="12">
        <f t="shared" si="38"/>
        <v>0</v>
      </c>
      <c r="Q77" s="12">
        <f t="shared" si="38"/>
        <v>0</v>
      </c>
      <c r="R77" s="12">
        <f t="shared" si="38"/>
        <v>0</v>
      </c>
      <c r="S77" s="12">
        <f t="shared" si="38"/>
        <v>0</v>
      </c>
      <c r="T77" s="12">
        <f t="shared" si="38"/>
        <v>0</v>
      </c>
      <c r="U77" s="12">
        <f t="shared" si="38"/>
        <v>0</v>
      </c>
      <c r="V77" s="12">
        <f t="shared" si="38"/>
        <v>0</v>
      </c>
      <c r="W77" s="12">
        <f t="shared" si="38"/>
        <v>0</v>
      </c>
    </row>
    <row r="78" spans="1:23" s="8" customFormat="1" x14ac:dyDescent="0.2">
      <c r="A78" s="10">
        <f>A77+1</f>
        <v>50</v>
      </c>
      <c r="D78" s="13" t="s">
        <v>20</v>
      </c>
      <c r="E78" s="19"/>
      <c r="F78" s="28"/>
      <c r="I78" s="12">
        <f t="shared" ref="I78:W78" si="39">($F11="Y")*I40</f>
        <v>0</v>
      </c>
      <c r="J78" s="12">
        <f t="shared" si="39"/>
        <v>0</v>
      </c>
      <c r="K78" s="12">
        <f t="shared" si="39"/>
        <v>0</v>
      </c>
      <c r="L78" s="12">
        <f t="shared" si="39"/>
        <v>0</v>
      </c>
      <c r="M78" s="12">
        <f t="shared" si="39"/>
        <v>0</v>
      </c>
      <c r="N78" s="12">
        <f t="shared" si="39"/>
        <v>0</v>
      </c>
      <c r="O78" s="12">
        <f t="shared" si="39"/>
        <v>0</v>
      </c>
      <c r="P78" s="12">
        <f t="shared" si="39"/>
        <v>0</v>
      </c>
      <c r="Q78" s="12">
        <f t="shared" si="39"/>
        <v>0</v>
      </c>
      <c r="R78" s="12">
        <f t="shared" si="39"/>
        <v>0</v>
      </c>
      <c r="S78" s="12">
        <f t="shared" si="39"/>
        <v>0</v>
      </c>
      <c r="T78" s="12">
        <f t="shared" si="39"/>
        <v>0</v>
      </c>
      <c r="U78" s="12">
        <f t="shared" si="39"/>
        <v>0</v>
      </c>
      <c r="V78" s="12">
        <f t="shared" si="39"/>
        <v>0</v>
      </c>
      <c r="W78" s="12">
        <f t="shared" si="39"/>
        <v>0</v>
      </c>
    </row>
    <row r="79" spans="1:23" s="8" customFormat="1" x14ac:dyDescent="0.2">
      <c r="A79" s="10">
        <f>A78+1</f>
        <v>51</v>
      </c>
      <c r="D79" s="13" t="s">
        <v>36</v>
      </c>
      <c r="E79" s="19"/>
      <c r="F79" s="28"/>
      <c r="I79" s="12">
        <f>-I73</f>
        <v>0</v>
      </c>
      <c r="J79" s="12">
        <f>-J73</f>
        <v>0</v>
      </c>
      <c r="K79" s="12">
        <f t="shared" ref="K79:W79" si="40">-K73</f>
        <v>0</v>
      </c>
      <c r="L79" s="12">
        <f t="shared" si="40"/>
        <v>0</v>
      </c>
      <c r="M79" s="12">
        <f t="shared" si="40"/>
        <v>0</v>
      </c>
      <c r="N79" s="12">
        <f t="shared" si="40"/>
        <v>0</v>
      </c>
      <c r="O79" s="12">
        <f t="shared" si="40"/>
        <v>0</v>
      </c>
      <c r="P79" s="12">
        <f t="shared" si="40"/>
        <v>0</v>
      </c>
      <c r="Q79" s="12">
        <f t="shared" si="40"/>
        <v>0</v>
      </c>
      <c r="R79" s="12">
        <f t="shared" si="40"/>
        <v>0</v>
      </c>
      <c r="S79" s="12">
        <f t="shared" si="40"/>
        <v>0</v>
      </c>
      <c r="T79" s="12">
        <f t="shared" si="40"/>
        <v>0</v>
      </c>
      <c r="U79" s="12">
        <f t="shared" si="40"/>
        <v>0</v>
      </c>
      <c r="V79" s="12">
        <f t="shared" si="40"/>
        <v>0</v>
      </c>
      <c r="W79" s="12">
        <f t="shared" si="40"/>
        <v>0</v>
      </c>
    </row>
    <row r="80" spans="1:23" s="8" customFormat="1" x14ac:dyDescent="0.2">
      <c r="A80" s="10">
        <f>A79+1</f>
        <v>52</v>
      </c>
      <c r="D80" s="13" t="s">
        <v>5</v>
      </c>
      <c r="E80" s="19"/>
      <c r="I80" s="20">
        <f>SUM(I76:I79)</f>
        <v>0</v>
      </c>
      <c r="J80" s="20">
        <f>SUM(J76:J79)</f>
        <v>0</v>
      </c>
      <c r="K80" s="20">
        <f t="shared" ref="K80:W80" si="41">SUM(K76:K79)</f>
        <v>0</v>
      </c>
      <c r="L80" s="20">
        <f t="shared" si="41"/>
        <v>0</v>
      </c>
      <c r="M80" s="20">
        <f t="shared" si="41"/>
        <v>0</v>
      </c>
      <c r="N80" s="20">
        <f t="shared" si="41"/>
        <v>0</v>
      </c>
      <c r="O80" s="20">
        <f t="shared" si="41"/>
        <v>0</v>
      </c>
      <c r="P80" s="20">
        <f t="shared" si="41"/>
        <v>0</v>
      </c>
      <c r="Q80" s="20">
        <f t="shared" si="41"/>
        <v>0</v>
      </c>
      <c r="R80" s="20">
        <f t="shared" si="41"/>
        <v>0</v>
      </c>
      <c r="S80" s="20">
        <f t="shared" si="41"/>
        <v>0</v>
      </c>
      <c r="T80" s="20">
        <f t="shared" si="41"/>
        <v>0</v>
      </c>
      <c r="U80" s="20">
        <f t="shared" si="41"/>
        <v>0</v>
      </c>
      <c r="V80" s="20">
        <f t="shared" si="41"/>
        <v>0</v>
      </c>
      <c r="W80" s="20">
        <f t="shared" si="41"/>
        <v>0</v>
      </c>
    </row>
    <row r="81" spans="1:24" s="8" customFormat="1" x14ac:dyDescent="0.2">
      <c r="A81" s="10"/>
      <c r="D81" s="13"/>
      <c r="E81" s="19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4" s="8" customFormat="1" x14ac:dyDescent="0.2">
      <c r="A82" s="10"/>
      <c r="C82" s="8" t="s">
        <v>17</v>
      </c>
      <c r="D82" s="13"/>
      <c r="E82" s="19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4" s="8" customFormat="1" x14ac:dyDescent="0.2">
      <c r="A83" s="10">
        <f>A80+1</f>
        <v>53</v>
      </c>
      <c r="D83" s="13" t="s">
        <v>4</v>
      </c>
      <c r="E83" s="19"/>
      <c r="I83" s="12">
        <f t="shared" ref="I83:W83" si="42">I51</f>
        <v>0</v>
      </c>
      <c r="J83" s="12">
        <f t="shared" si="42"/>
        <v>0</v>
      </c>
      <c r="K83" s="12">
        <f t="shared" si="42"/>
        <v>0</v>
      </c>
      <c r="L83" s="12">
        <f t="shared" si="42"/>
        <v>0</v>
      </c>
      <c r="M83" s="12">
        <f t="shared" si="42"/>
        <v>0</v>
      </c>
      <c r="N83" s="12">
        <f t="shared" si="42"/>
        <v>0</v>
      </c>
      <c r="O83" s="12">
        <f t="shared" si="42"/>
        <v>0</v>
      </c>
      <c r="P83" s="12">
        <f t="shared" si="42"/>
        <v>0</v>
      </c>
      <c r="Q83" s="12">
        <f t="shared" si="42"/>
        <v>0</v>
      </c>
      <c r="R83" s="12">
        <f t="shared" si="42"/>
        <v>0</v>
      </c>
      <c r="S83" s="12">
        <f t="shared" si="42"/>
        <v>0</v>
      </c>
      <c r="T83" s="12">
        <f t="shared" si="42"/>
        <v>0</v>
      </c>
      <c r="U83" s="12">
        <f t="shared" si="42"/>
        <v>0</v>
      </c>
      <c r="V83" s="12">
        <f t="shared" si="42"/>
        <v>0</v>
      </c>
      <c r="W83" s="12">
        <f t="shared" si="42"/>
        <v>0</v>
      </c>
    </row>
    <row r="84" spans="1:24" s="8" customFormat="1" x14ac:dyDescent="0.2">
      <c r="A84" s="10">
        <f t="shared" ref="A84:A89" si="43">A83+1</f>
        <v>54</v>
      </c>
      <c r="D84" s="13" t="s">
        <v>34</v>
      </c>
      <c r="E84" s="19"/>
      <c r="I84" s="12">
        <f t="shared" ref="I84:W84" si="44">I15*I16*I80</f>
        <v>0</v>
      </c>
      <c r="J84" s="12">
        <f t="shared" si="44"/>
        <v>0</v>
      </c>
      <c r="K84" s="12">
        <f t="shared" si="44"/>
        <v>0</v>
      </c>
      <c r="L84" s="12">
        <f t="shared" si="44"/>
        <v>0</v>
      </c>
      <c r="M84" s="12">
        <f t="shared" si="44"/>
        <v>0</v>
      </c>
      <c r="N84" s="12">
        <f t="shared" si="44"/>
        <v>0</v>
      </c>
      <c r="O84" s="12">
        <f t="shared" si="44"/>
        <v>0</v>
      </c>
      <c r="P84" s="12">
        <f t="shared" si="44"/>
        <v>0</v>
      </c>
      <c r="Q84" s="12">
        <f t="shared" si="44"/>
        <v>0</v>
      </c>
      <c r="R84" s="12">
        <f t="shared" si="44"/>
        <v>0</v>
      </c>
      <c r="S84" s="12">
        <f t="shared" si="44"/>
        <v>0</v>
      </c>
      <c r="T84" s="12">
        <f t="shared" si="44"/>
        <v>0</v>
      </c>
      <c r="U84" s="12">
        <f t="shared" si="44"/>
        <v>0</v>
      </c>
      <c r="V84" s="12">
        <f t="shared" si="44"/>
        <v>0</v>
      </c>
      <c r="W84" s="12">
        <f t="shared" si="44"/>
        <v>0</v>
      </c>
    </row>
    <row r="85" spans="1:24" s="8" customFormat="1" x14ac:dyDescent="0.2">
      <c r="A85" s="10">
        <f t="shared" si="43"/>
        <v>55</v>
      </c>
      <c r="D85" s="13" t="s">
        <v>35</v>
      </c>
      <c r="E85" s="19"/>
      <c r="I85" s="12">
        <f t="shared" ref="I85:W85" si="45">I18*I19*I80</f>
        <v>0</v>
      </c>
      <c r="J85" s="12">
        <f t="shared" si="45"/>
        <v>0</v>
      </c>
      <c r="K85" s="12">
        <f t="shared" si="45"/>
        <v>0</v>
      </c>
      <c r="L85" s="12">
        <f t="shared" si="45"/>
        <v>0</v>
      </c>
      <c r="M85" s="12">
        <f t="shared" si="45"/>
        <v>0</v>
      </c>
      <c r="N85" s="12">
        <f t="shared" si="45"/>
        <v>0</v>
      </c>
      <c r="O85" s="12">
        <f t="shared" si="45"/>
        <v>0</v>
      </c>
      <c r="P85" s="12">
        <f t="shared" si="45"/>
        <v>0</v>
      </c>
      <c r="Q85" s="12">
        <f t="shared" si="45"/>
        <v>0</v>
      </c>
      <c r="R85" s="12">
        <f t="shared" si="45"/>
        <v>0</v>
      </c>
      <c r="S85" s="12">
        <f t="shared" si="45"/>
        <v>0</v>
      </c>
      <c r="T85" s="12">
        <f t="shared" si="45"/>
        <v>0</v>
      </c>
      <c r="U85" s="12">
        <f t="shared" si="45"/>
        <v>0</v>
      </c>
      <c r="V85" s="12">
        <f t="shared" si="45"/>
        <v>0</v>
      </c>
      <c r="W85" s="12">
        <f t="shared" si="45"/>
        <v>0</v>
      </c>
    </row>
    <row r="86" spans="1:24" s="8" customFormat="1" x14ac:dyDescent="0.2">
      <c r="A86" s="10">
        <f t="shared" si="43"/>
        <v>56</v>
      </c>
      <c r="D86" s="13" t="s">
        <v>73</v>
      </c>
      <c r="E86" s="19"/>
      <c r="I86" s="12">
        <f>IF($F24="Y",I85*I25/(1-I25),I85*I25/(1-I25)+(I51+I59)*I25)</f>
        <v>0</v>
      </c>
      <c r="J86" s="12">
        <f t="shared" ref="J86:W86" si="46">IF($F24="Y",J85*J25/(1-J25),J85*J25/(1-J25)+(J51+J59)*J25)</f>
        <v>0</v>
      </c>
      <c r="K86" s="12">
        <f t="shared" si="46"/>
        <v>0</v>
      </c>
      <c r="L86" s="12">
        <f t="shared" si="46"/>
        <v>0</v>
      </c>
      <c r="M86" s="12">
        <f t="shared" si="46"/>
        <v>0</v>
      </c>
      <c r="N86" s="12">
        <f t="shared" si="46"/>
        <v>0</v>
      </c>
      <c r="O86" s="12">
        <f t="shared" si="46"/>
        <v>0</v>
      </c>
      <c r="P86" s="12">
        <f t="shared" si="46"/>
        <v>0</v>
      </c>
      <c r="Q86" s="12">
        <f t="shared" si="46"/>
        <v>0</v>
      </c>
      <c r="R86" s="12">
        <f t="shared" si="46"/>
        <v>0</v>
      </c>
      <c r="S86" s="12">
        <f t="shared" si="46"/>
        <v>0</v>
      </c>
      <c r="T86" s="12">
        <f t="shared" si="46"/>
        <v>0</v>
      </c>
      <c r="U86" s="12">
        <f t="shared" si="46"/>
        <v>0</v>
      </c>
      <c r="V86" s="12">
        <f t="shared" si="46"/>
        <v>0</v>
      </c>
      <c r="W86" s="12">
        <f t="shared" si="46"/>
        <v>0</v>
      </c>
    </row>
    <row r="87" spans="1:24" s="8" customFormat="1" x14ac:dyDescent="0.2">
      <c r="A87" s="10">
        <f t="shared" si="43"/>
        <v>57</v>
      </c>
      <c r="D87" s="13" t="s">
        <v>74</v>
      </c>
      <c r="E87" s="19"/>
      <c r="I87" s="12">
        <f>IF($F28="Y",(I85+I86)*I29/(1-I29),(I85+I86)*I29/(1-I29)+(I51+I65)*I29)</f>
        <v>0</v>
      </c>
      <c r="J87" s="12">
        <f t="shared" ref="J87:W87" si="47">IF($F28="Y",(J85+J86)*J29/(1-J29),(J85+J86)*J29/(1-J29)+(J51+J65)*J29)</f>
        <v>0</v>
      </c>
      <c r="K87" s="12">
        <f t="shared" si="47"/>
        <v>0</v>
      </c>
      <c r="L87" s="12">
        <f t="shared" si="47"/>
        <v>0</v>
      </c>
      <c r="M87" s="12">
        <f t="shared" si="47"/>
        <v>0</v>
      </c>
      <c r="N87" s="12">
        <f t="shared" si="47"/>
        <v>0</v>
      </c>
      <c r="O87" s="12">
        <f t="shared" si="47"/>
        <v>0</v>
      </c>
      <c r="P87" s="12">
        <f t="shared" si="47"/>
        <v>0</v>
      </c>
      <c r="Q87" s="12">
        <f t="shared" si="47"/>
        <v>0</v>
      </c>
      <c r="R87" s="12">
        <f t="shared" si="47"/>
        <v>0</v>
      </c>
      <c r="S87" s="12">
        <f t="shared" si="47"/>
        <v>0</v>
      </c>
      <c r="T87" s="12">
        <f t="shared" si="47"/>
        <v>0</v>
      </c>
      <c r="U87" s="12">
        <f t="shared" si="47"/>
        <v>0</v>
      </c>
      <c r="V87" s="12">
        <f t="shared" si="47"/>
        <v>0</v>
      </c>
      <c r="W87" s="12">
        <f t="shared" si="47"/>
        <v>0</v>
      </c>
    </row>
    <row r="88" spans="1:24" s="8" customFormat="1" x14ac:dyDescent="0.2">
      <c r="A88" s="10">
        <f t="shared" si="43"/>
        <v>58</v>
      </c>
      <c r="D88" s="13" t="s">
        <v>19</v>
      </c>
      <c r="E88" s="19"/>
      <c r="I88" s="12">
        <v>0</v>
      </c>
      <c r="J88" s="12">
        <f>(J80&gt;0)*(I88*(1+J32)+(I44+I45)*J31)</f>
        <v>0</v>
      </c>
      <c r="K88" s="12">
        <f t="shared" ref="K88:W88" si="48">(K80&gt;0)*(J88*(1+K32)+J44*K31)</f>
        <v>0</v>
      </c>
      <c r="L88" s="12">
        <f t="shared" si="48"/>
        <v>0</v>
      </c>
      <c r="M88" s="12">
        <f t="shared" si="48"/>
        <v>0</v>
      </c>
      <c r="N88" s="12">
        <f t="shared" si="48"/>
        <v>0</v>
      </c>
      <c r="O88" s="12">
        <f t="shared" si="48"/>
        <v>0</v>
      </c>
      <c r="P88" s="12">
        <f t="shared" si="48"/>
        <v>0</v>
      </c>
      <c r="Q88" s="12">
        <f t="shared" si="48"/>
        <v>0</v>
      </c>
      <c r="R88" s="12">
        <f t="shared" si="48"/>
        <v>0</v>
      </c>
      <c r="S88" s="12">
        <f t="shared" si="48"/>
        <v>0</v>
      </c>
      <c r="T88" s="12">
        <f t="shared" si="48"/>
        <v>0</v>
      </c>
      <c r="U88" s="12">
        <f t="shared" si="48"/>
        <v>0</v>
      </c>
      <c r="V88" s="12">
        <f t="shared" si="48"/>
        <v>0</v>
      </c>
      <c r="W88" s="12">
        <f t="shared" si="48"/>
        <v>0</v>
      </c>
    </row>
    <row r="89" spans="1:24" s="8" customFormat="1" x14ac:dyDescent="0.2">
      <c r="A89" s="10">
        <f t="shared" si="43"/>
        <v>59</v>
      </c>
      <c r="D89" s="13" t="s">
        <v>5</v>
      </c>
      <c r="E89" s="19"/>
      <c r="I89" s="20">
        <f>SUM(I83:I88)</f>
        <v>0</v>
      </c>
      <c r="J89" s="20">
        <f t="shared" ref="J89:W89" si="49">SUM(J83:J88)</f>
        <v>0</v>
      </c>
      <c r="K89" s="20">
        <f t="shared" si="49"/>
        <v>0</v>
      </c>
      <c r="L89" s="20">
        <f t="shared" si="49"/>
        <v>0</v>
      </c>
      <c r="M89" s="20">
        <f t="shared" si="49"/>
        <v>0</v>
      </c>
      <c r="N89" s="20">
        <f t="shared" si="49"/>
        <v>0</v>
      </c>
      <c r="O89" s="20">
        <f t="shared" si="49"/>
        <v>0</v>
      </c>
      <c r="P89" s="20">
        <f t="shared" si="49"/>
        <v>0</v>
      </c>
      <c r="Q89" s="20">
        <f t="shared" si="49"/>
        <v>0</v>
      </c>
      <c r="R89" s="20">
        <f t="shared" si="49"/>
        <v>0</v>
      </c>
      <c r="S89" s="20">
        <f t="shared" si="49"/>
        <v>0</v>
      </c>
      <c r="T89" s="20">
        <f t="shared" si="49"/>
        <v>0</v>
      </c>
      <c r="U89" s="20">
        <f t="shared" si="49"/>
        <v>0</v>
      </c>
      <c r="V89" s="20">
        <f t="shared" si="49"/>
        <v>0</v>
      </c>
      <c r="W89" s="20">
        <f t="shared" si="49"/>
        <v>0</v>
      </c>
      <c r="X89" s="45"/>
    </row>
    <row r="90" spans="1:24" s="8" customFormat="1" x14ac:dyDescent="0.2">
      <c r="A90" s="4"/>
      <c r="E90" s="9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5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1"/>
  <sheetViews>
    <sheetView zoomScale="80" zoomScaleNormal="80" workbookViewId="0">
      <selection activeCell="F7" sqref="F7"/>
    </sheetView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2.7109375" style="1" customWidth="1"/>
    <col min="4" max="4" width="2.7109375" style="3" customWidth="1"/>
    <col min="5" max="5" width="35.7109375" style="3" customWidth="1"/>
    <col min="6" max="6" width="10.7109375" style="2" customWidth="1"/>
    <col min="7" max="7" width="2.7109375" style="3" customWidth="1"/>
    <col min="8" max="71" width="10.7109375" style="3" customWidth="1"/>
    <col min="72" max="16384" width="9.140625" style="3"/>
  </cols>
  <sheetData>
    <row r="1" spans="1:24" x14ac:dyDescent="0.2">
      <c r="A1" s="1" t="s">
        <v>22</v>
      </c>
      <c r="B1" s="1"/>
      <c r="E1" s="29" t="s">
        <v>111</v>
      </c>
    </row>
    <row r="2" spans="1:24" x14ac:dyDescent="0.2">
      <c r="A2" s="1" t="s">
        <v>0</v>
      </c>
      <c r="B2" s="1"/>
    </row>
    <row r="3" spans="1:24" s="5" customFormat="1" x14ac:dyDescent="0.2">
      <c r="A3" s="4"/>
      <c r="E3" s="6"/>
      <c r="F3" s="4" t="s">
        <v>3</v>
      </c>
      <c r="H3" s="5">
        <v>2016</v>
      </c>
      <c r="I3" s="5">
        <v>2017</v>
      </c>
      <c r="J3" s="5">
        <f>I3+1</f>
        <v>2018</v>
      </c>
      <c r="K3" s="5">
        <f t="shared" ref="K3:W4" si="0">J3+1</f>
        <v>2019</v>
      </c>
      <c r="L3" s="5">
        <f t="shared" si="0"/>
        <v>2020</v>
      </c>
      <c r="M3" s="5">
        <f t="shared" si="0"/>
        <v>2021</v>
      </c>
      <c r="N3" s="5">
        <f t="shared" si="0"/>
        <v>2022</v>
      </c>
      <c r="O3" s="5">
        <f t="shared" si="0"/>
        <v>2023</v>
      </c>
      <c r="P3" s="5">
        <f t="shared" si="0"/>
        <v>2024</v>
      </c>
      <c r="Q3" s="5">
        <f t="shared" si="0"/>
        <v>2025</v>
      </c>
      <c r="R3" s="5">
        <f t="shared" si="0"/>
        <v>2026</v>
      </c>
      <c r="S3" s="5">
        <f t="shared" si="0"/>
        <v>2027</v>
      </c>
      <c r="T3" s="5">
        <f t="shared" si="0"/>
        <v>2028</v>
      </c>
      <c r="U3" s="5">
        <f t="shared" si="0"/>
        <v>2029</v>
      </c>
      <c r="V3" s="5">
        <f t="shared" si="0"/>
        <v>2030</v>
      </c>
      <c r="W3" s="5">
        <f t="shared" si="0"/>
        <v>2031</v>
      </c>
    </row>
    <row r="4" spans="1:24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si="0"/>
        <v>3</v>
      </c>
      <c r="L4" s="10">
        <f t="shared" si="0"/>
        <v>4</v>
      </c>
      <c r="M4" s="10">
        <f t="shared" si="0"/>
        <v>5</v>
      </c>
      <c r="N4" s="10">
        <f t="shared" si="0"/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10">
        <f t="shared" si="0"/>
        <v>11</v>
      </c>
      <c r="T4" s="10">
        <f t="shared" si="0"/>
        <v>12</v>
      </c>
      <c r="U4" s="10">
        <f t="shared" si="0"/>
        <v>13</v>
      </c>
      <c r="V4" s="10">
        <f t="shared" si="0"/>
        <v>14</v>
      </c>
      <c r="W4" s="10">
        <f t="shared" si="0"/>
        <v>15</v>
      </c>
      <c r="X4" s="10"/>
    </row>
    <row r="5" spans="1:24" s="8" customFormat="1" x14ac:dyDescent="0.2">
      <c r="A5" s="4"/>
      <c r="E5" s="9"/>
      <c r="F5" s="1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4" s="8" customFormat="1" x14ac:dyDescent="0.2">
      <c r="A6" s="4"/>
      <c r="C6" s="8" t="s">
        <v>64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4" s="8" customFormat="1" x14ac:dyDescent="0.2">
      <c r="A7" s="10">
        <v>1</v>
      </c>
      <c r="D7" s="13" t="s">
        <v>23</v>
      </c>
      <c r="E7" s="19"/>
      <c r="F7" s="21">
        <v>2017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4" s="8" customFormat="1" x14ac:dyDescent="0.2">
      <c r="A8" s="10">
        <f>A7+1</f>
        <v>2</v>
      </c>
      <c r="D8" s="13" t="s">
        <v>32</v>
      </c>
      <c r="E8" s="19"/>
      <c r="F8" s="17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4" x14ac:dyDescent="0.2">
      <c r="A9" s="10"/>
      <c r="F9" s="30"/>
    </row>
    <row r="10" spans="1:24" s="8" customFormat="1" x14ac:dyDescent="0.2">
      <c r="A10" s="10">
        <f>A8+1</f>
        <v>3</v>
      </c>
      <c r="D10" s="13" t="s">
        <v>30</v>
      </c>
      <c r="E10" s="19"/>
      <c r="F10" s="18" t="s">
        <v>33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4" s="8" customFormat="1" x14ac:dyDescent="0.2">
      <c r="A11" s="10">
        <f>A10+1</f>
        <v>4</v>
      </c>
      <c r="D11" s="13" t="s">
        <v>31</v>
      </c>
      <c r="E11" s="19"/>
      <c r="F11" s="18" t="s">
        <v>37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4" s="8" customFormat="1" x14ac:dyDescent="0.2">
      <c r="A12" s="10"/>
      <c r="D12" s="13"/>
      <c r="E12" s="19"/>
      <c r="F12" s="1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4" s="8" customFormat="1" x14ac:dyDescent="0.2">
      <c r="A13" s="10">
        <f>A11+1</f>
        <v>5</v>
      </c>
      <c r="D13" s="13" t="s">
        <v>71</v>
      </c>
      <c r="E13" s="19"/>
      <c r="F13" s="22">
        <v>2.5000000000000001E-2</v>
      </c>
      <c r="G13" s="23"/>
      <c r="H13" s="23"/>
      <c r="I13" s="36">
        <f>$F13</f>
        <v>2.5000000000000001E-2</v>
      </c>
      <c r="J13" s="36">
        <f t="shared" ref="J13:W13" si="1">$F13</f>
        <v>2.5000000000000001E-2</v>
      </c>
      <c r="K13" s="36">
        <f t="shared" si="1"/>
        <v>2.5000000000000001E-2</v>
      </c>
      <c r="L13" s="36">
        <f t="shared" si="1"/>
        <v>2.5000000000000001E-2</v>
      </c>
      <c r="M13" s="36">
        <f t="shared" si="1"/>
        <v>2.5000000000000001E-2</v>
      </c>
      <c r="N13" s="36">
        <f t="shared" si="1"/>
        <v>2.5000000000000001E-2</v>
      </c>
      <c r="O13" s="36">
        <f t="shared" si="1"/>
        <v>2.5000000000000001E-2</v>
      </c>
      <c r="P13" s="36">
        <f t="shared" si="1"/>
        <v>2.5000000000000001E-2</v>
      </c>
      <c r="Q13" s="36">
        <f t="shared" si="1"/>
        <v>2.5000000000000001E-2</v>
      </c>
      <c r="R13" s="36">
        <f t="shared" si="1"/>
        <v>2.5000000000000001E-2</v>
      </c>
      <c r="S13" s="36">
        <f t="shared" si="1"/>
        <v>2.5000000000000001E-2</v>
      </c>
      <c r="T13" s="36">
        <f t="shared" si="1"/>
        <v>2.5000000000000001E-2</v>
      </c>
      <c r="U13" s="36">
        <f t="shared" si="1"/>
        <v>2.5000000000000001E-2</v>
      </c>
      <c r="V13" s="36">
        <f t="shared" si="1"/>
        <v>2.5000000000000001E-2</v>
      </c>
      <c r="W13" s="36">
        <f t="shared" si="1"/>
        <v>2.5000000000000001E-2</v>
      </c>
    </row>
    <row r="14" spans="1:24" s="8" customFormat="1" x14ac:dyDescent="0.2">
      <c r="A14" s="10"/>
      <c r="D14" s="13"/>
      <c r="E14" s="19"/>
      <c r="F14" s="24"/>
      <c r="G14" s="23"/>
      <c r="H14" s="23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4" s="8" customFormat="1" x14ac:dyDescent="0.2">
      <c r="A15" s="10">
        <f>A13+1</f>
        <v>6</v>
      </c>
      <c r="D15" s="13" t="s">
        <v>24</v>
      </c>
      <c r="E15" s="19"/>
      <c r="F15" s="22">
        <v>0.5</v>
      </c>
      <c r="G15" s="23"/>
      <c r="H15" s="23"/>
      <c r="I15" s="36">
        <f t="shared" ref="I15:W16" si="2">$F15</f>
        <v>0.5</v>
      </c>
      <c r="J15" s="36">
        <f t="shared" si="2"/>
        <v>0.5</v>
      </c>
      <c r="K15" s="36">
        <f t="shared" si="2"/>
        <v>0.5</v>
      </c>
      <c r="L15" s="36">
        <f t="shared" si="2"/>
        <v>0.5</v>
      </c>
      <c r="M15" s="36">
        <f t="shared" si="2"/>
        <v>0.5</v>
      </c>
      <c r="N15" s="36">
        <f t="shared" si="2"/>
        <v>0.5</v>
      </c>
      <c r="O15" s="36">
        <f t="shared" si="2"/>
        <v>0.5</v>
      </c>
      <c r="P15" s="36">
        <f t="shared" si="2"/>
        <v>0.5</v>
      </c>
      <c r="Q15" s="36">
        <f t="shared" si="2"/>
        <v>0.5</v>
      </c>
      <c r="R15" s="36">
        <f t="shared" si="2"/>
        <v>0.5</v>
      </c>
      <c r="S15" s="36">
        <f t="shared" si="2"/>
        <v>0.5</v>
      </c>
      <c r="T15" s="36">
        <f t="shared" si="2"/>
        <v>0.5</v>
      </c>
      <c r="U15" s="36">
        <f t="shared" si="2"/>
        <v>0.5</v>
      </c>
      <c r="V15" s="36">
        <f t="shared" si="2"/>
        <v>0.5</v>
      </c>
      <c r="W15" s="36">
        <f t="shared" si="2"/>
        <v>0.5</v>
      </c>
    </row>
    <row r="16" spans="1:24" s="8" customFormat="1" x14ac:dyDescent="0.2">
      <c r="A16" s="10">
        <f>A15+1</f>
        <v>7</v>
      </c>
      <c r="D16" s="13" t="s">
        <v>25</v>
      </c>
      <c r="E16" s="19"/>
      <c r="F16" s="22">
        <v>0.06</v>
      </c>
      <c r="G16" s="23"/>
      <c r="H16" s="23"/>
      <c r="I16" s="36">
        <f t="shared" si="2"/>
        <v>0.06</v>
      </c>
      <c r="J16" s="36">
        <f t="shared" si="2"/>
        <v>0.06</v>
      </c>
      <c r="K16" s="36">
        <f t="shared" si="2"/>
        <v>0.06</v>
      </c>
      <c r="L16" s="36">
        <f t="shared" si="2"/>
        <v>0.06</v>
      </c>
      <c r="M16" s="36">
        <f t="shared" si="2"/>
        <v>0.06</v>
      </c>
      <c r="N16" s="36">
        <f t="shared" si="2"/>
        <v>0.06</v>
      </c>
      <c r="O16" s="36">
        <f t="shared" si="2"/>
        <v>0.06</v>
      </c>
      <c r="P16" s="36">
        <f t="shared" si="2"/>
        <v>0.06</v>
      </c>
      <c r="Q16" s="36">
        <f t="shared" si="2"/>
        <v>0.06</v>
      </c>
      <c r="R16" s="36">
        <f t="shared" si="2"/>
        <v>0.06</v>
      </c>
      <c r="S16" s="36">
        <f t="shared" si="2"/>
        <v>0.06</v>
      </c>
      <c r="T16" s="36">
        <f t="shared" si="2"/>
        <v>0.06</v>
      </c>
      <c r="U16" s="36">
        <f t="shared" si="2"/>
        <v>0.06</v>
      </c>
      <c r="V16" s="36">
        <f t="shared" si="2"/>
        <v>0.06</v>
      </c>
      <c r="W16" s="36">
        <f t="shared" si="2"/>
        <v>0.06</v>
      </c>
    </row>
    <row r="17" spans="1:24" s="8" customFormat="1" x14ac:dyDescent="0.2">
      <c r="A17" s="10"/>
      <c r="D17" s="13"/>
      <c r="E17" s="19"/>
      <c r="F17" s="24"/>
      <c r="G17" s="23"/>
      <c r="H17" s="23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4" s="8" customFormat="1" x14ac:dyDescent="0.2">
      <c r="A18" s="10">
        <f>A16+1</f>
        <v>8</v>
      </c>
      <c r="D18" s="13" t="s">
        <v>26</v>
      </c>
      <c r="E18" s="19"/>
      <c r="F18" s="26"/>
      <c r="G18" s="23"/>
      <c r="H18" s="23"/>
      <c r="I18" s="15">
        <f t="shared" ref="I18:W18" si="3">1-I15</f>
        <v>0.5</v>
      </c>
      <c r="J18" s="15">
        <f t="shared" si="3"/>
        <v>0.5</v>
      </c>
      <c r="K18" s="15">
        <f t="shared" si="3"/>
        <v>0.5</v>
      </c>
      <c r="L18" s="15">
        <f t="shared" si="3"/>
        <v>0.5</v>
      </c>
      <c r="M18" s="15">
        <f t="shared" si="3"/>
        <v>0.5</v>
      </c>
      <c r="N18" s="15">
        <f t="shared" si="3"/>
        <v>0.5</v>
      </c>
      <c r="O18" s="15">
        <f t="shared" si="3"/>
        <v>0.5</v>
      </c>
      <c r="P18" s="15">
        <f t="shared" si="3"/>
        <v>0.5</v>
      </c>
      <c r="Q18" s="15">
        <f t="shared" si="3"/>
        <v>0.5</v>
      </c>
      <c r="R18" s="15">
        <f t="shared" si="3"/>
        <v>0.5</v>
      </c>
      <c r="S18" s="15">
        <f t="shared" si="3"/>
        <v>0.5</v>
      </c>
      <c r="T18" s="15">
        <f t="shared" si="3"/>
        <v>0.5</v>
      </c>
      <c r="U18" s="15">
        <f t="shared" si="3"/>
        <v>0.5</v>
      </c>
      <c r="V18" s="15">
        <f t="shared" si="3"/>
        <v>0.5</v>
      </c>
      <c r="W18" s="15">
        <f t="shared" si="3"/>
        <v>0.5</v>
      </c>
    </row>
    <row r="19" spans="1:24" s="8" customFormat="1" x14ac:dyDescent="0.2">
      <c r="A19" s="10">
        <f>A18+1</f>
        <v>9</v>
      </c>
      <c r="D19" s="13" t="s">
        <v>27</v>
      </c>
      <c r="E19" s="19"/>
      <c r="F19" s="22">
        <v>0.11</v>
      </c>
      <c r="G19" s="23"/>
      <c r="H19" s="23"/>
      <c r="I19" s="36">
        <f t="shared" ref="I19:W19" si="4">$F19</f>
        <v>0.11</v>
      </c>
      <c r="J19" s="36">
        <f t="shared" si="4"/>
        <v>0.11</v>
      </c>
      <c r="K19" s="36">
        <f t="shared" si="4"/>
        <v>0.11</v>
      </c>
      <c r="L19" s="36">
        <f t="shared" si="4"/>
        <v>0.11</v>
      </c>
      <c r="M19" s="36">
        <f t="shared" si="4"/>
        <v>0.11</v>
      </c>
      <c r="N19" s="36">
        <f t="shared" si="4"/>
        <v>0.11</v>
      </c>
      <c r="O19" s="36">
        <f t="shared" si="4"/>
        <v>0.11</v>
      </c>
      <c r="P19" s="36">
        <f t="shared" si="4"/>
        <v>0.11</v>
      </c>
      <c r="Q19" s="36">
        <f t="shared" si="4"/>
        <v>0.11</v>
      </c>
      <c r="R19" s="36">
        <f t="shared" si="4"/>
        <v>0.11</v>
      </c>
      <c r="S19" s="36">
        <f t="shared" si="4"/>
        <v>0.11</v>
      </c>
      <c r="T19" s="36">
        <f t="shared" si="4"/>
        <v>0.11</v>
      </c>
      <c r="U19" s="36">
        <f t="shared" si="4"/>
        <v>0.11</v>
      </c>
      <c r="V19" s="36">
        <f t="shared" si="4"/>
        <v>0.11</v>
      </c>
      <c r="W19" s="36">
        <f t="shared" si="4"/>
        <v>0.11</v>
      </c>
    </row>
    <row r="20" spans="1:24" s="8" customFormat="1" x14ac:dyDescent="0.2">
      <c r="A20" s="10"/>
      <c r="D20" s="13"/>
      <c r="E20" s="19"/>
      <c r="F20" s="2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4" s="8" customFormat="1" x14ac:dyDescent="0.2">
      <c r="A21" s="10">
        <f>A19+1</f>
        <v>10</v>
      </c>
      <c r="D21" s="13" t="s">
        <v>65</v>
      </c>
      <c r="E21" s="19"/>
      <c r="F21" s="26"/>
      <c r="G21" s="23"/>
      <c r="H21" s="23"/>
      <c r="I21" s="15">
        <f>I15*I16+I18*I19</f>
        <v>8.4999999999999992E-2</v>
      </c>
      <c r="J21" s="15">
        <f t="shared" ref="J21:W21" si="5">J15*J16+J18*J19</f>
        <v>8.4999999999999992E-2</v>
      </c>
      <c r="K21" s="15">
        <f t="shared" si="5"/>
        <v>8.4999999999999992E-2</v>
      </c>
      <c r="L21" s="15">
        <f t="shared" si="5"/>
        <v>8.4999999999999992E-2</v>
      </c>
      <c r="M21" s="15">
        <f t="shared" si="5"/>
        <v>8.4999999999999992E-2</v>
      </c>
      <c r="N21" s="15">
        <f t="shared" si="5"/>
        <v>8.4999999999999992E-2</v>
      </c>
      <c r="O21" s="15">
        <f t="shared" si="5"/>
        <v>8.4999999999999992E-2</v>
      </c>
      <c r="P21" s="15">
        <f t="shared" si="5"/>
        <v>8.4999999999999992E-2</v>
      </c>
      <c r="Q21" s="15">
        <f t="shared" si="5"/>
        <v>8.4999999999999992E-2</v>
      </c>
      <c r="R21" s="15">
        <f t="shared" si="5"/>
        <v>8.4999999999999992E-2</v>
      </c>
      <c r="S21" s="15">
        <f t="shared" si="5"/>
        <v>8.4999999999999992E-2</v>
      </c>
      <c r="T21" s="15">
        <f t="shared" si="5"/>
        <v>8.4999999999999992E-2</v>
      </c>
      <c r="U21" s="15">
        <f t="shared" si="5"/>
        <v>8.4999999999999992E-2</v>
      </c>
      <c r="V21" s="15">
        <f t="shared" si="5"/>
        <v>8.4999999999999992E-2</v>
      </c>
      <c r="W21" s="15">
        <f t="shared" si="5"/>
        <v>8.4999999999999992E-2</v>
      </c>
    </row>
    <row r="22" spans="1:24" s="8" customFormat="1" x14ac:dyDescent="0.2">
      <c r="A22" s="10"/>
      <c r="D22" s="13"/>
      <c r="E22" s="19"/>
      <c r="F22" s="26"/>
      <c r="G22" s="23"/>
      <c r="H22" s="23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4" s="8" customFormat="1" x14ac:dyDescent="0.2">
      <c r="A23" s="10">
        <f>A21+1</f>
        <v>11</v>
      </c>
      <c r="D23" s="13" t="s">
        <v>81</v>
      </c>
      <c r="E23" s="19"/>
      <c r="F23" s="26"/>
      <c r="G23" s="23"/>
      <c r="H23" s="23"/>
      <c r="I23" s="42">
        <v>0.05</v>
      </c>
      <c r="J23" s="42">
        <f>MAX(0.1*(1-SUM($I23:I23)),(1-SUM($I23:I23))/(16.5-J4))</f>
        <v>9.5000000000000001E-2</v>
      </c>
      <c r="K23" s="42">
        <f>MAX(0.1*(1-SUM($I23:J23)),(1-SUM($I23:J23))/(16.5-K4))</f>
        <v>8.5500000000000007E-2</v>
      </c>
      <c r="L23" s="42">
        <f>MAX(0.1*(1-SUM($I23:K23)),(1-SUM($I23:K23))/(16.5-L4))</f>
        <v>7.6950000000000005E-2</v>
      </c>
      <c r="M23" s="42">
        <f>MAX(0.1*(1-SUM($I23:L23)),(1-SUM($I23:L23))/(16.5-M4))</f>
        <v>6.9254999999999997E-2</v>
      </c>
      <c r="N23" s="42">
        <f>MAX(0.1*(1-SUM($I23:M23)),(1-SUM($I23:M23))/(16.5-N4))</f>
        <v>6.2329499999999996E-2</v>
      </c>
      <c r="O23" s="42">
        <f>MAX(0.1*(1-SUM($I23:N23)),(1-SUM($I23:N23))/(16.5-O4))</f>
        <v>5.9048999999999997E-2</v>
      </c>
      <c r="P23" s="42">
        <f>MAX(0.1*(1-SUM($I23:O23)),(1-SUM($I23:O23))/(16.5-P4))</f>
        <v>5.9048999999999983E-2</v>
      </c>
      <c r="Q23" s="42">
        <f>MAX(0.1*(1-SUM($I23:P23)),(1-SUM($I23:P23))/(16.5-Q4))</f>
        <v>5.9048999999999997E-2</v>
      </c>
      <c r="R23" s="42">
        <f>MAX(0.1*(1-SUM($I23:Q23)),(1-SUM($I23:Q23))/(16.5-R4))</f>
        <v>5.904899999999999E-2</v>
      </c>
      <c r="S23" s="42">
        <f>MAX(0.1*(1-SUM($I23:R23)),(1-SUM($I23:R23))/(16.5-S4))</f>
        <v>5.904899999999999E-2</v>
      </c>
      <c r="T23" s="42">
        <f>MAX(0.1*(1-SUM($I23:S23)),(1-SUM($I23:S23))/(16.5-T4))</f>
        <v>5.9048999999999983E-2</v>
      </c>
      <c r="U23" s="42">
        <f>MAX(0.1*(1-SUM($I23:T23)),(1-SUM($I23:T23))/(16.5-U4))</f>
        <v>5.904899999999997E-2</v>
      </c>
      <c r="V23" s="42">
        <f>MAX(0.1*(1-SUM($I23:U23)),(1-SUM($I23:U23))/(16.5-V4))</f>
        <v>5.9048999999999949E-2</v>
      </c>
      <c r="W23" s="42">
        <f>MAX(0.1*(1-SUM($I23:V23)),(1-SUM($I23:V23))/(16.5-W4))</f>
        <v>5.9048999999999983E-2</v>
      </c>
      <c r="X23" s="42">
        <f>MAX(0.1*(1-SUM($I23:W23)),(1-SUM($I23:W23))/0.5)/2</f>
        <v>2.9524499999999954E-2</v>
      </c>
    </row>
    <row r="24" spans="1:24" s="8" customFormat="1" x14ac:dyDescent="0.2">
      <c r="A24" s="10">
        <f>A23+1</f>
        <v>12</v>
      </c>
      <c r="D24" s="13" t="s">
        <v>85</v>
      </c>
      <c r="E24" s="19"/>
      <c r="F24" s="18" t="s">
        <v>37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s="8" customFormat="1" x14ac:dyDescent="0.2">
      <c r="A25" s="10">
        <f>A24+1</f>
        <v>13</v>
      </c>
      <c r="D25" s="13" t="s">
        <v>82</v>
      </c>
      <c r="E25" s="19"/>
      <c r="F25" s="39">
        <v>0.35</v>
      </c>
      <c r="G25" s="23"/>
      <c r="H25" s="23"/>
      <c r="I25" s="40">
        <f t="shared" ref="I25:W25" si="6">$F25</f>
        <v>0.35</v>
      </c>
      <c r="J25" s="40">
        <f t="shared" si="6"/>
        <v>0.35</v>
      </c>
      <c r="K25" s="40">
        <f t="shared" si="6"/>
        <v>0.35</v>
      </c>
      <c r="L25" s="40">
        <f t="shared" si="6"/>
        <v>0.35</v>
      </c>
      <c r="M25" s="40">
        <f t="shared" si="6"/>
        <v>0.35</v>
      </c>
      <c r="N25" s="40">
        <f t="shared" si="6"/>
        <v>0.35</v>
      </c>
      <c r="O25" s="40">
        <f t="shared" si="6"/>
        <v>0.35</v>
      </c>
      <c r="P25" s="40">
        <f t="shared" si="6"/>
        <v>0.35</v>
      </c>
      <c r="Q25" s="40">
        <f t="shared" si="6"/>
        <v>0.35</v>
      </c>
      <c r="R25" s="40">
        <f t="shared" si="6"/>
        <v>0.35</v>
      </c>
      <c r="S25" s="40">
        <f t="shared" si="6"/>
        <v>0.35</v>
      </c>
      <c r="T25" s="40">
        <f t="shared" si="6"/>
        <v>0.35</v>
      </c>
      <c r="U25" s="40">
        <f t="shared" si="6"/>
        <v>0.35</v>
      </c>
      <c r="V25" s="40">
        <f t="shared" si="6"/>
        <v>0.35</v>
      </c>
      <c r="W25" s="40">
        <f t="shared" si="6"/>
        <v>0.35</v>
      </c>
    </row>
    <row r="26" spans="1:24" s="8" customFormat="1" x14ac:dyDescent="0.2">
      <c r="A26" s="10"/>
      <c r="D26" s="13"/>
      <c r="E26" s="19"/>
      <c r="F26" s="41"/>
      <c r="G26" s="23"/>
      <c r="H26" s="23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4" s="8" customFormat="1" x14ac:dyDescent="0.2">
      <c r="A27" s="10">
        <f>A25+1</f>
        <v>14</v>
      </c>
      <c r="D27" s="13" t="s">
        <v>83</v>
      </c>
      <c r="E27" s="19"/>
      <c r="F27" s="38">
        <v>2</v>
      </c>
      <c r="G27" s="23"/>
      <c r="H27" s="23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4" s="8" customFormat="1" x14ac:dyDescent="0.2">
      <c r="A28" s="10">
        <f>A27+1</f>
        <v>15</v>
      </c>
      <c r="D28" s="13" t="s">
        <v>86</v>
      </c>
      <c r="E28" s="19"/>
      <c r="F28" s="22" t="s">
        <v>37</v>
      </c>
      <c r="G28" s="23"/>
      <c r="H28" s="23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s="8" customFormat="1" x14ac:dyDescent="0.2">
      <c r="A29" s="10">
        <f>A28+1</f>
        <v>16</v>
      </c>
      <c r="D29" s="13" t="s">
        <v>84</v>
      </c>
      <c r="E29" s="19"/>
      <c r="F29" s="39">
        <v>8.8400000000000006E-2</v>
      </c>
      <c r="G29" s="23"/>
      <c r="H29" s="23"/>
      <c r="I29" s="40">
        <f t="shared" ref="I29:W29" si="7">$F29</f>
        <v>8.8400000000000006E-2</v>
      </c>
      <c r="J29" s="40">
        <f t="shared" si="7"/>
        <v>8.8400000000000006E-2</v>
      </c>
      <c r="K29" s="40">
        <f t="shared" si="7"/>
        <v>8.8400000000000006E-2</v>
      </c>
      <c r="L29" s="40">
        <f t="shared" si="7"/>
        <v>8.8400000000000006E-2</v>
      </c>
      <c r="M29" s="40">
        <f t="shared" si="7"/>
        <v>8.8400000000000006E-2</v>
      </c>
      <c r="N29" s="40">
        <f t="shared" si="7"/>
        <v>8.8400000000000006E-2</v>
      </c>
      <c r="O29" s="40">
        <f t="shared" si="7"/>
        <v>8.8400000000000006E-2</v>
      </c>
      <c r="P29" s="40">
        <f t="shared" si="7"/>
        <v>8.8400000000000006E-2</v>
      </c>
      <c r="Q29" s="40">
        <f t="shared" si="7"/>
        <v>8.8400000000000006E-2</v>
      </c>
      <c r="R29" s="40">
        <f t="shared" si="7"/>
        <v>8.8400000000000006E-2</v>
      </c>
      <c r="S29" s="40">
        <f t="shared" si="7"/>
        <v>8.8400000000000006E-2</v>
      </c>
      <c r="T29" s="40">
        <f t="shared" si="7"/>
        <v>8.8400000000000006E-2</v>
      </c>
      <c r="U29" s="40">
        <f t="shared" si="7"/>
        <v>8.8400000000000006E-2</v>
      </c>
      <c r="V29" s="40">
        <f t="shared" si="7"/>
        <v>8.8400000000000006E-2</v>
      </c>
      <c r="W29" s="40">
        <f t="shared" si="7"/>
        <v>8.8400000000000006E-2</v>
      </c>
    </row>
    <row r="30" spans="1:24" s="8" customFormat="1" x14ac:dyDescent="0.2">
      <c r="A30" s="10"/>
      <c r="D30" s="13"/>
      <c r="E30" s="19"/>
      <c r="F30" s="24"/>
      <c r="G30" s="23"/>
      <c r="H30" s="23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4" s="8" customFormat="1" x14ac:dyDescent="0.2">
      <c r="A31" s="10">
        <f>A29+1</f>
        <v>17</v>
      </c>
      <c r="D31" s="13" t="s">
        <v>28</v>
      </c>
      <c r="E31" s="19"/>
      <c r="F31" s="22">
        <v>0.02</v>
      </c>
      <c r="G31" s="23"/>
      <c r="H31" s="23"/>
      <c r="I31" s="36">
        <f t="shared" ref="I31:W32" si="8">$F31</f>
        <v>0.02</v>
      </c>
      <c r="J31" s="36">
        <f t="shared" si="8"/>
        <v>0.02</v>
      </c>
      <c r="K31" s="36">
        <f t="shared" si="8"/>
        <v>0.02</v>
      </c>
      <c r="L31" s="36">
        <f t="shared" si="8"/>
        <v>0.02</v>
      </c>
      <c r="M31" s="36">
        <f t="shared" si="8"/>
        <v>0.02</v>
      </c>
      <c r="N31" s="36">
        <f t="shared" si="8"/>
        <v>0.02</v>
      </c>
      <c r="O31" s="36">
        <f t="shared" si="8"/>
        <v>0.02</v>
      </c>
      <c r="P31" s="36">
        <f t="shared" si="8"/>
        <v>0.02</v>
      </c>
      <c r="Q31" s="36">
        <f t="shared" si="8"/>
        <v>0.02</v>
      </c>
      <c r="R31" s="36">
        <f t="shared" si="8"/>
        <v>0.02</v>
      </c>
      <c r="S31" s="36">
        <f t="shared" si="8"/>
        <v>0.02</v>
      </c>
      <c r="T31" s="36">
        <f t="shared" si="8"/>
        <v>0.02</v>
      </c>
      <c r="U31" s="36">
        <f t="shared" si="8"/>
        <v>0.02</v>
      </c>
      <c r="V31" s="36">
        <f t="shared" si="8"/>
        <v>0.02</v>
      </c>
      <c r="W31" s="36">
        <f t="shared" si="8"/>
        <v>0.02</v>
      </c>
    </row>
    <row r="32" spans="1:24" s="8" customFormat="1" x14ac:dyDescent="0.2">
      <c r="A32" s="10">
        <f>A31+1</f>
        <v>18</v>
      </c>
      <c r="D32" s="13" t="s">
        <v>29</v>
      </c>
      <c r="E32" s="19"/>
      <c r="F32" s="22">
        <v>0.02</v>
      </c>
      <c r="G32" s="23"/>
      <c r="H32" s="23"/>
      <c r="I32" s="36">
        <f t="shared" si="8"/>
        <v>0.02</v>
      </c>
      <c r="J32" s="36">
        <f t="shared" si="8"/>
        <v>0.02</v>
      </c>
      <c r="K32" s="36">
        <f t="shared" si="8"/>
        <v>0.02</v>
      </c>
      <c r="L32" s="36">
        <f t="shared" si="8"/>
        <v>0.02</v>
      </c>
      <c r="M32" s="36">
        <f t="shared" si="8"/>
        <v>0.02</v>
      </c>
      <c r="N32" s="36">
        <f t="shared" si="8"/>
        <v>0.02</v>
      </c>
      <c r="O32" s="36">
        <f t="shared" si="8"/>
        <v>0.02</v>
      </c>
      <c r="P32" s="36">
        <f t="shared" si="8"/>
        <v>0.02</v>
      </c>
      <c r="Q32" s="36">
        <f t="shared" si="8"/>
        <v>0.02</v>
      </c>
      <c r="R32" s="36">
        <f t="shared" si="8"/>
        <v>0.02</v>
      </c>
      <c r="S32" s="36">
        <f t="shared" si="8"/>
        <v>0.02</v>
      </c>
      <c r="T32" s="36">
        <f t="shared" si="8"/>
        <v>0.02</v>
      </c>
      <c r="U32" s="36">
        <f t="shared" si="8"/>
        <v>0.02</v>
      </c>
      <c r="V32" s="36">
        <f t="shared" si="8"/>
        <v>0.02</v>
      </c>
      <c r="W32" s="36">
        <f t="shared" si="8"/>
        <v>0.02</v>
      </c>
    </row>
    <row r="33" spans="1:23" s="8" customFormat="1" x14ac:dyDescent="0.2">
      <c r="A33" s="10"/>
      <c r="E33" s="9"/>
      <c r="F33" s="23"/>
      <c r="G33" s="23"/>
      <c r="H33" s="23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s="8" customFormat="1" x14ac:dyDescent="0.2">
      <c r="A34" s="10"/>
      <c r="C34" s="8" t="s">
        <v>7</v>
      </c>
      <c r="E34" s="9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s="8" customFormat="1" x14ac:dyDescent="0.2">
      <c r="A35" s="10">
        <f>A32+1</f>
        <v>19</v>
      </c>
      <c r="C35" s="8" t="s">
        <v>8</v>
      </c>
      <c r="D35" s="13" t="s">
        <v>9</v>
      </c>
      <c r="E35" s="19"/>
      <c r="I35" s="12">
        <v>0</v>
      </c>
      <c r="J35" s="12">
        <f>I39</f>
        <v>0</v>
      </c>
      <c r="K35" s="12">
        <f t="shared" ref="K35:W35" si="9">J39</f>
        <v>0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</row>
    <row r="36" spans="1:23" s="8" customFormat="1" x14ac:dyDescent="0.2">
      <c r="A36" s="10">
        <f>A35+1</f>
        <v>20</v>
      </c>
      <c r="D36" s="13" t="s">
        <v>10</v>
      </c>
      <c r="E36" s="19"/>
      <c r="I36" s="12">
        <f t="shared" ref="I36:W36" si="10">I8</f>
        <v>0</v>
      </c>
      <c r="J36" s="12">
        <f t="shared" si="10"/>
        <v>0</v>
      </c>
      <c r="K36" s="12">
        <f t="shared" si="10"/>
        <v>0</v>
      </c>
      <c r="L36" s="12">
        <f t="shared" si="10"/>
        <v>0</v>
      </c>
      <c r="M36" s="12">
        <f t="shared" si="10"/>
        <v>0</v>
      </c>
      <c r="N36" s="12">
        <f t="shared" si="10"/>
        <v>0</v>
      </c>
      <c r="O36" s="12">
        <f t="shared" si="10"/>
        <v>0</v>
      </c>
      <c r="P36" s="12">
        <f t="shared" si="10"/>
        <v>0</v>
      </c>
      <c r="Q36" s="12">
        <f t="shared" si="10"/>
        <v>0</v>
      </c>
      <c r="R36" s="12">
        <f t="shared" si="10"/>
        <v>0</v>
      </c>
      <c r="S36" s="12">
        <f t="shared" si="10"/>
        <v>0</v>
      </c>
      <c r="T36" s="12">
        <f t="shared" si="10"/>
        <v>0</v>
      </c>
      <c r="U36" s="12">
        <f t="shared" si="10"/>
        <v>0</v>
      </c>
      <c r="V36" s="12">
        <f t="shared" si="10"/>
        <v>0</v>
      </c>
      <c r="W36" s="12">
        <f t="shared" si="10"/>
        <v>0</v>
      </c>
    </row>
    <row r="37" spans="1:23" s="8" customFormat="1" x14ac:dyDescent="0.2">
      <c r="A37" s="10">
        <f>A36+1</f>
        <v>21</v>
      </c>
      <c r="D37" s="13" t="str">
        <f>IF(F11="Y","N/A (CWIP in Rate Base)", IF(F10="IDC","Interest During Construction","AFUDC"))</f>
        <v>N/A (CWIP in Rate Base)</v>
      </c>
      <c r="E37" s="19"/>
      <c r="I37" s="12">
        <f>($F11="N")*((I3&lt;$F7)*(I16*($F10="IDC")+I21*($F10="AFUDC"))*(I35+0.5*I36)+(I3&gt;=$F7)*0.5*I35*(I16*($F10="IDC")+I21*($F10="AFUDC"))/(1+0.5*(I16*($F10="IDC")+I21*($F10="AFUDC"))))</f>
        <v>0</v>
      </c>
      <c r="J37" s="12">
        <f>($F11="N")*((J3&lt;$F7)*(J16*($F10="IDC")+J21*($F10="AFUDC"))*(J35+0.5*J36)+(J3&gt;=$F7)*0.5*J35*(J16*($F10="IDC")+J21*($F10="AFUDC"))/(1+0.5*(J16*($F10="IDC")+J21*($F10="AFUDC"))))</f>
        <v>0</v>
      </c>
      <c r="K37" s="12">
        <f t="shared" ref="K37:W37" si="11">($F11="N")*((K3&lt;$F7)*(K16*($F10="IDC")+K21*($F10="AFUDC"))*(K35+0.5*K36)+(K3&gt;=$F7)*0.5*K35*(K16*($F10="IDC")+K21*($F10="AFUDC"))/(1+0.5*(K16*($F10="IDC")+K21*($F10="AFUDC"))))</f>
        <v>0</v>
      </c>
      <c r="L37" s="12">
        <f t="shared" si="11"/>
        <v>0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12">
        <f t="shared" si="11"/>
        <v>0</v>
      </c>
      <c r="W37" s="12">
        <f t="shared" si="11"/>
        <v>0</v>
      </c>
    </row>
    <row r="38" spans="1:23" s="8" customFormat="1" x14ac:dyDescent="0.2">
      <c r="A38" s="10">
        <f>A37+1</f>
        <v>22</v>
      </c>
      <c r="D38" s="13" t="s">
        <v>11</v>
      </c>
      <c r="E38" s="19"/>
      <c r="I38" s="12">
        <f t="shared" ref="I38:W38" si="12">IF(I3&gt;=$F7,-SUM(I35:I37),0)</f>
        <v>0</v>
      </c>
      <c r="J38" s="12">
        <f t="shared" si="12"/>
        <v>0</v>
      </c>
      <c r="K38" s="12">
        <f t="shared" si="12"/>
        <v>0</v>
      </c>
      <c r="L38" s="12">
        <f t="shared" si="12"/>
        <v>0</v>
      </c>
      <c r="M38" s="12">
        <f t="shared" si="12"/>
        <v>0</v>
      </c>
      <c r="N38" s="12">
        <f t="shared" si="12"/>
        <v>0</v>
      </c>
      <c r="O38" s="12">
        <f t="shared" si="12"/>
        <v>0</v>
      </c>
      <c r="P38" s="12">
        <f t="shared" si="12"/>
        <v>0</v>
      </c>
      <c r="Q38" s="12">
        <f t="shared" si="12"/>
        <v>0</v>
      </c>
      <c r="R38" s="12">
        <f t="shared" si="12"/>
        <v>0</v>
      </c>
      <c r="S38" s="12">
        <f t="shared" si="12"/>
        <v>0</v>
      </c>
      <c r="T38" s="12">
        <f t="shared" si="12"/>
        <v>0</v>
      </c>
      <c r="U38" s="12">
        <f t="shared" si="12"/>
        <v>0</v>
      </c>
      <c r="V38" s="12">
        <f t="shared" si="12"/>
        <v>0</v>
      </c>
      <c r="W38" s="12">
        <f t="shared" si="12"/>
        <v>0</v>
      </c>
    </row>
    <row r="39" spans="1:23" s="8" customFormat="1" x14ac:dyDescent="0.2">
      <c r="A39" s="10">
        <f>A38+1</f>
        <v>23</v>
      </c>
      <c r="D39" s="13" t="s">
        <v>12</v>
      </c>
      <c r="E39" s="19"/>
      <c r="I39" s="20">
        <f>SUM(I35:I38)</f>
        <v>0</v>
      </c>
      <c r="J39" s="20">
        <f>SUM(J35:J38)</f>
        <v>0</v>
      </c>
      <c r="K39" s="20">
        <f t="shared" ref="K39:W39" si="13">SUM(K35:K38)</f>
        <v>0</v>
      </c>
      <c r="L39" s="20">
        <f t="shared" si="13"/>
        <v>0</v>
      </c>
      <c r="M39" s="20">
        <f t="shared" si="13"/>
        <v>0</v>
      </c>
      <c r="N39" s="20">
        <f t="shared" si="13"/>
        <v>0</v>
      </c>
      <c r="O39" s="20">
        <f t="shared" si="13"/>
        <v>0</v>
      </c>
      <c r="P39" s="20">
        <f t="shared" si="13"/>
        <v>0</v>
      </c>
      <c r="Q39" s="20">
        <f t="shared" si="13"/>
        <v>0</v>
      </c>
      <c r="R39" s="20">
        <f t="shared" si="13"/>
        <v>0</v>
      </c>
      <c r="S39" s="20">
        <f t="shared" si="13"/>
        <v>0</v>
      </c>
      <c r="T39" s="20">
        <f t="shared" si="13"/>
        <v>0</v>
      </c>
      <c r="U39" s="20">
        <f t="shared" si="13"/>
        <v>0</v>
      </c>
      <c r="V39" s="20">
        <f t="shared" si="13"/>
        <v>0</v>
      </c>
      <c r="W39" s="20">
        <f t="shared" si="13"/>
        <v>0</v>
      </c>
    </row>
    <row r="40" spans="1:23" s="8" customFormat="1" x14ac:dyDescent="0.2">
      <c r="A40" s="10">
        <f>A39+1</f>
        <v>24</v>
      </c>
      <c r="D40" s="13" t="s">
        <v>16</v>
      </c>
      <c r="E40" s="19"/>
      <c r="I40" s="20">
        <f>(I35+I39)/2</f>
        <v>0</v>
      </c>
      <c r="J40" s="20">
        <f>(J35+J39)/2</f>
        <v>0</v>
      </c>
      <c r="K40" s="20">
        <f t="shared" ref="K40:W40" si="14">(K35+K39)/2</f>
        <v>0</v>
      </c>
      <c r="L40" s="20">
        <f t="shared" si="14"/>
        <v>0</v>
      </c>
      <c r="M40" s="20">
        <f t="shared" si="14"/>
        <v>0</v>
      </c>
      <c r="N40" s="20">
        <f t="shared" si="14"/>
        <v>0</v>
      </c>
      <c r="O40" s="20">
        <f t="shared" si="14"/>
        <v>0</v>
      </c>
      <c r="P40" s="20">
        <f t="shared" si="14"/>
        <v>0</v>
      </c>
      <c r="Q40" s="20">
        <f t="shared" si="14"/>
        <v>0</v>
      </c>
      <c r="R40" s="20">
        <f t="shared" si="14"/>
        <v>0</v>
      </c>
      <c r="S40" s="20">
        <f t="shared" si="14"/>
        <v>0</v>
      </c>
      <c r="T40" s="20">
        <f t="shared" si="14"/>
        <v>0</v>
      </c>
      <c r="U40" s="20">
        <f t="shared" si="14"/>
        <v>0</v>
      </c>
      <c r="V40" s="20">
        <f t="shared" si="14"/>
        <v>0</v>
      </c>
      <c r="W40" s="20">
        <f t="shared" si="14"/>
        <v>0</v>
      </c>
    </row>
    <row r="41" spans="1:23" s="8" customFormat="1" x14ac:dyDescent="0.2">
      <c r="A41" s="10"/>
      <c r="D41" s="13"/>
      <c r="E41" s="19"/>
      <c r="I41" s="12"/>
      <c r="J41" s="27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8" customFormat="1" x14ac:dyDescent="0.2">
      <c r="A42" s="10"/>
      <c r="C42" s="8" t="s">
        <v>60</v>
      </c>
      <c r="D42" s="13"/>
      <c r="E42" s="19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s="8" customFormat="1" x14ac:dyDescent="0.2">
      <c r="A43" s="10">
        <f>A40+1</f>
        <v>25</v>
      </c>
      <c r="D43" s="13" t="s">
        <v>9</v>
      </c>
      <c r="E43" s="19"/>
      <c r="I43" s="12">
        <v>0</v>
      </c>
      <c r="J43" s="12">
        <f>I46</f>
        <v>0</v>
      </c>
      <c r="K43" s="12">
        <f t="shared" ref="K43:W43" si="15">J46</f>
        <v>0</v>
      </c>
      <c r="L43" s="12">
        <f t="shared" si="15"/>
        <v>0</v>
      </c>
      <c r="M43" s="12">
        <f t="shared" si="15"/>
        <v>0</v>
      </c>
      <c r="N43" s="12">
        <f t="shared" si="15"/>
        <v>0</v>
      </c>
      <c r="O43" s="12">
        <f t="shared" si="15"/>
        <v>0</v>
      </c>
      <c r="P43" s="12">
        <f t="shared" si="15"/>
        <v>0</v>
      </c>
      <c r="Q43" s="12">
        <f t="shared" si="15"/>
        <v>0</v>
      </c>
      <c r="R43" s="12">
        <f t="shared" si="15"/>
        <v>0</v>
      </c>
      <c r="S43" s="12">
        <f t="shared" si="15"/>
        <v>0</v>
      </c>
      <c r="T43" s="12">
        <f t="shared" si="15"/>
        <v>0</v>
      </c>
      <c r="U43" s="12">
        <f t="shared" si="15"/>
        <v>0</v>
      </c>
      <c r="V43" s="12">
        <f t="shared" si="15"/>
        <v>0</v>
      </c>
      <c r="W43" s="12">
        <f t="shared" si="15"/>
        <v>0</v>
      </c>
    </row>
    <row r="44" spans="1:23" s="8" customFormat="1" x14ac:dyDescent="0.2">
      <c r="A44" s="10">
        <f>A43+1</f>
        <v>26</v>
      </c>
      <c r="D44" s="13" t="s">
        <v>11</v>
      </c>
      <c r="E44" s="19"/>
      <c r="I44" s="12">
        <f>-I38</f>
        <v>0</v>
      </c>
      <c r="J44" s="12">
        <f t="shared" ref="J44:W44" si="16">-J38</f>
        <v>0</v>
      </c>
      <c r="K44" s="12">
        <f t="shared" si="16"/>
        <v>0</v>
      </c>
      <c r="L44" s="12">
        <f t="shared" si="16"/>
        <v>0</v>
      </c>
      <c r="M44" s="12">
        <f t="shared" si="16"/>
        <v>0</v>
      </c>
      <c r="N44" s="12">
        <f t="shared" si="16"/>
        <v>0</v>
      </c>
      <c r="O44" s="12">
        <f t="shared" si="16"/>
        <v>0</v>
      </c>
      <c r="P44" s="12">
        <f t="shared" si="16"/>
        <v>0</v>
      </c>
      <c r="Q44" s="12">
        <f t="shared" si="16"/>
        <v>0</v>
      </c>
      <c r="R44" s="12">
        <f t="shared" si="16"/>
        <v>0</v>
      </c>
      <c r="S44" s="12">
        <f t="shared" si="16"/>
        <v>0</v>
      </c>
      <c r="T44" s="12">
        <f t="shared" si="16"/>
        <v>0</v>
      </c>
      <c r="U44" s="12">
        <f t="shared" si="16"/>
        <v>0</v>
      </c>
      <c r="V44" s="12">
        <f t="shared" si="16"/>
        <v>0</v>
      </c>
      <c r="W44" s="12">
        <f t="shared" si="16"/>
        <v>0</v>
      </c>
    </row>
    <row r="45" spans="1:23" s="8" customFormat="1" x14ac:dyDescent="0.2">
      <c r="A45" s="10">
        <f>A44+1</f>
        <v>27</v>
      </c>
      <c r="D45" s="13" t="s">
        <v>14</v>
      </c>
      <c r="E45" s="19"/>
      <c r="I45" s="12">
        <f>IF((I43+I44)&gt;(I50+I51),0,-(I43+I44))</f>
        <v>0</v>
      </c>
      <c r="J45" s="12">
        <f>IF((J43+J44)&gt;(J50+J51),0,-(J43+J44))</f>
        <v>0</v>
      </c>
      <c r="K45" s="12">
        <f>IF((K43+K44)&gt;(K50+K51),0,-(K43+K44))</f>
        <v>0</v>
      </c>
      <c r="L45" s="12">
        <f>IF((L43+L44)&gt;(L50+L51),0,-(L43+L44))</f>
        <v>0</v>
      </c>
      <c r="M45" s="12">
        <f t="shared" ref="M45:W45" si="17">IF((M43+M44)&gt;(M50+M51),0,-(M43+M44))</f>
        <v>0</v>
      </c>
      <c r="N45" s="12">
        <f t="shared" si="17"/>
        <v>0</v>
      </c>
      <c r="O45" s="12">
        <f t="shared" si="17"/>
        <v>0</v>
      </c>
      <c r="P45" s="12">
        <f t="shared" si="17"/>
        <v>0</v>
      </c>
      <c r="Q45" s="12">
        <f t="shared" si="17"/>
        <v>0</v>
      </c>
      <c r="R45" s="12">
        <f t="shared" si="17"/>
        <v>0</v>
      </c>
      <c r="S45" s="12">
        <f t="shared" si="17"/>
        <v>0</v>
      </c>
      <c r="T45" s="12">
        <f t="shared" si="17"/>
        <v>0</v>
      </c>
      <c r="U45" s="12">
        <f t="shared" si="17"/>
        <v>0</v>
      </c>
      <c r="V45" s="12">
        <f t="shared" si="17"/>
        <v>0</v>
      </c>
      <c r="W45" s="12">
        <f t="shared" si="17"/>
        <v>0</v>
      </c>
    </row>
    <row r="46" spans="1:23" s="8" customFormat="1" x14ac:dyDescent="0.2">
      <c r="A46" s="10">
        <f>A45+1</f>
        <v>28</v>
      </c>
      <c r="D46" s="13" t="s">
        <v>12</v>
      </c>
      <c r="E46" s="19"/>
      <c r="I46" s="20">
        <f>SUM(I43:I45)</f>
        <v>0</v>
      </c>
      <c r="J46" s="20">
        <f>SUM(J43:J45)</f>
        <v>0</v>
      </c>
      <c r="K46" s="20">
        <f t="shared" ref="K46:W46" si="18">SUM(K43:K45)</f>
        <v>0</v>
      </c>
      <c r="L46" s="20">
        <f t="shared" si="18"/>
        <v>0</v>
      </c>
      <c r="M46" s="20">
        <f t="shared" si="18"/>
        <v>0</v>
      </c>
      <c r="N46" s="20">
        <f t="shared" si="18"/>
        <v>0</v>
      </c>
      <c r="O46" s="20">
        <f t="shared" si="18"/>
        <v>0</v>
      </c>
      <c r="P46" s="20">
        <f t="shared" si="18"/>
        <v>0</v>
      </c>
      <c r="Q46" s="20">
        <f t="shared" si="18"/>
        <v>0</v>
      </c>
      <c r="R46" s="20">
        <f t="shared" si="18"/>
        <v>0</v>
      </c>
      <c r="S46" s="20">
        <f t="shared" si="18"/>
        <v>0</v>
      </c>
      <c r="T46" s="20">
        <f t="shared" si="18"/>
        <v>0</v>
      </c>
      <c r="U46" s="20">
        <f t="shared" si="18"/>
        <v>0</v>
      </c>
      <c r="V46" s="20">
        <f t="shared" si="18"/>
        <v>0</v>
      </c>
      <c r="W46" s="20">
        <f t="shared" si="18"/>
        <v>0</v>
      </c>
    </row>
    <row r="47" spans="1:23" s="8" customFormat="1" x14ac:dyDescent="0.2">
      <c r="A47" s="10">
        <f>A46+1</f>
        <v>29</v>
      </c>
      <c r="D47" s="13" t="s">
        <v>16</v>
      </c>
      <c r="E47" s="19"/>
      <c r="I47" s="20">
        <f>(I43+I46)/2</f>
        <v>0</v>
      </c>
      <c r="J47" s="20">
        <f>(J43+J46)/2</f>
        <v>0</v>
      </c>
      <c r="K47" s="20">
        <f t="shared" ref="K47:W47" si="19">(K43+K46)/2</f>
        <v>0</v>
      </c>
      <c r="L47" s="20">
        <f t="shared" si="19"/>
        <v>0</v>
      </c>
      <c r="M47" s="20">
        <f t="shared" si="19"/>
        <v>0</v>
      </c>
      <c r="N47" s="20">
        <f t="shared" si="19"/>
        <v>0</v>
      </c>
      <c r="O47" s="20">
        <f t="shared" si="19"/>
        <v>0</v>
      </c>
      <c r="P47" s="20">
        <f t="shared" si="19"/>
        <v>0</v>
      </c>
      <c r="Q47" s="20">
        <f t="shared" si="19"/>
        <v>0</v>
      </c>
      <c r="R47" s="20">
        <f t="shared" si="19"/>
        <v>0</v>
      </c>
      <c r="S47" s="20">
        <f t="shared" si="19"/>
        <v>0</v>
      </c>
      <c r="T47" s="20">
        <f t="shared" si="19"/>
        <v>0</v>
      </c>
      <c r="U47" s="20">
        <f t="shared" si="19"/>
        <v>0</v>
      </c>
      <c r="V47" s="20">
        <f t="shared" si="19"/>
        <v>0</v>
      </c>
      <c r="W47" s="20">
        <f t="shared" si="19"/>
        <v>0</v>
      </c>
    </row>
    <row r="48" spans="1:23" s="8" customFormat="1" x14ac:dyDescent="0.2">
      <c r="A48" s="10"/>
      <c r="D48" s="13"/>
      <c r="E48" s="19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s="8" customFormat="1" x14ac:dyDescent="0.2">
      <c r="A49" s="10"/>
      <c r="C49" s="8" t="s">
        <v>15</v>
      </c>
      <c r="D49" s="13"/>
      <c r="E49" s="19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s="8" customFormat="1" x14ac:dyDescent="0.2">
      <c r="A50" s="10">
        <f>A47+1</f>
        <v>30</v>
      </c>
      <c r="D50" s="13" t="s">
        <v>9</v>
      </c>
      <c r="E50" s="19"/>
      <c r="I50" s="12">
        <v>0</v>
      </c>
      <c r="J50" s="12">
        <f>I53</f>
        <v>0</v>
      </c>
      <c r="K50" s="12">
        <f t="shared" ref="K50:W50" si="20">J53</f>
        <v>0</v>
      </c>
      <c r="L50" s="12">
        <f t="shared" si="20"/>
        <v>0</v>
      </c>
      <c r="M50" s="12">
        <f t="shared" si="20"/>
        <v>0</v>
      </c>
      <c r="N50" s="12">
        <f t="shared" si="20"/>
        <v>0</v>
      </c>
      <c r="O50" s="12">
        <f t="shared" si="20"/>
        <v>0</v>
      </c>
      <c r="P50" s="12">
        <f t="shared" si="20"/>
        <v>0</v>
      </c>
      <c r="Q50" s="12">
        <f t="shared" si="20"/>
        <v>0</v>
      </c>
      <c r="R50" s="12">
        <f t="shared" si="20"/>
        <v>0</v>
      </c>
      <c r="S50" s="12">
        <f t="shared" si="20"/>
        <v>0</v>
      </c>
      <c r="T50" s="12">
        <f t="shared" si="20"/>
        <v>0</v>
      </c>
      <c r="U50" s="12">
        <f t="shared" si="20"/>
        <v>0</v>
      </c>
      <c r="V50" s="12">
        <f t="shared" si="20"/>
        <v>0</v>
      </c>
      <c r="W50" s="12">
        <f t="shared" si="20"/>
        <v>0</v>
      </c>
    </row>
    <row r="51" spans="1:23" s="8" customFormat="1" x14ac:dyDescent="0.2">
      <c r="A51" s="10">
        <f>A50+1</f>
        <v>31</v>
      </c>
      <c r="D51" s="13" t="s">
        <v>72</v>
      </c>
      <c r="E51" s="19"/>
      <c r="I51" s="12">
        <f>MAX(I13*(I43+0.5*I44),0)</f>
        <v>0</v>
      </c>
      <c r="J51" s="12">
        <f t="shared" ref="J51:W51" si="21">MIN(J13*(J43+0.5*J44),J43+J44-I53)</f>
        <v>0</v>
      </c>
      <c r="K51" s="12">
        <f t="shared" si="21"/>
        <v>0</v>
      </c>
      <c r="L51" s="12">
        <f t="shared" si="21"/>
        <v>0</v>
      </c>
      <c r="M51" s="12">
        <f t="shared" si="21"/>
        <v>0</v>
      </c>
      <c r="N51" s="12">
        <f t="shared" si="21"/>
        <v>0</v>
      </c>
      <c r="O51" s="12">
        <f t="shared" si="21"/>
        <v>0</v>
      </c>
      <c r="P51" s="12">
        <f t="shared" si="21"/>
        <v>0</v>
      </c>
      <c r="Q51" s="12">
        <f t="shared" si="21"/>
        <v>0</v>
      </c>
      <c r="R51" s="12">
        <f t="shared" si="21"/>
        <v>0</v>
      </c>
      <c r="S51" s="12">
        <f t="shared" si="21"/>
        <v>0</v>
      </c>
      <c r="T51" s="12">
        <f t="shared" si="21"/>
        <v>0</v>
      </c>
      <c r="U51" s="12">
        <f t="shared" si="21"/>
        <v>0</v>
      </c>
      <c r="V51" s="12">
        <f t="shared" si="21"/>
        <v>0</v>
      </c>
      <c r="W51" s="12">
        <f t="shared" si="21"/>
        <v>0</v>
      </c>
    </row>
    <row r="52" spans="1:23" s="8" customFormat="1" x14ac:dyDescent="0.2">
      <c r="A52" s="10">
        <f>A51+1</f>
        <v>32</v>
      </c>
      <c r="D52" s="13" t="s">
        <v>14</v>
      </c>
      <c r="E52" s="19"/>
      <c r="I52" s="12">
        <f>I45</f>
        <v>0</v>
      </c>
      <c r="J52" s="12">
        <f t="shared" ref="J52:W52" si="22">J45</f>
        <v>0</v>
      </c>
      <c r="K52" s="12">
        <f t="shared" si="22"/>
        <v>0</v>
      </c>
      <c r="L52" s="12">
        <f t="shared" si="22"/>
        <v>0</v>
      </c>
      <c r="M52" s="12">
        <f t="shared" si="22"/>
        <v>0</v>
      </c>
      <c r="N52" s="12">
        <f t="shared" si="22"/>
        <v>0</v>
      </c>
      <c r="O52" s="12">
        <f t="shared" si="22"/>
        <v>0</v>
      </c>
      <c r="P52" s="12">
        <f t="shared" si="22"/>
        <v>0</v>
      </c>
      <c r="Q52" s="12">
        <f t="shared" si="22"/>
        <v>0</v>
      </c>
      <c r="R52" s="12">
        <f t="shared" si="22"/>
        <v>0</v>
      </c>
      <c r="S52" s="12">
        <f t="shared" si="22"/>
        <v>0</v>
      </c>
      <c r="T52" s="12">
        <f t="shared" si="22"/>
        <v>0</v>
      </c>
      <c r="U52" s="12">
        <f t="shared" si="22"/>
        <v>0</v>
      </c>
      <c r="V52" s="12">
        <f t="shared" si="22"/>
        <v>0</v>
      </c>
      <c r="W52" s="12">
        <f t="shared" si="22"/>
        <v>0</v>
      </c>
    </row>
    <row r="53" spans="1:23" s="8" customFormat="1" x14ac:dyDescent="0.2">
      <c r="A53" s="10">
        <f>A52+1</f>
        <v>33</v>
      </c>
      <c r="D53" s="13" t="s">
        <v>12</v>
      </c>
      <c r="E53" s="19"/>
      <c r="I53" s="20">
        <f>SUM(I50:I52)</f>
        <v>0</v>
      </c>
      <c r="J53" s="20">
        <f>SUM(J50:J52)</f>
        <v>0</v>
      </c>
      <c r="K53" s="20">
        <f t="shared" ref="K53:W53" si="23">SUM(K50:K52)</f>
        <v>0</v>
      </c>
      <c r="L53" s="20">
        <f t="shared" si="23"/>
        <v>0</v>
      </c>
      <c r="M53" s="20">
        <f t="shared" si="23"/>
        <v>0</v>
      </c>
      <c r="N53" s="20">
        <f t="shared" si="23"/>
        <v>0</v>
      </c>
      <c r="O53" s="20">
        <f t="shared" si="23"/>
        <v>0</v>
      </c>
      <c r="P53" s="20">
        <f t="shared" si="23"/>
        <v>0</v>
      </c>
      <c r="Q53" s="20">
        <f t="shared" si="23"/>
        <v>0</v>
      </c>
      <c r="R53" s="20">
        <f t="shared" si="23"/>
        <v>0</v>
      </c>
      <c r="S53" s="20">
        <f t="shared" si="23"/>
        <v>0</v>
      </c>
      <c r="T53" s="20">
        <f t="shared" si="23"/>
        <v>0</v>
      </c>
      <c r="U53" s="20">
        <f t="shared" si="23"/>
        <v>0</v>
      </c>
      <c r="V53" s="20">
        <f t="shared" si="23"/>
        <v>0</v>
      </c>
      <c r="W53" s="20">
        <f t="shared" si="23"/>
        <v>0</v>
      </c>
    </row>
    <row r="54" spans="1:23" s="8" customFormat="1" x14ac:dyDescent="0.2">
      <c r="A54" s="10">
        <f>A53+1</f>
        <v>34</v>
      </c>
      <c r="D54" s="13" t="s">
        <v>16</v>
      </c>
      <c r="E54" s="19"/>
      <c r="I54" s="20">
        <f>(I50+I53)/2</f>
        <v>0</v>
      </c>
      <c r="J54" s="20">
        <f>(J50+J53)/2</f>
        <v>0</v>
      </c>
      <c r="K54" s="20">
        <f t="shared" ref="K54:W54" si="24">(K50+K53)/2</f>
        <v>0</v>
      </c>
      <c r="L54" s="20">
        <f t="shared" si="24"/>
        <v>0</v>
      </c>
      <c r="M54" s="20">
        <f t="shared" si="24"/>
        <v>0</v>
      </c>
      <c r="N54" s="20">
        <f t="shared" si="24"/>
        <v>0</v>
      </c>
      <c r="O54" s="20">
        <f t="shared" si="24"/>
        <v>0</v>
      </c>
      <c r="P54" s="20">
        <f t="shared" si="24"/>
        <v>0</v>
      </c>
      <c r="Q54" s="20">
        <f t="shared" si="24"/>
        <v>0</v>
      </c>
      <c r="R54" s="20">
        <f t="shared" si="24"/>
        <v>0</v>
      </c>
      <c r="S54" s="20">
        <f t="shared" si="24"/>
        <v>0</v>
      </c>
      <c r="T54" s="20">
        <f t="shared" si="24"/>
        <v>0</v>
      </c>
      <c r="U54" s="20">
        <f t="shared" si="24"/>
        <v>0</v>
      </c>
      <c r="V54" s="20">
        <f t="shared" si="24"/>
        <v>0</v>
      </c>
      <c r="W54" s="20">
        <f t="shared" si="24"/>
        <v>0</v>
      </c>
    </row>
    <row r="55" spans="1:23" s="8" customFormat="1" x14ac:dyDescent="0.2">
      <c r="A55" s="10"/>
      <c r="D55" s="13"/>
      <c r="E55" s="19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s="8" customFormat="1" x14ac:dyDescent="0.2">
      <c r="A56" s="10"/>
      <c r="C56" s="8" t="s">
        <v>79</v>
      </c>
      <c r="D56" s="13"/>
      <c r="E56" s="19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s="8" customFormat="1" x14ac:dyDescent="0.2">
      <c r="A57" s="10">
        <f>A54+1</f>
        <v>35</v>
      </c>
      <c r="D57" s="13" t="s">
        <v>9</v>
      </c>
      <c r="E57" s="19"/>
      <c r="I57" s="12">
        <v>0</v>
      </c>
      <c r="J57" s="12">
        <f>I60</f>
        <v>0</v>
      </c>
      <c r="K57" s="12">
        <f t="shared" ref="K57:W57" si="25">J60</f>
        <v>0</v>
      </c>
      <c r="L57" s="12">
        <f t="shared" si="25"/>
        <v>0</v>
      </c>
      <c r="M57" s="12">
        <f t="shared" si="25"/>
        <v>0</v>
      </c>
      <c r="N57" s="12">
        <f t="shared" si="25"/>
        <v>0</v>
      </c>
      <c r="O57" s="12">
        <f t="shared" si="25"/>
        <v>0</v>
      </c>
      <c r="P57" s="12">
        <f t="shared" si="25"/>
        <v>0</v>
      </c>
      <c r="Q57" s="12">
        <f t="shared" si="25"/>
        <v>0</v>
      </c>
      <c r="R57" s="12">
        <f t="shared" si="25"/>
        <v>0</v>
      </c>
      <c r="S57" s="12">
        <f t="shared" si="25"/>
        <v>0</v>
      </c>
      <c r="T57" s="12">
        <f t="shared" si="25"/>
        <v>0</v>
      </c>
      <c r="U57" s="12">
        <f t="shared" si="25"/>
        <v>0</v>
      </c>
      <c r="V57" s="12">
        <f t="shared" si="25"/>
        <v>0</v>
      </c>
      <c r="W57" s="12">
        <f t="shared" si="25"/>
        <v>0</v>
      </c>
    </row>
    <row r="58" spans="1:23" s="8" customFormat="1" x14ac:dyDescent="0.2">
      <c r="A58" s="10">
        <f>A57+1</f>
        <v>36</v>
      </c>
      <c r="D58" s="13" t="s">
        <v>11</v>
      </c>
      <c r="E58" s="19"/>
      <c r="I58" s="12">
        <f>-I38</f>
        <v>0</v>
      </c>
      <c r="J58" s="12">
        <f t="shared" ref="J58:W58" si="26">-J38</f>
        <v>0</v>
      </c>
      <c r="K58" s="12">
        <f t="shared" si="26"/>
        <v>0</v>
      </c>
      <c r="L58" s="12">
        <f t="shared" si="26"/>
        <v>0</v>
      </c>
      <c r="M58" s="12">
        <f t="shared" si="26"/>
        <v>0</v>
      </c>
      <c r="N58" s="12">
        <f t="shared" si="26"/>
        <v>0</v>
      </c>
      <c r="O58" s="12">
        <f t="shared" si="26"/>
        <v>0</v>
      </c>
      <c r="P58" s="12">
        <f t="shared" si="26"/>
        <v>0</v>
      </c>
      <c r="Q58" s="12">
        <f t="shared" si="26"/>
        <v>0</v>
      </c>
      <c r="R58" s="12">
        <f t="shared" si="26"/>
        <v>0</v>
      </c>
      <c r="S58" s="12">
        <f t="shared" si="26"/>
        <v>0</v>
      </c>
      <c r="T58" s="12">
        <f t="shared" si="26"/>
        <v>0</v>
      </c>
      <c r="U58" s="12">
        <f t="shared" si="26"/>
        <v>0</v>
      </c>
      <c r="V58" s="12">
        <f t="shared" si="26"/>
        <v>0</v>
      </c>
      <c r="W58" s="12">
        <f t="shared" si="26"/>
        <v>0</v>
      </c>
    </row>
    <row r="59" spans="1:23" s="8" customFormat="1" x14ac:dyDescent="0.2">
      <c r="A59" s="10">
        <f>A58+1</f>
        <v>37</v>
      </c>
      <c r="D59" s="13" t="s">
        <v>79</v>
      </c>
      <c r="E59" s="19"/>
      <c r="I59" s="12">
        <f>-I23*I58</f>
        <v>0</v>
      </c>
      <c r="J59" s="12">
        <f>-I23*J58-J23*I58</f>
        <v>0</v>
      </c>
      <c r="K59" s="12">
        <f>-I23*K58-J23*J58-K23*I58</f>
        <v>0</v>
      </c>
      <c r="L59" s="12">
        <f>-I23*L58-J23*K58-K23*J58-L23*I58</f>
        <v>0</v>
      </c>
      <c r="M59" s="12">
        <f>-I23*M58-J23*L58-K23*K58-L23*J58-M23*I58</f>
        <v>0</v>
      </c>
      <c r="N59" s="12">
        <f>-I23*N58-J23*M58-K23*L58-L23*K58-M23*J58-N23*I58</f>
        <v>0</v>
      </c>
      <c r="O59" s="12">
        <f>-I23*O58-J23*N58-K23*M58-L23*L58-M23*K58-N23*J58-O23*I58</f>
        <v>0</v>
      </c>
      <c r="P59" s="12">
        <f>-I23*P58-J23*O58-K23*N58-L23*M58-M23*L58-N23*K58-O23*J58-P23*I58</f>
        <v>0</v>
      </c>
      <c r="Q59" s="12">
        <f>-I23*Q58-J23*P58-K23*O58-L23*N58-M23*M58-N23*L58-O23*K58-P23*J58-Q23*I58</f>
        <v>0</v>
      </c>
      <c r="R59" s="12">
        <f>-I23*R58-J23*Q58-K23*P58-L23*O58-M23*N58-N23*M58-O23*L58-P23*K58-Q23*J58-R23*I58</f>
        <v>0</v>
      </c>
      <c r="S59" s="12">
        <f>-I23*S58-J23*R58-K23*Q58-L23*P58-M23*O58-N23*N58-O23*M58-P23*L58-Q23*K58-R23*J58-S23*I58</f>
        <v>0</v>
      </c>
      <c r="T59" s="12">
        <f>-I23*T58-J23*S58-K23*R58-L23*Q58-M23*P58-N23*O58-O23*N58-P23*M58-Q23*L58-R23*K58-S23*J58-T23*I58</f>
        <v>0</v>
      </c>
      <c r="U59" s="12">
        <f>-I23*U58-J23*T58-K23*S58-L23*R58-M23*Q58-N23*P58-O23*O58-P23*N58-Q23*M58-R23*L58-S23*K58-T23*J58-U23*I58</f>
        <v>0</v>
      </c>
      <c r="V59" s="12">
        <f>-I23*V58-J23*U58-K23*T58-L23*S58-M23*R58-N23*Q58-O23*P58-P23*O58-Q23*N58-R23*M58-S23*L58-T23*K58-U23*J58-V23*I58</f>
        <v>0</v>
      </c>
      <c r="W59" s="12">
        <f>-I23*W58-J23*V58-K23*U58-L23*T58-M23*S58-N23*R58-O23*Q58-P23*P58-Q23*O58-R23*N58-S23*M58-T23*L58-U23*K58-V23*J58-W23*I58</f>
        <v>0</v>
      </c>
    </row>
    <row r="60" spans="1:23" s="8" customFormat="1" x14ac:dyDescent="0.2">
      <c r="A60" s="10">
        <f>A59+1</f>
        <v>38</v>
      </c>
      <c r="D60" s="13" t="s">
        <v>12</v>
      </c>
      <c r="E60" s="19"/>
      <c r="I60" s="20">
        <f t="shared" ref="I60:W60" si="27">SUM(I57:I59)</f>
        <v>0</v>
      </c>
      <c r="J60" s="20">
        <f t="shared" si="27"/>
        <v>0</v>
      </c>
      <c r="K60" s="20">
        <f t="shared" si="27"/>
        <v>0</v>
      </c>
      <c r="L60" s="20">
        <f t="shared" si="27"/>
        <v>0</v>
      </c>
      <c r="M60" s="20">
        <f t="shared" si="27"/>
        <v>0</v>
      </c>
      <c r="N60" s="20">
        <f t="shared" si="27"/>
        <v>0</v>
      </c>
      <c r="O60" s="20">
        <f t="shared" si="27"/>
        <v>0</v>
      </c>
      <c r="P60" s="20">
        <f t="shared" si="27"/>
        <v>0</v>
      </c>
      <c r="Q60" s="20">
        <f t="shared" si="27"/>
        <v>0</v>
      </c>
      <c r="R60" s="20">
        <f t="shared" si="27"/>
        <v>0</v>
      </c>
      <c r="S60" s="20">
        <f t="shared" si="27"/>
        <v>0</v>
      </c>
      <c r="T60" s="20">
        <f t="shared" si="27"/>
        <v>0</v>
      </c>
      <c r="U60" s="20">
        <f t="shared" si="27"/>
        <v>0</v>
      </c>
      <c r="V60" s="20">
        <f t="shared" si="27"/>
        <v>0</v>
      </c>
      <c r="W60" s="20">
        <f t="shared" si="27"/>
        <v>0</v>
      </c>
    </row>
    <row r="61" spans="1:23" s="8" customFormat="1" x14ac:dyDescent="0.2">
      <c r="A61" s="10"/>
      <c r="D61" s="13"/>
      <c r="E61" s="19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s="8" customFormat="1" x14ac:dyDescent="0.2">
      <c r="A62" s="10"/>
      <c r="C62" s="8" t="s">
        <v>80</v>
      </c>
      <c r="D62" s="13"/>
      <c r="E62" s="19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s="8" customFormat="1" x14ac:dyDescent="0.2">
      <c r="A63" s="10">
        <f>A60+1</f>
        <v>39</v>
      </c>
      <c r="D63" s="13" t="s">
        <v>9</v>
      </c>
      <c r="E63" s="19"/>
      <c r="I63" s="12">
        <v>0</v>
      </c>
      <c r="J63" s="12">
        <f t="shared" ref="J63:W63" si="28">I66</f>
        <v>0</v>
      </c>
      <c r="K63" s="12">
        <f t="shared" si="28"/>
        <v>0</v>
      </c>
      <c r="L63" s="12">
        <f t="shared" si="28"/>
        <v>0</v>
      </c>
      <c r="M63" s="12">
        <f t="shared" si="28"/>
        <v>0</v>
      </c>
      <c r="N63" s="12">
        <f t="shared" si="28"/>
        <v>0</v>
      </c>
      <c r="O63" s="12">
        <f t="shared" si="28"/>
        <v>0</v>
      </c>
      <c r="P63" s="12">
        <f t="shared" si="28"/>
        <v>0</v>
      </c>
      <c r="Q63" s="12">
        <f t="shared" si="28"/>
        <v>0</v>
      </c>
      <c r="R63" s="12">
        <f t="shared" si="28"/>
        <v>0</v>
      </c>
      <c r="S63" s="12">
        <f t="shared" si="28"/>
        <v>0</v>
      </c>
      <c r="T63" s="12">
        <f t="shared" si="28"/>
        <v>0</v>
      </c>
      <c r="U63" s="12">
        <f t="shared" si="28"/>
        <v>0</v>
      </c>
      <c r="V63" s="12">
        <f t="shared" si="28"/>
        <v>0</v>
      </c>
      <c r="W63" s="12">
        <f t="shared" si="28"/>
        <v>0</v>
      </c>
    </row>
    <row r="64" spans="1:23" s="8" customFormat="1" x14ac:dyDescent="0.2">
      <c r="A64" s="10">
        <f>A63+1</f>
        <v>40</v>
      </c>
      <c r="D64" s="13" t="s">
        <v>11</v>
      </c>
      <c r="E64" s="19"/>
      <c r="I64" s="12">
        <f>-I38</f>
        <v>0</v>
      </c>
      <c r="J64" s="12">
        <f t="shared" ref="J64:W64" si="29">-J38</f>
        <v>0</v>
      </c>
      <c r="K64" s="12">
        <f t="shared" si="29"/>
        <v>0</v>
      </c>
      <c r="L64" s="12">
        <f t="shared" si="29"/>
        <v>0</v>
      </c>
      <c r="M64" s="12">
        <f t="shared" si="29"/>
        <v>0</v>
      </c>
      <c r="N64" s="12">
        <f t="shared" si="29"/>
        <v>0</v>
      </c>
      <c r="O64" s="12">
        <f t="shared" si="29"/>
        <v>0</v>
      </c>
      <c r="P64" s="12">
        <f t="shared" si="29"/>
        <v>0</v>
      </c>
      <c r="Q64" s="12">
        <f t="shared" si="29"/>
        <v>0</v>
      </c>
      <c r="R64" s="12">
        <f t="shared" si="29"/>
        <v>0</v>
      </c>
      <c r="S64" s="12">
        <f t="shared" si="29"/>
        <v>0</v>
      </c>
      <c r="T64" s="12">
        <f t="shared" si="29"/>
        <v>0</v>
      </c>
      <c r="U64" s="12">
        <f t="shared" si="29"/>
        <v>0</v>
      </c>
      <c r="V64" s="12">
        <f t="shared" si="29"/>
        <v>0</v>
      </c>
      <c r="W64" s="12">
        <f t="shared" si="29"/>
        <v>0</v>
      </c>
    </row>
    <row r="65" spans="1:23" s="8" customFormat="1" x14ac:dyDescent="0.2">
      <c r="A65" s="10">
        <f>A64+1</f>
        <v>41</v>
      </c>
      <c r="D65" s="13" t="s">
        <v>80</v>
      </c>
      <c r="E65" s="19"/>
      <c r="I65" s="12">
        <f t="shared" ref="I65:W65" si="30">-I13*$F27*(I63+0.5*I64)</f>
        <v>0</v>
      </c>
      <c r="J65" s="12">
        <f t="shared" si="30"/>
        <v>0</v>
      </c>
      <c r="K65" s="12">
        <f t="shared" si="30"/>
        <v>0</v>
      </c>
      <c r="L65" s="12">
        <f t="shared" si="30"/>
        <v>0</v>
      </c>
      <c r="M65" s="12">
        <f t="shared" si="30"/>
        <v>0</v>
      </c>
      <c r="N65" s="12">
        <f t="shared" si="30"/>
        <v>0</v>
      </c>
      <c r="O65" s="12">
        <f t="shared" si="30"/>
        <v>0</v>
      </c>
      <c r="P65" s="12">
        <f t="shared" si="30"/>
        <v>0</v>
      </c>
      <c r="Q65" s="12">
        <f t="shared" si="30"/>
        <v>0</v>
      </c>
      <c r="R65" s="12">
        <f t="shared" si="30"/>
        <v>0</v>
      </c>
      <c r="S65" s="12">
        <f t="shared" si="30"/>
        <v>0</v>
      </c>
      <c r="T65" s="12">
        <f t="shared" si="30"/>
        <v>0</v>
      </c>
      <c r="U65" s="12">
        <f t="shared" si="30"/>
        <v>0</v>
      </c>
      <c r="V65" s="12">
        <f t="shared" si="30"/>
        <v>0</v>
      </c>
      <c r="W65" s="12">
        <f t="shared" si="30"/>
        <v>0</v>
      </c>
    </row>
    <row r="66" spans="1:23" s="8" customFormat="1" x14ac:dyDescent="0.2">
      <c r="A66" s="10">
        <f>A65+1</f>
        <v>42</v>
      </c>
      <c r="D66" s="13" t="s">
        <v>12</v>
      </c>
      <c r="E66" s="19"/>
      <c r="I66" s="20">
        <f t="shared" ref="I66:W66" si="31">SUM(I63:I65)</f>
        <v>0</v>
      </c>
      <c r="J66" s="20">
        <f t="shared" si="31"/>
        <v>0</v>
      </c>
      <c r="K66" s="20">
        <f t="shared" si="31"/>
        <v>0</v>
      </c>
      <c r="L66" s="20">
        <f t="shared" si="31"/>
        <v>0</v>
      </c>
      <c r="M66" s="20">
        <f t="shared" si="31"/>
        <v>0</v>
      </c>
      <c r="N66" s="20">
        <f t="shared" si="31"/>
        <v>0</v>
      </c>
      <c r="O66" s="20">
        <f t="shared" si="31"/>
        <v>0</v>
      </c>
      <c r="P66" s="20">
        <f t="shared" si="31"/>
        <v>0</v>
      </c>
      <c r="Q66" s="20">
        <f t="shared" si="31"/>
        <v>0</v>
      </c>
      <c r="R66" s="20">
        <f t="shared" si="31"/>
        <v>0</v>
      </c>
      <c r="S66" s="20">
        <f t="shared" si="31"/>
        <v>0</v>
      </c>
      <c r="T66" s="20">
        <f t="shared" si="31"/>
        <v>0</v>
      </c>
      <c r="U66" s="20">
        <f t="shared" si="31"/>
        <v>0</v>
      </c>
      <c r="V66" s="20">
        <f t="shared" si="31"/>
        <v>0</v>
      </c>
      <c r="W66" s="20">
        <f t="shared" si="31"/>
        <v>0</v>
      </c>
    </row>
    <row r="67" spans="1:23" s="8" customFormat="1" x14ac:dyDescent="0.2">
      <c r="A67" s="10"/>
      <c r="D67" s="13"/>
      <c r="E67" s="19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s="8" customFormat="1" x14ac:dyDescent="0.2">
      <c r="A68" s="10"/>
      <c r="C68" s="8" t="s">
        <v>76</v>
      </c>
      <c r="D68" s="13"/>
      <c r="E68" s="19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s="8" customFormat="1" x14ac:dyDescent="0.2">
      <c r="A69" s="10">
        <f>A66+1</f>
        <v>43</v>
      </c>
      <c r="D69" s="13" t="s">
        <v>9</v>
      </c>
      <c r="E69" s="19"/>
      <c r="I69" s="12">
        <v>0</v>
      </c>
      <c r="J69" s="12">
        <f>I72</f>
        <v>0</v>
      </c>
      <c r="K69" s="12">
        <f t="shared" ref="K69:W69" si="32">J72</f>
        <v>0</v>
      </c>
      <c r="L69" s="12">
        <f t="shared" si="32"/>
        <v>0</v>
      </c>
      <c r="M69" s="12">
        <f t="shared" si="32"/>
        <v>0</v>
      </c>
      <c r="N69" s="12">
        <f t="shared" si="32"/>
        <v>0</v>
      </c>
      <c r="O69" s="12">
        <f t="shared" si="32"/>
        <v>0</v>
      </c>
      <c r="P69" s="12">
        <f t="shared" si="32"/>
        <v>0</v>
      </c>
      <c r="Q69" s="12">
        <f t="shared" si="32"/>
        <v>0</v>
      </c>
      <c r="R69" s="12">
        <f t="shared" si="32"/>
        <v>0</v>
      </c>
      <c r="S69" s="12">
        <f t="shared" si="32"/>
        <v>0</v>
      </c>
      <c r="T69" s="12">
        <f t="shared" si="32"/>
        <v>0</v>
      </c>
      <c r="U69" s="12">
        <f t="shared" si="32"/>
        <v>0</v>
      </c>
      <c r="V69" s="12">
        <f t="shared" si="32"/>
        <v>0</v>
      </c>
      <c r="W69" s="12">
        <f t="shared" si="32"/>
        <v>0</v>
      </c>
    </row>
    <row r="70" spans="1:23" s="8" customFormat="1" x14ac:dyDescent="0.2">
      <c r="A70" s="10">
        <f>A69+1</f>
        <v>44</v>
      </c>
      <c r="D70" s="13" t="s">
        <v>77</v>
      </c>
      <c r="E70" s="19"/>
      <c r="I70" s="12">
        <f>($F24="Y")*I25*(-I59-I51-I71)</f>
        <v>0</v>
      </c>
      <c r="J70" s="12">
        <f>($F24="Y")*J25*(-J59-J51-J71)</f>
        <v>0</v>
      </c>
      <c r="K70" s="12">
        <f t="shared" ref="K70:W70" si="33">($F24="Y")*K25*(-K59-K51-K71)</f>
        <v>0</v>
      </c>
      <c r="L70" s="12">
        <f t="shared" si="33"/>
        <v>0</v>
      </c>
      <c r="M70" s="12">
        <f t="shared" si="33"/>
        <v>0</v>
      </c>
      <c r="N70" s="12">
        <f t="shared" si="33"/>
        <v>0</v>
      </c>
      <c r="O70" s="12">
        <f t="shared" si="33"/>
        <v>0</v>
      </c>
      <c r="P70" s="12">
        <f t="shared" si="33"/>
        <v>0</v>
      </c>
      <c r="Q70" s="12">
        <f t="shared" si="33"/>
        <v>0</v>
      </c>
      <c r="R70" s="12">
        <f t="shared" si="33"/>
        <v>0</v>
      </c>
      <c r="S70" s="12">
        <f t="shared" si="33"/>
        <v>0</v>
      </c>
      <c r="T70" s="12">
        <f t="shared" si="33"/>
        <v>0</v>
      </c>
      <c r="U70" s="12">
        <f t="shared" si="33"/>
        <v>0</v>
      </c>
      <c r="V70" s="12">
        <f t="shared" si="33"/>
        <v>0</v>
      </c>
      <c r="W70" s="12">
        <f t="shared" si="33"/>
        <v>0</v>
      </c>
    </row>
    <row r="71" spans="1:23" s="8" customFormat="1" x14ac:dyDescent="0.2">
      <c r="A71" s="10">
        <f>A70+1</f>
        <v>45</v>
      </c>
      <c r="D71" s="13" t="s">
        <v>78</v>
      </c>
      <c r="E71" s="19"/>
      <c r="I71" s="12">
        <f>($F28="Y")*I29*(-I65-I51)</f>
        <v>0</v>
      </c>
      <c r="J71" s="12">
        <f t="shared" ref="J71:W71" si="34">($F28="Y")*J29*(-J65-J51)</f>
        <v>0</v>
      </c>
      <c r="K71" s="12">
        <f t="shared" si="34"/>
        <v>0</v>
      </c>
      <c r="L71" s="12">
        <f t="shared" si="34"/>
        <v>0</v>
      </c>
      <c r="M71" s="12">
        <f t="shared" si="34"/>
        <v>0</v>
      </c>
      <c r="N71" s="12">
        <f t="shared" si="34"/>
        <v>0</v>
      </c>
      <c r="O71" s="12">
        <f t="shared" si="34"/>
        <v>0</v>
      </c>
      <c r="P71" s="12">
        <f t="shared" si="34"/>
        <v>0</v>
      </c>
      <c r="Q71" s="12">
        <f t="shared" si="34"/>
        <v>0</v>
      </c>
      <c r="R71" s="12">
        <f t="shared" si="34"/>
        <v>0</v>
      </c>
      <c r="S71" s="12">
        <f t="shared" si="34"/>
        <v>0</v>
      </c>
      <c r="T71" s="12">
        <f t="shared" si="34"/>
        <v>0</v>
      </c>
      <c r="U71" s="12">
        <f t="shared" si="34"/>
        <v>0</v>
      </c>
      <c r="V71" s="12">
        <f t="shared" si="34"/>
        <v>0</v>
      </c>
      <c r="W71" s="12">
        <f t="shared" si="34"/>
        <v>0</v>
      </c>
    </row>
    <row r="72" spans="1:23" s="8" customFormat="1" x14ac:dyDescent="0.2">
      <c r="A72" s="10">
        <f>A71+1</f>
        <v>46</v>
      </c>
      <c r="D72" s="13" t="s">
        <v>12</v>
      </c>
      <c r="E72" s="19"/>
      <c r="I72" s="20">
        <f>SUM(I69:I71)</f>
        <v>0</v>
      </c>
      <c r="J72" s="20">
        <f>SUM(J69:J71)</f>
        <v>0</v>
      </c>
      <c r="K72" s="20">
        <f t="shared" ref="K72:W72" si="35">SUM(K69:K71)</f>
        <v>0</v>
      </c>
      <c r="L72" s="20">
        <f t="shared" si="35"/>
        <v>0</v>
      </c>
      <c r="M72" s="20">
        <f t="shared" si="35"/>
        <v>0</v>
      </c>
      <c r="N72" s="20">
        <f t="shared" si="35"/>
        <v>0</v>
      </c>
      <c r="O72" s="20">
        <f t="shared" si="35"/>
        <v>0</v>
      </c>
      <c r="P72" s="20">
        <f t="shared" si="35"/>
        <v>0</v>
      </c>
      <c r="Q72" s="20">
        <f t="shared" si="35"/>
        <v>0</v>
      </c>
      <c r="R72" s="20">
        <f t="shared" si="35"/>
        <v>0</v>
      </c>
      <c r="S72" s="20">
        <f t="shared" si="35"/>
        <v>0</v>
      </c>
      <c r="T72" s="20">
        <f t="shared" si="35"/>
        <v>0</v>
      </c>
      <c r="U72" s="20">
        <f t="shared" si="35"/>
        <v>0</v>
      </c>
      <c r="V72" s="20">
        <f t="shared" si="35"/>
        <v>0</v>
      </c>
      <c r="W72" s="20">
        <f t="shared" si="35"/>
        <v>0</v>
      </c>
    </row>
    <row r="73" spans="1:23" s="8" customFormat="1" x14ac:dyDescent="0.2">
      <c r="A73" s="10">
        <f>A72+1</f>
        <v>47</v>
      </c>
      <c r="D73" s="13" t="s">
        <v>16</v>
      </c>
      <c r="E73" s="19"/>
      <c r="I73" s="20">
        <f>(I69+I72)/2</f>
        <v>0</v>
      </c>
      <c r="J73" s="20">
        <f>(J69+J72)/2</f>
        <v>0</v>
      </c>
      <c r="K73" s="20">
        <f t="shared" ref="K73:W73" si="36">(K69+K72)/2</f>
        <v>0</v>
      </c>
      <c r="L73" s="20">
        <f t="shared" si="36"/>
        <v>0</v>
      </c>
      <c r="M73" s="20">
        <f t="shared" si="36"/>
        <v>0</v>
      </c>
      <c r="N73" s="20">
        <f t="shared" si="36"/>
        <v>0</v>
      </c>
      <c r="O73" s="20">
        <f t="shared" si="36"/>
        <v>0</v>
      </c>
      <c r="P73" s="20">
        <f t="shared" si="36"/>
        <v>0</v>
      </c>
      <c r="Q73" s="20">
        <f t="shared" si="36"/>
        <v>0</v>
      </c>
      <c r="R73" s="20">
        <f t="shared" si="36"/>
        <v>0</v>
      </c>
      <c r="S73" s="20">
        <f t="shared" si="36"/>
        <v>0</v>
      </c>
      <c r="T73" s="20">
        <f t="shared" si="36"/>
        <v>0</v>
      </c>
      <c r="U73" s="20">
        <f t="shared" si="36"/>
        <v>0</v>
      </c>
      <c r="V73" s="20">
        <f t="shared" si="36"/>
        <v>0</v>
      </c>
      <c r="W73" s="20">
        <f t="shared" si="36"/>
        <v>0</v>
      </c>
    </row>
    <row r="74" spans="1:23" s="8" customFormat="1" x14ac:dyDescent="0.2">
      <c r="A74" s="10"/>
      <c r="D74" s="13"/>
      <c r="E74" s="19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s="8" customFormat="1" x14ac:dyDescent="0.2">
      <c r="A75" s="10"/>
      <c r="C75" s="8" t="s">
        <v>21</v>
      </c>
      <c r="D75" s="13"/>
      <c r="E75" s="19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s="8" customFormat="1" x14ac:dyDescent="0.2">
      <c r="A76" s="10">
        <f>A73+1</f>
        <v>48</v>
      </c>
      <c r="D76" s="13" t="s">
        <v>13</v>
      </c>
      <c r="E76" s="19"/>
      <c r="I76" s="12">
        <f t="shared" ref="I76:W76" si="37">I47</f>
        <v>0</v>
      </c>
      <c r="J76" s="12">
        <f t="shared" si="37"/>
        <v>0</v>
      </c>
      <c r="K76" s="12">
        <f t="shared" si="37"/>
        <v>0</v>
      </c>
      <c r="L76" s="12">
        <f t="shared" si="37"/>
        <v>0</v>
      </c>
      <c r="M76" s="12">
        <f t="shared" si="37"/>
        <v>0</v>
      </c>
      <c r="N76" s="12">
        <f t="shared" si="37"/>
        <v>0</v>
      </c>
      <c r="O76" s="12">
        <f t="shared" si="37"/>
        <v>0</v>
      </c>
      <c r="P76" s="12">
        <f t="shared" si="37"/>
        <v>0</v>
      </c>
      <c r="Q76" s="12">
        <f t="shared" si="37"/>
        <v>0</v>
      </c>
      <c r="R76" s="12">
        <f t="shared" si="37"/>
        <v>0</v>
      </c>
      <c r="S76" s="12">
        <f t="shared" si="37"/>
        <v>0</v>
      </c>
      <c r="T76" s="12">
        <f t="shared" si="37"/>
        <v>0</v>
      </c>
      <c r="U76" s="12">
        <f t="shared" si="37"/>
        <v>0</v>
      </c>
      <c r="V76" s="12">
        <f t="shared" si="37"/>
        <v>0</v>
      </c>
      <c r="W76" s="12">
        <f t="shared" si="37"/>
        <v>0</v>
      </c>
    </row>
    <row r="77" spans="1:23" s="8" customFormat="1" x14ac:dyDescent="0.2">
      <c r="A77" s="10">
        <f>A76+1</f>
        <v>49</v>
      </c>
      <c r="D77" s="13" t="s">
        <v>15</v>
      </c>
      <c r="E77" s="19"/>
      <c r="I77" s="12">
        <f t="shared" ref="I77:W77" si="38">-I54</f>
        <v>0</v>
      </c>
      <c r="J77" s="12">
        <f t="shared" si="38"/>
        <v>0</v>
      </c>
      <c r="K77" s="12">
        <f t="shared" si="38"/>
        <v>0</v>
      </c>
      <c r="L77" s="12">
        <f t="shared" si="38"/>
        <v>0</v>
      </c>
      <c r="M77" s="12">
        <f t="shared" si="38"/>
        <v>0</v>
      </c>
      <c r="N77" s="12">
        <f t="shared" si="38"/>
        <v>0</v>
      </c>
      <c r="O77" s="12">
        <f t="shared" si="38"/>
        <v>0</v>
      </c>
      <c r="P77" s="12">
        <f t="shared" si="38"/>
        <v>0</v>
      </c>
      <c r="Q77" s="12">
        <f t="shared" si="38"/>
        <v>0</v>
      </c>
      <c r="R77" s="12">
        <f t="shared" si="38"/>
        <v>0</v>
      </c>
      <c r="S77" s="12">
        <f t="shared" si="38"/>
        <v>0</v>
      </c>
      <c r="T77" s="12">
        <f t="shared" si="38"/>
        <v>0</v>
      </c>
      <c r="U77" s="12">
        <f t="shared" si="38"/>
        <v>0</v>
      </c>
      <c r="V77" s="12">
        <f t="shared" si="38"/>
        <v>0</v>
      </c>
      <c r="W77" s="12">
        <f t="shared" si="38"/>
        <v>0</v>
      </c>
    </row>
    <row r="78" spans="1:23" s="8" customFormat="1" x14ac:dyDescent="0.2">
      <c r="A78" s="10">
        <f>A77+1</f>
        <v>50</v>
      </c>
      <c r="D78" s="13" t="s">
        <v>20</v>
      </c>
      <c r="E78" s="19"/>
      <c r="F78" s="28"/>
      <c r="I78" s="12">
        <f t="shared" ref="I78:W78" si="39">($F11="Y")*I40</f>
        <v>0</v>
      </c>
      <c r="J78" s="12">
        <f t="shared" si="39"/>
        <v>0</v>
      </c>
      <c r="K78" s="12">
        <f t="shared" si="39"/>
        <v>0</v>
      </c>
      <c r="L78" s="12">
        <f t="shared" si="39"/>
        <v>0</v>
      </c>
      <c r="M78" s="12">
        <f t="shared" si="39"/>
        <v>0</v>
      </c>
      <c r="N78" s="12">
        <f t="shared" si="39"/>
        <v>0</v>
      </c>
      <c r="O78" s="12">
        <f t="shared" si="39"/>
        <v>0</v>
      </c>
      <c r="P78" s="12">
        <f t="shared" si="39"/>
        <v>0</v>
      </c>
      <c r="Q78" s="12">
        <f t="shared" si="39"/>
        <v>0</v>
      </c>
      <c r="R78" s="12">
        <f t="shared" si="39"/>
        <v>0</v>
      </c>
      <c r="S78" s="12">
        <f t="shared" si="39"/>
        <v>0</v>
      </c>
      <c r="T78" s="12">
        <f t="shared" si="39"/>
        <v>0</v>
      </c>
      <c r="U78" s="12">
        <f t="shared" si="39"/>
        <v>0</v>
      </c>
      <c r="V78" s="12">
        <f t="shared" si="39"/>
        <v>0</v>
      </c>
      <c r="W78" s="12">
        <f t="shared" si="39"/>
        <v>0</v>
      </c>
    </row>
    <row r="79" spans="1:23" s="8" customFormat="1" x14ac:dyDescent="0.2">
      <c r="A79" s="10">
        <f>A78+1</f>
        <v>51</v>
      </c>
      <c r="D79" s="13" t="s">
        <v>36</v>
      </c>
      <c r="E79" s="19"/>
      <c r="F79" s="28"/>
      <c r="I79" s="12">
        <f>-I73</f>
        <v>0</v>
      </c>
      <c r="J79" s="12">
        <f>-J73</f>
        <v>0</v>
      </c>
      <c r="K79" s="12">
        <f t="shared" ref="K79:W79" si="40">-K73</f>
        <v>0</v>
      </c>
      <c r="L79" s="12">
        <f t="shared" si="40"/>
        <v>0</v>
      </c>
      <c r="M79" s="12">
        <f t="shared" si="40"/>
        <v>0</v>
      </c>
      <c r="N79" s="12">
        <f t="shared" si="40"/>
        <v>0</v>
      </c>
      <c r="O79" s="12">
        <f t="shared" si="40"/>
        <v>0</v>
      </c>
      <c r="P79" s="12">
        <f t="shared" si="40"/>
        <v>0</v>
      </c>
      <c r="Q79" s="12">
        <f t="shared" si="40"/>
        <v>0</v>
      </c>
      <c r="R79" s="12">
        <f t="shared" si="40"/>
        <v>0</v>
      </c>
      <c r="S79" s="12">
        <f t="shared" si="40"/>
        <v>0</v>
      </c>
      <c r="T79" s="12">
        <f t="shared" si="40"/>
        <v>0</v>
      </c>
      <c r="U79" s="12">
        <f t="shared" si="40"/>
        <v>0</v>
      </c>
      <c r="V79" s="12">
        <f t="shared" si="40"/>
        <v>0</v>
      </c>
      <c r="W79" s="12">
        <f t="shared" si="40"/>
        <v>0</v>
      </c>
    </row>
    <row r="80" spans="1:23" s="8" customFormat="1" x14ac:dyDescent="0.2">
      <c r="A80" s="10">
        <f>A79+1</f>
        <v>52</v>
      </c>
      <c r="D80" s="13" t="s">
        <v>5</v>
      </c>
      <c r="E80" s="19"/>
      <c r="I80" s="20">
        <f>SUM(I76:I79)</f>
        <v>0</v>
      </c>
      <c r="J80" s="20">
        <f>SUM(J76:J79)</f>
        <v>0</v>
      </c>
      <c r="K80" s="20">
        <f t="shared" ref="K80:W80" si="41">SUM(K76:K79)</f>
        <v>0</v>
      </c>
      <c r="L80" s="20">
        <f t="shared" si="41"/>
        <v>0</v>
      </c>
      <c r="M80" s="20">
        <f t="shared" si="41"/>
        <v>0</v>
      </c>
      <c r="N80" s="20">
        <f t="shared" si="41"/>
        <v>0</v>
      </c>
      <c r="O80" s="20">
        <f t="shared" si="41"/>
        <v>0</v>
      </c>
      <c r="P80" s="20">
        <f t="shared" si="41"/>
        <v>0</v>
      </c>
      <c r="Q80" s="20">
        <f t="shared" si="41"/>
        <v>0</v>
      </c>
      <c r="R80" s="20">
        <f t="shared" si="41"/>
        <v>0</v>
      </c>
      <c r="S80" s="20">
        <f t="shared" si="41"/>
        <v>0</v>
      </c>
      <c r="T80" s="20">
        <f t="shared" si="41"/>
        <v>0</v>
      </c>
      <c r="U80" s="20">
        <f t="shared" si="41"/>
        <v>0</v>
      </c>
      <c r="V80" s="20">
        <f t="shared" si="41"/>
        <v>0</v>
      </c>
      <c r="W80" s="20">
        <f t="shared" si="41"/>
        <v>0</v>
      </c>
    </row>
    <row r="81" spans="1:23" s="8" customFormat="1" x14ac:dyDescent="0.2">
      <c r="A81" s="10"/>
      <c r="D81" s="13"/>
      <c r="E81" s="19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3" s="8" customFormat="1" x14ac:dyDescent="0.2">
      <c r="A82" s="10"/>
      <c r="C82" s="8" t="s">
        <v>17</v>
      </c>
      <c r="D82" s="13"/>
      <c r="E82" s="19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3" s="8" customFormat="1" x14ac:dyDescent="0.2">
      <c r="A83" s="10">
        <f>A80+1</f>
        <v>53</v>
      </c>
      <c r="D83" s="13" t="s">
        <v>4</v>
      </c>
      <c r="E83" s="19"/>
      <c r="I83" s="12">
        <f t="shared" ref="I83:W83" si="42">I51</f>
        <v>0</v>
      </c>
      <c r="J83" s="12">
        <f t="shared" si="42"/>
        <v>0</v>
      </c>
      <c r="K83" s="12">
        <f t="shared" si="42"/>
        <v>0</v>
      </c>
      <c r="L83" s="12">
        <f t="shared" si="42"/>
        <v>0</v>
      </c>
      <c r="M83" s="12">
        <f t="shared" si="42"/>
        <v>0</v>
      </c>
      <c r="N83" s="12">
        <f t="shared" si="42"/>
        <v>0</v>
      </c>
      <c r="O83" s="12">
        <f t="shared" si="42"/>
        <v>0</v>
      </c>
      <c r="P83" s="12">
        <f t="shared" si="42"/>
        <v>0</v>
      </c>
      <c r="Q83" s="12">
        <f t="shared" si="42"/>
        <v>0</v>
      </c>
      <c r="R83" s="12">
        <f t="shared" si="42"/>
        <v>0</v>
      </c>
      <c r="S83" s="12">
        <f t="shared" si="42"/>
        <v>0</v>
      </c>
      <c r="T83" s="12">
        <f t="shared" si="42"/>
        <v>0</v>
      </c>
      <c r="U83" s="12">
        <f t="shared" si="42"/>
        <v>0</v>
      </c>
      <c r="V83" s="12">
        <f t="shared" si="42"/>
        <v>0</v>
      </c>
      <c r="W83" s="12">
        <f t="shared" si="42"/>
        <v>0</v>
      </c>
    </row>
    <row r="84" spans="1:23" s="8" customFormat="1" x14ac:dyDescent="0.2">
      <c r="A84" s="10">
        <f t="shared" ref="A84:A89" si="43">A83+1</f>
        <v>54</v>
      </c>
      <c r="D84" s="13" t="s">
        <v>34</v>
      </c>
      <c r="E84" s="19"/>
      <c r="I84" s="12">
        <f t="shared" ref="I84:W84" si="44">I15*I16*I80</f>
        <v>0</v>
      </c>
      <c r="J84" s="12">
        <f t="shared" si="44"/>
        <v>0</v>
      </c>
      <c r="K84" s="12">
        <f t="shared" si="44"/>
        <v>0</v>
      </c>
      <c r="L84" s="12">
        <f t="shared" si="44"/>
        <v>0</v>
      </c>
      <c r="M84" s="12">
        <f t="shared" si="44"/>
        <v>0</v>
      </c>
      <c r="N84" s="12">
        <f t="shared" si="44"/>
        <v>0</v>
      </c>
      <c r="O84" s="12">
        <f t="shared" si="44"/>
        <v>0</v>
      </c>
      <c r="P84" s="12">
        <f t="shared" si="44"/>
        <v>0</v>
      </c>
      <c r="Q84" s="12">
        <f t="shared" si="44"/>
        <v>0</v>
      </c>
      <c r="R84" s="12">
        <f t="shared" si="44"/>
        <v>0</v>
      </c>
      <c r="S84" s="12">
        <f t="shared" si="44"/>
        <v>0</v>
      </c>
      <c r="T84" s="12">
        <f t="shared" si="44"/>
        <v>0</v>
      </c>
      <c r="U84" s="12">
        <f t="shared" si="44"/>
        <v>0</v>
      </c>
      <c r="V84" s="12">
        <f t="shared" si="44"/>
        <v>0</v>
      </c>
      <c r="W84" s="12">
        <f t="shared" si="44"/>
        <v>0</v>
      </c>
    </row>
    <row r="85" spans="1:23" s="8" customFormat="1" x14ac:dyDescent="0.2">
      <c r="A85" s="10">
        <f t="shared" si="43"/>
        <v>55</v>
      </c>
      <c r="D85" s="13" t="s">
        <v>35</v>
      </c>
      <c r="E85" s="19"/>
      <c r="I85" s="12">
        <f t="shared" ref="I85:W85" si="45">I18*I19*I80</f>
        <v>0</v>
      </c>
      <c r="J85" s="12">
        <f t="shared" si="45"/>
        <v>0</v>
      </c>
      <c r="K85" s="12">
        <f t="shared" si="45"/>
        <v>0</v>
      </c>
      <c r="L85" s="12">
        <f t="shared" si="45"/>
        <v>0</v>
      </c>
      <c r="M85" s="12">
        <f t="shared" si="45"/>
        <v>0</v>
      </c>
      <c r="N85" s="12">
        <f t="shared" si="45"/>
        <v>0</v>
      </c>
      <c r="O85" s="12">
        <f t="shared" si="45"/>
        <v>0</v>
      </c>
      <c r="P85" s="12">
        <f t="shared" si="45"/>
        <v>0</v>
      </c>
      <c r="Q85" s="12">
        <f t="shared" si="45"/>
        <v>0</v>
      </c>
      <c r="R85" s="12">
        <f t="shared" si="45"/>
        <v>0</v>
      </c>
      <c r="S85" s="12">
        <f t="shared" si="45"/>
        <v>0</v>
      </c>
      <c r="T85" s="12">
        <f t="shared" si="45"/>
        <v>0</v>
      </c>
      <c r="U85" s="12">
        <f t="shared" si="45"/>
        <v>0</v>
      </c>
      <c r="V85" s="12">
        <f t="shared" si="45"/>
        <v>0</v>
      </c>
      <c r="W85" s="12">
        <f t="shared" si="45"/>
        <v>0</v>
      </c>
    </row>
    <row r="86" spans="1:23" s="8" customFormat="1" x14ac:dyDescent="0.2">
      <c r="A86" s="10">
        <f t="shared" si="43"/>
        <v>56</v>
      </c>
      <c r="D86" s="13" t="s">
        <v>73</v>
      </c>
      <c r="E86" s="19"/>
      <c r="I86" s="12">
        <f>IF($F24="Y",I85*I25/(1-I25),I85*I25/(1-I25)+(I51+I59)*I25)</f>
        <v>0</v>
      </c>
      <c r="J86" s="12">
        <f t="shared" ref="J86:W86" si="46">IF($F24="Y",J85*J25/(1-J25),J85*J25/(1-J25)+(J51+J59)*J25)</f>
        <v>0</v>
      </c>
      <c r="K86" s="12">
        <f t="shared" si="46"/>
        <v>0</v>
      </c>
      <c r="L86" s="12">
        <f t="shared" si="46"/>
        <v>0</v>
      </c>
      <c r="M86" s="12">
        <f t="shared" si="46"/>
        <v>0</v>
      </c>
      <c r="N86" s="12">
        <f t="shared" si="46"/>
        <v>0</v>
      </c>
      <c r="O86" s="12">
        <f t="shared" si="46"/>
        <v>0</v>
      </c>
      <c r="P86" s="12">
        <f t="shared" si="46"/>
        <v>0</v>
      </c>
      <c r="Q86" s="12">
        <f t="shared" si="46"/>
        <v>0</v>
      </c>
      <c r="R86" s="12">
        <f t="shared" si="46"/>
        <v>0</v>
      </c>
      <c r="S86" s="12">
        <f t="shared" si="46"/>
        <v>0</v>
      </c>
      <c r="T86" s="12">
        <f t="shared" si="46"/>
        <v>0</v>
      </c>
      <c r="U86" s="12">
        <f t="shared" si="46"/>
        <v>0</v>
      </c>
      <c r="V86" s="12">
        <f t="shared" si="46"/>
        <v>0</v>
      </c>
      <c r="W86" s="12">
        <f t="shared" si="46"/>
        <v>0</v>
      </c>
    </row>
    <row r="87" spans="1:23" s="8" customFormat="1" x14ac:dyDescent="0.2">
      <c r="A87" s="10">
        <f t="shared" si="43"/>
        <v>57</v>
      </c>
      <c r="D87" s="13" t="s">
        <v>74</v>
      </c>
      <c r="E87" s="19"/>
      <c r="I87" s="12">
        <f>IF($F28="Y",(I85+I86)*I29/(1-I29),(I85+I86)*I29/(1-I29)+(I51+I65)*I29)</f>
        <v>0</v>
      </c>
      <c r="J87" s="12">
        <f t="shared" ref="J87:W87" si="47">IF($F28="Y",(J85+J86)*J29/(1-J29),(J85+J86)*J29/(1-J29)+(J51+J65)*J29)</f>
        <v>0</v>
      </c>
      <c r="K87" s="12">
        <f t="shared" si="47"/>
        <v>0</v>
      </c>
      <c r="L87" s="12">
        <f t="shared" si="47"/>
        <v>0</v>
      </c>
      <c r="M87" s="12">
        <f t="shared" si="47"/>
        <v>0</v>
      </c>
      <c r="N87" s="12">
        <f t="shared" si="47"/>
        <v>0</v>
      </c>
      <c r="O87" s="12">
        <f t="shared" si="47"/>
        <v>0</v>
      </c>
      <c r="P87" s="12">
        <f t="shared" si="47"/>
        <v>0</v>
      </c>
      <c r="Q87" s="12">
        <f t="shared" si="47"/>
        <v>0</v>
      </c>
      <c r="R87" s="12">
        <f t="shared" si="47"/>
        <v>0</v>
      </c>
      <c r="S87" s="12">
        <f t="shared" si="47"/>
        <v>0</v>
      </c>
      <c r="T87" s="12">
        <f t="shared" si="47"/>
        <v>0</v>
      </c>
      <c r="U87" s="12">
        <f t="shared" si="47"/>
        <v>0</v>
      </c>
      <c r="V87" s="12">
        <f t="shared" si="47"/>
        <v>0</v>
      </c>
      <c r="W87" s="12">
        <f t="shared" si="47"/>
        <v>0</v>
      </c>
    </row>
    <row r="88" spans="1:23" s="8" customFormat="1" x14ac:dyDescent="0.2">
      <c r="A88" s="10">
        <f t="shared" si="43"/>
        <v>58</v>
      </c>
      <c r="D88" s="13" t="s">
        <v>19</v>
      </c>
      <c r="E88" s="19"/>
      <c r="I88" s="12">
        <v>0</v>
      </c>
      <c r="J88" s="12">
        <f>(J80&gt;0)*(I88*(1+J32)+(I44+I45)*J31)</f>
        <v>0</v>
      </c>
      <c r="K88" s="12">
        <f t="shared" ref="K88:W88" si="48">(K80&gt;0)*(J88*(1+K32)+J44*K31)</f>
        <v>0</v>
      </c>
      <c r="L88" s="12">
        <f t="shared" si="48"/>
        <v>0</v>
      </c>
      <c r="M88" s="12">
        <f t="shared" si="48"/>
        <v>0</v>
      </c>
      <c r="N88" s="12">
        <f t="shared" si="48"/>
        <v>0</v>
      </c>
      <c r="O88" s="12">
        <f t="shared" si="48"/>
        <v>0</v>
      </c>
      <c r="P88" s="12">
        <f t="shared" si="48"/>
        <v>0</v>
      </c>
      <c r="Q88" s="12">
        <f t="shared" si="48"/>
        <v>0</v>
      </c>
      <c r="R88" s="12">
        <f t="shared" si="48"/>
        <v>0</v>
      </c>
      <c r="S88" s="12">
        <f t="shared" si="48"/>
        <v>0</v>
      </c>
      <c r="T88" s="12">
        <f t="shared" si="48"/>
        <v>0</v>
      </c>
      <c r="U88" s="12">
        <f t="shared" si="48"/>
        <v>0</v>
      </c>
      <c r="V88" s="12">
        <f t="shared" si="48"/>
        <v>0</v>
      </c>
      <c r="W88" s="12">
        <f t="shared" si="48"/>
        <v>0</v>
      </c>
    </row>
    <row r="89" spans="1:23" s="8" customFormat="1" x14ac:dyDescent="0.2">
      <c r="A89" s="10">
        <f t="shared" si="43"/>
        <v>59</v>
      </c>
      <c r="D89" s="13" t="s">
        <v>5</v>
      </c>
      <c r="E89" s="19"/>
      <c r="I89" s="20">
        <f>SUM(I83:I88)</f>
        <v>0</v>
      </c>
      <c r="J89" s="20">
        <f t="shared" ref="J89:W89" si="49">SUM(J83:J88)</f>
        <v>0</v>
      </c>
      <c r="K89" s="20">
        <f t="shared" si="49"/>
        <v>0</v>
      </c>
      <c r="L89" s="20">
        <f t="shared" si="49"/>
        <v>0</v>
      </c>
      <c r="M89" s="20">
        <f t="shared" si="49"/>
        <v>0</v>
      </c>
      <c r="N89" s="20">
        <f t="shared" si="49"/>
        <v>0</v>
      </c>
      <c r="O89" s="20">
        <f t="shared" si="49"/>
        <v>0</v>
      </c>
      <c r="P89" s="20">
        <f t="shared" si="49"/>
        <v>0</v>
      </c>
      <c r="Q89" s="20">
        <f t="shared" si="49"/>
        <v>0</v>
      </c>
      <c r="R89" s="20">
        <f t="shared" si="49"/>
        <v>0</v>
      </c>
      <c r="S89" s="20">
        <f t="shared" si="49"/>
        <v>0</v>
      </c>
      <c r="T89" s="20">
        <f t="shared" si="49"/>
        <v>0</v>
      </c>
      <c r="U89" s="20">
        <f t="shared" si="49"/>
        <v>0</v>
      </c>
      <c r="V89" s="20">
        <f t="shared" si="49"/>
        <v>0</v>
      </c>
      <c r="W89" s="20">
        <f t="shared" si="49"/>
        <v>0</v>
      </c>
    </row>
    <row r="90" spans="1:23" s="8" customFormat="1" x14ac:dyDescent="0.2">
      <c r="A90" s="4"/>
      <c r="E90" s="9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1" spans="1:23" s="8" customFormat="1" x14ac:dyDescent="0.2">
      <c r="A91" s="4"/>
      <c r="E91" s="9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55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1"/>
  <sheetViews>
    <sheetView zoomScale="80" zoomScaleNormal="80" workbookViewId="0">
      <selection activeCell="F7" sqref="F7"/>
    </sheetView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2.7109375" style="1" customWidth="1"/>
    <col min="4" max="4" width="2.7109375" style="3" customWidth="1"/>
    <col min="5" max="5" width="35.7109375" style="3" customWidth="1"/>
    <col min="6" max="6" width="10.7109375" style="2" customWidth="1"/>
    <col min="7" max="7" width="2.7109375" style="3" customWidth="1"/>
    <col min="8" max="71" width="10.7109375" style="3" customWidth="1"/>
    <col min="72" max="16384" width="9.140625" style="3"/>
  </cols>
  <sheetData>
    <row r="1" spans="1:24" x14ac:dyDescent="0.2">
      <c r="A1" s="1" t="s">
        <v>22</v>
      </c>
      <c r="B1" s="1"/>
      <c r="E1" s="29" t="s">
        <v>112</v>
      </c>
    </row>
    <row r="2" spans="1:24" x14ac:dyDescent="0.2">
      <c r="A2" s="1" t="s">
        <v>0</v>
      </c>
      <c r="B2" s="1"/>
    </row>
    <row r="3" spans="1:24" s="5" customFormat="1" x14ac:dyDescent="0.2">
      <c r="A3" s="4"/>
      <c r="E3" s="6"/>
      <c r="F3" s="4" t="s">
        <v>3</v>
      </c>
      <c r="H3" s="5">
        <v>2016</v>
      </c>
      <c r="I3" s="5">
        <v>2017</v>
      </c>
      <c r="J3" s="5">
        <f>I3+1</f>
        <v>2018</v>
      </c>
      <c r="K3" s="5">
        <f t="shared" ref="K3:W4" si="0">J3+1</f>
        <v>2019</v>
      </c>
      <c r="L3" s="5">
        <f t="shared" si="0"/>
        <v>2020</v>
      </c>
      <c r="M3" s="5">
        <f t="shared" si="0"/>
        <v>2021</v>
      </c>
      <c r="N3" s="5">
        <f t="shared" si="0"/>
        <v>2022</v>
      </c>
      <c r="O3" s="5">
        <f t="shared" si="0"/>
        <v>2023</v>
      </c>
      <c r="P3" s="5">
        <f t="shared" si="0"/>
        <v>2024</v>
      </c>
      <c r="Q3" s="5">
        <f t="shared" si="0"/>
        <v>2025</v>
      </c>
      <c r="R3" s="5">
        <f t="shared" si="0"/>
        <v>2026</v>
      </c>
      <c r="S3" s="5">
        <f t="shared" si="0"/>
        <v>2027</v>
      </c>
      <c r="T3" s="5">
        <f t="shared" si="0"/>
        <v>2028</v>
      </c>
      <c r="U3" s="5">
        <f t="shared" si="0"/>
        <v>2029</v>
      </c>
      <c r="V3" s="5">
        <f t="shared" si="0"/>
        <v>2030</v>
      </c>
      <c r="W3" s="5">
        <f t="shared" si="0"/>
        <v>2031</v>
      </c>
    </row>
    <row r="4" spans="1:24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si="0"/>
        <v>3</v>
      </c>
      <c r="L4" s="10">
        <f t="shared" si="0"/>
        <v>4</v>
      </c>
      <c r="M4" s="10">
        <f t="shared" si="0"/>
        <v>5</v>
      </c>
      <c r="N4" s="10">
        <f t="shared" si="0"/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10">
        <f t="shared" si="0"/>
        <v>11</v>
      </c>
      <c r="T4" s="10">
        <f t="shared" si="0"/>
        <v>12</v>
      </c>
      <c r="U4" s="10">
        <f t="shared" si="0"/>
        <v>13</v>
      </c>
      <c r="V4" s="10">
        <f t="shared" si="0"/>
        <v>14</v>
      </c>
      <c r="W4" s="10">
        <f t="shared" si="0"/>
        <v>15</v>
      </c>
      <c r="X4" s="10"/>
    </row>
    <row r="5" spans="1:24" s="8" customFormat="1" x14ac:dyDescent="0.2">
      <c r="A5" s="4"/>
      <c r="E5" s="9"/>
      <c r="F5" s="1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4" s="8" customFormat="1" x14ac:dyDescent="0.2">
      <c r="A6" s="4"/>
      <c r="C6" s="8" t="s">
        <v>64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4" s="8" customFormat="1" x14ac:dyDescent="0.2">
      <c r="A7" s="10">
        <v>1</v>
      </c>
      <c r="D7" s="13" t="s">
        <v>23</v>
      </c>
      <c r="E7" s="19"/>
      <c r="F7" s="21">
        <v>2017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4" s="8" customFormat="1" x14ac:dyDescent="0.2">
      <c r="A8" s="10">
        <f>A7+1</f>
        <v>2</v>
      </c>
      <c r="D8" s="13" t="s">
        <v>32</v>
      </c>
      <c r="E8" s="19"/>
      <c r="F8" s="17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4" x14ac:dyDescent="0.2">
      <c r="A9" s="10"/>
      <c r="F9" s="30"/>
    </row>
    <row r="10" spans="1:24" s="8" customFormat="1" x14ac:dyDescent="0.2">
      <c r="A10" s="10">
        <f>A8+1</f>
        <v>3</v>
      </c>
      <c r="D10" s="13" t="s">
        <v>30</v>
      </c>
      <c r="E10" s="19"/>
      <c r="F10" s="18" t="s">
        <v>33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4" s="8" customFormat="1" x14ac:dyDescent="0.2">
      <c r="A11" s="10">
        <f>A10+1</f>
        <v>4</v>
      </c>
      <c r="D11" s="13" t="s">
        <v>31</v>
      </c>
      <c r="E11" s="19"/>
      <c r="F11" s="18" t="s">
        <v>37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4" s="8" customFormat="1" x14ac:dyDescent="0.2">
      <c r="A12" s="10"/>
      <c r="D12" s="13"/>
      <c r="E12" s="19"/>
      <c r="F12" s="1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4" s="8" customFormat="1" x14ac:dyDescent="0.2">
      <c r="A13" s="10">
        <f>A11+1</f>
        <v>5</v>
      </c>
      <c r="D13" s="13" t="s">
        <v>71</v>
      </c>
      <c r="E13" s="19"/>
      <c r="F13" s="22">
        <v>2.5000000000000001E-2</v>
      </c>
      <c r="G13" s="23"/>
      <c r="H13" s="23"/>
      <c r="I13" s="36">
        <f>$F13</f>
        <v>2.5000000000000001E-2</v>
      </c>
      <c r="J13" s="36">
        <f t="shared" ref="J13:W13" si="1">$F13</f>
        <v>2.5000000000000001E-2</v>
      </c>
      <c r="K13" s="36">
        <f t="shared" si="1"/>
        <v>2.5000000000000001E-2</v>
      </c>
      <c r="L13" s="36">
        <f t="shared" si="1"/>
        <v>2.5000000000000001E-2</v>
      </c>
      <c r="M13" s="36">
        <f t="shared" si="1"/>
        <v>2.5000000000000001E-2</v>
      </c>
      <c r="N13" s="36">
        <f t="shared" si="1"/>
        <v>2.5000000000000001E-2</v>
      </c>
      <c r="O13" s="36">
        <f t="shared" si="1"/>
        <v>2.5000000000000001E-2</v>
      </c>
      <c r="P13" s="36">
        <f t="shared" si="1"/>
        <v>2.5000000000000001E-2</v>
      </c>
      <c r="Q13" s="36">
        <f t="shared" si="1"/>
        <v>2.5000000000000001E-2</v>
      </c>
      <c r="R13" s="36">
        <f t="shared" si="1"/>
        <v>2.5000000000000001E-2</v>
      </c>
      <c r="S13" s="36">
        <f t="shared" si="1"/>
        <v>2.5000000000000001E-2</v>
      </c>
      <c r="T13" s="36">
        <f t="shared" si="1"/>
        <v>2.5000000000000001E-2</v>
      </c>
      <c r="U13" s="36">
        <f t="shared" si="1"/>
        <v>2.5000000000000001E-2</v>
      </c>
      <c r="V13" s="36">
        <f t="shared" si="1"/>
        <v>2.5000000000000001E-2</v>
      </c>
      <c r="W13" s="36">
        <f t="shared" si="1"/>
        <v>2.5000000000000001E-2</v>
      </c>
    </row>
    <row r="14" spans="1:24" s="8" customFormat="1" x14ac:dyDescent="0.2">
      <c r="A14" s="10"/>
      <c r="D14" s="13"/>
      <c r="E14" s="19"/>
      <c r="F14" s="24"/>
      <c r="G14" s="23"/>
      <c r="H14" s="23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4" s="8" customFormat="1" x14ac:dyDescent="0.2">
      <c r="A15" s="10">
        <f>A13+1</f>
        <v>6</v>
      </c>
      <c r="D15" s="13" t="s">
        <v>24</v>
      </c>
      <c r="E15" s="19"/>
      <c r="F15" s="22">
        <v>0.5</v>
      </c>
      <c r="G15" s="23"/>
      <c r="H15" s="23"/>
      <c r="I15" s="36">
        <f t="shared" ref="I15:W16" si="2">$F15</f>
        <v>0.5</v>
      </c>
      <c r="J15" s="36">
        <f t="shared" si="2"/>
        <v>0.5</v>
      </c>
      <c r="K15" s="36">
        <f t="shared" si="2"/>
        <v>0.5</v>
      </c>
      <c r="L15" s="36">
        <f t="shared" si="2"/>
        <v>0.5</v>
      </c>
      <c r="M15" s="36">
        <f t="shared" si="2"/>
        <v>0.5</v>
      </c>
      <c r="N15" s="36">
        <f t="shared" si="2"/>
        <v>0.5</v>
      </c>
      <c r="O15" s="36">
        <f t="shared" si="2"/>
        <v>0.5</v>
      </c>
      <c r="P15" s="36">
        <f t="shared" si="2"/>
        <v>0.5</v>
      </c>
      <c r="Q15" s="36">
        <f t="shared" si="2"/>
        <v>0.5</v>
      </c>
      <c r="R15" s="36">
        <f t="shared" si="2"/>
        <v>0.5</v>
      </c>
      <c r="S15" s="36">
        <f t="shared" si="2"/>
        <v>0.5</v>
      </c>
      <c r="T15" s="36">
        <f t="shared" si="2"/>
        <v>0.5</v>
      </c>
      <c r="U15" s="36">
        <f t="shared" si="2"/>
        <v>0.5</v>
      </c>
      <c r="V15" s="36">
        <f t="shared" si="2"/>
        <v>0.5</v>
      </c>
      <c r="W15" s="36">
        <f t="shared" si="2"/>
        <v>0.5</v>
      </c>
    </row>
    <row r="16" spans="1:24" s="8" customFormat="1" x14ac:dyDescent="0.2">
      <c r="A16" s="10">
        <f>A15+1</f>
        <v>7</v>
      </c>
      <c r="D16" s="13" t="s">
        <v>25</v>
      </c>
      <c r="E16" s="19"/>
      <c r="F16" s="22">
        <v>0.06</v>
      </c>
      <c r="G16" s="23"/>
      <c r="H16" s="23"/>
      <c r="I16" s="36">
        <f t="shared" si="2"/>
        <v>0.06</v>
      </c>
      <c r="J16" s="36">
        <f t="shared" si="2"/>
        <v>0.06</v>
      </c>
      <c r="K16" s="36">
        <f t="shared" si="2"/>
        <v>0.06</v>
      </c>
      <c r="L16" s="36">
        <f t="shared" si="2"/>
        <v>0.06</v>
      </c>
      <c r="M16" s="36">
        <f t="shared" si="2"/>
        <v>0.06</v>
      </c>
      <c r="N16" s="36">
        <f t="shared" si="2"/>
        <v>0.06</v>
      </c>
      <c r="O16" s="36">
        <f t="shared" si="2"/>
        <v>0.06</v>
      </c>
      <c r="P16" s="36">
        <f t="shared" si="2"/>
        <v>0.06</v>
      </c>
      <c r="Q16" s="36">
        <f t="shared" si="2"/>
        <v>0.06</v>
      </c>
      <c r="R16" s="36">
        <f t="shared" si="2"/>
        <v>0.06</v>
      </c>
      <c r="S16" s="36">
        <f t="shared" si="2"/>
        <v>0.06</v>
      </c>
      <c r="T16" s="36">
        <f t="shared" si="2"/>
        <v>0.06</v>
      </c>
      <c r="U16" s="36">
        <f t="shared" si="2"/>
        <v>0.06</v>
      </c>
      <c r="V16" s="36">
        <f t="shared" si="2"/>
        <v>0.06</v>
      </c>
      <c r="W16" s="36">
        <f t="shared" si="2"/>
        <v>0.06</v>
      </c>
    </row>
    <row r="17" spans="1:24" s="8" customFormat="1" x14ac:dyDescent="0.2">
      <c r="A17" s="10"/>
      <c r="D17" s="13"/>
      <c r="E17" s="19"/>
      <c r="F17" s="24"/>
      <c r="G17" s="23"/>
      <c r="H17" s="23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4" s="8" customFormat="1" x14ac:dyDescent="0.2">
      <c r="A18" s="10">
        <f>A16+1</f>
        <v>8</v>
      </c>
      <c r="D18" s="13" t="s">
        <v>26</v>
      </c>
      <c r="E18" s="19"/>
      <c r="F18" s="26"/>
      <c r="G18" s="23"/>
      <c r="H18" s="23"/>
      <c r="I18" s="15">
        <f t="shared" ref="I18:W18" si="3">1-I15</f>
        <v>0.5</v>
      </c>
      <c r="J18" s="15">
        <f t="shared" si="3"/>
        <v>0.5</v>
      </c>
      <c r="K18" s="15">
        <f t="shared" si="3"/>
        <v>0.5</v>
      </c>
      <c r="L18" s="15">
        <f t="shared" si="3"/>
        <v>0.5</v>
      </c>
      <c r="M18" s="15">
        <f t="shared" si="3"/>
        <v>0.5</v>
      </c>
      <c r="N18" s="15">
        <f t="shared" si="3"/>
        <v>0.5</v>
      </c>
      <c r="O18" s="15">
        <f t="shared" si="3"/>
        <v>0.5</v>
      </c>
      <c r="P18" s="15">
        <f t="shared" si="3"/>
        <v>0.5</v>
      </c>
      <c r="Q18" s="15">
        <f t="shared" si="3"/>
        <v>0.5</v>
      </c>
      <c r="R18" s="15">
        <f t="shared" si="3"/>
        <v>0.5</v>
      </c>
      <c r="S18" s="15">
        <f t="shared" si="3"/>
        <v>0.5</v>
      </c>
      <c r="T18" s="15">
        <f t="shared" si="3"/>
        <v>0.5</v>
      </c>
      <c r="U18" s="15">
        <f t="shared" si="3"/>
        <v>0.5</v>
      </c>
      <c r="V18" s="15">
        <f t="shared" si="3"/>
        <v>0.5</v>
      </c>
      <c r="W18" s="15">
        <f t="shared" si="3"/>
        <v>0.5</v>
      </c>
    </row>
    <row r="19" spans="1:24" s="8" customFormat="1" x14ac:dyDescent="0.2">
      <c r="A19" s="10">
        <f>A18+1</f>
        <v>9</v>
      </c>
      <c r="D19" s="13" t="s">
        <v>27</v>
      </c>
      <c r="E19" s="19"/>
      <c r="F19" s="22">
        <v>0.11</v>
      </c>
      <c r="G19" s="23"/>
      <c r="H19" s="23"/>
      <c r="I19" s="36">
        <f t="shared" ref="I19:W19" si="4">$F19</f>
        <v>0.11</v>
      </c>
      <c r="J19" s="36">
        <f t="shared" si="4"/>
        <v>0.11</v>
      </c>
      <c r="K19" s="36">
        <f t="shared" si="4"/>
        <v>0.11</v>
      </c>
      <c r="L19" s="36">
        <f t="shared" si="4"/>
        <v>0.11</v>
      </c>
      <c r="M19" s="36">
        <f t="shared" si="4"/>
        <v>0.11</v>
      </c>
      <c r="N19" s="36">
        <f t="shared" si="4"/>
        <v>0.11</v>
      </c>
      <c r="O19" s="36">
        <f t="shared" si="4"/>
        <v>0.11</v>
      </c>
      <c r="P19" s="36">
        <f t="shared" si="4"/>
        <v>0.11</v>
      </c>
      <c r="Q19" s="36">
        <f t="shared" si="4"/>
        <v>0.11</v>
      </c>
      <c r="R19" s="36">
        <f t="shared" si="4"/>
        <v>0.11</v>
      </c>
      <c r="S19" s="36">
        <f t="shared" si="4"/>
        <v>0.11</v>
      </c>
      <c r="T19" s="36">
        <f t="shared" si="4"/>
        <v>0.11</v>
      </c>
      <c r="U19" s="36">
        <f t="shared" si="4"/>
        <v>0.11</v>
      </c>
      <c r="V19" s="36">
        <f t="shared" si="4"/>
        <v>0.11</v>
      </c>
      <c r="W19" s="36">
        <f t="shared" si="4"/>
        <v>0.11</v>
      </c>
    </row>
    <row r="20" spans="1:24" s="8" customFormat="1" x14ac:dyDescent="0.2">
      <c r="A20" s="10"/>
      <c r="D20" s="13"/>
      <c r="E20" s="19"/>
      <c r="F20" s="2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4" s="8" customFormat="1" x14ac:dyDescent="0.2">
      <c r="A21" s="10">
        <f>A19+1</f>
        <v>10</v>
      </c>
      <c r="D21" s="13" t="s">
        <v>65</v>
      </c>
      <c r="E21" s="19"/>
      <c r="F21" s="26"/>
      <c r="G21" s="23"/>
      <c r="H21" s="23"/>
      <c r="I21" s="15">
        <f>I15*I16+I18*I19</f>
        <v>8.4999999999999992E-2</v>
      </c>
      <c r="J21" s="15">
        <f t="shared" ref="J21:W21" si="5">J15*J16+J18*J19</f>
        <v>8.4999999999999992E-2</v>
      </c>
      <c r="K21" s="15">
        <f t="shared" si="5"/>
        <v>8.4999999999999992E-2</v>
      </c>
      <c r="L21" s="15">
        <f t="shared" si="5"/>
        <v>8.4999999999999992E-2</v>
      </c>
      <c r="M21" s="15">
        <f t="shared" si="5"/>
        <v>8.4999999999999992E-2</v>
      </c>
      <c r="N21" s="15">
        <f t="shared" si="5"/>
        <v>8.4999999999999992E-2</v>
      </c>
      <c r="O21" s="15">
        <f t="shared" si="5"/>
        <v>8.4999999999999992E-2</v>
      </c>
      <c r="P21" s="15">
        <f t="shared" si="5"/>
        <v>8.4999999999999992E-2</v>
      </c>
      <c r="Q21" s="15">
        <f t="shared" si="5"/>
        <v>8.4999999999999992E-2</v>
      </c>
      <c r="R21" s="15">
        <f t="shared" si="5"/>
        <v>8.4999999999999992E-2</v>
      </c>
      <c r="S21" s="15">
        <f t="shared" si="5"/>
        <v>8.4999999999999992E-2</v>
      </c>
      <c r="T21" s="15">
        <f t="shared" si="5"/>
        <v>8.4999999999999992E-2</v>
      </c>
      <c r="U21" s="15">
        <f t="shared" si="5"/>
        <v>8.4999999999999992E-2</v>
      </c>
      <c r="V21" s="15">
        <f t="shared" si="5"/>
        <v>8.4999999999999992E-2</v>
      </c>
      <c r="W21" s="15">
        <f t="shared" si="5"/>
        <v>8.4999999999999992E-2</v>
      </c>
    </row>
    <row r="22" spans="1:24" s="8" customFormat="1" x14ac:dyDescent="0.2">
      <c r="A22" s="10"/>
      <c r="D22" s="13"/>
      <c r="E22" s="19"/>
      <c r="F22" s="26"/>
      <c r="G22" s="23"/>
      <c r="H22" s="23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4" s="8" customFormat="1" x14ac:dyDescent="0.2">
      <c r="A23" s="10">
        <f>A21+1</f>
        <v>11</v>
      </c>
      <c r="D23" s="13" t="s">
        <v>81</v>
      </c>
      <c r="E23" s="19"/>
      <c r="F23" s="26"/>
      <c r="G23" s="23"/>
      <c r="H23" s="23"/>
      <c r="I23" s="42">
        <v>0.05</v>
      </c>
      <c r="J23" s="42">
        <f>MAX(0.1*(1-SUM($I23:I23)),(1-SUM($I23:I23))/(16.5-J4))</f>
        <v>9.5000000000000001E-2</v>
      </c>
      <c r="K23" s="42">
        <f>MAX(0.1*(1-SUM($I23:J23)),(1-SUM($I23:J23))/(16.5-K4))</f>
        <v>8.5500000000000007E-2</v>
      </c>
      <c r="L23" s="42">
        <f>MAX(0.1*(1-SUM($I23:K23)),(1-SUM($I23:K23))/(16.5-L4))</f>
        <v>7.6950000000000005E-2</v>
      </c>
      <c r="M23" s="42">
        <f>MAX(0.1*(1-SUM($I23:L23)),(1-SUM($I23:L23))/(16.5-M4))</f>
        <v>6.9254999999999997E-2</v>
      </c>
      <c r="N23" s="42">
        <f>MAX(0.1*(1-SUM($I23:M23)),(1-SUM($I23:M23))/(16.5-N4))</f>
        <v>6.2329499999999996E-2</v>
      </c>
      <c r="O23" s="42">
        <f>MAX(0.1*(1-SUM($I23:N23)),(1-SUM($I23:N23))/(16.5-O4))</f>
        <v>5.9048999999999997E-2</v>
      </c>
      <c r="P23" s="42">
        <f>MAX(0.1*(1-SUM($I23:O23)),(1-SUM($I23:O23))/(16.5-P4))</f>
        <v>5.9048999999999983E-2</v>
      </c>
      <c r="Q23" s="42">
        <f>MAX(0.1*(1-SUM($I23:P23)),(1-SUM($I23:P23))/(16.5-Q4))</f>
        <v>5.9048999999999997E-2</v>
      </c>
      <c r="R23" s="42">
        <f>MAX(0.1*(1-SUM($I23:Q23)),(1-SUM($I23:Q23))/(16.5-R4))</f>
        <v>5.904899999999999E-2</v>
      </c>
      <c r="S23" s="42">
        <f>MAX(0.1*(1-SUM($I23:R23)),(1-SUM($I23:R23))/(16.5-S4))</f>
        <v>5.904899999999999E-2</v>
      </c>
      <c r="T23" s="42">
        <f>MAX(0.1*(1-SUM($I23:S23)),(1-SUM($I23:S23))/(16.5-T4))</f>
        <v>5.9048999999999983E-2</v>
      </c>
      <c r="U23" s="42">
        <f>MAX(0.1*(1-SUM($I23:T23)),(1-SUM($I23:T23))/(16.5-U4))</f>
        <v>5.904899999999997E-2</v>
      </c>
      <c r="V23" s="42">
        <f>MAX(0.1*(1-SUM($I23:U23)),(1-SUM($I23:U23))/(16.5-V4))</f>
        <v>5.9048999999999949E-2</v>
      </c>
      <c r="W23" s="42">
        <f>MAX(0.1*(1-SUM($I23:V23)),(1-SUM($I23:V23))/(16.5-W4))</f>
        <v>5.9048999999999983E-2</v>
      </c>
      <c r="X23" s="42">
        <f>MAX(0.1*(1-SUM($I23:W23)),(1-SUM($I23:W23))/0.5)/2</f>
        <v>2.9524499999999954E-2</v>
      </c>
    </row>
    <row r="24" spans="1:24" s="8" customFormat="1" x14ac:dyDescent="0.2">
      <c r="A24" s="10">
        <f>A23+1</f>
        <v>12</v>
      </c>
      <c r="D24" s="13" t="s">
        <v>85</v>
      </c>
      <c r="E24" s="19"/>
      <c r="F24" s="18" t="s">
        <v>37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s="8" customFormat="1" x14ac:dyDescent="0.2">
      <c r="A25" s="10">
        <f>A24+1</f>
        <v>13</v>
      </c>
      <c r="D25" s="13" t="s">
        <v>82</v>
      </c>
      <c r="E25" s="19"/>
      <c r="F25" s="39">
        <v>0.35</v>
      </c>
      <c r="G25" s="23"/>
      <c r="H25" s="23"/>
      <c r="I25" s="40">
        <f t="shared" ref="I25:W25" si="6">$F25</f>
        <v>0.35</v>
      </c>
      <c r="J25" s="40">
        <f t="shared" si="6"/>
        <v>0.35</v>
      </c>
      <c r="K25" s="40">
        <f t="shared" si="6"/>
        <v>0.35</v>
      </c>
      <c r="L25" s="40">
        <f t="shared" si="6"/>
        <v>0.35</v>
      </c>
      <c r="M25" s="40">
        <f t="shared" si="6"/>
        <v>0.35</v>
      </c>
      <c r="N25" s="40">
        <f t="shared" si="6"/>
        <v>0.35</v>
      </c>
      <c r="O25" s="40">
        <f t="shared" si="6"/>
        <v>0.35</v>
      </c>
      <c r="P25" s="40">
        <f t="shared" si="6"/>
        <v>0.35</v>
      </c>
      <c r="Q25" s="40">
        <f t="shared" si="6"/>
        <v>0.35</v>
      </c>
      <c r="R25" s="40">
        <f t="shared" si="6"/>
        <v>0.35</v>
      </c>
      <c r="S25" s="40">
        <f t="shared" si="6"/>
        <v>0.35</v>
      </c>
      <c r="T25" s="40">
        <f t="shared" si="6"/>
        <v>0.35</v>
      </c>
      <c r="U25" s="40">
        <f t="shared" si="6"/>
        <v>0.35</v>
      </c>
      <c r="V25" s="40">
        <f t="shared" si="6"/>
        <v>0.35</v>
      </c>
      <c r="W25" s="40">
        <f t="shared" si="6"/>
        <v>0.35</v>
      </c>
    </row>
    <row r="26" spans="1:24" s="8" customFormat="1" x14ac:dyDescent="0.2">
      <c r="A26" s="10"/>
      <c r="D26" s="13"/>
      <c r="E26" s="19"/>
      <c r="F26" s="41"/>
      <c r="G26" s="23"/>
      <c r="H26" s="23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4" s="8" customFormat="1" x14ac:dyDescent="0.2">
      <c r="A27" s="10">
        <f>A25+1</f>
        <v>14</v>
      </c>
      <c r="D27" s="13" t="s">
        <v>83</v>
      </c>
      <c r="E27" s="19"/>
      <c r="F27" s="38">
        <v>2</v>
      </c>
      <c r="G27" s="23"/>
      <c r="H27" s="23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4" s="8" customFormat="1" x14ac:dyDescent="0.2">
      <c r="A28" s="10">
        <f>A27+1</f>
        <v>15</v>
      </c>
      <c r="D28" s="13" t="s">
        <v>86</v>
      </c>
      <c r="E28" s="19"/>
      <c r="F28" s="22" t="s">
        <v>37</v>
      </c>
      <c r="G28" s="23"/>
      <c r="H28" s="23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s="8" customFormat="1" x14ac:dyDescent="0.2">
      <c r="A29" s="10">
        <f>A28+1</f>
        <v>16</v>
      </c>
      <c r="D29" s="13" t="s">
        <v>84</v>
      </c>
      <c r="E29" s="19"/>
      <c r="F29" s="39">
        <v>8.8400000000000006E-2</v>
      </c>
      <c r="G29" s="23"/>
      <c r="H29" s="23"/>
      <c r="I29" s="40">
        <f t="shared" ref="I29:W29" si="7">$F29</f>
        <v>8.8400000000000006E-2</v>
      </c>
      <c r="J29" s="40">
        <f t="shared" si="7"/>
        <v>8.8400000000000006E-2</v>
      </c>
      <c r="K29" s="40">
        <f t="shared" si="7"/>
        <v>8.8400000000000006E-2</v>
      </c>
      <c r="L29" s="40">
        <f t="shared" si="7"/>
        <v>8.8400000000000006E-2</v>
      </c>
      <c r="M29" s="40">
        <f t="shared" si="7"/>
        <v>8.8400000000000006E-2</v>
      </c>
      <c r="N29" s="40">
        <f t="shared" si="7"/>
        <v>8.8400000000000006E-2</v>
      </c>
      <c r="O29" s="40">
        <f t="shared" si="7"/>
        <v>8.8400000000000006E-2</v>
      </c>
      <c r="P29" s="40">
        <f t="shared" si="7"/>
        <v>8.8400000000000006E-2</v>
      </c>
      <c r="Q29" s="40">
        <f t="shared" si="7"/>
        <v>8.8400000000000006E-2</v>
      </c>
      <c r="R29" s="40">
        <f t="shared" si="7"/>
        <v>8.8400000000000006E-2</v>
      </c>
      <c r="S29" s="40">
        <f t="shared" si="7"/>
        <v>8.8400000000000006E-2</v>
      </c>
      <c r="T29" s="40">
        <f t="shared" si="7"/>
        <v>8.8400000000000006E-2</v>
      </c>
      <c r="U29" s="40">
        <f t="shared" si="7"/>
        <v>8.8400000000000006E-2</v>
      </c>
      <c r="V29" s="40">
        <f t="shared" si="7"/>
        <v>8.8400000000000006E-2</v>
      </c>
      <c r="W29" s="40">
        <f t="shared" si="7"/>
        <v>8.8400000000000006E-2</v>
      </c>
    </row>
    <row r="30" spans="1:24" s="8" customFormat="1" x14ac:dyDescent="0.2">
      <c r="A30" s="10"/>
      <c r="D30" s="13"/>
      <c r="E30" s="19"/>
      <c r="F30" s="24"/>
      <c r="G30" s="23"/>
      <c r="H30" s="23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4" s="8" customFormat="1" x14ac:dyDescent="0.2">
      <c r="A31" s="10">
        <f>A29+1</f>
        <v>17</v>
      </c>
      <c r="D31" s="13" t="s">
        <v>28</v>
      </c>
      <c r="E31" s="19"/>
      <c r="F31" s="22">
        <v>0.02</v>
      </c>
      <c r="G31" s="23"/>
      <c r="H31" s="23"/>
      <c r="I31" s="36">
        <f t="shared" ref="I31:W32" si="8">$F31</f>
        <v>0.02</v>
      </c>
      <c r="J31" s="36">
        <f t="shared" si="8"/>
        <v>0.02</v>
      </c>
      <c r="K31" s="36">
        <f t="shared" si="8"/>
        <v>0.02</v>
      </c>
      <c r="L31" s="36">
        <f t="shared" si="8"/>
        <v>0.02</v>
      </c>
      <c r="M31" s="36">
        <f t="shared" si="8"/>
        <v>0.02</v>
      </c>
      <c r="N31" s="36">
        <f t="shared" si="8"/>
        <v>0.02</v>
      </c>
      <c r="O31" s="36">
        <f t="shared" si="8"/>
        <v>0.02</v>
      </c>
      <c r="P31" s="36">
        <f t="shared" si="8"/>
        <v>0.02</v>
      </c>
      <c r="Q31" s="36">
        <f t="shared" si="8"/>
        <v>0.02</v>
      </c>
      <c r="R31" s="36">
        <f t="shared" si="8"/>
        <v>0.02</v>
      </c>
      <c r="S31" s="36">
        <f t="shared" si="8"/>
        <v>0.02</v>
      </c>
      <c r="T31" s="36">
        <f t="shared" si="8"/>
        <v>0.02</v>
      </c>
      <c r="U31" s="36">
        <f t="shared" si="8"/>
        <v>0.02</v>
      </c>
      <c r="V31" s="36">
        <f t="shared" si="8"/>
        <v>0.02</v>
      </c>
      <c r="W31" s="36">
        <f t="shared" si="8"/>
        <v>0.02</v>
      </c>
    </row>
    <row r="32" spans="1:24" s="8" customFormat="1" x14ac:dyDescent="0.2">
      <c r="A32" s="10">
        <f>A31+1</f>
        <v>18</v>
      </c>
      <c r="D32" s="13" t="s">
        <v>29</v>
      </c>
      <c r="E32" s="19"/>
      <c r="F32" s="22">
        <v>0.02</v>
      </c>
      <c r="G32" s="23"/>
      <c r="H32" s="23"/>
      <c r="I32" s="36">
        <f t="shared" si="8"/>
        <v>0.02</v>
      </c>
      <c r="J32" s="36">
        <f t="shared" si="8"/>
        <v>0.02</v>
      </c>
      <c r="K32" s="36">
        <f t="shared" si="8"/>
        <v>0.02</v>
      </c>
      <c r="L32" s="36">
        <f t="shared" si="8"/>
        <v>0.02</v>
      </c>
      <c r="M32" s="36">
        <f t="shared" si="8"/>
        <v>0.02</v>
      </c>
      <c r="N32" s="36">
        <f t="shared" si="8"/>
        <v>0.02</v>
      </c>
      <c r="O32" s="36">
        <f t="shared" si="8"/>
        <v>0.02</v>
      </c>
      <c r="P32" s="36">
        <f t="shared" si="8"/>
        <v>0.02</v>
      </c>
      <c r="Q32" s="36">
        <f t="shared" si="8"/>
        <v>0.02</v>
      </c>
      <c r="R32" s="36">
        <f t="shared" si="8"/>
        <v>0.02</v>
      </c>
      <c r="S32" s="36">
        <f t="shared" si="8"/>
        <v>0.02</v>
      </c>
      <c r="T32" s="36">
        <f t="shared" si="8"/>
        <v>0.02</v>
      </c>
      <c r="U32" s="36">
        <f t="shared" si="8"/>
        <v>0.02</v>
      </c>
      <c r="V32" s="36">
        <f t="shared" si="8"/>
        <v>0.02</v>
      </c>
      <c r="W32" s="36">
        <f t="shared" si="8"/>
        <v>0.02</v>
      </c>
    </row>
    <row r="33" spans="1:23" s="8" customFormat="1" x14ac:dyDescent="0.2">
      <c r="A33" s="10"/>
      <c r="E33" s="9"/>
      <c r="F33" s="23"/>
      <c r="G33" s="23"/>
      <c r="H33" s="23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s="8" customFormat="1" x14ac:dyDescent="0.2">
      <c r="A34" s="10"/>
      <c r="C34" s="8" t="s">
        <v>7</v>
      </c>
      <c r="E34" s="9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s="8" customFormat="1" x14ac:dyDescent="0.2">
      <c r="A35" s="10">
        <f>A32+1</f>
        <v>19</v>
      </c>
      <c r="C35" s="8" t="s">
        <v>8</v>
      </c>
      <c r="D35" s="13" t="s">
        <v>9</v>
      </c>
      <c r="E35" s="19"/>
      <c r="I35" s="12">
        <v>0</v>
      </c>
      <c r="J35" s="12">
        <f>I39</f>
        <v>0</v>
      </c>
      <c r="K35" s="12">
        <f t="shared" ref="K35:W35" si="9">J39</f>
        <v>0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</row>
    <row r="36" spans="1:23" s="8" customFormat="1" x14ac:dyDescent="0.2">
      <c r="A36" s="10">
        <f>A35+1</f>
        <v>20</v>
      </c>
      <c r="D36" s="13" t="s">
        <v>10</v>
      </c>
      <c r="E36" s="19"/>
      <c r="I36" s="12">
        <f t="shared" ref="I36:W36" si="10">I8</f>
        <v>0</v>
      </c>
      <c r="J36" s="12">
        <f t="shared" si="10"/>
        <v>0</v>
      </c>
      <c r="K36" s="12">
        <f t="shared" si="10"/>
        <v>0</v>
      </c>
      <c r="L36" s="12">
        <f t="shared" si="10"/>
        <v>0</v>
      </c>
      <c r="M36" s="12">
        <f t="shared" si="10"/>
        <v>0</v>
      </c>
      <c r="N36" s="12">
        <f t="shared" si="10"/>
        <v>0</v>
      </c>
      <c r="O36" s="12">
        <f t="shared" si="10"/>
        <v>0</v>
      </c>
      <c r="P36" s="12">
        <f t="shared" si="10"/>
        <v>0</v>
      </c>
      <c r="Q36" s="12">
        <f t="shared" si="10"/>
        <v>0</v>
      </c>
      <c r="R36" s="12">
        <f t="shared" si="10"/>
        <v>0</v>
      </c>
      <c r="S36" s="12">
        <f t="shared" si="10"/>
        <v>0</v>
      </c>
      <c r="T36" s="12">
        <f t="shared" si="10"/>
        <v>0</v>
      </c>
      <c r="U36" s="12">
        <f t="shared" si="10"/>
        <v>0</v>
      </c>
      <c r="V36" s="12">
        <f t="shared" si="10"/>
        <v>0</v>
      </c>
      <c r="W36" s="12">
        <f t="shared" si="10"/>
        <v>0</v>
      </c>
    </row>
    <row r="37" spans="1:23" s="8" customFormat="1" x14ac:dyDescent="0.2">
      <c r="A37" s="10">
        <f>A36+1</f>
        <v>21</v>
      </c>
      <c r="D37" s="13" t="str">
        <f>IF(F11="Y","N/A (CWIP in Rate Base)", IF(F10="IDC","Interest During Construction","AFUDC"))</f>
        <v>N/A (CWIP in Rate Base)</v>
      </c>
      <c r="E37" s="19"/>
      <c r="I37" s="12">
        <f>($F11="N")*((I3&lt;$F7)*(I16*($F10="IDC")+I21*($F10="AFUDC"))*(I35+0.5*I36)+(I3&gt;=$F7)*0.5*I35*(I16*($F10="IDC")+I21*($F10="AFUDC"))/(1+0.5*(I16*($F10="IDC")+I21*($F10="AFUDC"))))</f>
        <v>0</v>
      </c>
      <c r="J37" s="12">
        <f>($F11="N")*((J3&lt;$F7)*(J16*($F10="IDC")+J21*($F10="AFUDC"))*(J35+0.5*J36)+(J3&gt;=$F7)*0.5*J35*(J16*($F10="IDC")+J21*($F10="AFUDC"))/(1+0.5*(J16*($F10="IDC")+J21*($F10="AFUDC"))))</f>
        <v>0</v>
      </c>
      <c r="K37" s="12">
        <f t="shared" ref="K37:W37" si="11">($F11="N")*((K3&lt;$F7)*(K16*($F10="IDC")+K21*($F10="AFUDC"))*(K35+0.5*K36)+(K3&gt;=$F7)*0.5*K35*(K16*($F10="IDC")+K21*($F10="AFUDC"))/(1+0.5*(K16*($F10="IDC")+K21*($F10="AFUDC"))))</f>
        <v>0</v>
      </c>
      <c r="L37" s="12">
        <f t="shared" si="11"/>
        <v>0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12">
        <f t="shared" si="11"/>
        <v>0</v>
      </c>
      <c r="W37" s="12">
        <f t="shared" si="11"/>
        <v>0</v>
      </c>
    </row>
    <row r="38" spans="1:23" s="8" customFormat="1" x14ac:dyDescent="0.2">
      <c r="A38" s="10">
        <f>A37+1</f>
        <v>22</v>
      </c>
      <c r="D38" s="13" t="s">
        <v>11</v>
      </c>
      <c r="E38" s="19"/>
      <c r="I38" s="12">
        <f t="shared" ref="I38:W38" si="12">IF(I3&gt;=$F7,-SUM(I35:I37),0)</f>
        <v>0</v>
      </c>
      <c r="J38" s="12">
        <f t="shared" si="12"/>
        <v>0</v>
      </c>
      <c r="K38" s="12">
        <f t="shared" si="12"/>
        <v>0</v>
      </c>
      <c r="L38" s="12">
        <f t="shared" si="12"/>
        <v>0</v>
      </c>
      <c r="M38" s="12">
        <f t="shared" si="12"/>
        <v>0</v>
      </c>
      <c r="N38" s="12">
        <f t="shared" si="12"/>
        <v>0</v>
      </c>
      <c r="O38" s="12">
        <f t="shared" si="12"/>
        <v>0</v>
      </c>
      <c r="P38" s="12">
        <f t="shared" si="12"/>
        <v>0</v>
      </c>
      <c r="Q38" s="12">
        <f t="shared" si="12"/>
        <v>0</v>
      </c>
      <c r="R38" s="12">
        <f t="shared" si="12"/>
        <v>0</v>
      </c>
      <c r="S38" s="12">
        <f t="shared" si="12"/>
        <v>0</v>
      </c>
      <c r="T38" s="12">
        <f t="shared" si="12"/>
        <v>0</v>
      </c>
      <c r="U38" s="12">
        <f t="shared" si="12"/>
        <v>0</v>
      </c>
      <c r="V38" s="12">
        <f t="shared" si="12"/>
        <v>0</v>
      </c>
      <c r="W38" s="12">
        <f t="shared" si="12"/>
        <v>0</v>
      </c>
    </row>
    <row r="39" spans="1:23" s="8" customFormat="1" x14ac:dyDescent="0.2">
      <c r="A39" s="10">
        <f>A38+1</f>
        <v>23</v>
      </c>
      <c r="D39" s="13" t="s">
        <v>12</v>
      </c>
      <c r="E39" s="19"/>
      <c r="I39" s="20">
        <f>SUM(I35:I38)</f>
        <v>0</v>
      </c>
      <c r="J39" s="20">
        <f>SUM(J35:J38)</f>
        <v>0</v>
      </c>
      <c r="K39" s="20">
        <f t="shared" ref="K39:W39" si="13">SUM(K35:K38)</f>
        <v>0</v>
      </c>
      <c r="L39" s="20">
        <f t="shared" si="13"/>
        <v>0</v>
      </c>
      <c r="M39" s="20">
        <f t="shared" si="13"/>
        <v>0</v>
      </c>
      <c r="N39" s="20">
        <f t="shared" si="13"/>
        <v>0</v>
      </c>
      <c r="O39" s="20">
        <f t="shared" si="13"/>
        <v>0</v>
      </c>
      <c r="P39" s="20">
        <f t="shared" si="13"/>
        <v>0</v>
      </c>
      <c r="Q39" s="20">
        <f t="shared" si="13"/>
        <v>0</v>
      </c>
      <c r="R39" s="20">
        <f t="shared" si="13"/>
        <v>0</v>
      </c>
      <c r="S39" s="20">
        <f t="shared" si="13"/>
        <v>0</v>
      </c>
      <c r="T39" s="20">
        <f t="shared" si="13"/>
        <v>0</v>
      </c>
      <c r="U39" s="20">
        <f t="shared" si="13"/>
        <v>0</v>
      </c>
      <c r="V39" s="20">
        <f t="shared" si="13"/>
        <v>0</v>
      </c>
      <c r="W39" s="20">
        <f t="shared" si="13"/>
        <v>0</v>
      </c>
    </row>
    <row r="40" spans="1:23" s="8" customFormat="1" x14ac:dyDescent="0.2">
      <c r="A40" s="10">
        <f>A39+1</f>
        <v>24</v>
      </c>
      <c r="D40" s="13" t="s">
        <v>16</v>
      </c>
      <c r="E40" s="19"/>
      <c r="I40" s="20">
        <f>(I35+I39)/2</f>
        <v>0</v>
      </c>
      <c r="J40" s="20">
        <f>(J35+J39)/2</f>
        <v>0</v>
      </c>
      <c r="K40" s="20">
        <f t="shared" ref="K40:W40" si="14">(K35+K39)/2</f>
        <v>0</v>
      </c>
      <c r="L40" s="20">
        <f t="shared" si="14"/>
        <v>0</v>
      </c>
      <c r="M40" s="20">
        <f t="shared" si="14"/>
        <v>0</v>
      </c>
      <c r="N40" s="20">
        <f t="shared" si="14"/>
        <v>0</v>
      </c>
      <c r="O40" s="20">
        <f t="shared" si="14"/>
        <v>0</v>
      </c>
      <c r="P40" s="20">
        <f t="shared" si="14"/>
        <v>0</v>
      </c>
      <c r="Q40" s="20">
        <f t="shared" si="14"/>
        <v>0</v>
      </c>
      <c r="R40" s="20">
        <f t="shared" si="14"/>
        <v>0</v>
      </c>
      <c r="S40" s="20">
        <f t="shared" si="14"/>
        <v>0</v>
      </c>
      <c r="T40" s="20">
        <f t="shared" si="14"/>
        <v>0</v>
      </c>
      <c r="U40" s="20">
        <f t="shared" si="14"/>
        <v>0</v>
      </c>
      <c r="V40" s="20">
        <f t="shared" si="14"/>
        <v>0</v>
      </c>
      <c r="W40" s="20">
        <f t="shared" si="14"/>
        <v>0</v>
      </c>
    </row>
    <row r="41" spans="1:23" s="8" customFormat="1" x14ac:dyDescent="0.2">
      <c r="A41" s="10"/>
      <c r="D41" s="13"/>
      <c r="E41" s="19"/>
      <c r="I41" s="12"/>
      <c r="J41" s="27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8" customFormat="1" x14ac:dyDescent="0.2">
      <c r="A42" s="10"/>
      <c r="C42" s="8" t="s">
        <v>60</v>
      </c>
      <c r="D42" s="13"/>
      <c r="E42" s="19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s="8" customFormat="1" x14ac:dyDescent="0.2">
      <c r="A43" s="10">
        <f>A40+1</f>
        <v>25</v>
      </c>
      <c r="D43" s="13" t="s">
        <v>9</v>
      </c>
      <c r="E43" s="19"/>
      <c r="I43" s="12">
        <v>0</v>
      </c>
      <c r="J43" s="12">
        <f>I46</f>
        <v>0</v>
      </c>
      <c r="K43" s="12">
        <f t="shared" ref="K43:W43" si="15">J46</f>
        <v>0</v>
      </c>
      <c r="L43" s="12">
        <f t="shared" si="15"/>
        <v>0</v>
      </c>
      <c r="M43" s="12">
        <f t="shared" si="15"/>
        <v>0</v>
      </c>
      <c r="N43" s="12">
        <f t="shared" si="15"/>
        <v>0</v>
      </c>
      <c r="O43" s="12">
        <f t="shared" si="15"/>
        <v>0</v>
      </c>
      <c r="P43" s="12">
        <f t="shared" si="15"/>
        <v>0</v>
      </c>
      <c r="Q43" s="12">
        <f t="shared" si="15"/>
        <v>0</v>
      </c>
      <c r="R43" s="12">
        <f t="shared" si="15"/>
        <v>0</v>
      </c>
      <c r="S43" s="12">
        <f t="shared" si="15"/>
        <v>0</v>
      </c>
      <c r="T43" s="12">
        <f t="shared" si="15"/>
        <v>0</v>
      </c>
      <c r="U43" s="12">
        <f t="shared" si="15"/>
        <v>0</v>
      </c>
      <c r="V43" s="12">
        <f t="shared" si="15"/>
        <v>0</v>
      </c>
      <c r="W43" s="12">
        <f t="shared" si="15"/>
        <v>0</v>
      </c>
    </row>
    <row r="44" spans="1:23" s="8" customFormat="1" x14ac:dyDescent="0.2">
      <c r="A44" s="10">
        <f>A43+1</f>
        <v>26</v>
      </c>
      <c r="D44" s="13" t="s">
        <v>11</v>
      </c>
      <c r="E44" s="19"/>
      <c r="I44" s="12">
        <f>-I38</f>
        <v>0</v>
      </c>
      <c r="J44" s="12">
        <f t="shared" ref="J44:W44" si="16">-J38</f>
        <v>0</v>
      </c>
      <c r="K44" s="12">
        <f t="shared" si="16"/>
        <v>0</v>
      </c>
      <c r="L44" s="12">
        <f t="shared" si="16"/>
        <v>0</v>
      </c>
      <c r="M44" s="12">
        <f t="shared" si="16"/>
        <v>0</v>
      </c>
      <c r="N44" s="12">
        <f t="shared" si="16"/>
        <v>0</v>
      </c>
      <c r="O44" s="12">
        <f t="shared" si="16"/>
        <v>0</v>
      </c>
      <c r="P44" s="12">
        <f t="shared" si="16"/>
        <v>0</v>
      </c>
      <c r="Q44" s="12">
        <f t="shared" si="16"/>
        <v>0</v>
      </c>
      <c r="R44" s="12">
        <f t="shared" si="16"/>
        <v>0</v>
      </c>
      <c r="S44" s="12">
        <f t="shared" si="16"/>
        <v>0</v>
      </c>
      <c r="T44" s="12">
        <f t="shared" si="16"/>
        <v>0</v>
      </c>
      <c r="U44" s="12">
        <f t="shared" si="16"/>
        <v>0</v>
      </c>
      <c r="V44" s="12">
        <f t="shared" si="16"/>
        <v>0</v>
      </c>
      <c r="W44" s="12">
        <f t="shared" si="16"/>
        <v>0</v>
      </c>
    </row>
    <row r="45" spans="1:23" s="8" customFormat="1" x14ac:dyDescent="0.2">
      <c r="A45" s="10">
        <f>A44+1</f>
        <v>27</v>
      </c>
      <c r="D45" s="13" t="s">
        <v>14</v>
      </c>
      <c r="E45" s="19"/>
      <c r="I45" s="12">
        <f>IF((I43+I44)&gt;(I50+I51),0,-(I43+I44))</f>
        <v>0</v>
      </c>
      <c r="J45" s="12">
        <f>IF((J43+J44)&gt;(J50+J51),0,-(J43+J44))</f>
        <v>0</v>
      </c>
      <c r="K45" s="12">
        <f>IF((K43+K44)&gt;(K50+K51),0,-(K43+K44))</f>
        <v>0</v>
      </c>
      <c r="L45" s="12">
        <f>IF((L43+L44)&gt;(L50+L51),0,-(L43+L44))</f>
        <v>0</v>
      </c>
      <c r="M45" s="12">
        <f t="shared" ref="M45:W45" si="17">IF((M43+M44)&gt;(M50+M51),0,-(M43+M44))</f>
        <v>0</v>
      </c>
      <c r="N45" s="12">
        <f t="shared" si="17"/>
        <v>0</v>
      </c>
      <c r="O45" s="12">
        <f t="shared" si="17"/>
        <v>0</v>
      </c>
      <c r="P45" s="12">
        <f t="shared" si="17"/>
        <v>0</v>
      </c>
      <c r="Q45" s="12">
        <f t="shared" si="17"/>
        <v>0</v>
      </c>
      <c r="R45" s="12">
        <f t="shared" si="17"/>
        <v>0</v>
      </c>
      <c r="S45" s="12">
        <f t="shared" si="17"/>
        <v>0</v>
      </c>
      <c r="T45" s="12">
        <f t="shared" si="17"/>
        <v>0</v>
      </c>
      <c r="U45" s="12">
        <f t="shared" si="17"/>
        <v>0</v>
      </c>
      <c r="V45" s="12">
        <f t="shared" si="17"/>
        <v>0</v>
      </c>
      <c r="W45" s="12">
        <f t="shared" si="17"/>
        <v>0</v>
      </c>
    </row>
    <row r="46" spans="1:23" s="8" customFormat="1" x14ac:dyDescent="0.2">
      <c r="A46" s="10">
        <f>A45+1</f>
        <v>28</v>
      </c>
      <c r="D46" s="13" t="s">
        <v>12</v>
      </c>
      <c r="E46" s="19"/>
      <c r="I46" s="20">
        <f>SUM(I43:I45)</f>
        <v>0</v>
      </c>
      <c r="J46" s="20">
        <f>SUM(J43:J45)</f>
        <v>0</v>
      </c>
      <c r="K46" s="20">
        <f t="shared" ref="K46:W46" si="18">SUM(K43:K45)</f>
        <v>0</v>
      </c>
      <c r="L46" s="20">
        <f t="shared" si="18"/>
        <v>0</v>
      </c>
      <c r="M46" s="20">
        <f t="shared" si="18"/>
        <v>0</v>
      </c>
      <c r="N46" s="20">
        <f t="shared" si="18"/>
        <v>0</v>
      </c>
      <c r="O46" s="20">
        <f t="shared" si="18"/>
        <v>0</v>
      </c>
      <c r="P46" s="20">
        <f t="shared" si="18"/>
        <v>0</v>
      </c>
      <c r="Q46" s="20">
        <f t="shared" si="18"/>
        <v>0</v>
      </c>
      <c r="R46" s="20">
        <f t="shared" si="18"/>
        <v>0</v>
      </c>
      <c r="S46" s="20">
        <f t="shared" si="18"/>
        <v>0</v>
      </c>
      <c r="T46" s="20">
        <f t="shared" si="18"/>
        <v>0</v>
      </c>
      <c r="U46" s="20">
        <f t="shared" si="18"/>
        <v>0</v>
      </c>
      <c r="V46" s="20">
        <f t="shared" si="18"/>
        <v>0</v>
      </c>
      <c r="W46" s="20">
        <f t="shared" si="18"/>
        <v>0</v>
      </c>
    </row>
    <row r="47" spans="1:23" s="8" customFormat="1" x14ac:dyDescent="0.2">
      <c r="A47" s="10">
        <f>A46+1</f>
        <v>29</v>
      </c>
      <c r="D47" s="13" t="s">
        <v>16</v>
      </c>
      <c r="E47" s="19"/>
      <c r="I47" s="20">
        <f>(I43+I46)/2</f>
        <v>0</v>
      </c>
      <c r="J47" s="20">
        <f>(J43+J46)/2</f>
        <v>0</v>
      </c>
      <c r="K47" s="20">
        <f t="shared" ref="K47:W47" si="19">(K43+K46)/2</f>
        <v>0</v>
      </c>
      <c r="L47" s="20">
        <f t="shared" si="19"/>
        <v>0</v>
      </c>
      <c r="M47" s="20">
        <f t="shared" si="19"/>
        <v>0</v>
      </c>
      <c r="N47" s="20">
        <f t="shared" si="19"/>
        <v>0</v>
      </c>
      <c r="O47" s="20">
        <f t="shared" si="19"/>
        <v>0</v>
      </c>
      <c r="P47" s="20">
        <f t="shared" si="19"/>
        <v>0</v>
      </c>
      <c r="Q47" s="20">
        <f t="shared" si="19"/>
        <v>0</v>
      </c>
      <c r="R47" s="20">
        <f t="shared" si="19"/>
        <v>0</v>
      </c>
      <c r="S47" s="20">
        <f t="shared" si="19"/>
        <v>0</v>
      </c>
      <c r="T47" s="20">
        <f t="shared" si="19"/>
        <v>0</v>
      </c>
      <c r="U47" s="20">
        <f t="shared" si="19"/>
        <v>0</v>
      </c>
      <c r="V47" s="20">
        <f t="shared" si="19"/>
        <v>0</v>
      </c>
      <c r="W47" s="20">
        <f t="shared" si="19"/>
        <v>0</v>
      </c>
    </row>
    <row r="48" spans="1:23" s="8" customFormat="1" x14ac:dyDescent="0.2">
      <c r="A48" s="10"/>
      <c r="D48" s="13"/>
      <c r="E48" s="19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s="8" customFormat="1" x14ac:dyDescent="0.2">
      <c r="A49" s="10"/>
      <c r="C49" s="8" t="s">
        <v>15</v>
      </c>
      <c r="D49" s="13"/>
      <c r="E49" s="19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s="8" customFormat="1" x14ac:dyDescent="0.2">
      <c r="A50" s="10">
        <f>A47+1</f>
        <v>30</v>
      </c>
      <c r="D50" s="13" t="s">
        <v>9</v>
      </c>
      <c r="E50" s="19"/>
      <c r="I50" s="12">
        <v>0</v>
      </c>
      <c r="J50" s="12">
        <f>I53</f>
        <v>0</v>
      </c>
      <c r="K50" s="12">
        <f t="shared" ref="K50:W50" si="20">J53</f>
        <v>0</v>
      </c>
      <c r="L50" s="12">
        <f t="shared" si="20"/>
        <v>0</v>
      </c>
      <c r="M50" s="12">
        <f t="shared" si="20"/>
        <v>0</v>
      </c>
      <c r="N50" s="12">
        <f t="shared" si="20"/>
        <v>0</v>
      </c>
      <c r="O50" s="12">
        <f t="shared" si="20"/>
        <v>0</v>
      </c>
      <c r="P50" s="12">
        <f t="shared" si="20"/>
        <v>0</v>
      </c>
      <c r="Q50" s="12">
        <f t="shared" si="20"/>
        <v>0</v>
      </c>
      <c r="R50" s="12">
        <f t="shared" si="20"/>
        <v>0</v>
      </c>
      <c r="S50" s="12">
        <f t="shared" si="20"/>
        <v>0</v>
      </c>
      <c r="T50" s="12">
        <f t="shared" si="20"/>
        <v>0</v>
      </c>
      <c r="U50" s="12">
        <f t="shared" si="20"/>
        <v>0</v>
      </c>
      <c r="V50" s="12">
        <f t="shared" si="20"/>
        <v>0</v>
      </c>
      <c r="W50" s="12">
        <f t="shared" si="20"/>
        <v>0</v>
      </c>
    </row>
    <row r="51" spans="1:23" s="8" customFormat="1" x14ac:dyDescent="0.2">
      <c r="A51" s="10">
        <f>A50+1</f>
        <v>31</v>
      </c>
      <c r="D51" s="13" t="s">
        <v>72</v>
      </c>
      <c r="E51" s="19"/>
      <c r="I51" s="12">
        <f>MAX(I13*(I43+0.5*I44),0)</f>
        <v>0</v>
      </c>
      <c r="J51" s="12">
        <f t="shared" ref="J51:W51" si="21">MIN(J13*(J43+0.5*J44),J43+J44-I53)</f>
        <v>0</v>
      </c>
      <c r="K51" s="12">
        <f t="shared" si="21"/>
        <v>0</v>
      </c>
      <c r="L51" s="12">
        <f t="shared" si="21"/>
        <v>0</v>
      </c>
      <c r="M51" s="12">
        <f t="shared" si="21"/>
        <v>0</v>
      </c>
      <c r="N51" s="12">
        <f t="shared" si="21"/>
        <v>0</v>
      </c>
      <c r="O51" s="12">
        <f t="shared" si="21"/>
        <v>0</v>
      </c>
      <c r="P51" s="12">
        <f t="shared" si="21"/>
        <v>0</v>
      </c>
      <c r="Q51" s="12">
        <f t="shared" si="21"/>
        <v>0</v>
      </c>
      <c r="R51" s="12">
        <f t="shared" si="21"/>
        <v>0</v>
      </c>
      <c r="S51" s="12">
        <f t="shared" si="21"/>
        <v>0</v>
      </c>
      <c r="T51" s="12">
        <f t="shared" si="21"/>
        <v>0</v>
      </c>
      <c r="U51" s="12">
        <f t="shared" si="21"/>
        <v>0</v>
      </c>
      <c r="V51" s="12">
        <f t="shared" si="21"/>
        <v>0</v>
      </c>
      <c r="W51" s="12">
        <f t="shared" si="21"/>
        <v>0</v>
      </c>
    </row>
    <row r="52" spans="1:23" s="8" customFormat="1" x14ac:dyDescent="0.2">
      <c r="A52" s="10">
        <f>A51+1</f>
        <v>32</v>
      </c>
      <c r="D52" s="13" t="s">
        <v>14</v>
      </c>
      <c r="E52" s="19"/>
      <c r="I52" s="12">
        <f>I45</f>
        <v>0</v>
      </c>
      <c r="J52" s="12">
        <f t="shared" ref="J52:W52" si="22">J45</f>
        <v>0</v>
      </c>
      <c r="K52" s="12">
        <f t="shared" si="22"/>
        <v>0</v>
      </c>
      <c r="L52" s="12">
        <f t="shared" si="22"/>
        <v>0</v>
      </c>
      <c r="M52" s="12">
        <f t="shared" si="22"/>
        <v>0</v>
      </c>
      <c r="N52" s="12">
        <f t="shared" si="22"/>
        <v>0</v>
      </c>
      <c r="O52" s="12">
        <f t="shared" si="22"/>
        <v>0</v>
      </c>
      <c r="P52" s="12">
        <f t="shared" si="22"/>
        <v>0</v>
      </c>
      <c r="Q52" s="12">
        <f t="shared" si="22"/>
        <v>0</v>
      </c>
      <c r="R52" s="12">
        <f t="shared" si="22"/>
        <v>0</v>
      </c>
      <c r="S52" s="12">
        <f t="shared" si="22"/>
        <v>0</v>
      </c>
      <c r="T52" s="12">
        <f t="shared" si="22"/>
        <v>0</v>
      </c>
      <c r="U52" s="12">
        <f t="shared" si="22"/>
        <v>0</v>
      </c>
      <c r="V52" s="12">
        <f t="shared" si="22"/>
        <v>0</v>
      </c>
      <c r="W52" s="12">
        <f t="shared" si="22"/>
        <v>0</v>
      </c>
    </row>
    <row r="53" spans="1:23" s="8" customFormat="1" x14ac:dyDescent="0.2">
      <c r="A53" s="10">
        <f>A52+1</f>
        <v>33</v>
      </c>
      <c r="D53" s="13" t="s">
        <v>12</v>
      </c>
      <c r="E53" s="19"/>
      <c r="I53" s="20">
        <f>SUM(I50:I52)</f>
        <v>0</v>
      </c>
      <c r="J53" s="20">
        <f>SUM(J50:J52)</f>
        <v>0</v>
      </c>
      <c r="K53" s="20">
        <f t="shared" ref="K53:W53" si="23">SUM(K50:K52)</f>
        <v>0</v>
      </c>
      <c r="L53" s="20">
        <f t="shared" si="23"/>
        <v>0</v>
      </c>
      <c r="M53" s="20">
        <f t="shared" si="23"/>
        <v>0</v>
      </c>
      <c r="N53" s="20">
        <f t="shared" si="23"/>
        <v>0</v>
      </c>
      <c r="O53" s="20">
        <f t="shared" si="23"/>
        <v>0</v>
      </c>
      <c r="P53" s="20">
        <f t="shared" si="23"/>
        <v>0</v>
      </c>
      <c r="Q53" s="20">
        <f t="shared" si="23"/>
        <v>0</v>
      </c>
      <c r="R53" s="20">
        <f t="shared" si="23"/>
        <v>0</v>
      </c>
      <c r="S53" s="20">
        <f t="shared" si="23"/>
        <v>0</v>
      </c>
      <c r="T53" s="20">
        <f t="shared" si="23"/>
        <v>0</v>
      </c>
      <c r="U53" s="20">
        <f t="shared" si="23"/>
        <v>0</v>
      </c>
      <c r="V53" s="20">
        <f t="shared" si="23"/>
        <v>0</v>
      </c>
      <c r="W53" s="20">
        <f t="shared" si="23"/>
        <v>0</v>
      </c>
    </row>
    <row r="54" spans="1:23" s="8" customFormat="1" x14ac:dyDescent="0.2">
      <c r="A54" s="10">
        <f>A53+1</f>
        <v>34</v>
      </c>
      <c r="D54" s="13" t="s">
        <v>16</v>
      </c>
      <c r="E54" s="19"/>
      <c r="I54" s="20">
        <f>(I50+I53)/2</f>
        <v>0</v>
      </c>
      <c r="J54" s="20">
        <f>(J50+J53)/2</f>
        <v>0</v>
      </c>
      <c r="K54" s="20">
        <f t="shared" ref="K54:W54" si="24">(K50+K53)/2</f>
        <v>0</v>
      </c>
      <c r="L54" s="20">
        <f t="shared" si="24"/>
        <v>0</v>
      </c>
      <c r="M54" s="20">
        <f t="shared" si="24"/>
        <v>0</v>
      </c>
      <c r="N54" s="20">
        <f t="shared" si="24"/>
        <v>0</v>
      </c>
      <c r="O54" s="20">
        <f t="shared" si="24"/>
        <v>0</v>
      </c>
      <c r="P54" s="20">
        <f t="shared" si="24"/>
        <v>0</v>
      </c>
      <c r="Q54" s="20">
        <f t="shared" si="24"/>
        <v>0</v>
      </c>
      <c r="R54" s="20">
        <f t="shared" si="24"/>
        <v>0</v>
      </c>
      <c r="S54" s="20">
        <f t="shared" si="24"/>
        <v>0</v>
      </c>
      <c r="T54" s="20">
        <f t="shared" si="24"/>
        <v>0</v>
      </c>
      <c r="U54" s="20">
        <f t="shared" si="24"/>
        <v>0</v>
      </c>
      <c r="V54" s="20">
        <f t="shared" si="24"/>
        <v>0</v>
      </c>
      <c r="W54" s="20">
        <f t="shared" si="24"/>
        <v>0</v>
      </c>
    </row>
    <row r="55" spans="1:23" s="8" customFormat="1" x14ac:dyDescent="0.2">
      <c r="A55" s="10"/>
      <c r="D55" s="13"/>
      <c r="E55" s="19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s="8" customFormat="1" x14ac:dyDescent="0.2">
      <c r="A56" s="10"/>
      <c r="C56" s="8" t="s">
        <v>79</v>
      </c>
      <c r="D56" s="13"/>
      <c r="E56" s="19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s="8" customFormat="1" x14ac:dyDescent="0.2">
      <c r="A57" s="10">
        <f>A54+1</f>
        <v>35</v>
      </c>
      <c r="D57" s="13" t="s">
        <v>9</v>
      </c>
      <c r="E57" s="19"/>
      <c r="I57" s="12">
        <v>0</v>
      </c>
      <c r="J57" s="12">
        <f>I60</f>
        <v>0</v>
      </c>
      <c r="K57" s="12">
        <f t="shared" ref="K57:W57" si="25">J60</f>
        <v>0</v>
      </c>
      <c r="L57" s="12">
        <f t="shared" si="25"/>
        <v>0</v>
      </c>
      <c r="M57" s="12">
        <f t="shared" si="25"/>
        <v>0</v>
      </c>
      <c r="N57" s="12">
        <f t="shared" si="25"/>
        <v>0</v>
      </c>
      <c r="O57" s="12">
        <f t="shared" si="25"/>
        <v>0</v>
      </c>
      <c r="P57" s="12">
        <f t="shared" si="25"/>
        <v>0</v>
      </c>
      <c r="Q57" s="12">
        <f t="shared" si="25"/>
        <v>0</v>
      </c>
      <c r="R57" s="12">
        <f t="shared" si="25"/>
        <v>0</v>
      </c>
      <c r="S57" s="12">
        <f t="shared" si="25"/>
        <v>0</v>
      </c>
      <c r="T57" s="12">
        <f t="shared" si="25"/>
        <v>0</v>
      </c>
      <c r="U57" s="12">
        <f t="shared" si="25"/>
        <v>0</v>
      </c>
      <c r="V57" s="12">
        <f t="shared" si="25"/>
        <v>0</v>
      </c>
      <c r="W57" s="12">
        <f t="shared" si="25"/>
        <v>0</v>
      </c>
    </row>
    <row r="58" spans="1:23" s="8" customFormat="1" x14ac:dyDescent="0.2">
      <c r="A58" s="10">
        <f>A57+1</f>
        <v>36</v>
      </c>
      <c r="D58" s="13" t="s">
        <v>11</v>
      </c>
      <c r="E58" s="19"/>
      <c r="I58" s="12">
        <f>-I38</f>
        <v>0</v>
      </c>
      <c r="J58" s="12">
        <f t="shared" ref="J58:W58" si="26">-J38</f>
        <v>0</v>
      </c>
      <c r="K58" s="12">
        <f t="shared" si="26"/>
        <v>0</v>
      </c>
      <c r="L58" s="12">
        <f t="shared" si="26"/>
        <v>0</v>
      </c>
      <c r="M58" s="12">
        <f t="shared" si="26"/>
        <v>0</v>
      </c>
      <c r="N58" s="12">
        <f t="shared" si="26"/>
        <v>0</v>
      </c>
      <c r="O58" s="12">
        <f t="shared" si="26"/>
        <v>0</v>
      </c>
      <c r="P58" s="12">
        <f t="shared" si="26"/>
        <v>0</v>
      </c>
      <c r="Q58" s="12">
        <f t="shared" si="26"/>
        <v>0</v>
      </c>
      <c r="R58" s="12">
        <f t="shared" si="26"/>
        <v>0</v>
      </c>
      <c r="S58" s="12">
        <f t="shared" si="26"/>
        <v>0</v>
      </c>
      <c r="T58" s="12">
        <f t="shared" si="26"/>
        <v>0</v>
      </c>
      <c r="U58" s="12">
        <f t="shared" si="26"/>
        <v>0</v>
      </c>
      <c r="V58" s="12">
        <f t="shared" si="26"/>
        <v>0</v>
      </c>
      <c r="W58" s="12">
        <f t="shared" si="26"/>
        <v>0</v>
      </c>
    </row>
    <row r="59" spans="1:23" s="8" customFormat="1" x14ac:dyDescent="0.2">
      <c r="A59" s="10">
        <f>A58+1</f>
        <v>37</v>
      </c>
      <c r="D59" s="13" t="s">
        <v>79</v>
      </c>
      <c r="E59" s="19"/>
      <c r="I59" s="12">
        <f>-I23*I58</f>
        <v>0</v>
      </c>
      <c r="J59" s="12">
        <f>-I23*J58-J23*I58</f>
        <v>0</v>
      </c>
      <c r="K59" s="12">
        <f>-I23*K58-J23*J58-K23*I58</f>
        <v>0</v>
      </c>
      <c r="L59" s="12">
        <f>-I23*L58-J23*K58-K23*J58-L23*I58</f>
        <v>0</v>
      </c>
      <c r="M59" s="12">
        <f>-I23*M58-J23*L58-K23*K58-L23*J58-M23*I58</f>
        <v>0</v>
      </c>
      <c r="N59" s="12">
        <f>-I23*N58-J23*M58-K23*L58-L23*K58-M23*J58-N23*I58</f>
        <v>0</v>
      </c>
      <c r="O59" s="12">
        <f>-I23*O58-J23*N58-K23*M58-L23*L58-M23*K58-N23*J58-O23*I58</f>
        <v>0</v>
      </c>
      <c r="P59" s="12">
        <f>-I23*P58-J23*O58-K23*N58-L23*M58-M23*L58-N23*K58-O23*J58-P23*I58</f>
        <v>0</v>
      </c>
      <c r="Q59" s="12">
        <f>-I23*Q58-J23*P58-K23*O58-L23*N58-M23*M58-N23*L58-O23*K58-P23*J58-Q23*I58</f>
        <v>0</v>
      </c>
      <c r="R59" s="12">
        <f>-I23*R58-J23*Q58-K23*P58-L23*O58-M23*N58-N23*M58-O23*L58-P23*K58-Q23*J58-R23*I58</f>
        <v>0</v>
      </c>
      <c r="S59" s="12">
        <f>-I23*S58-J23*R58-K23*Q58-L23*P58-M23*O58-N23*N58-O23*M58-P23*L58-Q23*K58-R23*J58-S23*I58</f>
        <v>0</v>
      </c>
      <c r="T59" s="12">
        <f>-I23*T58-J23*S58-K23*R58-L23*Q58-M23*P58-N23*O58-O23*N58-P23*M58-Q23*L58-R23*K58-S23*J58-T23*I58</f>
        <v>0</v>
      </c>
      <c r="U59" s="12">
        <f>-I23*U58-J23*T58-K23*S58-L23*R58-M23*Q58-N23*P58-O23*O58-P23*N58-Q23*M58-R23*L58-S23*K58-T23*J58-U23*I58</f>
        <v>0</v>
      </c>
      <c r="V59" s="12">
        <f>-I23*V58-J23*U58-K23*T58-L23*S58-M23*R58-N23*Q58-O23*P58-P23*O58-Q23*N58-R23*M58-S23*L58-T23*K58-U23*J58-V23*I58</f>
        <v>0</v>
      </c>
      <c r="W59" s="12">
        <f>-I23*W58-J23*V58-K23*U58-L23*T58-M23*S58-N23*R58-O23*Q58-P23*P58-Q23*O58-R23*N58-S23*M58-T23*L58-U23*K58-V23*J58-W23*I58</f>
        <v>0</v>
      </c>
    </row>
    <row r="60" spans="1:23" s="8" customFormat="1" x14ac:dyDescent="0.2">
      <c r="A60" s="10">
        <f>A59+1</f>
        <v>38</v>
      </c>
      <c r="D60" s="13" t="s">
        <v>12</v>
      </c>
      <c r="E60" s="19"/>
      <c r="I60" s="20">
        <f t="shared" ref="I60:W60" si="27">SUM(I57:I59)</f>
        <v>0</v>
      </c>
      <c r="J60" s="20">
        <f t="shared" si="27"/>
        <v>0</v>
      </c>
      <c r="K60" s="20">
        <f t="shared" si="27"/>
        <v>0</v>
      </c>
      <c r="L60" s="20">
        <f t="shared" si="27"/>
        <v>0</v>
      </c>
      <c r="M60" s="20">
        <f t="shared" si="27"/>
        <v>0</v>
      </c>
      <c r="N60" s="20">
        <f t="shared" si="27"/>
        <v>0</v>
      </c>
      <c r="O60" s="20">
        <f t="shared" si="27"/>
        <v>0</v>
      </c>
      <c r="P60" s="20">
        <f t="shared" si="27"/>
        <v>0</v>
      </c>
      <c r="Q60" s="20">
        <f t="shared" si="27"/>
        <v>0</v>
      </c>
      <c r="R60" s="20">
        <f t="shared" si="27"/>
        <v>0</v>
      </c>
      <c r="S60" s="20">
        <f t="shared" si="27"/>
        <v>0</v>
      </c>
      <c r="T60" s="20">
        <f t="shared" si="27"/>
        <v>0</v>
      </c>
      <c r="U60" s="20">
        <f t="shared" si="27"/>
        <v>0</v>
      </c>
      <c r="V60" s="20">
        <f t="shared" si="27"/>
        <v>0</v>
      </c>
      <c r="W60" s="20">
        <f t="shared" si="27"/>
        <v>0</v>
      </c>
    </row>
    <row r="61" spans="1:23" s="8" customFormat="1" x14ac:dyDescent="0.2">
      <c r="A61" s="10"/>
      <c r="D61" s="13"/>
      <c r="E61" s="19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s="8" customFormat="1" x14ac:dyDescent="0.2">
      <c r="A62" s="10"/>
      <c r="C62" s="8" t="s">
        <v>80</v>
      </c>
      <c r="D62" s="13"/>
      <c r="E62" s="19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s="8" customFormat="1" x14ac:dyDescent="0.2">
      <c r="A63" s="10">
        <f>A60+1</f>
        <v>39</v>
      </c>
      <c r="D63" s="13" t="s">
        <v>9</v>
      </c>
      <c r="E63" s="19"/>
      <c r="I63" s="12">
        <v>0</v>
      </c>
      <c r="J63" s="12">
        <f t="shared" ref="J63:W63" si="28">I66</f>
        <v>0</v>
      </c>
      <c r="K63" s="12">
        <f t="shared" si="28"/>
        <v>0</v>
      </c>
      <c r="L63" s="12">
        <f t="shared" si="28"/>
        <v>0</v>
      </c>
      <c r="M63" s="12">
        <f t="shared" si="28"/>
        <v>0</v>
      </c>
      <c r="N63" s="12">
        <f t="shared" si="28"/>
        <v>0</v>
      </c>
      <c r="O63" s="12">
        <f t="shared" si="28"/>
        <v>0</v>
      </c>
      <c r="P63" s="12">
        <f t="shared" si="28"/>
        <v>0</v>
      </c>
      <c r="Q63" s="12">
        <f t="shared" si="28"/>
        <v>0</v>
      </c>
      <c r="R63" s="12">
        <f t="shared" si="28"/>
        <v>0</v>
      </c>
      <c r="S63" s="12">
        <f t="shared" si="28"/>
        <v>0</v>
      </c>
      <c r="T63" s="12">
        <f t="shared" si="28"/>
        <v>0</v>
      </c>
      <c r="U63" s="12">
        <f t="shared" si="28"/>
        <v>0</v>
      </c>
      <c r="V63" s="12">
        <f t="shared" si="28"/>
        <v>0</v>
      </c>
      <c r="W63" s="12">
        <f t="shared" si="28"/>
        <v>0</v>
      </c>
    </row>
    <row r="64" spans="1:23" s="8" customFormat="1" x14ac:dyDescent="0.2">
      <c r="A64" s="10">
        <f>A63+1</f>
        <v>40</v>
      </c>
      <c r="D64" s="13" t="s">
        <v>11</v>
      </c>
      <c r="E64" s="19"/>
      <c r="I64" s="12">
        <f>-I38</f>
        <v>0</v>
      </c>
      <c r="J64" s="12">
        <f t="shared" ref="J64:W64" si="29">-J38</f>
        <v>0</v>
      </c>
      <c r="K64" s="12">
        <f t="shared" si="29"/>
        <v>0</v>
      </c>
      <c r="L64" s="12">
        <f t="shared" si="29"/>
        <v>0</v>
      </c>
      <c r="M64" s="12">
        <f t="shared" si="29"/>
        <v>0</v>
      </c>
      <c r="N64" s="12">
        <f t="shared" si="29"/>
        <v>0</v>
      </c>
      <c r="O64" s="12">
        <f t="shared" si="29"/>
        <v>0</v>
      </c>
      <c r="P64" s="12">
        <f t="shared" si="29"/>
        <v>0</v>
      </c>
      <c r="Q64" s="12">
        <f t="shared" si="29"/>
        <v>0</v>
      </c>
      <c r="R64" s="12">
        <f t="shared" si="29"/>
        <v>0</v>
      </c>
      <c r="S64" s="12">
        <f t="shared" si="29"/>
        <v>0</v>
      </c>
      <c r="T64" s="12">
        <f t="shared" si="29"/>
        <v>0</v>
      </c>
      <c r="U64" s="12">
        <f t="shared" si="29"/>
        <v>0</v>
      </c>
      <c r="V64" s="12">
        <f t="shared" si="29"/>
        <v>0</v>
      </c>
      <c r="W64" s="12">
        <f t="shared" si="29"/>
        <v>0</v>
      </c>
    </row>
    <row r="65" spans="1:23" s="8" customFormat="1" x14ac:dyDescent="0.2">
      <c r="A65" s="10">
        <f>A64+1</f>
        <v>41</v>
      </c>
      <c r="D65" s="13" t="s">
        <v>80</v>
      </c>
      <c r="E65" s="19"/>
      <c r="I65" s="12">
        <f t="shared" ref="I65:W65" si="30">-I13*$F27*(I63+0.5*I64)</f>
        <v>0</v>
      </c>
      <c r="J65" s="12">
        <f t="shared" si="30"/>
        <v>0</v>
      </c>
      <c r="K65" s="12">
        <f t="shared" si="30"/>
        <v>0</v>
      </c>
      <c r="L65" s="12">
        <f t="shared" si="30"/>
        <v>0</v>
      </c>
      <c r="M65" s="12">
        <f t="shared" si="30"/>
        <v>0</v>
      </c>
      <c r="N65" s="12">
        <f t="shared" si="30"/>
        <v>0</v>
      </c>
      <c r="O65" s="12">
        <f t="shared" si="30"/>
        <v>0</v>
      </c>
      <c r="P65" s="12">
        <f t="shared" si="30"/>
        <v>0</v>
      </c>
      <c r="Q65" s="12">
        <f t="shared" si="30"/>
        <v>0</v>
      </c>
      <c r="R65" s="12">
        <f t="shared" si="30"/>
        <v>0</v>
      </c>
      <c r="S65" s="12">
        <f t="shared" si="30"/>
        <v>0</v>
      </c>
      <c r="T65" s="12">
        <f t="shared" si="30"/>
        <v>0</v>
      </c>
      <c r="U65" s="12">
        <f t="shared" si="30"/>
        <v>0</v>
      </c>
      <c r="V65" s="12">
        <f t="shared" si="30"/>
        <v>0</v>
      </c>
      <c r="W65" s="12">
        <f t="shared" si="30"/>
        <v>0</v>
      </c>
    </row>
    <row r="66" spans="1:23" s="8" customFormat="1" x14ac:dyDescent="0.2">
      <c r="A66" s="10">
        <f>A65+1</f>
        <v>42</v>
      </c>
      <c r="D66" s="13" t="s">
        <v>12</v>
      </c>
      <c r="E66" s="19"/>
      <c r="I66" s="20">
        <f t="shared" ref="I66:W66" si="31">SUM(I63:I65)</f>
        <v>0</v>
      </c>
      <c r="J66" s="20">
        <f t="shared" si="31"/>
        <v>0</v>
      </c>
      <c r="K66" s="20">
        <f t="shared" si="31"/>
        <v>0</v>
      </c>
      <c r="L66" s="20">
        <f t="shared" si="31"/>
        <v>0</v>
      </c>
      <c r="M66" s="20">
        <f t="shared" si="31"/>
        <v>0</v>
      </c>
      <c r="N66" s="20">
        <f t="shared" si="31"/>
        <v>0</v>
      </c>
      <c r="O66" s="20">
        <f t="shared" si="31"/>
        <v>0</v>
      </c>
      <c r="P66" s="20">
        <f t="shared" si="31"/>
        <v>0</v>
      </c>
      <c r="Q66" s="20">
        <f t="shared" si="31"/>
        <v>0</v>
      </c>
      <c r="R66" s="20">
        <f t="shared" si="31"/>
        <v>0</v>
      </c>
      <c r="S66" s="20">
        <f t="shared" si="31"/>
        <v>0</v>
      </c>
      <c r="T66" s="20">
        <f t="shared" si="31"/>
        <v>0</v>
      </c>
      <c r="U66" s="20">
        <f t="shared" si="31"/>
        <v>0</v>
      </c>
      <c r="V66" s="20">
        <f t="shared" si="31"/>
        <v>0</v>
      </c>
      <c r="W66" s="20">
        <f t="shared" si="31"/>
        <v>0</v>
      </c>
    </row>
    <row r="67" spans="1:23" s="8" customFormat="1" x14ac:dyDescent="0.2">
      <c r="A67" s="10"/>
      <c r="D67" s="13"/>
      <c r="E67" s="19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s="8" customFormat="1" x14ac:dyDescent="0.2">
      <c r="A68" s="10"/>
      <c r="C68" s="8" t="s">
        <v>76</v>
      </c>
      <c r="D68" s="13"/>
      <c r="E68" s="19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s="8" customFormat="1" x14ac:dyDescent="0.2">
      <c r="A69" s="10">
        <f>A66+1</f>
        <v>43</v>
      </c>
      <c r="D69" s="13" t="s">
        <v>9</v>
      </c>
      <c r="E69" s="19"/>
      <c r="I69" s="12">
        <v>0</v>
      </c>
      <c r="J69" s="12">
        <f>I72</f>
        <v>0</v>
      </c>
      <c r="K69" s="12">
        <f t="shared" ref="K69:W69" si="32">J72</f>
        <v>0</v>
      </c>
      <c r="L69" s="12">
        <f t="shared" si="32"/>
        <v>0</v>
      </c>
      <c r="M69" s="12">
        <f t="shared" si="32"/>
        <v>0</v>
      </c>
      <c r="N69" s="12">
        <f t="shared" si="32"/>
        <v>0</v>
      </c>
      <c r="O69" s="12">
        <f t="shared" si="32"/>
        <v>0</v>
      </c>
      <c r="P69" s="12">
        <f t="shared" si="32"/>
        <v>0</v>
      </c>
      <c r="Q69" s="12">
        <f t="shared" si="32"/>
        <v>0</v>
      </c>
      <c r="R69" s="12">
        <f t="shared" si="32"/>
        <v>0</v>
      </c>
      <c r="S69" s="12">
        <f t="shared" si="32"/>
        <v>0</v>
      </c>
      <c r="T69" s="12">
        <f t="shared" si="32"/>
        <v>0</v>
      </c>
      <c r="U69" s="12">
        <f t="shared" si="32"/>
        <v>0</v>
      </c>
      <c r="V69" s="12">
        <f t="shared" si="32"/>
        <v>0</v>
      </c>
      <c r="W69" s="12">
        <f t="shared" si="32"/>
        <v>0</v>
      </c>
    </row>
    <row r="70" spans="1:23" s="8" customFormat="1" x14ac:dyDescent="0.2">
      <c r="A70" s="10">
        <f>A69+1</f>
        <v>44</v>
      </c>
      <c r="D70" s="13" t="s">
        <v>77</v>
      </c>
      <c r="E70" s="19"/>
      <c r="I70" s="12">
        <f>($F24="Y")*I25*(-I59-I51-I71)</f>
        <v>0</v>
      </c>
      <c r="J70" s="12">
        <f>($F24="Y")*J25*(-J59-J51-J71)</f>
        <v>0</v>
      </c>
      <c r="K70" s="12">
        <f t="shared" ref="K70:W70" si="33">($F24="Y")*K25*(-K59-K51-K71)</f>
        <v>0</v>
      </c>
      <c r="L70" s="12">
        <f t="shared" si="33"/>
        <v>0</v>
      </c>
      <c r="M70" s="12">
        <f t="shared" si="33"/>
        <v>0</v>
      </c>
      <c r="N70" s="12">
        <f t="shared" si="33"/>
        <v>0</v>
      </c>
      <c r="O70" s="12">
        <f t="shared" si="33"/>
        <v>0</v>
      </c>
      <c r="P70" s="12">
        <f t="shared" si="33"/>
        <v>0</v>
      </c>
      <c r="Q70" s="12">
        <f t="shared" si="33"/>
        <v>0</v>
      </c>
      <c r="R70" s="12">
        <f t="shared" si="33"/>
        <v>0</v>
      </c>
      <c r="S70" s="12">
        <f t="shared" si="33"/>
        <v>0</v>
      </c>
      <c r="T70" s="12">
        <f t="shared" si="33"/>
        <v>0</v>
      </c>
      <c r="U70" s="12">
        <f t="shared" si="33"/>
        <v>0</v>
      </c>
      <c r="V70" s="12">
        <f t="shared" si="33"/>
        <v>0</v>
      </c>
      <c r="W70" s="12">
        <f t="shared" si="33"/>
        <v>0</v>
      </c>
    </row>
    <row r="71" spans="1:23" s="8" customFormat="1" x14ac:dyDescent="0.2">
      <c r="A71" s="10">
        <f>A70+1</f>
        <v>45</v>
      </c>
      <c r="D71" s="13" t="s">
        <v>78</v>
      </c>
      <c r="E71" s="19"/>
      <c r="I71" s="12">
        <f>($F28="Y")*I29*(-I65-I51)</f>
        <v>0</v>
      </c>
      <c r="J71" s="12">
        <f t="shared" ref="J71:W71" si="34">($F28="Y")*J29*(-J65-J51)</f>
        <v>0</v>
      </c>
      <c r="K71" s="12">
        <f t="shared" si="34"/>
        <v>0</v>
      </c>
      <c r="L71" s="12">
        <f t="shared" si="34"/>
        <v>0</v>
      </c>
      <c r="M71" s="12">
        <f t="shared" si="34"/>
        <v>0</v>
      </c>
      <c r="N71" s="12">
        <f t="shared" si="34"/>
        <v>0</v>
      </c>
      <c r="O71" s="12">
        <f t="shared" si="34"/>
        <v>0</v>
      </c>
      <c r="P71" s="12">
        <f t="shared" si="34"/>
        <v>0</v>
      </c>
      <c r="Q71" s="12">
        <f t="shared" si="34"/>
        <v>0</v>
      </c>
      <c r="R71" s="12">
        <f t="shared" si="34"/>
        <v>0</v>
      </c>
      <c r="S71" s="12">
        <f t="shared" si="34"/>
        <v>0</v>
      </c>
      <c r="T71" s="12">
        <f t="shared" si="34"/>
        <v>0</v>
      </c>
      <c r="U71" s="12">
        <f t="shared" si="34"/>
        <v>0</v>
      </c>
      <c r="V71" s="12">
        <f t="shared" si="34"/>
        <v>0</v>
      </c>
      <c r="W71" s="12">
        <f t="shared" si="34"/>
        <v>0</v>
      </c>
    </row>
    <row r="72" spans="1:23" s="8" customFormat="1" x14ac:dyDescent="0.2">
      <c r="A72" s="10">
        <f>A71+1</f>
        <v>46</v>
      </c>
      <c r="D72" s="13" t="s">
        <v>12</v>
      </c>
      <c r="E72" s="19"/>
      <c r="I72" s="20">
        <f>SUM(I69:I71)</f>
        <v>0</v>
      </c>
      <c r="J72" s="20">
        <f>SUM(J69:J71)</f>
        <v>0</v>
      </c>
      <c r="K72" s="20">
        <f t="shared" ref="K72:W72" si="35">SUM(K69:K71)</f>
        <v>0</v>
      </c>
      <c r="L72" s="20">
        <f t="shared" si="35"/>
        <v>0</v>
      </c>
      <c r="M72" s="20">
        <f t="shared" si="35"/>
        <v>0</v>
      </c>
      <c r="N72" s="20">
        <f t="shared" si="35"/>
        <v>0</v>
      </c>
      <c r="O72" s="20">
        <f t="shared" si="35"/>
        <v>0</v>
      </c>
      <c r="P72" s="20">
        <f t="shared" si="35"/>
        <v>0</v>
      </c>
      <c r="Q72" s="20">
        <f t="shared" si="35"/>
        <v>0</v>
      </c>
      <c r="R72" s="20">
        <f t="shared" si="35"/>
        <v>0</v>
      </c>
      <c r="S72" s="20">
        <f t="shared" si="35"/>
        <v>0</v>
      </c>
      <c r="T72" s="20">
        <f t="shared" si="35"/>
        <v>0</v>
      </c>
      <c r="U72" s="20">
        <f t="shared" si="35"/>
        <v>0</v>
      </c>
      <c r="V72" s="20">
        <f t="shared" si="35"/>
        <v>0</v>
      </c>
      <c r="W72" s="20">
        <f t="shared" si="35"/>
        <v>0</v>
      </c>
    </row>
    <row r="73" spans="1:23" s="8" customFormat="1" x14ac:dyDescent="0.2">
      <c r="A73" s="10">
        <f>A72+1</f>
        <v>47</v>
      </c>
      <c r="D73" s="13" t="s">
        <v>16</v>
      </c>
      <c r="E73" s="19"/>
      <c r="I73" s="20">
        <f>(I69+I72)/2</f>
        <v>0</v>
      </c>
      <c r="J73" s="20">
        <f>(J69+J72)/2</f>
        <v>0</v>
      </c>
      <c r="K73" s="20">
        <f t="shared" ref="K73:W73" si="36">(K69+K72)/2</f>
        <v>0</v>
      </c>
      <c r="L73" s="20">
        <f t="shared" si="36"/>
        <v>0</v>
      </c>
      <c r="M73" s="20">
        <f t="shared" si="36"/>
        <v>0</v>
      </c>
      <c r="N73" s="20">
        <f t="shared" si="36"/>
        <v>0</v>
      </c>
      <c r="O73" s="20">
        <f t="shared" si="36"/>
        <v>0</v>
      </c>
      <c r="P73" s="20">
        <f t="shared" si="36"/>
        <v>0</v>
      </c>
      <c r="Q73" s="20">
        <f t="shared" si="36"/>
        <v>0</v>
      </c>
      <c r="R73" s="20">
        <f t="shared" si="36"/>
        <v>0</v>
      </c>
      <c r="S73" s="20">
        <f t="shared" si="36"/>
        <v>0</v>
      </c>
      <c r="T73" s="20">
        <f t="shared" si="36"/>
        <v>0</v>
      </c>
      <c r="U73" s="20">
        <f t="shared" si="36"/>
        <v>0</v>
      </c>
      <c r="V73" s="20">
        <f t="shared" si="36"/>
        <v>0</v>
      </c>
      <c r="W73" s="20">
        <f t="shared" si="36"/>
        <v>0</v>
      </c>
    </row>
    <row r="74" spans="1:23" s="8" customFormat="1" x14ac:dyDescent="0.2">
      <c r="A74" s="10"/>
      <c r="D74" s="13"/>
      <c r="E74" s="19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s="8" customFormat="1" x14ac:dyDescent="0.2">
      <c r="A75" s="10"/>
      <c r="C75" s="8" t="s">
        <v>21</v>
      </c>
      <c r="D75" s="13"/>
      <c r="E75" s="19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s="8" customFormat="1" x14ac:dyDescent="0.2">
      <c r="A76" s="10">
        <f>A73+1</f>
        <v>48</v>
      </c>
      <c r="D76" s="13" t="s">
        <v>13</v>
      </c>
      <c r="E76" s="19"/>
      <c r="I76" s="12">
        <f t="shared" ref="I76:W76" si="37">I47</f>
        <v>0</v>
      </c>
      <c r="J76" s="12">
        <f t="shared" si="37"/>
        <v>0</v>
      </c>
      <c r="K76" s="12">
        <f t="shared" si="37"/>
        <v>0</v>
      </c>
      <c r="L76" s="12">
        <f t="shared" si="37"/>
        <v>0</v>
      </c>
      <c r="M76" s="12">
        <f t="shared" si="37"/>
        <v>0</v>
      </c>
      <c r="N76" s="12">
        <f t="shared" si="37"/>
        <v>0</v>
      </c>
      <c r="O76" s="12">
        <f t="shared" si="37"/>
        <v>0</v>
      </c>
      <c r="P76" s="12">
        <f t="shared" si="37"/>
        <v>0</v>
      </c>
      <c r="Q76" s="12">
        <f t="shared" si="37"/>
        <v>0</v>
      </c>
      <c r="R76" s="12">
        <f t="shared" si="37"/>
        <v>0</v>
      </c>
      <c r="S76" s="12">
        <f t="shared" si="37"/>
        <v>0</v>
      </c>
      <c r="T76" s="12">
        <f t="shared" si="37"/>
        <v>0</v>
      </c>
      <c r="U76" s="12">
        <f t="shared" si="37"/>
        <v>0</v>
      </c>
      <c r="V76" s="12">
        <f t="shared" si="37"/>
        <v>0</v>
      </c>
      <c r="W76" s="12">
        <f t="shared" si="37"/>
        <v>0</v>
      </c>
    </row>
    <row r="77" spans="1:23" s="8" customFormat="1" x14ac:dyDescent="0.2">
      <c r="A77" s="10">
        <f>A76+1</f>
        <v>49</v>
      </c>
      <c r="D77" s="13" t="s">
        <v>15</v>
      </c>
      <c r="E77" s="19"/>
      <c r="I77" s="12">
        <f t="shared" ref="I77:W77" si="38">-I54</f>
        <v>0</v>
      </c>
      <c r="J77" s="12">
        <f t="shared" si="38"/>
        <v>0</v>
      </c>
      <c r="K77" s="12">
        <f t="shared" si="38"/>
        <v>0</v>
      </c>
      <c r="L77" s="12">
        <f t="shared" si="38"/>
        <v>0</v>
      </c>
      <c r="M77" s="12">
        <f t="shared" si="38"/>
        <v>0</v>
      </c>
      <c r="N77" s="12">
        <f t="shared" si="38"/>
        <v>0</v>
      </c>
      <c r="O77" s="12">
        <f t="shared" si="38"/>
        <v>0</v>
      </c>
      <c r="P77" s="12">
        <f t="shared" si="38"/>
        <v>0</v>
      </c>
      <c r="Q77" s="12">
        <f t="shared" si="38"/>
        <v>0</v>
      </c>
      <c r="R77" s="12">
        <f t="shared" si="38"/>
        <v>0</v>
      </c>
      <c r="S77" s="12">
        <f t="shared" si="38"/>
        <v>0</v>
      </c>
      <c r="T77" s="12">
        <f t="shared" si="38"/>
        <v>0</v>
      </c>
      <c r="U77" s="12">
        <f t="shared" si="38"/>
        <v>0</v>
      </c>
      <c r="V77" s="12">
        <f t="shared" si="38"/>
        <v>0</v>
      </c>
      <c r="W77" s="12">
        <f t="shared" si="38"/>
        <v>0</v>
      </c>
    </row>
    <row r="78" spans="1:23" s="8" customFormat="1" x14ac:dyDescent="0.2">
      <c r="A78" s="10">
        <f>A77+1</f>
        <v>50</v>
      </c>
      <c r="D78" s="13" t="s">
        <v>20</v>
      </c>
      <c r="E78" s="19"/>
      <c r="F78" s="28"/>
      <c r="I78" s="12">
        <f t="shared" ref="I78:W78" si="39">($F11="Y")*I40</f>
        <v>0</v>
      </c>
      <c r="J78" s="12">
        <f t="shared" si="39"/>
        <v>0</v>
      </c>
      <c r="K78" s="12">
        <f t="shared" si="39"/>
        <v>0</v>
      </c>
      <c r="L78" s="12">
        <f t="shared" si="39"/>
        <v>0</v>
      </c>
      <c r="M78" s="12">
        <f t="shared" si="39"/>
        <v>0</v>
      </c>
      <c r="N78" s="12">
        <f t="shared" si="39"/>
        <v>0</v>
      </c>
      <c r="O78" s="12">
        <f t="shared" si="39"/>
        <v>0</v>
      </c>
      <c r="P78" s="12">
        <f t="shared" si="39"/>
        <v>0</v>
      </c>
      <c r="Q78" s="12">
        <f t="shared" si="39"/>
        <v>0</v>
      </c>
      <c r="R78" s="12">
        <f t="shared" si="39"/>
        <v>0</v>
      </c>
      <c r="S78" s="12">
        <f t="shared" si="39"/>
        <v>0</v>
      </c>
      <c r="T78" s="12">
        <f t="shared" si="39"/>
        <v>0</v>
      </c>
      <c r="U78" s="12">
        <f t="shared" si="39"/>
        <v>0</v>
      </c>
      <c r="V78" s="12">
        <f t="shared" si="39"/>
        <v>0</v>
      </c>
      <c r="W78" s="12">
        <f t="shared" si="39"/>
        <v>0</v>
      </c>
    </row>
    <row r="79" spans="1:23" s="8" customFormat="1" x14ac:dyDescent="0.2">
      <c r="A79" s="10">
        <f>A78+1</f>
        <v>51</v>
      </c>
      <c r="D79" s="13" t="s">
        <v>36</v>
      </c>
      <c r="E79" s="19"/>
      <c r="F79" s="28"/>
      <c r="I79" s="12">
        <f>-I73</f>
        <v>0</v>
      </c>
      <c r="J79" s="12">
        <f>-J73</f>
        <v>0</v>
      </c>
      <c r="K79" s="12">
        <f t="shared" ref="K79:W79" si="40">-K73</f>
        <v>0</v>
      </c>
      <c r="L79" s="12">
        <f t="shared" si="40"/>
        <v>0</v>
      </c>
      <c r="M79" s="12">
        <f t="shared" si="40"/>
        <v>0</v>
      </c>
      <c r="N79" s="12">
        <f t="shared" si="40"/>
        <v>0</v>
      </c>
      <c r="O79" s="12">
        <f t="shared" si="40"/>
        <v>0</v>
      </c>
      <c r="P79" s="12">
        <f t="shared" si="40"/>
        <v>0</v>
      </c>
      <c r="Q79" s="12">
        <f t="shared" si="40"/>
        <v>0</v>
      </c>
      <c r="R79" s="12">
        <f t="shared" si="40"/>
        <v>0</v>
      </c>
      <c r="S79" s="12">
        <f t="shared" si="40"/>
        <v>0</v>
      </c>
      <c r="T79" s="12">
        <f t="shared" si="40"/>
        <v>0</v>
      </c>
      <c r="U79" s="12">
        <f t="shared" si="40"/>
        <v>0</v>
      </c>
      <c r="V79" s="12">
        <f t="shared" si="40"/>
        <v>0</v>
      </c>
      <c r="W79" s="12">
        <f t="shared" si="40"/>
        <v>0</v>
      </c>
    </row>
    <row r="80" spans="1:23" s="8" customFormat="1" x14ac:dyDescent="0.2">
      <c r="A80" s="10">
        <f>A79+1</f>
        <v>52</v>
      </c>
      <c r="D80" s="13" t="s">
        <v>5</v>
      </c>
      <c r="E80" s="19"/>
      <c r="I80" s="20">
        <f>SUM(I76:I79)</f>
        <v>0</v>
      </c>
      <c r="J80" s="20">
        <f>SUM(J76:J79)</f>
        <v>0</v>
      </c>
      <c r="K80" s="20">
        <f t="shared" ref="K80:W80" si="41">SUM(K76:K79)</f>
        <v>0</v>
      </c>
      <c r="L80" s="20">
        <f t="shared" si="41"/>
        <v>0</v>
      </c>
      <c r="M80" s="20">
        <f t="shared" si="41"/>
        <v>0</v>
      </c>
      <c r="N80" s="20">
        <f t="shared" si="41"/>
        <v>0</v>
      </c>
      <c r="O80" s="20">
        <f t="shared" si="41"/>
        <v>0</v>
      </c>
      <c r="P80" s="20">
        <f t="shared" si="41"/>
        <v>0</v>
      </c>
      <c r="Q80" s="20">
        <f t="shared" si="41"/>
        <v>0</v>
      </c>
      <c r="R80" s="20">
        <f t="shared" si="41"/>
        <v>0</v>
      </c>
      <c r="S80" s="20">
        <f t="shared" si="41"/>
        <v>0</v>
      </c>
      <c r="T80" s="20">
        <f t="shared" si="41"/>
        <v>0</v>
      </c>
      <c r="U80" s="20">
        <f t="shared" si="41"/>
        <v>0</v>
      </c>
      <c r="V80" s="20">
        <f t="shared" si="41"/>
        <v>0</v>
      </c>
      <c r="W80" s="20">
        <f t="shared" si="41"/>
        <v>0</v>
      </c>
    </row>
    <row r="81" spans="1:23" s="8" customFormat="1" x14ac:dyDescent="0.2">
      <c r="A81" s="10"/>
      <c r="D81" s="13"/>
      <c r="E81" s="19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3" s="8" customFormat="1" x14ac:dyDescent="0.2">
      <c r="A82" s="10"/>
      <c r="C82" s="8" t="s">
        <v>17</v>
      </c>
      <c r="D82" s="13"/>
      <c r="E82" s="19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3" s="8" customFormat="1" x14ac:dyDescent="0.2">
      <c r="A83" s="10">
        <f>A80+1</f>
        <v>53</v>
      </c>
      <c r="D83" s="13" t="s">
        <v>4</v>
      </c>
      <c r="E83" s="19"/>
      <c r="I83" s="12">
        <f t="shared" ref="I83:W83" si="42">I51</f>
        <v>0</v>
      </c>
      <c r="J83" s="12">
        <f t="shared" si="42"/>
        <v>0</v>
      </c>
      <c r="K83" s="12">
        <f t="shared" si="42"/>
        <v>0</v>
      </c>
      <c r="L83" s="12">
        <f t="shared" si="42"/>
        <v>0</v>
      </c>
      <c r="M83" s="12">
        <f t="shared" si="42"/>
        <v>0</v>
      </c>
      <c r="N83" s="12">
        <f t="shared" si="42"/>
        <v>0</v>
      </c>
      <c r="O83" s="12">
        <f t="shared" si="42"/>
        <v>0</v>
      </c>
      <c r="P83" s="12">
        <f t="shared" si="42"/>
        <v>0</v>
      </c>
      <c r="Q83" s="12">
        <f t="shared" si="42"/>
        <v>0</v>
      </c>
      <c r="R83" s="12">
        <f t="shared" si="42"/>
        <v>0</v>
      </c>
      <c r="S83" s="12">
        <f t="shared" si="42"/>
        <v>0</v>
      </c>
      <c r="T83" s="12">
        <f t="shared" si="42"/>
        <v>0</v>
      </c>
      <c r="U83" s="12">
        <f t="shared" si="42"/>
        <v>0</v>
      </c>
      <c r="V83" s="12">
        <f t="shared" si="42"/>
        <v>0</v>
      </c>
      <c r="W83" s="12">
        <f t="shared" si="42"/>
        <v>0</v>
      </c>
    </row>
    <row r="84" spans="1:23" s="8" customFormat="1" x14ac:dyDescent="0.2">
      <c r="A84" s="10">
        <f t="shared" ref="A84:A89" si="43">A83+1</f>
        <v>54</v>
      </c>
      <c r="D84" s="13" t="s">
        <v>34</v>
      </c>
      <c r="E84" s="19"/>
      <c r="I84" s="12">
        <f t="shared" ref="I84:W84" si="44">I15*I16*I80</f>
        <v>0</v>
      </c>
      <c r="J84" s="12">
        <f t="shared" si="44"/>
        <v>0</v>
      </c>
      <c r="K84" s="12">
        <f t="shared" si="44"/>
        <v>0</v>
      </c>
      <c r="L84" s="12">
        <f t="shared" si="44"/>
        <v>0</v>
      </c>
      <c r="M84" s="12">
        <f t="shared" si="44"/>
        <v>0</v>
      </c>
      <c r="N84" s="12">
        <f t="shared" si="44"/>
        <v>0</v>
      </c>
      <c r="O84" s="12">
        <f t="shared" si="44"/>
        <v>0</v>
      </c>
      <c r="P84" s="12">
        <f t="shared" si="44"/>
        <v>0</v>
      </c>
      <c r="Q84" s="12">
        <f t="shared" si="44"/>
        <v>0</v>
      </c>
      <c r="R84" s="12">
        <f t="shared" si="44"/>
        <v>0</v>
      </c>
      <c r="S84" s="12">
        <f t="shared" si="44"/>
        <v>0</v>
      </c>
      <c r="T84" s="12">
        <f t="shared" si="44"/>
        <v>0</v>
      </c>
      <c r="U84" s="12">
        <f t="shared" si="44"/>
        <v>0</v>
      </c>
      <c r="V84" s="12">
        <f t="shared" si="44"/>
        <v>0</v>
      </c>
      <c r="W84" s="12">
        <f t="shared" si="44"/>
        <v>0</v>
      </c>
    </row>
    <row r="85" spans="1:23" s="8" customFormat="1" x14ac:dyDescent="0.2">
      <c r="A85" s="10">
        <f t="shared" si="43"/>
        <v>55</v>
      </c>
      <c r="D85" s="13" t="s">
        <v>35</v>
      </c>
      <c r="E85" s="19"/>
      <c r="I85" s="12">
        <f t="shared" ref="I85:W85" si="45">I18*I19*I80</f>
        <v>0</v>
      </c>
      <c r="J85" s="12">
        <f t="shared" si="45"/>
        <v>0</v>
      </c>
      <c r="K85" s="12">
        <f t="shared" si="45"/>
        <v>0</v>
      </c>
      <c r="L85" s="12">
        <f t="shared" si="45"/>
        <v>0</v>
      </c>
      <c r="M85" s="12">
        <f t="shared" si="45"/>
        <v>0</v>
      </c>
      <c r="N85" s="12">
        <f t="shared" si="45"/>
        <v>0</v>
      </c>
      <c r="O85" s="12">
        <f t="shared" si="45"/>
        <v>0</v>
      </c>
      <c r="P85" s="12">
        <f t="shared" si="45"/>
        <v>0</v>
      </c>
      <c r="Q85" s="12">
        <f t="shared" si="45"/>
        <v>0</v>
      </c>
      <c r="R85" s="12">
        <f t="shared" si="45"/>
        <v>0</v>
      </c>
      <c r="S85" s="12">
        <f t="shared" si="45"/>
        <v>0</v>
      </c>
      <c r="T85" s="12">
        <f t="shared" si="45"/>
        <v>0</v>
      </c>
      <c r="U85" s="12">
        <f t="shared" si="45"/>
        <v>0</v>
      </c>
      <c r="V85" s="12">
        <f t="shared" si="45"/>
        <v>0</v>
      </c>
      <c r="W85" s="12">
        <f t="shared" si="45"/>
        <v>0</v>
      </c>
    </row>
    <row r="86" spans="1:23" s="8" customFormat="1" x14ac:dyDescent="0.2">
      <c r="A86" s="10">
        <f t="shared" si="43"/>
        <v>56</v>
      </c>
      <c r="D86" s="13" t="s">
        <v>73</v>
      </c>
      <c r="E86" s="19"/>
      <c r="I86" s="12">
        <f>IF($F24="Y",I85*I25/(1-I25),I85*I25/(1-I25)+(I51+I59)*I25)</f>
        <v>0</v>
      </c>
      <c r="J86" s="12">
        <f t="shared" ref="J86:W86" si="46">IF($F24="Y",J85*J25/(1-J25),J85*J25/(1-J25)+(J51+J59)*J25)</f>
        <v>0</v>
      </c>
      <c r="K86" s="12">
        <f t="shared" si="46"/>
        <v>0</v>
      </c>
      <c r="L86" s="12">
        <f t="shared" si="46"/>
        <v>0</v>
      </c>
      <c r="M86" s="12">
        <f t="shared" si="46"/>
        <v>0</v>
      </c>
      <c r="N86" s="12">
        <f t="shared" si="46"/>
        <v>0</v>
      </c>
      <c r="O86" s="12">
        <f t="shared" si="46"/>
        <v>0</v>
      </c>
      <c r="P86" s="12">
        <f t="shared" si="46"/>
        <v>0</v>
      </c>
      <c r="Q86" s="12">
        <f t="shared" si="46"/>
        <v>0</v>
      </c>
      <c r="R86" s="12">
        <f t="shared" si="46"/>
        <v>0</v>
      </c>
      <c r="S86" s="12">
        <f t="shared" si="46"/>
        <v>0</v>
      </c>
      <c r="T86" s="12">
        <f t="shared" si="46"/>
        <v>0</v>
      </c>
      <c r="U86" s="12">
        <f t="shared" si="46"/>
        <v>0</v>
      </c>
      <c r="V86" s="12">
        <f t="shared" si="46"/>
        <v>0</v>
      </c>
      <c r="W86" s="12">
        <f t="shared" si="46"/>
        <v>0</v>
      </c>
    </row>
    <row r="87" spans="1:23" s="8" customFormat="1" x14ac:dyDescent="0.2">
      <c r="A87" s="10">
        <f t="shared" si="43"/>
        <v>57</v>
      </c>
      <c r="D87" s="13" t="s">
        <v>74</v>
      </c>
      <c r="E87" s="19"/>
      <c r="I87" s="12">
        <f>IF($F28="Y",(I85+I86)*I29/(1-I29),(I85+I86)*I29/(1-I29)+(I51+I65)*I29)</f>
        <v>0</v>
      </c>
      <c r="J87" s="12">
        <f t="shared" ref="J87:W87" si="47">IF($F28="Y",(J85+J86)*J29/(1-J29),(J85+J86)*J29/(1-J29)+(J51+J65)*J29)</f>
        <v>0</v>
      </c>
      <c r="K87" s="12">
        <f t="shared" si="47"/>
        <v>0</v>
      </c>
      <c r="L87" s="12">
        <f t="shared" si="47"/>
        <v>0</v>
      </c>
      <c r="M87" s="12">
        <f t="shared" si="47"/>
        <v>0</v>
      </c>
      <c r="N87" s="12">
        <f t="shared" si="47"/>
        <v>0</v>
      </c>
      <c r="O87" s="12">
        <f t="shared" si="47"/>
        <v>0</v>
      </c>
      <c r="P87" s="12">
        <f t="shared" si="47"/>
        <v>0</v>
      </c>
      <c r="Q87" s="12">
        <f t="shared" si="47"/>
        <v>0</v>
      </c>
      <c r="R87" s="12">
        <f t="shared" si="47"/>
        <v>0</v>
      </c>
      <c r="S87" s="12">
        <f t="shared" si="47"/>
        <v>0</v>
      </c>
      <c r="T87" s="12">
        <f t="shared" si="47"/>
        <v>0</v>
      </c>
      <c r="U87" s="12">
        <f t="shared" si="47"/>
        <v>0</v>
      </c>
      <c r="V87" s="12">
        <f t="shared" si="47"/>
        <v>0</v>
      </c>
      <c r="W87" s="12">
        <f t="shared" si="47"/>
        <v>0</v>
      </c>
    </row>
    <row r="88" spans="1:23" s="8" customFormat="1" x14ac:dyDescent="0.2">
      <c r="A88" s="10">
        <f t="shared" si="43"/>
        <v>58</v>
      </c>
      <c r="D88" s="13" t="s">
        <v>19</v>
      </c>
      <c r="E88" s="19"/>
      <c r="I88" s="12">
        <v>0</v>
      </c>
      <c r="J88" s="12">
        <f>(J80&gt;0)*(I88*(1+J32)+(I44+I45)*J31)</f>
        <v>0</v>
      </c>
      <c r="K88" s="12">
        <f t="shared" ref="K88:W88" si="48">(K80&gt;0)*(J88*(1+K32)+J44*K31)</f>
        <v>0</v>
      </c>
      <c r="L88" s="12">
        <f t="shared" si="48"/>
        <v>0</v>
      </c>
      <c r="M88" s="12">
        <f t="shared" si="48"/>
        <v>0</v>
      </c>
      <c r="N88" s="12">
        <f t="shared" si="48"/>
        <v>0</v>
      </c>
      <c r="O88" s="12">
        <f t="shared" si="48"/>
        <v>0</v>
      </c>
      <c r="P88" s="12">
        <f t="shared" si="48"/>
        <v>0</v>
      </c>
      <c r="Q88" s="12">
        <f t="shared" si="48"/>
        <v>0</v>
      </c>
      <c r="R88" s="12">
        <f t="shared" si="48"/>
        <v>0</v>
      </c>
      <c r="S88" s="12">
        <f t="shared" si="48"/>
        <v>0</v>
      </c>
      <c r="T88" s="12">
        <f t="shared" si="48"/>
        <v>0</v>
      </c>
      <c r="U88" s="12">
        <f t="shared" si="48"/>
        <v>0</v>
      </c>
      <c r="V88" s="12">
        <f t="shared" si="48"/>
        <v>0</v>
      </c>
      <c r="W88" s="12">
        <f t="shared" si="48"/>
        <v>0</v>
      </c>
    </row>
    <row r="89" spans="1:23" s="8" customFormat="1" x14ac:dyDescent="0.2">
      <c r="A89" s="10">
        <f t="shared" si="43"/>
        <v>59</v>
      </c>
      <c r="D89" s="13" t="s">
        <v>5</v>
      </c>
      <c r="E89" s="19"/>
      <c r="I89" s="20">
        <f>SUM(I83:I88)</f>
        <v>0</v>
      </c>
      <c r="J89" s="20">
        <f t="shared" ref="J89:W89" si="49">SUM(J83:J88)</f>
        <v>0</v>
      </c>
      <c r="K89" s="20">
        <f t="shared" si="49"/>
        <v>0</v>
      </c>
      <c r="L89" s="20">
        <f t="shared" si="49"/>
        <v>0</v>
      </c>
      <c r="M89" s="20">
        <f t="shared" si="49"/>
        <v>0</v>
      </c>
      <c r="N89" s="20">
        <f t="shared" si="49"/>
        <v>0</v>
      </c>
      <c r="O89" s="20">
        <f t="shared" si="49"/>
        <v>0</v>
      </c>
      <c r="P89" s="20">
        <f t="shared" si="49"/>
        <v>0</v>
      </c>
      <c r="Q89" s="20">
        <f t="shared" si="49"/>
        <v>0</v>
      </c>
      <c r="R89" s="20">
        <f t="shared" si="49"/>
        <v>0</v>
      </c>
      <c r="S89" s="20">
        <f t="shared" si="49"/>
        <v>0</v>
      </c>
      <c r="T89" s="20">
        <f t="shared" si="49"/>
        <v>0</v>
      </c>
      <c r="U89" s="20">
        <f t="shared" si="49"/>
        <v>0</v>
      </c>
      <c r="V89" s="20">
        <f t="shared" si="49"/>
        <v>0</v>
      </c>
      <c r="W89" s="20">
        <f t="shared" si="49"/>
        <v>0</v>
      </c>
    </row>
    <row r="90" spans="1:23" s="8" customFormat="1" x14ac:dyDescent="0.2">
      <c r="A90" s="4"/>
      <c r="E90" s="9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1" spans="1:23" s="8" customFormat="1" x14ac:dyDescent="0.2">
      <c r="A91" s="4"/>
      <c r="E91" s="9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55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1"/>
  <sheetViews>
    <sheetView zoomScale="80" zoomScaleNormal="80" workbookViewId="0">
      <selection activeCell="F7" sqref="F7"/>
    </sheetView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2.7109375" style="1" customWidth="1"/>
    <col min="4" max="4" width="2.7109375" style="3" customWidth="1"/>
    <col min="5" max="5" width="35.7109375" style="3" customWidth="1"/>
    <col min="6" max="6" width="10.7109375" style="2" customWidth="1"/>
    <col min="7" max="7" width="2.7109375" style="3" customWidth="1"/>
    <col min="8" max="71" width="10.7109375" style="3" customWidth="1"/>
    <col min="72" max="16384" width="9.140625" style="3"/>
  </cols>
  <sheetData>
    <row r="1" spans="1:24" x14ac:dyDescent="0.2">
      <c r="A1" s="1" t="s">
        <v>22</v>
      </c>
      <c r="B1" s="1"/>
      <c r="E1" s="29" t="s">
        <v>113</v>
      </c>
    </row>
    <row r="2" spans="1:24" x14ac:dyDescent="0.2">
      <c r="A2" s="1" t="s">
        <v>0</v>
      </c>
      <c r="B2" s="1"/>
    </row>
    <row r="3" spans="1:24" s="5" customFormat="1" x14ac:dyDescent="0.2">
      <c r="A3" s="4"/>
      <c r="E3" s="6"/>
      <c r="F3" s="4" t="s">
        <v>3</v>
      </c>
      <c r="H3" s="5">
        <v>2016</v>
      </c>
      <c r="I3" s="5">
        <v>2017</v>
      </c>
      <c r="J3" s="5">
        <f>I3+1</f>
        <v>2018</v>
      </c>
      <c r="K3" s="5">
        <f t="shared" ref="K3:W4" si="0">J3+1</f>
        <v>2019</v>
      </c>
      <c r="L3" s="5">
        <f t="shared" si="0"/>
        <v>2020</v>
      </c>
      <c r="M3" s="5">
        <f t="shared" si="0"/>
        <v>2021</v>
      </c>
      <c r="N3" s="5">
        <f t="shared" si="0"/>
        <v>2022</v>
      </c>
      <c r="O3" s="5">
        <f t="shared" si="0"/>
        <v>2023</v>
      </c>
      <c r="P3" s="5">
        <f t="shared" si="0"/>
        <v>2024</v>
      </c>
      <c r="Q3" s="5">
        <f t="shared" si="0"/>
        <v>2025</v>
      </c>
      <c r="R3" s="5">
        <f t="shared" si="0"/>
        <v>2026</v>
      </c>
      <c r="S3" s="5">
        <f t="shared" si="0"/>
        <v>2027</v>
      </c>
      <c r="T3" s="5">
        <f t="shared" si="0"/>
        <v>2028</v>
      </c>
      <c r="U3" s="5">
        <f t="shared" si="0"/>
        <v>2029</v>
      </c>
      <c r="V3" s="5">
        <f t="shared" si="0"/>
        <v>2030</v>
      </c>
      <c r="W3" s="5">
        <f t="shared" si="0"/>
        <v>2031</v>
      </c>
    </row>
    <row r="4" spans="1:24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si="0"/>
        <v>3</v>
      </c>
      <c r="L4" s="10">
        <f t="shared" si="0"/>
        <v>4</v>
      </c>
      <c r="M4" s="10">
        <f t="shared" si="0"/>
        <v>5</v>
      </c>
      <c r="N4" s="10">
        <f t="shared" si="0"/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10">
        <f t="shared" si="0"/>
        <v>11</v>
      </c>
      <c r="T4" s="10">
        <f t="shared" si="0"/>
        <v>12</v>
      </c>
      <c r="U4" s="10">
        <f t="shared" si="0"/>
        <v>13</v>
      </c>
      <c r="V4" s="10">
        <f t="shared" si="0"/>
        <v>14</v>
      </c>
      <c r="W4" s="10">
        <f t="shared" si="0"/>
        <v>15</v>
      </c>
      <c r="X4" s="10"/>
    </row>
    <row r="5" spans="1:24" s="8" customFormat="1" x14ac:dyDescent="0.2">
      <c r="A5" s="4"/>
      <c r="E5" s="9"/>
      <c r="F5" s="1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4" s="8" customFormat="1" x14ac:dyDescent="0.2">
      <c r="A6" s="4"/>
      <c r="C6" s="8" t="s">
        <v>64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4" s="8" customFormat="1" x14ac:dyDescent="0.2">
      <c r="A7" s="10">
        <v>1</v>
      </c>
      <c r="D7" s="13" t="s">
        <v>23</v>
      </c>
      <c r="E7" s="19"/>
      <c r="F7" s="21">
        <v>2017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4" s="8" customFormat="1" x14ac:dyDescent="0.2">
      <c r="A8" s="10">
        <f>A7+1</f>
        <v>2</v>
      </c>
      <c r="D8" s="13" t="s">
        <v>32</v>
      </c>
      <c r="E8" s="19"/>
      <c r="F8" s="17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4" x14ac:dyDescent="0.2">
      <c r="A9" s="10"/>
      <c r="F9" s="30"/>
    </row>
    <row r="10" spans="1:24" s="8" customFormat="1" x14ac:dyDescent="0.2">
      <c r="A10" s="10">
        <f>A8+1</f>
        <v>3</v>
      </c>
      <c r="D10" s="13" t="s">
        <v>30</v>
      </c>
      <c r="E10" s="19"/>
      <c r="F10" s="18" t="s">
        <v>33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4" s="8" customFormat="1" x14ac:dyDescent="0.2">
      <c r="A11" s="10">
        <f>A10+1</f>
        <v>4</v>
      </c>
      <c r="D11" s="13" t="s">
        <v>31</v>
      </c>
      <c r="E11" s="19"/>
      <c r="F11" s="18" t="s">
        <v>37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4" s="8" customFormat="1" x14ac:dyDescent="0.2">
      <c r="A12" s="10"/>
      <c r="D12" s="13"/>
      <c r="E12" s="19"/>
      <c r="F12" s="1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4" s="8" customFormat="1" x14ac:dyDescent="0.2">
      <c r="A13" s="10">
        <f>A11+1</f>
        <v>5</v>
      </c>
      <c r="D13" s="13" t="s">
        <v>71</v>
      </c>
      <c r="E13" s="19"/>
      <c r="F13" s="22">
        <v>2.5000000000000001E-2</v>
      </c>
      <c r="G13" s="23"/>
      <c r="H13" s="23"/>
      <c r="I13" s="36">
        <f>$F13</f>
        <v>2.5000000000000001E-2</v>
      </c>
      <c r="J13" s="36">
        <f t="shared" ref="J13:W13" si="1">$F13</f>
        <v>2.5000000000000001E-2</v>
      </c>
      <c r="K13" s="36">
        <f t="shared" si="1"/>
        <v>2.5000000000000001E-2</v>
      </c>
      <c r="L13" s="36">
        <f t="shared" si="1"/>
        <v>2.5000000000000001E-2</v>
      </c>
      <c r="M13" s="36">
        <f t="shared" si="1"/>
        <v>2.5000000000000001E-2</v>
      </c>
      <c r="N13" s="36">
        <f t="shared" si="1"/>
        <v>2.5000000000000001E-2</v>
      </c>
      <c r="O13" s="36">
        <f t="shared" si="1"/>
        <v>2.5000000000000001E-2</v>
      </c>
      <c r="P13" s="36">
        <f t="shared" si="1"/>
        <v>2.5000000000000001E-2</v>
      </c>
      <c r="Q13" s="36">
        <f t="shared" si="1"/>
        <v>2.5000000000000001E-2</v>
      </c>
      <c r="R13" s="36">
        <f t="shared" si="1"/>
        <v>2.5000000000000001E-2</v>
      </c>
      <c r="S13" s="36">
        <f t="shared" si="1"/>
        <v>2.5000000000000001E-2</v>
      </c>
      <c r="T13" s="36">
        <f t="shared" si="1"/>
        <v>2.5000000000000001E-2</v>
      </c>
      <c r="U13" s="36">
        <f t="shared" si="1"/>
        <v>2.5000000000000001E-2</v>
      </c>
      <c r="V13" s="36">
        <f t="shared" si="1"/>
        <v>2.5000000000000001E-2</v>
      </c>
      <c r="W13" s="36">
        <f t="shared" si="1"/>
        <v>2.5000000000000001E-2</v>
      </c>
    </row>
    <row r="14" spans="1:24" s="8" customFormat="1" x14ac:dyDescent="0.2">
      <c r="A14" s="10"/>
      <c r="D14" s="13"/>
      <c r="E14" s="19"/>
      <c r="F14" s="24"/>
      <c r="G14" s="23"/>
      <c r="H14" s="23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4" s="8" customFormat="1" x14ac:dyDescent="0.2">
      <c r="A15" s="10">
        <f>A13+1</f>
        <v>6</v>
      </c>
      <c r="D15" s="13" t="s">
        <v>24</v>
      </c>
      <c r="E15" s="19"/>
      <c r="F15" s="22">
        <v>0.5</v>
      </c>
      <c r="G15" s="23"/>
      <c r="H15" s="23"/>
      <c r="I15" s="36">
        <f t="shared" ref="I15:W16" si="2">$F15</f>
        <v>0.5</v>
      </c>
      <c r="J15" s="36">
        <f t="shared" si="2"/>
        <v>0.5</v>
      </c>
      <c r="K15" s="36">
        <f t="shared" si="2"/>
        <v>0.5</v>
      </c>
      <c r="L15" s="36">
        <f t="shared" si="2"/>
        <v>0.5</v>
      </c>
      <c r="M15" s="36">
        <f t="shared" si="2"/>
        <v>0.5</v>
      </c>
      <c r="N15" s="36">
        <f t="shared" si="2"/>
        <v>0.5</v>
      </c>
      <c r="O15" s="36">
        <f t="shared" si="2"/>
        <v>0.5</v>
      </c>
      <c r="P15" s="36">
        <f t="shared" si="2"/>
        <v>0.5</v>
      </c>
      <c r="Q15" s="36">
        <f t="shared" si="2"/>
        <v>0.5</v>
      </c>
      <c r="R15" s="36">
        <f t="shared" si="2"/>
        <v>0.5</v>
      </c>
      <c r="S15" s="36">
        <f t="shared" si="2"/>
        <v>0.5</v>
      </c>
      <c r="T15" s="36">
        <f t="shared" si="2"/>
        <v>0.5</v>
      </c>
      <c r="U15" s="36">
        <f t="shared" si="2"/>
        <v>0.5</v>
      </c>
      <c r="V15" s="36">
        <f t="shared" si="2"/>
        <v>0.5</v>
      </c>
      <c r="W15" s="36">
        <f t="shared" si="2"/>
        <v>0.5</v>
      </c>
    </row>
    <row r="16" spans="1:24" s="8" customFormat="1" x14ac:dyDescent="0.2">
      <c r="A16" s="10">
        <f>A15+1</f>
        <v>7</v>
      </c>
      <c r="D16" s="13" t="s">
        <v>25</v>
      </c>
      <c r="E16" s="19"/>
      <c r="F16" s="22">
        <v>0.06</v>
      </c>
      <c r="G16" s="23"/>
      <c r="H16" s="23"/>
      <c r="I16" s="36">
        <f t="shared" si="2"/>
        <v>0.06</v>
      </c>
      <c r="J16" s="36">
        <f t="shared" si="2"/>
        <v>0.06</v>
      </c>
      <c r="K16" s="36">
        <f t="shared" si="2"/>
        <v>0.06</v>
      </c>
      <c r="L16" s="36">
        <f t="shared" si="2"/>
        <v>0.06</v>
      </c>
      <c r="M16" s="36">
        <f t="shared" si="2"/>
        <v>0.06</v>
      </c>
      <c r="N16" s="36">
        <f t="shared" si="2"/>
        <v>0.06</v>
      </c>
      <c r="O16" s="36">
        <f t="shared" si="2"/>
        <v>0.06</v>
      </c>
      <c r="P16" s="36">
        <f t="shared" si="2"/>
        <v>0.06</v>
      </c>
      <c r="Q16" s="36">
        <f t="shared" si="2"/>
        <v>0.06</v>
      </c>
      <c r="R16" s="36">
        <f t="shared" si="2"/>
        <v>0.06</v>
      </c>
      <c r="S16" s="36">
        <f t="shared" si="2"/>
        <v>0.06</v>
      </c>
      <c r="T16" s="36">
        <f t="shared" si="2"/>
        <v>0.06</v>
      </c>
      <c r="U16" s="36">
        <f t="shared" si="2"/>
        <v>0.06</v>
      </c>
      <c r="V16" s="36">
        <f t="shared" si="2"/>
        <v>0.06</v>
      </c>
      <c r="W16" s="36">
        <f t="shared" si="2"/>
        <v>0.06</v>
      </c>
    </row>
    <row r="17" spans="1:24" s="8" customFormat="1" x14ac:dyDescent="0.2">
      <c r="A17" s="10"/>
      <c r="D17" s="13"/>
      <c r="E17" s="19"/>
      <c r="F17" s="24"/>
      <c r="G17" s="23"/>
      <c r="H17" s="23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4" s="8" customFormat="1" x14ac:dyDescent="0.2">
      <c r="A18" s="10">
        <f>A16+1</f>
        <v>8</v>
      </c>
      <c r="D18" s="13" t="s">
        <v>26</v>
      </c>
      <c r="E18" s="19"/>
      <c r="F18" s="26"/>
      <c r="G18" s="23"/>
      <c r="H18" s="23"/>
      <c r="I18" s="15">
        <f t="shared" ref="I18:W18" si="3">1-I15</f>
        <v>0.5</v>
      </c>
      <c r="J18" s="15">
        <f t="shared" si="3"/>
        <v>0.5</v>
      </c>
      <c r="K18" s="15">
        <f t="shared" si="3"/>
        <v>0.5</v>
      </c>
      <c r="L18" s="15">
        <f t="shared" si="3"/>
        <v>0.5</v>
      </c>
      <c r="M18" s="15">
        <f t="shared" si="3"/>
        <v>0.5</v>
      </c>
      <c r="N18" s="15">
        <f t="shared" si="3"/>
        <v>0.5</v>
      </c>
      <c r="O18" s="15">
        <f t="shared" si="3"/>
        <v>0.5</v>
      </c>
      <c r="P18" s="15">
        <f t="shared" si="3"/>
        <v>0.5</v>
      </c>
      <c r="Q18" s="15">
        <f t="shared" si="3"/>
        <v>0.5</v>
      </c>
      <c r="R18" s="15">
        <f t="shared" si="3"/>
        <v>0.5</v>
      </c>
      <c r="S18" s="15">
        <f t="shared" si="3"/>
        <v>0.5</v>
      </c>
      <c r="T18" s="15">
        <f t="shared" si="3"/>
        <v>0.5</v>
      </c>
      <c r="U18" s="15">
        <f t="shared" si="3"/>
        <v>0.5</v>
      </c>
      <c r="V18" s="15">
        <f t="shared" si="3"/>
        <v>0.5</v>
      </c>
      <c r="W18" s="15">
        <f t="shared" si="3"/>
        <v>0.5</v>
      </c>
    </row>
    <row r="19" spans="1:24" s="8" customFormat="1" x14ac:dyDescent="0.2">
      <c r="A19" s="10">
        <f>A18+1</f>
        <v>9</v>
      </c>
      <c r="D19" s="13" t="s">
        <v>27</v>
      </c>
      <c r="E19" s="19"/>
      <c r="F19" s="22">
        <v>0.11</v>
      </c>
      <c r="G19" s="23"/>
      <c r="H19" s="23"/>
      <c r="I19" s="36">
        <f t="shared" ref="I19:W19" si="4">$F19</f>
        <v>0.11</v>
      </c>
      <c r="J19" s="36">
        <f t="shared" si="4"/>
        <v>0.11</v>
      </c>
      <c r="K19" s="36">
        <f t="shared" si="4"/>
        <v>0.11</v>
      </c>
      <c r="L19" s="36">
        <f t="shared" si="4"/>
        <v>0.11</v>
      </c>
      <c r="M19" s="36">
        <f t="shared" si="4"/>
        <v>0.11</v>
      </c>
      <c r="N19" s="36">
        <f t="shared" si="4"/>
        <v>0.11</v>
      </c>
      <c r="O19" s="36">
        <f t="shared" si="4"/>
        <v>0.11</v>
      </c>
      <c r="P19" s="36">
        <f t="shared" si="4"/>
        <v>0.11</v>
      </c>
      <c r="Q19" s="36">
        <f t="shared" si="4"/>
        <v>0.11</v>
      </c>
      <c r="R19" s="36">
        <f t="shared" si="4"/>
        <v>0.11</v>
      </c>
      <c r="S19" s="36">
        <f t="shared" si="4"/>
        <v>0.11</v>
      </c>
      <c r="T19" s="36">
        <f t="shared" si="4"/>
        <v>0.11</v>
      </c>
      <c r="U19" s="36">
        <f t="shared" si="4"/>
        <v>0.11</v>
      </c>
      <c r="V19" s="36">
        <f t="shared" si="4"/>
        <v>0.11</v>
      </c>
      <c r="W19" s="36">
        <f t="shared" si="4"/>
        <v>0.11</v>
      </c>
    </row>
    <row r="20" spans="1:24" s="8" customFormat="1" x14ac:dyDescent="0.2">
      <c r="A20" s="10"/>
      <c r="D20" s="13"/>
      <c r="E20" s="19"/>
      <c r="F20" s="2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4" s="8" customFormat="1" x14ac:dyDescent="0.2">
      <c r="A21" s="10">
        <f>A19+1</f>
        <v>10</v>
      </c>
      <c r="D21" s="13" t="s">
        <v>65</v>
      </c>
      <c r="E21" s="19"/>
      <c r="F21" s="26"/>
      <c r="G21" s="23"/>
      <c r="H21" s="23"/>
      <c r="I21" s="15">
        <f>I15*I16+I18*I19</f>
        <v>8.4999999999999992E-2</v>
      </c>
      <c r="J21" s="15">
        <f t="shared" ref="J21:W21" si="5">J15*J16+J18*J19</f>
        <v>8.4999999999999992E-2</v>
      </c>
      <c r="K21" s="15">
        <f t="shared" si="5"/>
        <v>8.4999999999999992E-2</v>
      </c>
      <c r="L21" s="15">
        <f t="shared" si="5"/>
        <v>8.4999999999999992E-2</v>
      </c>
      <c r="M21" s="15">
        <f t="shared" si="5"/>
        <v>8.4999999999999992E-2</v>
      </c>
      <c r="N21" s="15">
        <f t="shared" si="5"/>
        <v>8.4999999999999992E-2</v>
      </c>
      <c r="O21" s="15">
        <f t="shared" si="5"/>
        <v>8.4999999999999992E-2</v>
      </c>
      <c r="P21" s="15">
        <f t="shared" si="5"/>
        <v>8.4999999999999992E-2</v>
      </c>
      <c r="Q21" s="15">
        <f t="shared" si="5"/>
        <v>8.4999999999999992E-2</v>
      </c>
      <c r="R21" s="15">
        <f t="shared" si="5"/>
        <v>8.4999999999999992E-2</v>
      </c>
      <c r="S21" s="15">
        <f t="shared" si="5"/>
        <v>8.4999999999999992E-2</v>
      </c>
      <c r="T21" s="15">
        <f t="shared" si="5"/>
        <v>8.4999999999999992E-2</v>
      </c>
      <c r="U21" s="15">
        <f t="shared" si="5"/>
        <v>8.4999999999999992E-2</v>
      </c>
      <c r="V21" s="15">
        <f t="shared" si="5"/>
        <v>8.4999999999999992E-2</v>
      </c>
      <c r="W21" s="15">
        <f t="shared" si="5"/>
        <v>8.4999999999999992E-2</v>
      </c>
    </row>
    <row r="22" spans="1:24" s="8" customFormat="1" x14ac:dyDescent="0.2">
      <c r="A22" s="10"/>
      <c r="D22" s="13"/>
      <c r="E22" s="19"/>
      <c r="F22" s="26"/>
      <c r="G22" s="23"/>
      <c r="H22" s="23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4" s="8" customFormat="1" x14ac:dyDescent="0.2">
      <c r="A23" s="10">
        <f>A21+1</f>
        <v>11</v>
      </c>
      <c r="D23" s="13" t="s">
        <v>81</v>
      </c>
      <c r="E23" s="19"/>
      <c r="F23" s="26"/>
      <c r="G23" s="23"/>
      <c r="H23" s="23"/>
      <c r="I23" s="42">
        <v>0.05</v>
      </c>
      <c r="J23" s="42">
        <f>MAX(0.1*(1-SUM($I23:I23)),(1-SUM($I23:I23))/(16.5-J4))</f>
        <v>9.5000000000000001E-2</v>
      </c>
      <c r="K23" s="42">
        <f>MAX(0.1*(1-SUM($I23:J23)),(1-SUM($I23:J23))/(16.5-K4))</f>
        <v>8.5500000000000007E-2</v>
      </c>
      <c r="L23" s="42">
        <f>MAX(0.1*(1-SUM($I23:K23)),(1-SUM($I23:K23))/(16.5-L4))</f>
        <v>7.6950000000000005E-2</v>
      </c>
      <c r="M23" s="42">
        <f>MAX(0.1*(1-SUM($I23:L23)),(1-SUM($I23:L23))/(16.5-M4))</f>
        <v>6.9254999999999997E-2</v>
      </c>
      <c r="N23" s="42">
        <f>MAX(0.1*(1-SUM($I23:M23)),(1-SUM($I23:M23))/(16.5-N4))</f>
        <v>6.2329499999999996E-2</v>
      </c>
      <c r="O23" s="42">
        <f>MAX(0.1*(1-SUM($I23:N23)),(1-SUM($I23:N23))/(16.5-O4))</f>
        <v>5.9048999999999997E-2</v>
      </c>
      <c r="P23" s="42">
        <f>MAX(0.1*(1-SUM($I23:O23)),(1-SUM($I23:O23))/(16.5-P4))</f>
        <v>5.9048999999999983E-2</v>
      </c>
      <c r="Q23" s="42">
        <f>MAX(0.1*(1-SUM($I23:P23)),(1-SUM($I23:P23))/(16.5-Q4))</f>
        <v>5.9048999999999997E-2</v>
      </c>
      <c r="R23" s="42">
        <f>MAX(0.1*(1-SUM($I23:Q23)),(1-SUM($I23:Q23))/(16.5-R4))</f>
        <v>5.904899999999999E-2</v>
      </c>
      <c r="S23" s="42">
        <f>MAX(0.1*(1-SUM($I23:R23)),(1-SUM($I23:R23))/(16.5-S4))</f>
        <v>5.904899999999999E-2</v>
      </c>
      <c r="T23" s="42">
        <f>MAX(0.1*(1-SUM($I23:S23)),(1-SUM($I23:S23))/(16.5-T4))</f>
        <v>5.9048999999999983E-2</v>
      </c>
      <c r="U23" s="42">
        <f>MAX(0.1*(1-SUM($I23:T23)),(1-SUM($I23:T23))/(16.5-U4))</f>
        <v>5.904899999999997E-2</v>
      </c>
      <c r="V23" s="42">
        <f>MAX(0.1*(1-SUM($I23:U23)),(1-SUM($I23:U23))/(16.5-V4))</f>
        <v>5.9048999999999949E-2</v>
      </c>
      <c r="W23" s="42">
        <f>MAX(0.1*(1-SUM($I23:V23)),(1-SUM($I23:V23))/(16.5-W4))</f>
        <v>5.9048999999999983E-2</v>
      </c>
      <c r="X23" s="42">
        <f>MAX(0.1*(1-SUM($I23:W23)),(1-SUM($I23:W23))/0.5)/2</f>
        <v>2.9524499999999954E-2</v>
      </c>
    </row>
    <row r="24" spans="1:24" s="8" customFormat="1" x14ac:dyDescent="0.2">
      <c r="A24" s="10">
        <f>A23+1</f>
        <v>12</v>
      </c>
      <c r="D24" s="13" t="s">
        <v>85</v>
      </c>
      <c r="E24" s="19"/>
      <c r="F24" s="18" t="s">
        <v>37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s="8" customFormat="1" x14ac:dyDescent="0.2">
      <c r="A25" s="10">
        <f>A24+1</f>
        <v>13</v>
      </c>
      <c r="D25" s="13" t="s">
        <v>82</v>
      </c>
      <c r="E25" s="19"/>
      <c r="F25" s="39">
        <v>0.35</v>
      </c>
      <c r="G25" s="23"/>
      <c r="H25" s="23"/>
      <c r="I25" s="40">
        <f t="shared" ref="I25:W25" si="6">$F25</f>
        <v>0.35</v>
      </c>
      <c r="J25" s="40">
        <f t="shared" si="6"/>
        <v>0.35</v>
      </c>
      <c r="K25" s="40">
        <f t="shared" si="6"/>
        <v>0.35</v>
      </c>
      <c r="L25" s="40">
        <f t="shared" si="6"/>
        <v>0.35</v>
      </c>
      <c r="M25" s="40">
        <f t="shared" si="6"/>
        <v>0.35</v>
      </c>
      <c r="N25" s="40">
        <f t="shared" si="6"/>
        <v>0.35</v>
      </c>
      <c r="O25" s="40">
        <f t="shared" si="6"/>
        <v>0.35</v>
      </c>
      <c r="P25" s="40">
        <f t="shared" si="6"/>
        <v>0.35</v>
      </c>
      <c r="Q25" s="40">
        <f t="shared" si="6"/>
        <v>0.35</v>
      </c>
      <c r="R25" s="40">
        <f t="shared" si="6"/>
        <v>0.35</v>
      </c>
      <c r="S25" s="40">
        <f t="shared" si="6"/>
        <v>0.35</v>
      </c>
      <c r="T25" s="40">
        <f t="shared" si="6"/>
        <v>0.35</v>
      </c>
      <c r="U25" s="40">
        <f t="shared" si="6"/>
        <v>0.35</v>
      </c>
      <c r="V25" s="40">
        <f t="shared" si="6"/>
        <v>0.35</v>
      </c>
      <c r="W25" s="40">
        <f t="shared" si="6"/>
        <v>0.35</v>
      </c>
    </row>
    <row r="26" spans="1:24" s="8" customFormat="1" x14ac:dyDescent="0.2">
      <c r="A26" s="10"/>
      <c r="D26" s="13"/>
      <c r="E26" s="19"/>
      <c r="F26" s="41"/>
      <c r="G26" s="23"/>
      <c r="H26" s="23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4" s="8" customFormat="1" x14ac:dyDescent="0.2">
      <c r="A27" s="10">
        <f>A25+1</f>
        <v>14</v>
      </c>
      <c r="D27" s="13" t="s">
        <v>83</v>
      </c>
      <c r="E27" s="19"/>
      <c r="F27" s="38">
        <v>2</v>
      </c>
      <c r="G27" s="23"/>
      <c r="H27" s="23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4" s="8" customFormat="1" x14ac:dyDescent="0.2">
      <c r="A28" s="10">
        <f>A27+1</f>
        <v>15</v>
      </c>
      <c r="D28" s="13" t="s">
        <v>86</v>
      </c>
      <c r="E28" s="19"/>
      <c r="F28" s="22" t="s">
        <v>37</v>
      </c>
      <c r="G28" s="23"/>
      <c r="H28" s="23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s="8" customFormat="1" x14ac:dyDescent="0.2">
      <c r="A29" s="10">
        <f>A28+1</f>
        <v>16</v>
      </c>
      <c r="D29" s="13" t="s">
        <v>84</v>
      </c>
      <c r="E29" s="19"/>
      <c r="F29" s="39">
        <v>8.8400000000000006E-2</v>
      </c>
      <c r="G29" s="23"/>
      <c r="H29" s="23"/>
      <c r="I29" s="40">
        <f t="shared" ref="I29:W29" si="7">$F29</f>
        <v>8.8400000000000006E-2</v>
      </c>
      <c r="J29" s="40">
        <f t="shared" si="7"/>
        <v>8.8400000000000006E-2</v>
      </c>
      <c r="K29" s="40">
        <f t="shared" si="7"/>
        <v>8.8400000000000006E-2</v>
      </c>
      <c r="L29" s="40">
        <f t="shared" si="7"/>
        <v>8.8400000000000006E-2</v>
      </c>
      <c r="M29" s="40">
        <f t="shared" si="7"/>
        <v>8.8400000000000006E-2</v>
      </c>
      <c r="N29" s="40">
        <f t="shared" si="7"/>
        <v>8.8400000000000006E-2</v>
      </c>
      <c r="O29" s="40">
        <f t="shared" si="7"/>
        <v>8.8400000000000006E-2</v>
      </c>
      <c r="P29" s="40">
        <f t="shared" si="7"/>
        <v>8.8400000000000006E-2</v>
      </c>
      <c r="Q29" s="40">
        <f t="shared" si="7"/>
        <v>8.8400000000000006E-2</v>
      </c>
      <c r="R29" s="40">
        <f t="shared" si="7"/>
        <v>8.8400000000000006E-2</v>
      </c>
      <c r="S29" s="40">
        <f t="shared" si="7"/>
        <v>8.8400000000000006E-2</v>
      </c>
      <c r="T29" s="40">
        <f t="shared" si="7"/>
        <v>8.8400000000000006E-2</v>
      </c>
      <c r="U29" s="40">
        <f t="shared" si="7"/>
        <v>8.8400000000000006E-2</v>
      </c>
      <c r="V29" s="40">
        <f t="shared" si="7"/>
        <v>8.8400000000000006E-2</v>
      </c>
      <c r="W29" s="40">
        <f t="shared" si="7"/>
        <v>8.8400000000000006E-2</v>
      </c>
    </row>
    <row r="30" spans="1:24" s="8" customFormat="1" x14ac:dyDescent="0.2">
      <c r="A30" s="10"/>
      <c r="D30" s="13"/>
      <c r="E30" s="19"/>
      <c r="F30" s="24"/>
      <c r="G30" s="23"/>
      <c r="H30" s="23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4" s="8" customFormat="1" x14ac:dyDescent="0.2">
      <c r="A31" s="10">
        <f>A29+1</f>
        <v>17</v>
      </c>
      <c r="D31" s="13" t="s">
        <v>28</v>
      </c>
      <c r="E31" s="19"/>
      <c r="F31" s="22">
        <v>0.02</v>
      </c>
      <c r="G31" s="23"/>
      <c r="H31" s="23"/>
      <c r="I31" s="36">
        <f t="shared" ref="I31:W32" si="8">$F31</f>
        <v>0.02</v>
      </c>
      <c r="J31" s="36">
        <f>$F31</f>
        <v>0.02</v>
      </c>
      <c r="K31" s="36">
        <f t="shared" si="8"/>
        <v>0.02</v>
      </c>
      <c r="L31" s="36">
        <f t="shared" si="8"/>
        <v>0.02</v>
      </c>
      <c r="M31" s="36">
        <f t="shared" si="8"/>
        <v>0.02</v>
      </c>
      <c r="N31" s="36">
        <f t="shared" si="8"/>
        <v>0.02</v>
      </c>
      <c r="O31" s="36">
        <f t="shared" si="8"/>
        <v>0.02</v>
      </c>
      <c r="P31" s="36">
        <f t="shared" si="8"/>
        <v>0.02</v>
      </c>
      <c r="Q31" s="36">
        <f t="shared" si="8"/>
        <v>0.02</v>
      </c>
      <c r="R31" s="36">
        <f t="shared" si="8"/>
        <v>0.02</v>
      </c>
      <c r="S31" s="36">
        <f t="shared" si="8"/>
        <v>0.02</v>
      </c>
      <c r="T31" s="36">
        <f t="shared" si="8"/>
        <v>0.02</v>
      </c>
      <c r="U31" s="36">
        <f t="shared" si="8"/>
        <v>0.02</v>
      </c>
      <c r="V31" s="36">
        <f t="shared" si="8"/>
        <v>0.02</v>
      </c>
      <c r="W31" s="36">
        <f t="shared" si="8"/>
        <v>0.02</v>
      </c>
    </row>
    <row r="32" spans="1:24" s="8" customFormat="1" x14ac:dyDescent="0.2">
      <c r="A32" s="10">
        <f>A31+1</f>
        <v>18</v>
      </c>
      <c r="D32" s="13" t="s">
        <v>29</v>
      </c>
      <c r="E32" s="19"/>
      <c r="F32" s="22">
        <v>0.02</v>
      </c>
      <c r="G32" s="23"/>
      <c r="H32" s="23"/>
      <c r="I32" s="36">
        <f t="shared" si="8"/>
        <v>0.02</v>
      </c>
      <c r="J32" s="36">
        <f t="shared" si="8"/>
        <v>0.02</v>
      </c>
      <c r="K32" s="36">
        <f t="shared" si="8"/>
        <v>0.02</v>
      </c>
      <c r="L32" s="36">
        <f t="shared" si="8"/>
        <v>0.02</v>
      </c>
      <c r="M32" s="36">
        <f t="shared" si="8"/>
        <v>0.02</v>
      </c>
      <c r="N32" s="36">
        <f t="shared" si="8"/>
        <v>0.02</v>
      </c>
      <c r="O32" s="36">
        <f t="shared" si="8"/>
        <v>0.02</v>
      </c>
      <c r="P32" s="36">
        <f t="shared" si="8"/>
        <v>0.02</v>
      </c>
      <c r="Q32" s="36">
        <f t="shared" si="8"/>
        <v>0.02</v>
      </c>
      <c r="R32" s="36">
        <f t="shared" si="8"/>
        <v>0.02</v>
      </c>
      <c r="S32" s="36">
        <f t="shared" si="8"/>
        <v>0.02</v>
      </c>
      <c r="T32" s="36">
        <f t="shared" si="8"/>
        <v>0.02</v>
      </c>
      <c r="U32" s="36">
        <f t="shared" si="8"/>
        <v>0.02</v>
      </c>
      <c r="V32" s="36">
        <f t="shared" si="8"/>
        <v>0.02</v>
      </c>
      <c r="W32" s="36">
        <f t="shared" si="8"/>
        <v>0.02</v>
      </c>
    </row>
    <row r="33" spans="1:23" s="8" customFormat="1" x14ac:dyDescent="0.2">
      <c r="A33" s="10"/>
      <c r="E33" s="9"/>
      <c r="F33" s="23"/>
      <c r="G33" s="23"/>
      <c r="H33" s="23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s="8" customFormat="1" x14ac:dyDescent="0.2">
      <c r="A34" s="10"/>
      <c r="C34" s="8" t="s">
        <v>7</v>
      </c>
      <c r="E34" s="9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s="8" customFormat="1" x14ac:dyDescent="0.2">
      <c r="A35" s="10">
        <f>A32+1</f>
        <v>19</v>
      </c>
      <c r="C35" s="8" t="s">
        <v>8</v>
      </c>
      <c r="D35" s="13" t="s">
        <v>9</v>
      </c>
      <c r="E35" s="19"/>
      <c r="I35" s="12">
        <v>0</v>
      </c>
      <c r="J35" s="12">
        <f>I39</f>
        <v>0</v>
      </c>
      <c r="K35" s="12">
        <f t="shared" ref="K35:W35" si="9">J39</f>
        <v>0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</row>
    <row r="36" spans="1:23" s="8" customFormat="1" x14ac:dyDescent="0.2">
      <c r="A36" s="10">
        <f>A35+1</f>
        <v>20</v>
      </c>
      <c r="D36" s="13" t="s">
        <v>10</v>
      </c>
      <c r="E36" s="19"/>
      <c r="I36" s="12">
        <f t="shared" ref="I36:W36" si="10">I8</f>
        <v>0</v>
      </c>
      <c r="J36" s="12">
        <f t="shared" si="10"/>
        <v>0</v>
      </c>
      <c r="K36" s="12">
        <f t="shared" si="10"/>
        <v>0</v>
      </c>
      <c r="L36" s="12">
        <f t="shared" si="10"/>
        <v>0</v>
      </c>
      <c r="M36" s="12">
        <f t="shared" si="10"/>
        <v>0</v>
      </c>
      <c r="N36" s="12">
        <f t="shared" si="10"/>
        <v>0</v>
      </c>
      <c r="O36" s="12">
        <f t="shared" si="10"/>
        <v>0</v>
      </c>
      <c r="P36" s="12">
        <f t="shared" si="10"/>
        <v>0</v>
      </c>
      <c r="Q36" s="12">
        <f t="shared" si="10"/>
        <v>0</v>
      </c>
      <c r="R36" s="12">
        <f t="shared" si="10"/>
        <v>0</v>
      </c>
      <c r="S36" s="12">
        <f t="shared" si="10"/>
        <v>0</v>
      </c>
      <c r="T36" s="12">
        <f t="shared" si="10"/>
        <v>0</v>
      </c>
      <c r="U36" s="12">
        <f t="shared" si="10"/>
        <v>0</v>
      </c>
      <c r="V36" s="12">
        <f t="shared" si="10"/>
        <v>0</v>
      </c>
      <c r="W36" s="12">
        <f t="shared" si="10"/>
        <v>0</v>
      </c>
    </row>
    <row r="37" spans="1:23" s="8" customFormat="1" x14ac:dyDescent="0.2">
      <c r="A37" s="10">
        <f>A36+1</f>
        <v>21</v>
      </c>
      <c r="D37" s="13" t="str">
        <f>IF(F11="Y","N/A (CWIP in Rate Base)", IF(F10="IDC","Interest During Construction","AFUDC"))</f>
        <v>N/A (CWIP in Rate Base)</v>
      </c>
      <c r="E37" s="19"/>
      <c r="I37" s="12">
        <f>($F11="N")*((I3&lt;$F7)*(I16*($F10="IDC")+I21*($F10="AFUDC"))*(I35+0.5*I36)+(I3&gt;=$F7)*0.5*I35*(I16*($F10="IDC")+I21*($F10="AFUDC"))/(1+0.5*(I16*($F10="IDC")+I21*($F10="AFUDC"))))</f>
        <v>0</v>
      </c>
      <c r="J37" s="12">
        <f>($F11="N")*((J3&lt;$F7)*(J16*($F10="IDC")+J21*($F10="AFUDC"))*(J35+0.5*J36)+(J3&gt;=$F7)*0.5*J35*(J16*($F10="IDC")+J21*($F10="AFUDC"))/(1+0.5*(J16*($F10="IDC")+J21*($F10="AFUDC"))))</f>
        <v>0</v>
      </c>
      <c r="K37" s="12">
        <f t="shared" ref="K37:W37" si="11">($F11="N")*((K3&lt;$F7)*(K16*($F10="IDC")+K21*($F10="AFUDC"))*(K35+0.5*K36)+(K3&gt;=$F7)*0.5*K35*(K16*($F10="IDC")+K21*($F10="AFUDC"))/(1+0.5*(K16*($F10="IDC")+K21*($F10="AFUDC"))))</f>
        <v>0</v>
      </c>
      <c r="L37" s="12">
        <f t="shared" si="11"/>
        <v>0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12">
        <f t="shared" si="11"/>
        <v>0</v>
      </c>
      <c r="W37" s="12">
        <f t="shared" si="11"/>
        <v>0</v>
      </c>
    </row>
    <row r="38" spans="1:23" s="8" customFormat="1" x14ac:dyDescent="0.2">
      <c r="A38" s="10">
        <f>A37+1</f>
        <v>22</v>
      </c>
      <c r="D38" s="13" t="s">
        <v>11</v>
      </c>
      <c r="E38" s="19"/>
      <c r="I38" s="12">
        <f t="shared" ref="I38:W38" si="12">IF(I3&gt;=$F7,-SUM(I35:I37),0)</f>
        <v>0</v>
      </c>
      <c r="J38" s="12">
        <f t="shared" si="12"/>
        <v>0</v>
      </c>
      <c r="K38" s="12">
        <f t="shared" si="12"/>
        <v>0</v>
      </c>
      <c r="L38" s="12">
        <f t="shared" si="12"/>
        <v>0</v>
      </c>
      <c r="M38" s="12">
        <f t="shared" si="12"/>
        <v>0</v>
      </c>
      <c r="N38" s="12">
        <f t="shared" si="12"/>
        <v>0</v>
      </c>
      <c r="O38" s="12">
        <f t="shared" si="12"/>
        <v>0</v>
      </c>
      <c r="P38" s="12">
        <f t="shared" si="12"/>
        <v>0</v>
      </c>
      <c r="Q38" s="12">
        <f t="shared" si="12"/>
        <v>0</v>
      </c>
      <c r="R38" s="12">
        <f t="shared" si="12"/>
        <v>0</v>
      </c>
      <c r="S38" s="12">
        <f t="shared" si="12"/>
        <v>0</v>
      </c>
      <c r="T38" s="12">
        <f t="shared" si="12"/>
        <v>0</v>
      </c>
      <c r="U38" s="12">
        <f t="shared" si="12"/>
        <v>0</v>
      </c>
      <c r="V38" s="12">
        <f t="shared" si="12"/>
        <v>0</v>
      </c>
      <c r="W38" s="12">
        <f t="shared" si="12"/>
        <v>0</v>
      </c>
    </row>
    <row r="39" spans="1:23" s="8" customFormat="1" x14ac:dyDescent="0.2">
      <c r="A39" s="10">
        <f>A38+1</f>
        <v>23</v>
      </c>
      <c r="D39" s="13" t="s">
        <v>12</v>
      </c>
      <c r="E39" s="19"/>
      <c r="I39" s="20">
        <f>SUM(I35:I38)</f>
        <v>0</v>
      </c>
      <c r="J39" s="20">
        <f>SUM(J35:J38)</f>
        <v>0</v>
      </c>
      <c r="K39" s="20">
        <f t="shared" ref="K39:W39" si="13">SUM(K35:K38)</f>
        <v>0</v>
      </c>
      <c r="L39" s="20">
        <f t="shared" si="13"/>
        <v>0</v>
      </c>
      <c r="M39" s="20">
        <f t="shared" si="13"/>
        <v>0</v>
      </c>
      <c r="N39" s="20">
        <f t="shared" si="13"/>
        <v>0</v>
      </c>
      <c r="O39" s="20">
        <f t="shared" si="13"/>
        <v>0</v>
      </c>
      <c r="P39" s="20">
        <f t="shared" si="13"/>
        <v>0</v>
      </c>
      <c r="Q39" s="20">
        <f t="shared" si="13"/>
        <v>0</v>
      </c>
      <c r="R39" s="20">
        <f t="shared" si="13"/>
        <v>0</v>
      </c>
      <c r="S39" s="20">
        <f t="shared" si="13"/>
        <v>0</v>
      </c>
      <c r="T39" s="20">
        <f t="shared" si="13"/>
        <v>0</v>
      </c>
      <c r="U39" s="20">
        <f t="shared" si="13"/>
        <v>0</v>
      </c>
      <c r="V39" s="20">
        <f t="shared" si="13"/>
        <v>0</v>
      </c>
      <c r="W39" s="20">
        <f t="shared" si="13"/>
        <v>0</v>
      </c>
    </row>
    <row r="40" spans="1:23" s="8" customFormat="1" x14ac:dyDescent="0.2">
      <c r="A40" s="10">
        <f>A39+1</f>
        <v>24</v>
      </c>
      <c r="D40" s="13" t="s">
        <v>16</v>
      </c>
      <c r="E40" s="19"/>
      <c r="I40" s="20">
        <f>(I35+I39)/2</f>
        <v>0</v>
      </c>
      <c r="J40" s="20">
        <f>(J35+J39)/2</f>
        <v>0</v>
      </c>
      <c r="K40" s="20">
        <f t="shared" ref="K40:W40" si="14">(K35+K39)/2</f>
        <v>0</v>
      </c>
      <c r="L40" s="20">
        <f t="shared" si="14"/>
        <v>0</v>
      </c>
      <c r="M40" s="20">
        <f t="shared" si="14"/>
        <v>0</v>
      </c>
      <c r="N40" s="20">
        <f t="shared" si="14"/>
        <v>0</v>
      </c>
      <c r="O40" s="20">
        <f t="shared" si="14"/>
        <v>0</v>
      </c>
      <c r="P40" s="20">
        <f t="shared" si="14"/>
        <v>0</v>
      </c>
      <c r="Q40" s="20">
        <f t="shared" si="14"/>
        <v>0</v>
      </c>
      <c r="R40" s="20">
        <f t="shared" si="14"/>
        <v>0</v>
      </c>
      <c r="S40" s="20">
        <f t="shared" si="14"/>
        <v>0</v>
      </c>
      <c r="T40" s="20">
        <f t="shared" si="14"/>
        <v>0</v>
      </c>
      <c r="U40" s="20">
        <f t="shared" si="14"/>
        <v>0</v>
      </c>
      <c r="V40" s="20">
        <f t="shared" si="14"/>
        <v>0</v>
      </c>
      <c r="W40" s="20">
        <f t="shared" si="14"/>
        <v>0</v>
      </c>
    </row>
    <row r="41" spans="1:23" s="8" customFormat="1" x14ac:dyDescent="0.2">
      <c r="A41" s="10"/>
      <c r="D41" s="13"/>
      <c r="E41" s="19"/>
      <c r="I41" s="12"/>
      <c r="J41" s="27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8" customFormat="1" x14ac:dyDescent="0.2">
      <c r="A42" s="10"/>
      <c r="C42" s="8" t="s">
        <v>60</v>
      </c>
      <c r="D42" s="13"/>
      <c r="E42" s="19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s="8" customFormat="1" x14ac:dyDescent="0.2">
      <c r="A43" s="10">
        <f>A40+1</f>
        <v>25</v>
      </c>
      <c r="D43" s="13" t="s">
        <v>9</v>
      </c>
      <c r="E43" s="19"/>
      <c r="I43" s="12">
        <v>0</v>
      </c>
      <c r="J43" s="12">
        <f>I46</f>
        <v>0</v>
      </c>
      <c r="K43" s="12">
        <f t="shared" ref="K43:W43" si="15">J46</f>
        <v>0</v>
      </c>
      <c r="L43" s="12">
        <f t="shared" si="15"/>
        <v>0</v>
      </c>
      <c r="M43" s="12">
        <f t="shared" si="15"/>
        <v>0</v>
      </c>
      <c r="N43" s="12">
        <f t="shared" si="15"/>
        <v>0</v>
      </c>
      <c r="O43" s="12">
        <f t="shared" si="15"/>
        <v>0</v>
      </c>
      <c r="P43" s="12">
        <f t="shared" si="15"/>
        <v>0</v>
      </c>
      <c r="Q43" s="12">
        <f t="shared" si="15"/>
        <v>0</v>
      </c>
      <c r="R43" s="12">
        <f t="shared" si="15"/>
        <v>0</v>
      </c>
      <c r="S43" s="12">
        <f t="shared" si="15"/>
        <v>0</v>
      </c>
      <c r="T43" s="12">
        <f t="shared" si="15"/>
        <v>0</v>
      </c>
      <c r="U43" s="12">
        <f t="shared" si="15"/>
        <v>0</v>
      </c>
      <c r="V43" s="12">
        <f t="shared" si="15"/>
        <v>0</v>
      </c>
      <c r="W43" s="12">
        <f t="shared" si="15"/>
        <v>0</v>
      </c>
    </row>
    <row r="44" spans="1:23" s="8" customFormat="1" x14ac:dyDescent="0.2">
      <c r="A44" s="10">
        <f>A43+1</f>
        <v>26</v>
      </c>
      <c r="D44" s="13" t="s">
        <v>11</v>
      </c>
      <c r="E44" s="19"/>
      <c r="I44" s="12">
        <f>-I38</f>
        <v>0</v>
      </c>
      <c r="J44" s="12">
        <f t="shared" ref="J44:W44" si="16">-J38</f>
        <v>0</v>
      </c>
      <c r="K44" s="12">
        <f t="shared" si="16"/>
        <v>0</v>
      </c>
      <c r="L44" s="12">
        <f t="shared" si="16"/>
        <v>0</v>
      </c>
      <c r="M44" s="12">
        <f t="shared" si="16"/>
        <v>0</v>
      </c>
      <c r="N44" s="12">
        <f t="shared" si="16"/>
        <v>0</v>
      </c>
      <c r="O44" s="12">
        <f t="shared" si="16"/>
        <v>0</v>
      </c>
      <c r="P44" s="12">
        <f t="shared" si="16"/>
        <v>0</v>
      </c>
      <c r="Q44" s="12">
        <f t="shared" si="16"/>
        <v>0</v>
      </c>
      <c r="R44" s="12">
        <f t="shared" si="16"/>
        <v>0</v>
      </c>
      <c r="S44" s="12">
        <f t="shared" si="16"/>
        <v>0</v>
      </c>
      <c r="T44" s="12">
        <f t="shared" si="16"/>
        <v>0</v>
      </c>
      <c r="U44" s="12">
        <f t="shared" si="16"/>
        <v>0</v>
      </c>
      <c r="V44" s="12">
        <f t="shared" si="16"/>
        <v>0</v>
      </c>
      <c r="W44" s="12">
        <f t="shared" si="16"/>
        <v>0</v>
      </c>
    </row>
    <row r="45" spans="1:23" s="8" customFormat="1" x14ac:dyDescent="0.2">
      <c r="A45" s="10">
        <f>A44+1</f>
        <v>27</v>
      </c>
      <c r="D45" s="13" t="s">
        <v>14</v>
      </c>
      <c r="E45" s="19"/>
      <c r="I45" s="12">
        <f>IF((I43+I44)&gt;(I50+I51),0,-(I43+I44))</f>
        <v>0</v>
      </c>
      <c r="J45" s="12">
        <f>IF((J43+J44)&gt;(J50+J51),0,-(J43+J44))</f>
        <v>0</v>
      </c>
      <c r="K45" s="12">
        <f>IF((K43+K44)&gt;(K50+K51),0,-(K43+K44))</f>
        <v>0</v>
      </c>
      <c r="L45" s="12">
        <f>IF((L43+L44)&gt;(L50+L51),0,-(L43+L44))</f>
        <v>0</v>
      </c>
      <c r="M45" s="12">
        <f t="shared" ref="M45:W45" si="17">IF((M43+M44)&gt;(M50+M51),0,-(M43+M44))</f>
        <v>0</v>
      </c>
      <c r="N45" s="12">
        <f t="shared" si="17"/>
        <v>0</v>
      </c>
      <c r="O45" s="12">
        <f t="shared" si="17"/>
        <v>0</v>
      </c>
      <c r="P45" s="12">
        <f t="shared" si="17"/>
        <v>0</v>
      </c>
      <c r="Q45" s="12">
        <f t="shared" si="17"/>
        <v>0</v>
      </c>
      <c r="R45" s="12">
        <f t="shared" si="17"/>
        <v>0</v>
      </c>
      <c r="S45" s="12">
        <f t="shared" si="17"/>
        <v>0</v>
      </c>
      <c r="T45" s="12">
        <f t="shared" si="17"/>
        <v>0</v>
      </c>
      <c r="U45" s="12">
        <f t="shared" si="17"/>
        <v>0</v>
      </c>
      <c r="V45" s="12">
        <f t="shared" si="17"/>
        <v>0</v>
      </c>
      <c r="W45" s="12">
        <f t="shared" si="17"/>
        <v>0</v>
      </c>
    </row>
    <row r="46" spans="1:23" s="8" customFormat="1" x14ac:dyDescent="0.2">
      <c r="A46" s="10">
        <f>A45+1</f>
        <v>28</v>
      </c>
      <c r="D46" s="13" t="s">
        <v>12</v>
      </c>
      <c r="E46" s="19"/>
      <c r="I46" s="20">
        <f>SUM(I43:I45)</f>
        <v>0</v>
      </c>
      <c r="J46" s="20">
        <f>SUM(J43:J45)</f>
        <v>0</v>
      </c>
      <c r="K46" s="20">
        <f t="shared" ref="K46:W46" si="18">SUM(K43:K45)</f>
        <v>0</v>
      </c>
      <c r="L46" s="20">
        <f t="shared" si="18"/>
        <v>0</v>
      </c>
      <c r="M46" s="20">
        <f t="shared" si="18"/>
        <v>0</v>
      </c>
      <c r="N46" s="20">
        <f t="shared" si="18"/>
        <v>0</v>
      </c>
      <c r="O46" s="20">
        <f t="shared" si="18"/>
        <v>0</v>
      </c>
      <c r="P46" s="20">
        <f t="shared" si="18"/>
        <v>0</v>
      </c>
      <c r="Q46" s="20">
        <f t="shared" si="18"/>
        <v>0</v>
      </c>
      <c r="R46" s="20">
        <f t="shared" si="18"/>
        <v>0</v>
      </c>
      <c r="S46" s="20">
        <f t="shared" si="18"/>
        <v>0</v>
      </c>
      <c r="T46" s="20">
        <f t="shared" si="18"/>
        <v>0</v>
      </c>
      <c r="U46" s="20">
        <f t="shared" si="18"/>
        <v>0</v>
      </c>
      <c r="V46" s="20">
        <f t="shared" si="18"/>
        <v>0</v>
      </c>
      <c r="W46" s="20">
        <f t="shared" si="18"/>
        <v>0</v>
      </c>
    </row>
    <row r="47" spans="1:23" s="8" customFormat="1" x14ac:dyDescent="0.2">
      <c r="A47" s="10">
        <f>A46+1</f>
        <v>29</v>
      </c>
      <c r="D47" s="13" t="s">
        <v>16</v>
      </c>
      <c r="E47" s="19"/>
      <c r="I47" s="20">
        <f>(I43+I46)/2</f>
        <v>0</v>
      </c>
      <c r="J47" s="20">
        <f>(J43+J46)/2</f>
        <v>0</v>
      </c>
      <c r="K47" s="20">
        <f t="shared" ref="K47:W47" si="19">(K43+K46)/2</f>
        <v>0</v>
      </c>
      <c r="L47" s="20">
        <f t="shared" si="19"/>
        <v>0</v>
      </c>
      <c r="M47" s="20">
        <f t="shared" si="19"/>
        <v>0</v>
      </c>
      <c r="N47" s="20">
        <f t="shared" si="19"/>
        <v>0</v>
      </c>
      <c r="O47" s="20">
        <f t="shared" si="19"/>
        <v>0</v>
      </c>
      <c r="P47" s="20">
        <f t="shared" si="19"/>
        <v>0</v>
      </c>
      <c r="Q47" s="20">
        <f t="shared" si="19"/>
        <v>0</v>
      </c>
      <c r="R47" s="20">
        <f t="shared" si="19"/>
        <v>0</v>
      </c>
      <c r="S47" s="20">
        <f t="shared" si="19"/>
        <v>0</v>
      </c>
      <c r="T47" s="20">
        <f t="shared" si="19"/>
        <v>0</v>
      </c>
      <c r="U47" s="20">
        <f t="shared" si="19"/>
        <v>0</v>
      </c>
      <c r="V47" s="20">
        <f t="shared" si="19"/>
        <v>0</v>
      </c>
      <c r="W47" s="20">
        <f t="shared" si="19"/>
        <v>0</v>
      </c>
    </row>
    <row r="48" spans="1:23" s="8" customFormat="1" x14ac:dyDescent="0.2">
      <c r="A48" s="10"/>
      <c r="D48" s="13"/>
      <c r="E48" s="19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s="8" customFormat="1" x14ac:dyDescent="0.2">
      <c r="A49" s="10"/>
      <c r="C49" s="8" t="s">
        <v>15</v>
      </c>
      <c r="D49" s="13"/>
      <c r="E49" s="19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s="8" customFormat="1" x14ac:dyDescent="0.2">
      <c r="A50" s="10">
        <f>A47+1</f>
        <v>30</v>
      </c>
      <c r="D50" s="13" t="s">
        <v>9</v>
      </c>
      <c r="E50" s="19"/>
      <c r="I50" s="12">
        <v>0</v>
      </c>
      <c r="J50" s="12">
        <f>I53</f>
        <v>0</v>
      </c>
      <c r="K50" s="12">
        <f t="shared" ref="K50:W50" si="20">J53</f>
        <v>0</v>
      </c>
      <c r="L50" s="12">
        <f t="shared" si="20"/>
        <v>0</v>
      </c>
      <c r="M50" s="12">
        <f t="shared" si="20"/>
        <v>0</v>
      </c>
      <c r="N50" s="12">
        <f t="shared" si="20"/>
        <v>0</v>
      </c>
      <c r="O50" s="12">
        <f t="shared" si="20"/>
        <v>0</v>
      </c>
      <c r="P50" s="12">
        <f t="shared" si="20"/>
        <v>0</v>
      </c>
      <c r="Q50" s="12">
        <f t="shared" si="20"/>
        <v>0</v>
      </c>
      <c r="R50" s="12">
        <f t="shared" si="20"/>
        <v>0</v>
      </c>
      <c r="S50" s="12">
        <f t="shared" si="20"/>
        <v>0</v>
      </c>
      <c r="T50" s="12">
        <f t="shared" si="20"/>
        <v>0</v>
      </c>
      <c r="U50" s="12">
        <f t="shared" si="20"/>
        <v>0</v>
      </c>
      <c r="V50" s="12">
        <f t="shared" si="20"/>
        <v>0</v>
      </c>
      <c r="W50" s="12">
        <f t="shared" si="20"/>
        <v>0</v>
      </c>
    </row>
    <row r="51" spans="1:23" s="8" customFormat="1" x14ac:dyDescent="0.2">
      <c r="A51" s="10">
        <f>A50+1</f>
        <v>31</v>
      </c>
      <c r="D51" s="13" t="s">
        <v>72</v>
      </c>
      <c r="E51" s="19"/>
      <c r="I51" s="12">
        <f>MAX(I13*(I43+0.5*I44),0)</f>
        <v>0</v>
      </c>
      <c r="J51" s="12">
        <f t="shared" ref="J51:W51" si="21">MIN(J13*(J43+0.5*J44),J43+J44-I53)</f>
        <v>0</v>
      </c>
      <c r="K51" s="12">
        <f t="shared" si="21"/>
        <v>0</v>
      </c>
      <c r="L51" s="12">
        <f t="shared" si="21"/>
        <v>0</v>
      </c>
      <c r="M51" s="12">
        <f t="shared" si="21"/>
        <v>0</v>
      </c>
      <c r="N51" s="12">
        <f t="shared" si="21"/>
        <v>0</v>
      </c>
      <c r="O51" s="12">
        <f t="shared" si="21"/>
        <v>0</v>
      </c>
      <c r="P51" s="12">
        <f t="shared" si="21"/>
        <v>0</v>
      </c>
      <c r="Q51" s="12">
        <f t="shared" si="21"/>
        <v>0</v>
      </c>
      <c r="R51" s="12">
        <f t="shared" si="21"/>
        <v>0</v>
      </c>
      <c r="S51" s="12">
        <f t="shared" si="21"/>
        <v>0</v>
      </c>
      <c r="T51" s="12">
        <f t="shared" si="21"/>
        <v>0</v>
      </c>
      <c r="U51" s="12">
        <f t="shared" si="21"/>
        <v>0</v>
      </c>
      <c r="V51" s="12">
        <f t="shared" si="21"/>
        <v>0</v>
      </c>
      <c r="W51" s="12">
        <f t="shared" si="21"/>
        <v>0</v>
      </c>
    </row>
    <row r="52" spans="1:23" s="8" customFormat="1" x14ac:dyDescent="0.2">
      <c r="A52" s="10">
        <f>A51+1</f>
        <v>32</v>
      </c>
      <c r="D52" s="13" t="s">
        <v>14</v>
      </c>
      <c r="E52" s="19"/>
      <c r="I52" s="12">
        <f>I45</f>
        <v>0</v>
      </c>
      <c r="J52" s="12">
        <f t="shared" ref="J52:W52" si="22">J45</f>
        <v>0</v>
      </c>
      <c r="K52" s="12">
        <f t="shared" si="22"/>
        <v>0</v>
      </c>
      <c r="L52" s="12">
        <f t="shared" si="22"/>
        <v>0</v>
      </c>
      <c r="M52" s="12">
        <f t="shared" si="22"/>
        <v>0</v>
      </c>
      <c r="N52" s="12">
        <f t="shared" si="22"/>
        <v>0</v>
      </c>
      <c r="O52" s="12">
        <f t="shared" si="22"/>
        <v>0</v>
      </c>
      <c r="P52" s="12">
        <f t="shared" si="22"/>
        <v>0</v>
      </c>
      <c r="Q52" s="12">
        <f t="shared" si="22"/>
        <v>0</v>
      </c>
      <c r="R52" s="12">
        <f t="shared" si="22"/>
        <v>0</v>
      </c>
      <c r="S52" s="12">
        <f t="shared" si="22"/>
        <v>0</v>
      </c>
      <c r="T52" s="12">
        <f t="shared" si="22"/>
        <v>0</v>
      </c>
      <c r="U52" s="12">
        <f t="shared" si="22"/>
        <v>0</v>
      </c>
      <c r="V52" s="12">
        <f t="shared" si="22"/>
        <v>0</v>
      </c>
      <c r="W52" s="12">
        <f t="shared" si="22"/>
        <v>0</v>
      </c>
    </row>
    <row r="53" spans="1:23" s="8" customFormat="1" x14ac:dyDescent="0.2">
      <c r="A53" s="10">
        <f>A52+1</f>
        <v>33</v>
      </c>
      <c r="D53" s="13" t="s">
        <v>12</v>
      </c>
      <c r="E53" s="19"/>
      <c r="I53" s="20">
        <f>SUM(I50:I52)</f>
        <v>0</v>
      </c>
      <c r="J53" s="20">
        <f>SUM(J50:J52)</f>
        <v>0</v>
      </c>
      <c r="K53" s="20">
        <f t="shared" ref="K53:W53" si="23">SUM(K50:K52)</f>
        <v>0</v>
      </c>
      <c r="L53" s="20">
        <f t="shared" si="23"/>
        <v>0</v>
      </c>
      <c r="M53" s="20">
        <f t="shared" si="23"/>
        <v>0</v>
      </c>
      <c r="N53" s="20">
        <f t="shared" si="23"/>
        <v>0</v>
      </c>
      <c r="O53" s="20">
        <f t="shared" si="23"/>
        <v>0</v>
      </c>
      <c r="P53" s="20">
        <f t="shared" si="23"/>
        <v>0</v>
      </c>
      <c r="Q53" s="20">
        <f t="shared" si="23"/>
        <v>0</v>
      </c>
      <c r="R53" s="20">
        <f t="shared" si="23"/>
        <v>0</v>
      </c>
      <c r="S53" s="20">
        <f t="shared" si="23"/>
        <v>0</v>
      </c>
      <c r="T53" s="20">
        <f t="shared" si="23"/>
        <v>0</v>
      </c>
      <c r="U53" s="20">
        <f t="shared" si="23"/>
        <v>0</v>
      </c>
      <c r="V53" s="20">
        <f t="shared" si="23"/>
        <v>0</v>
      </c>
      <c r="W53" s="20">
        <f t="shared" si="23"/>
        <v>0</v>
      </c>
    </row>
    <row r="54" spans="1:23" s="8" customFormat="1" x14ac:dyDescent="0.2">
      <c r="A54" s="10">
        <f>A53+1</f>
        <v>34</v>
      </c>
      <c r="D54" s="13" t="s">
        <v>16</v>
      </c>
      <c r="E54" s="19"/>
      <c r="I54" s="20">
        <f>(I50+I53)/2</f>
        <v>0</v>
      </c>
      <c r="J54" s="20">
        <f>(J50+J53)/2</f>
        <v>0</v>
      </c>
      <c r="K54" s="20">
        <f t="shared" ref="K54:W54" si="24">(K50+K53)/2</f>
        <v>0</v>
      </c>
      <c r="L54" s="20">
        <f t="shared" si="24"/>
        <v>0</v>
      </c>
      <c r="M54" s="20">
        <f t="shared" si="24"/>
        <v>0</v>
      </c>
      <c r="N54" s="20">
        <f t="shared" si="24"/>
        <v>0</v>
      </c>
      <c r="O54" s="20">
        <f t="shared" si="24"/>
        <v>0</v>
      </c>
      <c r="P54" s="20">
        <f t="shared" si="24"/>
        <v>0</v>
      </c>
      <c r="Q54" s="20">
        <f t="shared" si="24"/>
        <v>0</v>
      </c>
      <c r="R54" s="20">
        <f t="shared" si="24"/>
        <v>0</v>
      </c>
      <c r="S54" s="20">
        <f t="shared" si="24"/>
        <v>0</v>
      </c>
      <c r="T54" s="20">
        <f t="shared" si="24"/>
        <v>0</v>
      </c>
      <c r="U54" s="20">
        <f t="shared" si="24"/>
        <v>0</v>
      </c>
      <c r="V54" s="20">
        <f t="shared" si="24"/>
        <v>0</v>
      </c>
      <c r="W54" s="20">
        <f t="shared" si="24"/>
        <v>0</v>
      </c>
    </row>
    <row r="55" spans="1:23" s="8" customFormat="1" x14ac:dyDescent="0.2">
      <c r="A55" s="10"/>
      <c r="D55" s="13"/>
      <c r="E55" s="19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s="8" customFormat="1" x14ac:dyDescent="0.2">
      <c r="A56" s="10"/>
      <c r="C56" s="8" t="s">
        <v>79</v>
      </c>
      <c r="D56" s="13"/>
      <c r="E56" s="19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s="8" customFormat="1" x14ac:dyDescent="0.2">
      <c r="A57" s="10">
        <f>A54+1</f>
        <v>35</v>
      </c>
      <c r="D57" s="13" t="s">
        <v>9</v>
      </c>
      <c r="E57" s="19"/>
      <c r="I57" s="12">
        <v>0</v>
      </c>
      <c r="J57" s="12">
        <f>I60</f>
        <v>0</v>
      </c>
      <c r="K57" s="12">
        <f t="shared" ref="K57:W57" si="25">J60</f>
        <v>0</v>
      </c>
      <c r="L57" s="12">
        <f t="shared" si="25"/>
        <v>0</v>
      </c>
      <c r="M57" s="12">
        <f t="shared" si="25"/>
        <v>0</v>
      </c>
      <c r="N57" s="12">
        <f t="shared" si="25"/>
        <v>0</v>
      </c>
      <c r="O57" s="12">
        <f t="shared" si="25"/>
        <v>0</v>
      </c>
      <c r="P57" s="12">
        <f t="shared" si="25"/>
        <v>0</v>
      </c>
      <c r="Q57" s="12">
        <f t="shared" si="25"/>
        <v>0</v>
      </c>
      <c r="R57" s="12">
        <f t="shared" si="25"/>
        <v>0</v>
      </c>
      <c r="S57" s="12">
        <f t="shared" si="25"/>
        <v>0</v>
      </c>
      <c r="T57" s="12">
        <f t="shared" si="25"/>
        <v>0</v>
      </c>
      <c r="U57" s="12">
        <f t="shared" si="25"/>
        <v>0</v>
      </c>
      <c r="V57" s="12">
        <f t="shared" si="25"/>
        <v>0</v>
      </c>
      <c r="W57" s="12">
        <f t="shared" si="25"/>
        <v>0</v>
      </c>
    </row>
    <row r="58" spans="1:23" s="8" customFormat="1" x14ac:dyDescent="0.2">
      <c r="A58" s="10">
        <f>A57+1</f>
        <v>36</v>
      </c>
      <c r="D58" s="13" t="s">
        <v>11</v>
      </c>
      <c r="E58" s="19"/>
      <c r="I58" s="12">
        <f>-I38</f>
        <v>0</v>
      </c>
      <c r="J58" s="12">
        <f t="shared" ref="J58:W58" si="26">-J38</f>
        <v>0</v>
      </c>
      <c r="K58" s="12">
        <f t="shared" si="26"/>
        <v>0</v>
      </c>
      <c r="L58" s="12">
        <f t="shared" si="26"/>
        <v>0</v>
      </c>
      <c r="M58" s="12">
        <f t="shared" si="26"/>
        <v>0</v>
      </c>
      <c r="N58" s="12">
        <f t="shared" si="26"/>
        <v>0</v>
      </c>
      <c r="O58" s="12">
        <f t="shared" si="26"/>
        <v>0</v>
      </c>
      <c r="P58" s="12">
        <f t="shared" si="26"/>
        <v>0</v>
      </c>
      <c r="Q58" s="12">
        <f t="shared" si="26"/>
        <v>0</v>
      </c>
      <c r="R58" s="12">
        <f t="shared" si="26"/>
        <v>0</v>
      </c>
      <c r="S58" s="12">
        <f t="shared" si="26"/>
        <v>0</v>
      </c>
      <c r="T58" s="12">
        <f t="shared" si="26"/>
        <v>0</v>
      </c>
      <c r="U58" s="12">
        <f t="shared" si="26"/>
        <v>0</v>
      </c>
      <c r="V58" s="12">
        <f t="shared" si="26"/>
        <v>0</v>
      </c>
      <c r="W58" s="12">
        <f t="shared" si="26"/>
        <v>0</v>
      </c>
    </row>
    <row r="59" spans="1:23" s="8" customFormat="1" x14ac:dyDescent="0.2">
      <c r="A59" s="10">
        <f>A58+1</f>
        <v>37</v>
      </c>
      <c r="D59" s="13" t="s">
        <v>79</v>
      </c>
      <c r="E59" s="19"/>
      <c r="I59" s="12">
        <f>-I23*I58</f>
        <v>0</v>
      </c>
      <c r="J59" s="12">
        <f>-I23*J58-J23*I58</f>
        <v>0</v>
      </c>
      <c r="K59" s="12">
        <f>-I23*K58-J23*J58-K23*I58</f>
        <v>0</v>
      </c>
      <c r="L59" s="12">
        <f>-I23*L58-J23*K58-K23*J58-L23*I58</f>
        <v>0</v>
      </c>
      <c r="M59" s="12">
        <f>-I23*M58-J23*L58-K23*K58-L23*J58-M23*I58</f>
        <v>0</v>
      </c>
      <c r="N59" s="12">
        <f>-I23*N58-J23*M58-K23*L58-L23*K58-M23*J58-N23*I58</f>
        <v>0</v>
      </c>
      <c r="O59" s="12">
        <f>-I23*O58-J23*N58-K23*M58-L23*L58-M23*K58-N23*J58-O23*I58</f>
        <v>0</v>
      </c>
      <c r="P59" s="12">
        <f>-I23*P58-J23*O58-K23*N58-L23*M58-M23*L58-N23*K58-O23*J58-P23*I58</f>
        <v>0</v>
      </c>
      <c r="Q59" s="12">
        <f>-I23*Q58-J23*P58-K23*O58-L23*N58-M23*M58-N23*L58-O23*K58-P23*J58-Q23*I58</f>
        <v>0</v>
      </c>
      <c r="R59" s="12">
        <f>-I23*R58-J23*Q58-K23*P58-L23*O58-M23*N58-N23*M58-O23*L58-P23*K58-Q23*J58-R23*I58</f>
        <v>0</v>
      </c>
      <c r="S59" s="12">
        <f>-I23*S58-J23*R58-K23*Q58-L23*P58-M23*O58-N23*N58-O23*M58-P23*L58-Q23*K58-R23*J58-S23*I58</f>
        <v>0</v>
      </c>
      <c r="T59" s="12">
        <f>-I23*T58-J23*S58-K23*R58-L23*Q58-M23*P58-N23*O58-O23*N58-P23*M58-Q23*L58-R23*K58-S23*J58-T23*I58</f>
        <v>0</v>
      </c>
      <c r="U59" s="12">
        <f>-I23*U58-J23*T58-K23*S58-L23*R58-M23*Q58-N23*P58-O23*O58-P23*N58-Q23*M58-R23*L58-S23*K58-T23*J58-U23*I58</f>
        <v>0</v>
      </c>
      <c r="V59" s="12">
        <f>-I23*V58-J23*U58-K23*T58-L23*S58-M23*R58-N23*Q58-O23*P58-P23*O58-Q23*N58-R23*M58-S23*L58-T23*K58-U23*J58-V23*I58</f>
        <v>0</v>
      </c>
      <c r="W59" s="12">
        <f>-I23*W58-J23*V58-K23*U58-L23*T58-M23*S58-N23*R58-O23*Q58-P23*P58-Q23*O58-R23*N58-S23*M58-T23*L58-U23*K58-V23*J58-W23*I58</f>
        <v>0</v>
      </c>
    </row>
    <row r="60" spans="1:23" s="8" customFormat="1" x14ac:dyDescent="0.2">
      <c r="A60" s="10">
        <f>A59+1</f>
        <v>38</v>
      </c>
      <c r="D60" s="13" t="s">
        <v>12</v>
      </c>
      <c r="E60" s="19"/>
      <c r="I60" s="20">
        <f t="shared" ref="I60:W60" si="27">SUM(I57:I59)</f>
        <v>0</v>
      </c>
      <c r="J60" s="20">
        <f t="shared" si="27"/>
        <v>0</v>
      </c>
      <c r="K60" s="20">
        <f t="shared" si="27"/>
        <v>0</v>
      </c>
      <c r="L60" s="20">
        <f t="shared" si="27"/>
        <v>0</v>
      </c>
      <c r="M60" s="20">
        <f t="shared" si="27"/>
        <v>0</v>
      </c>
      <c r="N60" s="20">
        <f t="shared" si="27"/>
        <v>0</v>
      </c>
      <c r="O60" s="20">
        <f t="shared" si="27"/>
        <v>0</v>
      </c>
      <c r="P60" s="20">
        <f t="shared" si="27"/>
        <v>0</v>
      </c>
      <c r="Q60" s="20">
        <f t="shared" si="27"/>
        <v>0</v>
      </c>
      <c r="R60" s="20">
        <f t="shared" si="27"/>
        <v>0</v>
      </c>
      <c r="S60" s="20">
        <f t="shared" si="27"/>
        <v>0</v>
      </c>
      <c r="T60" s="20">
        <f t="shared" si="27"/>
        <v>0</v>
      </c>
      <c r="U60" s="20">
        <f t="shared" si="27"/>
        <v>0</v>
      </c>
      <c r="V60" s="20">
        <f t="shared" si="27"/>
        <v>0</v>
      </c>
      <c r="W60" s="20">
        <f t="shared" si="27"/>
        <v>0</v>
      </c>
    </row>
    <row r="61" spans="1:23" s="8" customFormat="1" x14ac:dyDescent="0.2">
      <c r="A61" s="10"/>
      <c r="D61" s="13"/>
      <c r="E61" s="19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s="8" customFormat="1" x14ac:dyDescent="0.2">
      <c r="A62" s="10"/>
      <c r="C62" s="8" t="s">
        <v>80</v>
      </c>
      <c r="D62" s="13"/>
      <c r="E62" s="19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s="8" customFormat="1" x14ac:dyDescent="0.2">
      <c r="A63" s="10">
        <f>A60+1</f>
        <v>39</v>
      </c>
      <c r="D63" s="13" t="s">
        <v>9</v>
      </c>
      <c r="E63" s="19"/>
      <c r="I63" s="12">
        <v>0</v>
      </c>
      <c r="J63" s="12">
        <f t="shared" ref="J63:W63" si="28">I66</f>
        <v>0</v>
      </c>
      <c r="K63" s="12">
        <f t="shared" si="28"/>
        <v>0</v>
      </c>
      <c r="L63" s="12">
        <f t="shared" si="28"/>
        <v>0</v>
      </c>
      <c r="M63" s="12">
        <f t="shared" si="28"/>
        <v>0</v>
      </c>
      <c r="N63" s="12">
        <f t="shared" si="28"/>
        <v>0</v>
      </c>
      <c r="O63" s="12">
        <f t="shared" si="28"/>
        <v>0</v>
      </c>
      <c r="P63" s="12">
        <f t="shared" si="28"/>
        <v>0</v>
      </c>
      <c r="Q63" s="12">
        <f t="shared" si="28"/>
        <v>0</v>
      </c>
      <c r="R63" s="12">
        <f t="shared" si="28"/>
        <v>0</v>
      </c>
      <c r="S63" s="12">
        <f t="shared" si="28"/>
        <v>0</v>
      </c>
      <c r="T63" s="12">
        <f t="shared" si="28"/>
        <v>0</v>
      </c>
      <c r="U63" s="12">
        <f t="shared" si="28"/>
        <v>0</v>
      </c>
      <c r="V63" s="12">
        <f t="shared" si="28"/>
        <v>0</v>
      </c>
      <c r="W63" s="12">
        <f t="shared" si="28"/>
        <v>0</v>
      </c>
    </row>
    <row r="64" spans="1:23" s="8" customFormat="1" x14ac:dyDescent="0.2">
      <c r="A64" s="10">
        <f>A63+1</f>
        <v>40</v>
      </c>
      <c r="D64" s="13" t="s">
        <v>11</v>
      </c>
      <c r="E64" s="19"/>
      <c r="I64" s="12">
        <f>-I38</f>
        <v>0</v>
      </c>
      <c r="J64" s="12">
        <f t="shared" ref="J64:W64" si="29">-J38</f>
        <v>0</v>
      </c>
      <c r="K64" s="12">
        <f t="shared" si="29"/>
        <v>0</v>
      </c>
      <c r="L64" s="12">
        <f t="shared" si="29"/>
        <v>0</v>
      </c>
      <c r="M64" s="12">
        <f t="shared" si="29"/>
        <v>0</v>
      </c>
      <c r="N64" s="12">
        <f t="shared" si="29"/>
        <v>0</v>
      </c>
      <c r="O64" s="12">
        <f t="shared" si="29"/>
        <v>0</v>
      </c>
      <c r="P64" s="12">
        <f t="shared" si="29"/>
        <v>0</v>
      </c>
      <c r="Q64" s="12">
        <f t="shared" si="29"/>
        <v>0</v>
      </c>
      <c r="R64" s="12">
        <f t="shared" si="29"/>
        <v>0</v>
      </c>
      <c r="S64" s="12">
        <f t="shared" si="29"/>
        <v>0</v>
      </c>
      <c r="T64" s="12">
        <f t="shared" si="29"/>
        <v>0</v>
      </c>
      <c r="U64" s="12">
        <f t="shared" si="29"/>
        <v>0</v>
      </c>
      <c r="V64" s="12">
        <f t="shared" si="29"/>
        <v>0</v>
      </c>
      <c r="W64" s="12">
        <f t="shared" si="29"/>
        <v>0</v>
      </c>
    </row>
    <row r="65" spans="1:23" s="8" customFormat="1" x14ac:dyDescent="0.2">
      <c r="A65" s="10">
        <f>A64+1</f>
        <v>41</v>
      </c>
      <c r="D65" s="13" t="s">
        <v>80</v>
      </c>
      <c r="E65" s="19"/>
      <c r="I65" s="12">
        <f t="shared" ref="I65:W65" si="30">-I13*$F27*(I63+0.5*I64)</f>
        <v>0</v>
      </c>
      <c r="J65" s="12">
        <f t="shared" si="30"/>
        <v>0</v>
      </c>
      <c r="K65" s="12">
        <f t="shared" si="30"/>
        <v>0</v>
      </c>
      <c r="L65" s="12">
        <f t="shared" si="30"/>
        <v>0</v>
      </c>
      <c r="M65" s="12">
        <f t="shared" si="30"/>
        <v>0</v>
      </c>
      <c r="N65" s="12">
        <f t="shared" si="30"/>
        <v>0</v>
      </c>
      <c r="O65" s="12">
        <f t="shared" si="30"/>
        <v>0</v>
      </c>
      <c r="P65" s="12">
        <f t="shared" si="30"/>
        <v>0</v>
      </c>
      <c r="Q65" s="12">
        <f t="shared" si="30"/>
        <v>0</v>
      </c>
      <c r="R65" s="12">
        <f t="shared" si="30"/>
        <v>0</v>
      </c>
      <c r="S65" s="12">
        <f t="shared" si="30"/>
        <v>0</v>
      </c>
      <c r="T65" s="12">
        <f t="shared" si="30"/>
        <v>0</v>
      </c>
      <c r="U65" s="12">
        <f t="shared" si="30"/>
        <v>0</v>
      </c>
      <c r="V65" s="12">
        <f t="shared" si="30"/>
        <v>0</v>
      </c>
      <c r="W65" s="12">
        <f t="shared" si="30"/>
        <v>0</v>
      </c>
    </row>
    <row r="66" spans="1:23" s="8" customFormat="1" x14ac:dyDescent="0.2">
      <c r="A66" s="10">
        <f>A65+1</f>
        <v>42</v>
      </c>
      <c r="D66" s="13" t="s">
        <v>12</v>
      </c>
      <c r="E66" s="19"/>
      <c r="I66" s="20">
        <f t="shared" ref="I66:W66" si="31">SUM(I63:I65)</f>
        <v>0</v>
      </c>
      <c r="J66" s="20">
        <f t="shared" si="31"/>
        <v>0</v>
      </c>
      <c r="K66" s="20">
        <f t="shared" si="31"/>
        <v>0</v>
      </c>
      <c r="L66" s="20">
        <f t="shared" si="31"/>
        <v>0</v>
      </c>
      <c r="M66" s="20">
        <f t="shared" si="31"/>
        <v>0</v>
      </c>
      <c r="N66" s="20">
        <f t="shared" si="31"/>
        <v>0</v>
      </c>
      <c r="O66" s="20">
        <f t="shared" si="31"/>
        <v>0</v>
      </c>
      <c r="P66" s="20">
        <f t="shared" si="31"/>
        <v>0</v>
      </c>
      <c r="Q66" s="20">
        <f t="shared" si="31"/>
        <v>0</v>
      </c>
      <c r="R66" s="20">
        <f t="shared" si="31"/>
        <v>0</v>
      </c>
      <c r="S66" s="20">
        <f t="shared" si="31"/>
        <v>0</v>
      </c>
      <c r="T66" s="20">
        <f t="shared" si="31"/>
        <v>0</v>
      </c>
      <c r="U66" s="20">
        <f t="shared" si="31"/>
        <v>0</v>
      </c>
      <c r="V66" s="20">
        <f t="shared" si="31"/>
        <v>0</v>
      </c>
      <c r="W66" s="20">
        <f t="shared" si="31"/>
        <v>0</v>
      </c>
    </row>
    <row r="67" spans="1:23" s="8" customFormat="1" x14ac:dyDescent="0.2">
      <c r="A67" s="10"/>
      <c r="D67" s="13"/>
      <c r="E67" s="19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s="8" customFormat="1" x14ac:dyDescent="0.2">
      <c r="A68" s="10"/>
      <c r="C68" s="8" t="s">
        <v>76</v>
      </c>
      <c r="D68" s="13"/>
      <c r="E68" s="19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s="8" customFormat="1" x14ac:dyDescent="0.2">
      <c r="A69" s="10">
        <f>A66+1</f>
        <v>43</v>
      </c>
      <c r="D69" s="13" t="s">
        <v>9</v>
      </c>
      <c r="E69" s="19"/>
      <c r="I69" s="12">
        <v>0</v>
      </c>
      <c r="J69" s="12">
        <f>I72</f>
        <v>0</v>
      </c>
      <c r="K69" s="12">
        <f t="shared" ref="K69:W69" si="32">J72</f>
        <v>0</v>
      </c>
      <c r="L69" s="12">
        <f t="shared" si="32"/>
        <v>0</v>
      </c>
      <c r="M69" s="12">
        <f t="shared" si="32"/>
        <v>0</v>
      </c>
      <c r="N69" s="12">
        <f t="shared" si="32"/>
        <v>0</v>
      </c>
      <c r="O69" s="12">
        <f t="shared" si="32"/>
        <v>0</v>
      </c>
      <c r="P69" s="12">
        <f t="shared" si="32"/>
        <v>0</v>
      </c>
      <c r="Q69" s="12">
        <f t="shared" si="32"/>
        <v>0</v>
      </c>
      <c r="R69" s="12">
        <f t="shared" si="32"/>
        <v>0</v>
      </c>
      <c r="S69" s="12">
        <f t="shared" si="32"/>
        <v>0</v>
      </c>
      <c r="T69" s="12">
        <f t="shared" si="32"/>
        <v>0</v>
      </c>
      <c r="U69" s="12">
        <f t="shared" si="32"/>
        <v>0</v>
      </c>
      <c r="V69" s="12">
        <f t="shared" si="32"/>
        <v>0</v>
      </c>
      <c r="W69" s="12">
        <f t="shared" si="32"/>
        <v>0</v>
      </c>
    </row>
    <row r="70" spans="1:23" s="8" customFormat="1" x14ac:dyDescent="0.2">
      <c r="A70" s="10">
        <f>A69+1</f>
        <v>44</v>
      </c>
      <c r="D70" s="13" t="s">
        <v>77</v>
      </c>
      <c r="E70" s="19"/>
      <c r="I70" s="12">
        <f>($F24="Y")*I25*(-I59-I51-I71)</f>
        <v>0</v>
      </c>
      <c r="J70" s="12">
        <f>($F24="Y")*J25*(-J59-J51-J71)</f>
        <v>0</v>
      </c>
      <c r="K70" s="12">
        <f t="shared" ref="K70:W70" si="33">($F24="Y")*K25*(-K59-K51-K71)</f>
        <v>0</v>
      </c>
      <c r="L70" s="12">
        <f t="shared" si="33"/>
        <v>0</v>
      </c>
      <c r="M70" s="12">
        <f t="shared" si="33"/>
        <v>0</v>
      </c>
      <c r="N70" s="12">
        <f t="shared" si="33"/>
        <v>0</v>
      </c>
      <c r="O70" s="12">
        <f t="shared" si="33"/>
        <v>0</v>
      </c>
      <c r="P70" s="12">
        <f t="shared" si="33"/>
        <v>0</v>
      </c>
      <c r="Q70" s="12">
        <f t="shared" si="33"/>
        <v>0</v>
      </c>
      <c r="R70" s="12">
        <f t="shared" si="33"/>
        <v>0</v>
      </c>
      <c r="S70" s="12">
        <f t="shared" si="33"/>
        <v>0</v>
      </c>
      <c r="T70" s="12">
        <f t="shared" si="33"/>
        <v>0</v>
      </c>
      <c r="U70" s="12">
        <f t="shared" si="33"/>
        <v>0</v>
      </c>
      <c r="V70" s="12">
        <f t="shared" si="33"/>
        <v>0</v>
      </c>
      <c r="W70" s="12">
        <f t="shared" si="33"/>
        <v>0</v>
      </c>
    </row>
    <row r="71" spans="1:23" s="8" customFormat="1" x14ac:dyDescent="0.2">
      <c r="A71" s="10">
        <f>A70+1</f>
        <v>45</v>
      </c>
      <c r="D71" s="13" t="s">
        <v>78</v>
      </c>
      <c r="E71" s="19"/>
      <c r="I71" s="12">
        <f>($F28="Y")*I29*(-I65-I51)</f>
        <v>0</v>
      </c>
      <c r="J71" s="12">
        <f t="shared" ref="J71:W71" si="34">($F28="Y")*J29*(-J65-J51)</f>
        <v>0</v>
      </c>
      <c r="K71" s="12">
        <f t="shared" si="34"/>
        <v>0</v>
      </c>
      <c r="L71" s="12">
        <f t="shared" si="34"/>
        <v>0</v>
      </c>
      <c r="M71" s="12">
        <f t="shared" si="34"/>
        <v>0</v>
      </c>
      <c r="N71" s="12">
        <f t="shared" si="34"/>
        <v>0</v>
      </c>
      <c r="O71" s="12">
        <f t="shared" si="34"/>
        <v>0</v>
      </c>
      <c r="P71" s="12">
        <f t="shared" si="34"/>
        <v>0</v>
      </c>
      <c r="Q71" s="12">
        <f t="shared" si="34"/>
        <v>0</v>
      </c>
      <c r="R71" s="12">
        <f t="shared" si="34"/>
        <v>0</v>
      </c>
      <c r="S71" s="12">
        <f t="shared" si="34"/>
        <v>0</v>
      </c>
      <c r="T71" s="12">
        <f t="shared" si="34"/>
        <v>0</v>
      </c>
      <c r="U71" s="12">
        <f t="shared" si="34"/>
        <v>0</v>
      </c>
      <c r="V71" s="12">
        <f t="shared" si="34"/>
        <v>0</v>
      </c>
      <c r="W71" s="12">
        <f t="shared" si="34"/>
        <v>0</v>
      </c>
    </row>
    <row r="72" spans="1:23" s="8" customFormat="1" x14ac:dyDescent="0.2">
      <c r="A72" s="10">
        <f>A71+1</f>
        <v>46</v>
      </c>
      <c r="D72" s="13" t="s">
        <v>12</v>
      </c>
      <c r="E72" s="19"/>
      <c r="I72" s="20">
        <f>SUM(I69:I71)</f>
        <v>0</v>
      </c>
      <c r="J72" s="20">
        <f>SUM(J69:J71)</f>
        <v>0</v>
      </c>
      <c r="K72" s="20">
        <f t="shared" ref="K72:W72" si="35">SUM(K69:K71)</f>
        <v>0</v>
      </c>
      <c r="L72" s="20">
        <f t="shared" si="35"/>
        <v>0</v>
      </c>
      <c r="M72" s="20">
        <f t="shared" si="35"/>
        <v>0</v>
      </c>
      <c r="N72" s="20">
        <f t="shared" si="35"/>
        <v>0</v>
      </c>
      <c r="O72" s="20">
        <f t="shared" si="35"/>
        <v>0</v>
      </c>
      <c r="P72" s="20">
        <f t="shared" si="35"/>
        <v>0</v>
      </c>
      <c r="Q72" s="20">
        <f t="shared" si="35"/>
        <v>0</v>
      </c>
      <c r="R72" s="20">
        <f t="shared" si="35"/>
        <v>0</v>
      </c>
      <c r="S72" s="20">
        <f t="shared" si="35"/>
        <v>0</v>
      </c>
      <c r="T72" s="20">
        <f t="shared" si="35"/>
        <v>0</v>
      </c>
      <c r="U72" s="20">
        <f t="shared" si="35"/>
        <v>0</v>
      </c>
      <c r="V72" s="20">
        <f t="shared" si="35"/>
        <v>0</v>
      </c>
      <c r="W72" s="20">
        <f t="shared" si="35"/>
        <v>0</v>
      </c>
    </row>
    <row r="73" spans="1:23" s="8" customFormat="1" x14ac:dyDescent="0.2">
      <c r="A73" s="10">
        <f>A72+1</f>
        <v>47</v>
      </c>
      <c r="D73" s="13" t="s">
        <v>16</v>
      </c>
      <c r="E73" s="19"/>
      <c r="I73" s="20">
        <f>(I69+I72)/2</f>
        <v>0</v>
      </c>
      <c r="J73" s="20">
        <f>(J69+J72)/2</f>
        <v>0</v>
      </c>
      <c r="K73" s="20">
        <f t="shared" ref="K73:W73" si="36">(K69+K72)/2</f>
        <v>0</v>
      </c>
      <c r="L73" s="20">
        <f t="shared" si="36"/>
        <v>0</v>
      </c>
      <c r="M73" s="20">
        <f t="shared" si="36"/>
        <v>0</v>
      </c>
      <c r="N73" s="20">
        <f t="shared" si="36"/>
        <v>0</v>
      </c>
      <c r="O73" s="20">
        <f t="shared" si="36"/>
        <v>0</v>
      </c>
      <c r="P73" s="20">
        <f t="shared" si="36"/>
        <v>0</v>
      </c>
      <c r="Q73" s="20">
        <f t="shared" si="36"/>
        <v>0</v>
      </c>
      <c r="R73" s="20">
        <f t="shared" si="36"/>
        <v>0</v>
      </c>
      <c r="S73" s="20">
        <f t="shared" si="36"/>
        <v>0</v>
      </c>
      <c r="T73" s="20">
        <f t="shared" si="36"/>
        <v>0</v>
      </c>
      <c r="U73" s="20">
        <f t="shared" si="36"/>
        <v>0</v>
      </c>
      <c r="V73" s="20">
        <f t="shared" si="36"/>
        <v>0</v>
      </c>
      <c r="W73" s="20">
        <f t="shared" si="36"/>
        <v>0</v>
      </c>
    </row>
    <row r="74" spans="1:23" s="8" customFormat="1" x14ac:dyDescent="0.2">
      <c r="A74" s="10"/>
      <c r="D74" s="13"/>
      <c r="E74" s="19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s="8" customFormat="1" x14ac:dyDescent="0.2">
      <c r="A75" s="10"/>
      <c r="C75" s="8" t="s">
        <v>21</v>
      </c>
      <c r="D75" s="13"/>
      <c r="E75" s="19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s="8" customFormat="1" x14ac:dyDescent="0.2">
      <c r="A76" s="10">
        <f>A73+1</f>
        <v>48</v>
      </c>
      <c r="D76" s="13" t="s">
        <v>13</v>
      </c>
      <c r="E76" s="19"/>
      <c r="I76" s="12">
        <f t="shared" ref="I76:W76" si="37">I47</f>
        <v>0</v>
      </c>
      <c r="J76" s="12">
        <f t="shared" si="37"/>
        <v>0</v>
      </c>
      <c r="K76" s="12">
        <f t="shared" si="37"/>
        <v>0</v>
      </c>
      <c r="L76" s="12">
        <f t="shared" si="37"/>
        <v>0</v>
      </c>
      <c r="M76" s="12">
        <f t="shared" si="37"/>
        <v>0</v>
      </c>
      <c r="N76" s="12">
        <f t="shared" si="37"/>
        <v>0</v>
      </c>
      <c r="O76" s="12">
        <f t="shared" si="37"/>
        <v>0</v>
      </c>
      <c r="P76" s="12">
        <f t="shared" si="37"/>
        <v>0</v>
      </c>
      <c r="Q76" s="12">
        <f t="shared" si="37"/>
        <v>0</v>
      </c>
      <c r="R76" s="12">
        <f t="shared" si="37"/>
        <v>0</v>
      </c>
      <c r="S76" s="12">
        <f t="shared" si="37"/>
        <v>0</v>
      </c>
      <c r="T76" s="12">
        <f t="shared" si="37"/>
        <v>0</v>
      </c>
      <c r="U76" s="12">
        <f t="shared" si="37"/>
        <v>0</v>
      </c>
      <c r="V76" s="12">
        <f t="shared" si="37"/>
        <v>0</v>
      </c>
      <c r="W76" s="12">
        <f t="shared" si="37"/>
        <v>0</v>
      </c>
    </row>
    <row r="77" spans="1:23" s="8" customFormat="1" x14ac:dyDescent="0.2">
      <c r="A77" s="10">
        <f>A76+1</f>
        <v>49</v>
      </c>
      <c r="D77" s="13" t="s">
        <v>15</v>
      </c>
      <c r="E77" s="19"/>
      <c r="I77" s="12">
        <f t="shared" ref="I77:W77" si="38">-I54</f>
        <v>0</v>
      </c>
      <c r="J77" s="12">
        <f t="shared" si="38"/>
        <v>0</v>
      </c>
      <c r="K77" s="12">
        <f t="shared" si="38"/>
        <v>0</v>
      </c>
      <c r="L77" s="12">
        <f t="shared" si="38"/>
        <v>0</v>
      </c>
      <c r="M77" s="12">
        <f t="shared" si="38"/>
        <v>0</v>
      </c>
      <c r="N77" s="12">
        <f t="shared" si="38"/>
        <v>0</v>
      </c>
      <c r="O77" s="12">
        <f t="shared" si="38"/>
        <v>0</v>
      </c>
      <c r="P77" s="12">
        <f t="shared" si="38"/>
        <v>0</v>
      </c>
      <c r="Q77" s="12">
        <f t="shared" si="38"/>
        <v>0</v>
      </c>
      <c r="R77" s="12">
        <f t="shared" si="38"/>
        <v>0</v>
      </c>
      <c r="S77" s="12">
        <f t="shared" si="38"/>
        <v>0</v>
      </c>
      <c r="T77" s="12">
        <f t="shared" si="38"/>
        <v>0</v>
      </c>
      <c r="U77" s="12">
        <f t="shared" si="38"/>
        <v>0</v>
      </c>
      <c r="V77" s="12">
        <f t="shared" si="38"/>
        <v>0</v>
      </c>
      <c r="W77" s="12">
        <f t="shared" si="38"/>
        <v>0</v>
      </c>
    </row>
    <row r="78" spans="1:23" s="8" customFormat="1" x14ac:dyDescent="0.2">
      <c r="A78" s="10">
        <f>A77+1</f>
        <v>50</v>
      </c>
      <c r="D78" s="13" t="s">
        <v>20</v>
      </c>
      <c r="E78" s="19"/>
      <c r="F78" s="28"/>
      <c r="I78" s="12">
        <f t="shared" ref="I78:W78" si="39">($F11="Y")*I40</f>
        <v>0</v>
      </c>
      <c r="J78" s="12">
        <f t="shared" si="39"/>
        <v>0</v>
      </c>
      <c r="K78" s="12">
        <f t="shared" si="39"/>
        <v>0</v>
      </c>
      <c r="L78" s="12">
        <f t="shared" si="39"/>
        <v>0</v>
      </c>
      <c r="M78" s="12">
        <f t="shared" si="39"/>
        <v>0</v>
      </c>
      <c r="N78" s="12">
        <f t="shared" si="39"/>
        <v>0</v>
      </c>
      <c r="O78" s="12">
        <f t="shared" si="39"/>
        <v>0</v>
      </c>
      <c r="P78" s="12">
        <f t="shared" si="39"/>
        <v>0</v>
      </c>
      <c r="Q78" s="12">
        <f t="shared" si="39"/>
        <v>0</v>
      </c>
      <c r="R78" s="12">
        <f t="shared" si="39"/>
        <v>0</v>
      </c>
      <c r="S78" s="12">
        <f t="shared" si="39"/>
        <v>0</v>
      </c>
      <c r="T78" s="12">
        <f t="shared" si="39"/>
        <v>0</v>
      </c>
      <c r="U78" s="12">
        <f t="shared" si="39"/>
        <v>0</v>
      </c>
      <c r="V78" s="12">
        <f t="shared" si="39"/>
        <v>0</v>
      </c>
      <c r="W78" s="12">
        <f t="shared" si="39"/>
        <v>0</v>
      </c>
    </row>
    <row r="79" spans="1:23" s="8" customFormat="1" x14ac:dyDescent="0.2">
      <c r="A79" s="10">
        <f>A78+1</f>
        <v>51</v>
      </c>
      <c r="D79" s="13" t="s">
        <v>36</v>
      </c>
      <c r="E79" s="19"/>
      <c r="F79" s="28"/>
      <c r="I79" s="12">
        <f>-I73</f>
        <v>0</v>
      </c>
      <c r="J79" s="12">
        <f>-J73</f>
        <v>0</v>
      </c>
      <c r="K79" s="12">
        <f t="shared" ref="K79:W79" si="40">-K73</f>
        <v>0</v>
      </c>
      <c r="L79" s="12">
        <f t="shared" si="40"/>
        <v>0</v>
      </c>
      <c r="M79" s="12">
        <f t="shared" si="40"/>
        <v>0</v>
      </c>
      <c r="N79" s="12">
        <f t="shared" si="40"/>
        <v>0</v>
      </c>
      <c r="O79" s="12">
        <f t="shared" si="40"/>
        <v>0</v>
      </c>
      <c r="P79" s="12">
        <f t="shared" si="40"/>
        <v>0</v>
      </c>
      <c r="Q79" s="12">
        <f t="shared" si="40"/>
        <v>0</v>
      </c>
      <c r="R79" s="12">
        <f t="shared" si="40"/>
        <v>0</v>
      </c>
      <c r="S79" s="12">
        <f t="shared" si="40"/>
        <v>0</v>
      </c>
      <c r="T79" s="12">
        <f t="shared" si="40"/>
        <v>0</v>
      </c>
      <c r="U79" s="12">
        <f t="shared" si="40"/>
        <v>0</v>
      </c>
      <c r="V79" s="12">
        <f t="shared" si="40"/>
        <v>0</v>
      </c>
      <c r="W79" s="12">
        <f t="shared" si="40"/>
        <v>0</v>
      </c>
    </row>
    <row r="80" spans="1:23" s="8" customFormat="1" x14ac:dyDescent="0.2">
      <c r="A80" s="10">
        <f>A79+1</f>
        <v>52</v>
      </c>
      <c r="D80" s="13" t="s">
        <v>5</v>
      </c>
      <c r="E80" s="19"/>
      <c r="I80" s="20">
        <f>SUM(I76:I79)</f>
        <v>0</v>
      </c>
      <c r="J80" s="20">
        <f>SUM(J76:J79)</f>
        <v>0</v>
      </c>
      <c r="K80" s="20">
        <f t="shared" ref="K80:W80" si="41">SUM(K76:K79)</f>
        <v>0</v>
      </c>
      <c r="L80" s="20">
        <f t="shared" si="41"/>
        <v>0</v>
      </c>
      <c r="M80" s="20">
        <f t="shared" si="41"/>
        <v>0</v>
      </c>
      <c r="N80" s="20">
        <f t="shared" si="41"/>
        <v>0</v>
      </c>
      <c r="O80" s="20">
        <f t="shared" si="41"/>
        <v>0</v>
      </c>
      <c r="P80" s="20">
        <f t="shared" si="41"/>
        <v>0</v>
      </c>
      <c r="Q80" s="20">
        <f t="shared" si="41"/>
        <v>0</v>
      </c>
      <c r="R80" s="20">
        <f t="shared" si="41"/>
        <v>0</v>
      </c>
      <c r="S80" s="20">
        <f t="shared" si="41"/>
        <v>0</v>
      </c>
      <c r="T80" s="20">
        <f t="shared" si="41"/>
        <v>0</v>
      </c>
      <c r="U80" s="20">
        <f t="shared" si="41"/>
        <v>0</v>
      </c>
      <c r="V80" s="20">
        <f t="shared" si="41"/>
        <v>0</v>
      </c>
      <c r="W80" s="20">
        <f t="shared" si="41"/>
        <v>0</v>
      </c>
    </row>
    <row r="81" spans="1:23" s="8" customFormat="1" x14ac:dyDescent="0.2">
      <c r="A81" s="10"/>
      <c r="D81" s="13"/>
      <c r="E81" s="19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3" s="8" customFormat="1" x14ac:dyDescent="0.2">
      <c r="A82" s="10"/>
      <c r="C82" s="8" t="s">
        <v>17</v>
      </c>
      <c r="D82" s="13"/>
      <c r="E82" s="19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3" s="8" customFormat="1" x14ac:dyDescent="0.2">
      <c r="A83" s="10">
        <f>A80+1</f>
        <v>53</v>
      </c>
      <c r="D83" s="13" t="s">
        <v>4</v>
      </c>
      <c r="E83" s="19"/>
      <c r="I83" s="12">
        <f t="shared" ref="I83:W83" si="42">I51</f>
        <v>0</v>
      </c>
      <c r="J83" s="12">
        <f t="shared" si="42"/>
        <v>0</v>
      </c>
      <c r="K83" s="12">
        <f t="shared" si="42"/>
        <v>0</v>
      </c>
      <c r="L83" s="12">
        <f t="shared" si="42"/>
        <v>0</v>
      </c>
      <c r="M83" s="12">
        <f t="shared" si="42"/>
        <v>0</v>
      </c>
      <c r="N83" s="12">
        <f t="shared" si="42"/>
        <v>0</v>
      </c>
      <c r="O83" s="12">
        <f t="shared" si="42"/>
        <v>0</v>
      </c>
      <c r="P83" s="12">
        <f t="shared" si="42"/>
        <v>0</v>
      </c>
      <c r="Q83" s="12">
        <f t="shared" si="42"/>
        <v>0</v>
      </c>
      <c r="R83" s="12">
        <f t="shared" si="42"/>
        <v>0</v>
      </c>
      <c r="S83" s="12">
        <f t="shared" si="42"/>
        <v>0</v>
      </c>
      <c r="T83" s="12">
        <f t="shared" si="42"/>
        <v>0</v>
      </c>
      <c r="U83" s="12">
        <f t="shared" si="42"/>
        <v>0</v>
      </c>
      <c r="V83" s="12">
        <f t="shared" si="42"/>
        <v>0</v>
      </c>
      <c r="W83" s="12">
        <f t="shared" si="42"/>
        <v>0</v>
      </c>
    </row>
    <row r="84" spans="1:23" s="8" customFormat="1" x14ac:dyDescent="0.2">
      <c r="A84" s="10">
        <f t="shared" ref="A84:A89" si="43">A83+1</f>
        <v>54</v>
      </c>
      <c r="D84" s="13" t="s">
        <v>34</v>
      </c>
      <c r="E84" s="19"/>
      <c r="I84" s="12">
        <f t="shared" ref="I84:W84" si="44">I15*I16*I80</f>
        <v>0</v>
      </c>
      <c r="J84" s="12">
        <f t="shared" si="44"/>
        <v>0</v>
      </c>
      <c r="K84" s="12">
        <f t="shared" si="44"/>
        <v>0</v>
      </c>
      <c r="L84" s="12">
        <f t="shared" si="44"/>
        <v>0</v>
      </c>
      <c r="M84" s="12">
        <f t="shared" si="44"/>
        <v>0</v>
      </c>
      <c r="N84" s="12">
        <f t="shared" si="44"/>
        <v>0</v>
      </c>
      <c r="O84" s="12">
        <f t="shared" si="44"/>
        <v>0</v>
      </c>
      <c r="P84" s="12">
        <f t="shared" si="44"/>
        <v>0</v>
      </c>
      <c r="Q84" s="12">
        <f t="shared" si="44"/>
        <v>0</v>
      </c>
      <c r="R84" s="12">
        <f t="shared" si="44"/>
        <v>0</v>
      </c>
      <c r="S84" s="12">
        <f t="shared" si="44"/>
        <v>0</v>
      </c>
      <c r="T84" s="12">
        <f t="shared" si="44"/>
        <v>0</v>
      </c>
      <c r="U84" s="12">
        <f t="shared" si="44"/>
        <v>0</v>
      </c>
      <c r="V84" s="12">
        <f t="shared" si="44"/>
        <v>0</v>
      </c>
      <c r="W84" s="12">
        <f t="shared" si="44"/>
        <v>0</v>
      </c>
    </row>
    <row r="85" spans="1:23" s="8" customFormat="1" x14ac:dyDescent="0.2">
      <c r="A85" s="10">
        <f t="shared" si="43"/>
        <v>55</v>
      </c>
      <c r="D85" s="13" t="s">
        <v>35</v>
      </c>
      <c r="E85" s="19"/>
      <c r="I85" s="12">
        <f t="shared" ref="I85:W85" si="45">I18*I19*I80</f>
        <v>0</v>
      </c>
      <c r="J85" s="12">
        <f t="shared" si="45"/>
        <v>0</v>
      </c>
      <c r="K85" s="12">
        <f t="shared" si="45"/>
        <v>0</v>
      </c>
      <c r="L85" s="12">
        <f t="shared" si="45"/>
        <v>0</v>
      </c>
      <c r="M85" s="12">
        <f t="shared" si="45"/>
        <v>0</v>
      </c>
      <c r="N85" s="12">
        <f t="shared" si="45"/>
        <v>0</v>
      </c>
      <c r="O85" s="12">
        <f t="shared" si="45"/>
        <v>0</v>
      </c>
      <c r="P85" s="12">
        <f t="shared" si="45"/>
        <v>0</v>
      </c>
      <c r="Q85" s="12">
        <f t="shared" si="45"/>
        <v>0</v>
      </c>
      <c r="R85" s="12">
        <f t="shared" si="45"/>
        <v>0</v>
      </c>
      <c r="S85" s="12">
        <f t="shared" si="45"/>
        <v>0</v>
      </c>
      <c r="T85" s="12">
        <f t="shared" si="45"/>
        <v>0</v>
      </c>
      <c r="U85" s="12">
        <f t="shared" si="45"/>
        <v>0</v>
      </c>
      <c r="V85" s="12">
        <f t="shared" si="45"/>
        <v>0</v>
      </c>
      <c r="W85" s="12">
        <f t="shared" si="45"/>
        <v>0</v>
      </c>
    </row>
    <row r="86" spans="1:23" s="8" customFormat="1" x14ac:dyDescent="0.2">
      <c r="A86" s="10">
        <f t="shared" si="43"/>
        <v>56</v>
      </c>
      <c r="D86" s="13" t="s">
        <v>73</v>
      </c>
      <c r="E86" s="19"/>
      <c r="I86" s="12">
        <f>IF($F24="Y",I85*I25/(1-I25),I85*I25/(1-I25)+(I51+I59)*I25)</f>
        <v>0</v>
      </c>
      <c r="J86" s="12">
        <f t="shared" ref="J86:W86" si="46">IF($F24="Y",J85*J25/(1-J25),J85*J25/(1-J25)+(J51+J59)*J25)</f>
        <v>0</v>
      </c>
      <c r="K86" s="12">
        <f t="shared" si="46"/>
        <v>0</v>
      </c>
      <c r="L86" s="12">
        <f t="shared" si="46"/>
        <v>0</v>
      </c>
      <c r="M86" s="12">
        <f t="shared" si="46"/>
        <v>0</v>
      </c>
      <c r="N86" s="12">
        <f t="shared" si="46"/>
        <v>0</v>
      </c>
      <c r="O86" s="12">
        <f t="shared" si="46"/>
        <v>0</v>
      </c>
      <c r="P86" s="12">
        <f t="shared" si="46"/>
        <v>0</v>
      </c>
      <c r="Q86" s="12">
        <f t="shared" si="46"/>
        <v>0</v>
      </c>
      <c r="R86" s="12">
        <f t="shared" si="46"/>
        <v>0</v>
      </c>
      <c r="S86" s="12">
        <f t="shared" si="46"/>
        <v>0</v>
      </c>
      <c r="T86" s="12">
        <f t="shared" si="46"/>
        <v>0</v>
      </c>
      <c r="U86" s="12">
        <f t="shared" si="46"/>
        <v>0</v>
      </c>
      <c r="V86" s="12">
        <f t="shared" si="46"/>
        <v>0</v>
      </c>
      <c r="W86" s="12">
        <f t="shared" si="46"/>
        <v>0</v>
      </c>
    </row>
    <row r="87" spans="1:23" s="8" customFormat="1" x14ac:dyDescent="0.2">
      <c r="A87" s="10">
        <f t="shared" si="43"/>
        <v>57</v>
      </c>
      <c r="D87" s="13" t="s">
        <v>74</v>
      </c>
      <c r="E87" s="19"/>
      <c r="I87" s="12">
        <f>IF($F28="Y",(I85+I86)*I29/(1-I29),(I85+I86)*I29/(1-I29)+(I51+I65)*I29)</f>
        <v>0</v>
      </c>
      <c r="J87" s="12">
        <f t="shared" ref="J87:W87" si="47">IF($F28="Y",(J85+J86)*J29/(1-J29),(J85+J86)*J29/(1-J29)+(J51+J65)*J29)</f>
        <v>0</v>
      </c>
      <c r="K87" s="12">
        <f t="shared" si="47"/>
        <v>0</v>
      </c>
      <c r="L87" s="12">
        <f t="shared" si="47"/>
        <v>0</v>
      </c>
      <c r="M87" s="12">
        <f t="shared" si="47"/>
        <v>0</v>
      </c>
      <c r="N87" s="12">
        <f t="shared" si="47"/>
        <v>0</v>
      </c>
      <c r="O87" s="12">
        <f t="shared" si="47"/>
        <v>0</v>
      </c>
      <c r="P87" s="12">
        <f t="shared" si="47"/>
        <v>0</v>
      </c>
      <c r="Q87" s="12">
        <f t="shared" si="47"/>
        <v>0</v>
      </c>
      <c r="R87" s="12">
        <f t="shared" si="47"/>
        <v>0</v>
      </c>
      <c r="S87" s="12">
        <f t="shared" si="47"/>
        <v>0</v>
      </c>
      <c r="T87" s="12">
        <f t="shared" si="47"/>
        <v>0</v>
      </c>
      <c r="U87" s="12">
        <f t="shared" si="47"/>
        <v>0</v>
      </c>
      <c r="V87" s="12">
        <f t="shared" si="47"/>
        <v>0</v>
      </c>
      <c r="W87" s="12">
        <f t="shared" si="47"/>
        <v>0</v>
      </c>
    </row>
    <row r="88" spans="1:23" s="8" customFormat="1" x14ac:dyDescent="0.2">
      <c r="A88" s="10">
        <f t="shared" si="43"/>
        <v>58</v>
      </c>
      <c r="D88" s="13" t="s">
        <v>19</v>
      </c>
      <c r="E88" s="19"/>
      <c r="I88" s="12">
        <v>0</v>
      </c>
      <c r="J88" s="12">
        <f>(J80&gt;0)*(I88*(1+J32)+(I44+I45)*J31)</f>
        <v>0</v>
      </c>
      <c r="K88" s="12">
        <f t="shared" ref="K88:W88" si="48">(K80&gt;0)*(J88*(1+K32)+J44*K31)</f>
        <v>0</v>
      </c>
      <c r="L88" s="12">
        <f t="shared" si="48"/>
        <v>0</v>
      </c>
      <c r="M88" s="12">
        <f t="shared" si="48"/>
        <v>0</v>
      </c>
      <c r="N88" s="12">
        <f t="shared" si="48"/>
        <v>0</v>
      </c>
      <c r="O88" s="12">
        <f t="shared" si="48"/>
        <v>0</v>
      </c>
      <c r="P88" s="12">
        <f t="shared" si="48"/>
        <v>0</v>
      </c>
      <c r="Q88" s="12">
        <f t="shared" si="48"/>
        <v>0</v>
      </c>
      <c r="R88" s="12">
        <f t="shared" si="48"/>
        <v>0</v>
      </c>
      <c r="S88" s="12">
        <f t="shared" si="48"/>
        <v>0</v>
      </c>
      <c r="T88" s="12">
        <f t="shared" si="48"/>
        <v>0</v>
      </c>
      <c r="U88" s="12">
        <f t="shared" si="48"/>
        <v>0</v>
      </c>
      <c r="V88" s="12">
        <f t="shared" si="48"/>
        <v>0</v>
      </c>
      <c r="W88" s="12">
        <f t="shared" si="48"/>
        <v>0</v>
      </c>
    </row>
    <row r="89" spans="1:23" s="8" customFormat="1" x14ac:dyDescent="0.2">
      <c r="A89" s="10">
        <f t="shared" si="43"/>
        <v>59</v>
      </c>
      <c r="D89" s="13" t="s">
        <v>5</v>
      </c>
      <c r="E89" s="19"/>
      <c r="I89" s="20">
        <f>SUM(I83:I88)</f>
        <v>0</v>
      </c>
      <c r="J89" s="20">
        <f t="shared" ref="J89:W89" si="49">SUM(J83:J88)</f>
        <v>0</v>
      </c>
      <c r="K89" s="20">
        <f t="shared" si="49"/>
        <v>0</v>
      </c>
      <c r="L89" s="20">
        <f t="shared" si="49"/>
        <v>0</v>
      </c>
      <c r="M89" s="20">
        <f t="shared" si="49"/>
        <v>0</v>
      </c>
      <c r="N89" s="20">
        <f t="shared" si="49"/>
        <v>0</v>
      </c>
      <c r="O89" s="20">
        <f t="shared" si="49"/>
        <v>0</v>
      </c>
      <c r="P89" s="20">
        <f t="shared" si="49"/>
        <v>0</v>
      </c>
      <c r="Q89" s="20">
        <f t="shared" si="49"/>
        <v>0</v>
      </c>
      <c r="R89" s="20">
        <f t="shared" si="49"/>
        <v>0</v>
      </c>
      <c r="S89" s="20">
        <f t="shared" si="49"/>
        <v>0</v>
      </c>
      <c r="T89" s="20">
        <f t="shared" si="49"/>
        <v>0</v>
      </c>
      <c r="U89" s="20">
        <f t="shared" si="49"/>
        <v>0</v>
      </c>
      <c r="V89" s="20">
        <f t="shared" si="49"/>
        <v>0</v>
      </c>
      <c r="W89" s="20">
        <f t="shared" si="49"/>
        <v>0</v>
      </c>
    </row>
    <row r="90" spans="1:23" s="8" customFormat="1" x14ac:dyDescent="0.2">
      <c r="A90" s="4"/>
      <c r="E90" s="9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1" spans="1:23" s="8" customFormat="1" x14ac:dyDescent="0.2">
      <c r="A91" s="4"/>
      <c r="E91" s="9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86"/>
  <sheetViews>
    <sheetView zoomScale="80" zoomScaleNormal="80" workbookViewId="0">
      <selection activeCell="F12" sqref="F12"/>
    </sheetView>
  </sheetViews>
  <sheetFormatPr defaultColWidth="9.140625" defaultRowHeight="12.75" x14ac:dyDescent="0.2"/>
  <cols>
    <col min="1" max="1" width="4.7109375" style="65" customWidth="1"/>
    <col min="2" max="2" width="2.7109375" style="65" customWidth="1"/>
    <col min="3" max="3" width="2.7109375" style="68" customWidth="1"/>
    <col min="4" max="4" width="2.7109375" style="65" customWidth="1"/>
    <col min="5" max="5" width="35.7109375" style="65" customWidth="1"/>
    <col min="6" max="6" width="10.7109375" style="67" customWidth="1"/>
    <col min="7" max="7" width="2.7109375" style="65" customWidth="1"/>
    <col min="8" max="8" width="10.7109375" style="65" customWidth="1"/>
    <col min="9" max="9" width="15.7109375" style="66" customWidth="1"/>
    <col min="10" max="71" width="10.7109375" style="65" customWidth="1"/>
    <col min="72" max="16384" width="9.140625" style="65"/>
  </cols>
  <sheetData>
    <row r="1" spans="1:23" x14ac:dyDescent="0.2">
      <c r="A1" s="68" t="s">
        <v>123</v>
      </c>
      <c r="B1" s="68"/>
      <c r="E1" s="105"/>
    </row>
    <row r="2" spans="1:23" x14ac:dyDescent="0.2">
      <c r="A2" s="68" t="s">
        <v>0</v>
      </c>
      <c r="B2" s="68"/>
    </row>
    <row r="3" spans="1:23" s="103" customFormat="1" x14ac:dyDescent="0.2">
      <c r="A3" s="93"/>
      <c r="E3" s="104"/>
      <c r="F3" s="93" t="s">
        <v>3</v>
      </c>
      <c r="H3" s="103">
        <v>2017</v>
      </c>
      <c r="I3" s="103">
        <f t="shared" ref="I3:W3" si="0">H3+1</f>
        <v>2018</v>
      </c>
      <c r="J3" s="103">
        <f t="shared" si="0"/>
        <v>2019</v>
      </c>
      <c r="K3" s="103">
        <f t="shared" si="0"/>
        <v>2020</v>
      </c>
      <c r="L3" s="103">
        <f t="shared" si="0"/>
        <v>2021</v>
      </c>
      <c r="M3" s="103">
        <f t="shared" si="0"/>
        <v>2022</v>
      </c>
      <c r="N3" s="103">
        <f t="shared" si="0"/>
        <v>2023</v>
      </c>
      <c r="O3" s="103">
        <f t="shared" si="0"/>
        <v>2024</v>
      </c>
      <c r="P3" s="103">
        <f t="shared" si="0"/>
        <v>2025</v>
      </c>
      <c r="Q3" s="103">
        <f t="shared" si="0"/>
        <v>2026</v>
      </c>
      <c r="R3" s="103">
        <f t="shared" si="0"/>
        <v>2027</v>
      </c>
      <c r="S3" s="103">
        <f t="shared" si="0"/>
        <v>2028</v>
      </c>
      <c r="T3" s="103">
        <f t="shared" si="0"/>
        <v>2029</v>
      </c>
      <c r="U3" s="103">
        <f t="shared" si="0"/>
        <v>2030</v>
      </c>
      <c r="V3" s="103">
        <f t="shared" si="0"/>
        <v>2031</v>
      </c>
      <c r="W3" s="103">
        <f t="shared" si="0"/>
        <v>2032</v>
      </c>
    </row>
    <row r="4" spans="1:23" s="81" customFormat="1" x14ac:dyDescent="0.2">
      <c r="A4" s="102" t="s">
        <v>1</v>
      </c>
      <c r="E4" s="83" t="s">
        <v>2</v>
      </c>
      <c r="H4" s="71">
        <v>0</v>
      </c>
      <c r="I4" s="71">
        <v>1</v>
      </c>
      <c r="J4" s="71">
        <f t="shared" ref="J4:W4" si="1">I4+1</f>
        <v>2</v>
      </c>
      <c r="K4" s="71">
        <f t="shared" si="1"/>
        <v>3</v>
      </c>
      <c r="L4" s="71">
        <f t="shared" si="1"/>
        <v>4</v>
      </c>
      <c r="M4" s="71">
        <f t="shared" si="1"/>
        <v>5</v>
      </c>
      <c r="N4" s="71">
        <f t="shared" si="1"/>
        <v>6</v>
      </c>
      <c r="O4" s="71">
        <f t="shared" si="1"/>
        <v>7</v>
      </c>
      <c r="P4" s="71">
        <f t="shared" si="1"/>
        <v>8</v>
      </c>
      <c r="Q4" s="71">
        <f t="shared" si="1"/>
        <v>9</v>
      </c>
      <c r="R4" s="71">
        <f t="shared" si="1"/>
        <v>10</v>
      </c>
      <c r="S4" s="71">
        <f t="shared" si="1"/>
        <v>11</v>
      </c>
      <c r="T4" s="71">
        <f t="shared" si="1"/>
        <v>12</v>
      </c>
      <c r="U4" s="71">
        <f t="shared" si="1"/>
        <v>13</v>
      </c>
      <c r="V4" s="71">
        <f t="shared" si="1"/>
        <v>14</v>
      </c>
      <c r="W4" s="71">
        <f t="shared" si="1"/>
        <v>15</v>
      </c>
    </row>
    <row r="5" spans="1:23" s="81" customFormat="1" x14ac:dyDescent="0.2">
      <c r="A5" s="93"/>
      <c r="E5" s="83"/>
      <c r="F5" s="101"/>
      <c r="H5" s="91"/>
      <c r="I5" s="9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</row>
    <row r="6" spans="1:23" s="81" customFormat="1" x14ac:dyDescent="0.2">
      <c r="A6" s="93"/>
      <c r="C6" s="81" t="s">
        <v>64</v>
      </c>
      <c r="E6" s="83"/>
      <c r="F6" s="92"/>
      <c r="I6" s="9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</row>
    <row r="7" spans="1:23" s="81" customFormat="1" x14ac:dyDescent="0.2">
      <c r="A7" s="71">
        <v>1</v>
      </c>
      <c r="D7" s="76" t="s">
        <v>106</v>
      </c>
      <c r="E7" s="83"/>
      <c r="F7" s="96">
        <v>0.02</v>
      </c>
      <c r="I7" s="95"/>
      <c r="J7" s="94">
        <f t="shared" ref="J7:W11" si="2">$F7</f>
        <v>0.02</v>
      </c>
      <c r="K7" s="94">
        <f t="shared" si="2"/>
        <v>0.02</v>
      </c>
      <c r="L7" s="94">
        <f t="shared" si="2"/>
        <v>0.02</v>
      </c>
      <c r="M7" s="94">
        <f t="shared" si="2"/>
        <v>0.02</v>
      </c>
      <c r="N7" s="94">
        <f t="shared" si="2"/>
        <v>0.02</v>
      </c>
      <c r="O7" s="94">
        <f t="shared" si="2"/>
        <v>0.02</v>
      </c>
      <c r="P7" s="94">
        <f t="shared" si="2"/>
        <v>0.02</v>
      </c>
      <c r="Q7" s="94">
        <f t="shared" si="2"/>
        <v>0.02</v>
      </c>
      <c r="R7" s="94">
        <f t="shared" si="2"/>
        <v>0.02</v>
      </c>
      <c r="S7" s="94">
        <f t="shared" si="2"/>
        <v>0.02</v>
      </c>
      <c r="T7" s="94">
        <f t="shared" si="2"/>
        <v>0.02</v>
      </c>
      <c r="U7" s="94">
        <f t="shared" si="2"/>
        <v>0.02</v>
      </c>
      <c r="V7" s="94">
        <f t="shared" si="2"/>
        <v>0.02</v>
      </c>
      <c r="W7" s="94">
        <f t="shared" si="2"/>
        <v>0.02</v>
      </c>
    </row>
    <row r="8" spans="1:23" s="81" customFormat="1" x14ac:dyDescent="0.2">
      <c r="A8" s="71">
        <f>A7+1</f>
        <v>2</v>
      </c>
      <c r="D8" s="76" t="s">
        <v>29</v>
      </c>
      <c r="E8" s="100"/>
      <c r="F8" s="96">
        <v>0.02</v>
      </c>
      <c r="G8" s="99"/>
      <c r="H8" s="99"/>
      <c r="I8" s="95"/>
      <c r="J8" s="94">
        <f t="shared" si="2"/>
        <v>0.02</v>
      </c>
      <c r="K8" s="94">
        <f t="shared" si="2"/>
        <v>0.02</v>
      </c>
      <c r="L8" s="94">
        <f t="shared" si="2"/>
        <v>0.02</v>
      </c>
      <c r="M8" s="94">
        <f t="shared" si="2"/>
        <v>0.02</v>
      </c>
      <c r="N8" s="94">
        <f t="shared" si="2"/>
        <v>0.02</v>
      </c>
      <c r="O8" s="94">
        <f t="shared" si="2"/>
        <v>0.02</v>
      </c>
      <c r="P8" s="94">
        <f t="shared" si="2"/>
        <v>0.02</v>
      </c>
      <c r="Q8" s="94">
        <f t="shared" si="2"/>
        <v>0.02</v>
      </c>
      <c r="R8" s="94">
        <f t="shared" si="2"/>
        <v>0.02</v>
      </c>
      <c r="S8" s="94">
        <f t="shared" si="2"/>
        <v>0.02</v>
      </c>
      <c r="T8" s="94">
        <f t="shared" si="2"/>
        <v>0.02</v>
      </c>
      <c r="U8" s="94">
        <f t="shared" si="2"/>
        <v>0.02</v>
      </c>
      <c r="V8" s="94">
        <f t="shared" si="2"/>
        <v>0.02</v>
      </c>
      <c r="W8" s="94">
        <f t="shared" si="2"/>
        <v>0.02</v>
      </c>
    </row>
    <row r="9" spans="1:23" s="81" customFormat="1" x14ac:dyDescent="0.2">
      <c r="A9" s="71">
        <f>A8+1</f>
        <v>3</v>
      </c>
      <c r="D9" s="76" t="s">
        <v>48</v>
      </c>
      <c r="E9" s="83"/>
      <c r="F9" s="96">
        <v>0</v>
      </c>
      <c r="I9" s="95"/>
      <c r="J9" s="94">
        <f t="shared" si="2"/>
        <v>0</v>
      </c>
      <c r="K9" s="94">
        <f t="shared" si="2"/>
        <v>0</v>
      </c>
      <c r="L9" s="94">
        <f t="shared" si="2"/>
        <v>0</v>
      </c>
      <c r="M9" s="94">
        <f t="shared" si="2"/>
        <v>0</v>
      </c>
      <c r="N9" s="94">
        <f t="shared" si="2"/>
        <v>0</v>
      </c>
      <c r="O9" s="94">
        <f t="shared" si="2"/>
        <v>0</v>
      </c>
      <c r="P9" s="94">
        <f t="shared" si="2"/>
        <v>0</v>
      </c>
      <c r="Q9" s="94">
        <f t="shared" si="2"/>
        <v>0</v>
      </c>
      <c r="R9" s="94">
        <f t="shared" si="2"/>
        <v>0</v>
      </c>
      <c r="S9" s="94">
        <f t="shared" si="2"/>
        <v>0</v>
      </c>
      <c r="T9" s="94">
        <f t="shared" si="2"/>
        <v>0</v>
      </c>
      <c r="U9" s="94">
        <f t="shared" si="2"/>
        <v>0</v>
      </c>
      <c r="V9" s="94">
        <f t="shared" si="2"/>
        <v>0</v>
      </c>
      <c r="W9" s="94">
        <f t="shared" si="2"/>
        <v>0</v>
      </c>
    </row>
    <row r="10" spans="1:23" s="81" customFormat="1" x14ac:dyDescent="0.2">
      <c r="A10" s="71">
        <f>A9+1</f>
        <v>4</v>
      </c>
      <c r="D10" s="76" t="s">
        <v>49</v>
      </c>
      <c r="E10" s="83"/>
      <c r="F10" s="96">
        <v>0.01</v>
      </c>
      <c r="I10" s="95"/>
      <c r="J10" s="94">
        <f t="shared" si="2"/>
        <v>0.01</v>
      </c>
      <c r="K10" s="94">
        <f t="shared" si="2"/>
        <v>0.01</v>
      </c>
      <c r="L10" s="94">
        <f t="shared" si="2"/>
        <v>0.01</v>
      </c>
      <c r="M10" s="94">
        <f t="shared" si="2"/>
        <v>0.01</v>
      </c>
      <c r="N10" s="94">
        <f t="shared" si="2"/>
        <v>0.01</v>
      </c>
      <c r="O10" s="94">
        <f t="shared" si="2"/>
        <v>0.01</v>
      </c>
      <c r="P10" s="94">
        <f t="shared" si="2"/>
        <v>0.01</v>
      </c>
      <c r="Q10" s="94">
        <f t="shared" si="2"/>
        <v>0.01</v>
      </c>
      <c r="R10" s="94">
        <f t="shared" si="2"/>
        <v>0.01</v>
      </c>
      <c r="S10" s="94">
        <f t="shared" si="2"/>
        <v>0.01</v>
      </c>
      <c r="T10" s="94">
        <f t="shared" si="2"/>
        <v>0.01</v>
      </c>
      <c r="U10" s="94">
        <f t="shared" si="2"/>
        <v>0.01</v>
      </c>
      <c r="V10" s="94">
        <f t="shared" si="2"/>
        <v>0.01</v>
      </c>
      <c r="W10" s="94">
        <f t="shared" si="2"/>
        <v>0.01</v>
      </c>
    </row>
    <row r="11" spans="1:23" s="81" customFormat="1" x14ac:dyDescent="0.2">
      <c r="A11" s="71">
        <f>A10+1</f>
        <v>5</v>
      </c>
      <c r="D11" s="98" t="s">
        <v>50</v>
      </c>
      <c r="E11" s="97"/>
      <c r="F11" s="96">
        <v>-3.0999999999999999E-3</v>
      </c>
      <c r="I11" s="95"/>
      <c r="J11" s="94">
        <f t="shared" si="2"/>
        <v>-3.0999999999999999E-3</v>
      </c>
      <c r="K11" s="94">
        <f t="shared" si="2"/>
        <v>-3.0999999999999999E-3</v>
      </c>
      <c r="L11" s="94">
        <f t="shared" si="2"/>
        <v>-3.0999999999999999E-3</v>
      </c>
      <c r="M11" s="94">
        <f t="shared" si="2"/>
        <v>-3.0999999999999999E-3</v>
      </c>
      <c r="N11" s="94">
        <f t="shared" si="2"/>
        <v>-3.0999999999999999E-3</v>
      </c>
      <c r="O11" s="94">
        <f t="shared" si="2"/>
        <v>-3.0999999999999999E-3</v>
      </c>
      <c r="P11" s="94">
        <f t="shared" si="2"/>
        <v>-3.0999999999999999E-3</v>
      </c>
      <c r="Q11" s="94">
        <f t="shared" si="2"/>
        <v>-3.0999999999999999E-3</v>
      </c>
      <c r="R11" s="94">
        <f t="shared" si="2"/>
        <v>-3.0999999999999999E-3</v>
      </c>
      <c r="S11" s="94">
        <f t="shared" si="2"/>
        <v>-3.0999999999999999E-3</v>
      </c>
      <c r="T11" s="94">
        <f t="shared" si="2"/>
        <v>-3.0999999999999999E-3</v>
      </c>
      <c r="U11" s="94">
        <f t="shared" si="2"/>
        <v>-3.0999999999999999E-3</v>
      </c>
      <c r="V11" s="94">
        <f t="shared" si="2"/>
        <v>-3.0999999999999999E-3</v>
      </c>
      <c r="W11" s="94">
        <f t="shared" si="2"/>
        <v>-3.0999999999999999E-3</v>
      </c>
    </row>
    <row r="12" spans="1:23" s="81" customFormat="1" x14ac:dyDescent="0.2">
      <c r="A12" s="93"/>
      <c r="E12" s="83"/>
      <c r="F12" s="92"/>
      <c r="I12" s="9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</row>
    <row r="13" spans="1:23" s="81" customFormat="1" x14ac:dyDescent="0.2">
      <c r="A13" s="71"/>
      <c r="C13" s="81" t="s">
        <v>45</v>
      </c>
      <c r="E13" s="83"/>
      <c r="I13" s="8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</row>
    <row r="14" spans="1:23" s="81" customFormat="1" x14ac:dyDescent="0.2">
      <c r="A14" s="71">
        <f>A11+1</f>
        <v>6</v>
      </c>
      <c r="D14" s="76" t="s">
        <v>88</v>
      </c>
      <c r="E14" s="83"/>
      <c r="I14" s="80">
        <v>772.911383</v>
      </c>
      <c r="J14" s="74"/>
      <c r="K14" s="87" t="s">
        <v>126</v>
      </c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</row>
    <row r="15" spans="1:23" s="81" customFormat="1" x14ac:dyDescent="0.2">
      <c r="A15" s="71">
        <f t="shared" ref="A15:A29" si="3">A14+1</f>
        <v>7</v>
      </c>
      <c r="D15" s="76" t="s">
        <v>38</v>
      </c>
      <c r="E15" s="83"/>
      <c r="I15" s="80">
        <v>1134.9511749999999</v>
      </c>
      <c r="J15" s="74"/>
      <c r="K15" s="87" t="s">
        <v>126</v>
      </c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</row>
    <row r="16" spans="1:23" s="81" customFormat="1" x14ac:dyDescent="0.2">
      <c r="A16" s="71">
        <f t="shared" si="3"/>
        <v>8</v>
      </c>
      <c r="D16" s="76" t="s">
        <v>89</v>
      </c>
      <c r="E16" s="83"/>
      <c r="I16" s="80">
        <v>443.40499999999997</v>
      </c>
      <c r="J16" s="74"/>
      <c r="K16" s="87" t="s">
        <v>126</v>
      </c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</row>
    <row r="17" spans="1:23" s="81" customFormat="1" x14ac:dyDescent="0.2">
      <c r="A17" s="71">
        <f>A16+1</f>
        <v>9</v>
      </c>
      <c r="D17" s="76" t="s">
        <v>39</v>
      </c>
      <c r="E17" s="83"/>
      <c r="I17" s="80">
        <v>30</v>
      </c>
      <c r="J17" s="74"/>
      <c r="K17" s="87" t="s">
        <v>126</v>
      </c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</row>
    <row r="18" spans="1:23" s="81" customFormat="1" x14ac:dyDescent="0.2">
      <c r="A18" s="71">
        <f t="shared" si="3"/>
        <v>10</v>
      </c>
      <c r="D18" s="76" t="s">
        <v>40</v>
      </c>
      <c r="E18" s="83"/>
      <c r="I18" s="80">
        <v>3.1242390000000002</v>
      </c>
      <c r="J18" s="74"/>
      <c r="K18" s="87" t="s">
        <v>126</v>
      </c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</row>
    <row r="19" spans="1:23" s="81" customFormat="1" x14ac:dyDescent="0.2">
      <c r="A19" s="71">
        <f t="shared" si="3"/>
        <v>11</v>
      </c>
      <c r="D19" s="76" t="s">
        <v>41</v>
      </c>
      <c r="E19" s="83"/>
      <c r="I19" s="80">
        <v>1.47261</v>
      </c>
      <c r="J19" s="74"/>
      <c r="K19" s="87" t="s">
        <v>126</v>
      </c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</row>
    <row r="20" spans="1:23" s="81" customFormat="1" x14ac:dyDescent="0.2">
      <c r="A20" s="71">
        <f t="shared" si="3"/>
        <v>12</v>
      </c>
      <c r="D20" s="76" t="s">
        <v>42</v>
      </c>
      <c r="E20" s="83"/>
      <c r="I20" s="80">
        <v>15.168702</v>
      </c>
      <c r="J20" s="74"/>
      <c r="K20" s="87" t="s">
        <v>126</v>
      </c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</row>
    <row r="21" spans="1:23" s="81" customFormat="1" x14ac:dyDescent="0.2">
      <c r="A21" s="71">
        <f t="shared" si="3"/>
        <v>13</v>
      </c>
      <c r="D21" s="76" t="s">
        <v>43</v>
      </c>
      <c r="E21" s="83"/>
      <c r="I21" s="80">
        <v>35.792332999999999</v>
      </c>
      <c r="J21" s="74"/>
      <c r="K21" s="87" t="s">
        <v>126</v>
      </c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</row>
    <row r="22" spans="1:23" s="81" customFormat="1" x14ac:dyDescent="0.2">
      <c r="A22" s="71">
        <f t="shared" si="3"/>
        <v>14</v>
      </c>
      <c r="D22" s="76" t="s">
        <v>44</v>
      </c>
      <c r="E22" s="83"/>
      <c r="I22" s="80">
        <v>2.915648</v>
      </c>
      <c r="J22" s="74"/>
      <c r="K22" s="87" t="s">
        <v>126</v>
      </c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</row>
    <row r="23" spans="1:23" s="81" customFormat="1" x14ac:dyDescent="0.2">
      <c r="A23" s="71">
        <f t="shared" si="3"/>
        <v>15</v>
      </c>
      <c r="D23" s="76" t="s">
        <v>98</v>
      </c>
      <c r="E23" s="83"/>
      <c r="I23" s="80">
        <v>25.571090000000002</v>
      </c>
      <c r="J23" s="74"/>
      <c r="K23" s="87" t="s">
        <v>126</v>
      </c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</row>
    <row r="24" spans="1:23" s="81" customFormat="1" x14ac:dyDescent="0.2">
      <c r="A24" s="71">
        <f t="shared" si="3"/>
        <v>16</v>
      </c>
      <c r="D24" s="76" t="s">
        <v>99</v>
      </c>
      <c r="E24" s="83"/>
      <c r="I24" s="80">
        <v>3.33</v>
      </c>
      <c r="J24" s="74"/>
      <c r="K24" s="87" t="s">
        <v>126</v>
      </c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</row>
    <row r="25" spans="1:23" s="81" customFormat="1" x14ac:dyDescent="0.2">
      <c r="A25" s="71">
        <f t="shared" si="3"/>
        <v>17</v>
      </c>
      <c r="D25" s="76" t="s">
        <v>90</v>
      </c>
      <c r="E25" s="83"/>
      <c r="I25" s="80">
        <v>124.3931</v>
      </c>
      <c r="J25" s="74"/>
      <c r="K25" s="87" t="s">
        <v>126</v>
      </c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</row>
    <row r="26" spans="1:23" s="81" customFormat="1" x14ac:dyDescent="0.2">
      <c r="A26" s="71">
        <f t="shared" si="3"/>
        <v>18</v>
      </c>
      <c r="D26" s="76" t="s">
        <v>91</v>
      </c>
      <c r="E26" s="83"/>
      <c r="I26" s="80">
        <v>11.302579</v>
      </c>
      <c r="J26" s="74"/>
      <c r="K26" s="87" t="s">
        <v>126</v>
      </c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</row>
    <row r="27" spans="1:23" s="81" customFormat="1" x14ac:dyDescent="0.2">
      <c r="A27" s="71">
        <f t="shared" si="3"/>
        <v>19</v>
      </c>
      <c r="D27" s="76" t="s">
        <v>92</v>
      </c>
      <c r="E27" s="83"/>
      <c r="I27" s="80">
        <v>4.1717339999999998</v>
      </c>
      <c r="J27" s="74"/>
      <c r="K27" s="87" t="s">
        <v>126</v>
      </c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</row>
    <row r="28" spans="1:23" s="81" customFormat="1" x14ac:dyDescent="0.2">
      <c r="A28" s="71">
        <f t="shared" si="3"/>
        <v>20</v>
      </c>
      <c r="D28" s="76" t="s">
        <v>125</v>
      </c>
      <c r="E28" s="83"/>
      <c r="I28" s="80">
        <v>18.421764</v>
      </c>
      <c r="J28" s="74"/>
      <c r="K28" s="87" t="s">
        <v>126</v>
      </c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</row>
    <row r="29" spans="1:23" s="81" customFormat="1" x14ac:dyDescent="0.2">
      <c r="A29" s="71">
        <f t="shared" si="3"/>
        <v>21</v>
      </c>
      <c r="D29" s="76" t="s">
        <v>5</v>
      </c>
      <c r="E29" s="83"/>
      <c r="F29" s="71" t="s">
        <v>93</v>
      </c>
      <c r="I29" s="73">
        <f>SUM(I14:I28)</f>
        <v>2626.9313569999995</v>
      </c>
      <c r="J29" s="73">
        <f t="shared" ref="J29:W29" si="4">J178</f>
        <v>2629.2221537597939</v>
      </c>
      <c r="K29" s="73">
        <f t="shared" si="4"/>
        <v>2631.5587664547847</v>
      </c>
      <c r="L29" s="73">
        <f t="shared" si="4"/>
        <v>2633.942111403675</v>
      </c>
      <c r="M29" s="73">
        <f t="shared" si="4"/>
        <v>2636.3731232515433</v>
      </c>
      <c r="N29" s="73">
        <f t="shared" si="4"/>
        <v>2638.8527553363683</v>
      </c>
      <c r="O29" s="73">
        <f t="shared" si="4"/>
        <v>2641.3819800628903</v>
      </c>
      <c r="P29" s="73">
        <f t="shared" si="4"/>
        <v>2643.9617892839428</v>
      </c>
      <c r="Q29" s="73">
        <f t="shared" si="4"/>
        <v>2646.5931946894161</v>
      </c>
      <c r="R29" s="73">
        <f t="shared" si="4"/>
        <v>2649.2772282029996</v>
      </c>
      <c r="S29" s="73">
        <f t="shared" si="4"/>
        <v>2652.0149423868534</v>
      </c>
      <c r="T29" s="73">
        <f t="shared" si="4"/>
        <v>2654.8074108543851</v>
      </c>
      <c r="U29" s="73">
        <f t="shared" si="4"/>
        <v>2657.6557286912675</v>
      </c>
      <c r="V29" s="73">
        <f t="shared" si="4"/>
        <v>2660.5610128848871</v>
      </c>
      <c r="W29" s="73">
        <f t="shared" si="4"/>
        <v>2663.5244027623794</v>
      </c>
    </row>
    <row r="30" spans="1:23" s="81" customFormat="1" x14ac:dyDescent="0.2">
      <c r="A30" s="71"/>
      <c r="E30" s="83"/>
      <c r="I30" s="90">
        <f>(I14+I15+I16+I23+I25)/I29</f>
        <v>0.952149640809971</v>
      </c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</row>
    <row r="31" spans="1:23" s="81" customFormat="1" x14ac:dyDescent="0.2">
      <c r="A31" s="71"/>
      <c r="C31" s="81" t="s">
        <v>46</v>
      </c>
      <c r="E31" s="83"/>
      <c r="I31" s="8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</row>
    <row r="32" spans="1:23" s="81" customFormat="1" x14ac:dyDescent="0.2">
      <c r="A32" s="71">
        <f>A29+1</f>
        <v>22</v>
      </c>
      <c r="D32" s="76" t="str">
        <f t="shared" ref="D32:D46" si="5">D14</f>
        <v>PG&amp;E</v>
      </c>
      <c r="E32" s="83"/>
      <c r="I32" s="80">
        <v>-137.15462299999999</v>
      </c>
      <c r="J32" s="74"/>
      <c r="K32" s="87" t="s">
        <v>126</v>
      </c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</row>
    <row r="33" spans="1:23" s="81" customFormat="1" x14ac:dyDescent="0.2">
      <c r="A33" s="71">
        <f t="shared" ref="A33:A47" si="6">A32+1</f>
        <v>23</v>
      </c>
      <c r="D33" s="76" t="str">
        <f t="shared" si="5"/>
        <v>SCE</v>
      </c>
      <c r="E33" s="83"/>
      <c r="I33" s="80">
        <v>-120.96708</v>
      </c>
      <c r="J33" s="74"/>
      <c r="K33" s="87" t="s">
        <v>126</v>
      </c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</row>
    <row r="34" spans="1:23" s="81" customFormat="1" x14ac:dyDescent="0.2">
      <c r="A34" s="71">
        <f t="shared" si="6"/>
        <v>24</v>
      </c>
      <c r="D34" s="76" t="str">
        <f t="shared" si="5"/>
        <v>SDG&amp;E</v>
      </c>
      <c r="E34" s="83"/>
      <c r="I34" s="80">
        <v>-12.661049999999999</v>
      </c>
      <c r="J34" s="74"/>
      <c r="K34" s="87" t="s">
        <v>126</v>
      </c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</row>
    <row r="35" spans="1:23" s="81" customFormat="1" x14ac:dyDescent="0.2">
      <c r="A35" s="71">
        <f>A34+1</f>
        <v>25</v>
      </c>
      <c r="D35" s="76" t="str">
        <f t="shared" si="5"/>
        <v>Anaheim</v>
      </c>
      <c r="E35" s="83"/>
      <c r="I35" s="80">
        <v>-0.21707199999999999</v>
      </c>
      <c r="J35" s="74"/>
      <c r="K35" s="87" t="s">
        <v>126</v>
      </c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</row>
    <row r="36" spans="1:23" s="81" customFormat="1" x14ac:dyDescent="0.2">
      <c r="A36" s="71">
        <f t="shared" si="6"/>
        <v>26</v>
      </c>
      <c r="D36" s="76" t="str">
        <f t="shared" si="5"/>
        <v>Azusa</v>
      </c>
      <c r="E36" s="83"/>
      <c r="I36" s="80">
        <v>-2.7765000000000001E-2</v>
      </c>
      <c r="J36" s="74"/>
      <c r="K36" s="87" t="s">
        <v>126</v>
      </c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</row>
    <row r="37" spans="1:23" s="81" customFormat="1" x14ac:dyDescent="0.2">
      <c r="A37" s="71">
        <f t="shared" si="6"/>
        <v>27</v>
      </c>
      <c r="D37" s="76" t="str">
        <f t="shared" si="5"/>
        <v>Banning</v>
      </c>
      <c r="E37" s="83"/>
      <c r="I37" s="80">
        <v>-1.2383999999999999E-2</v>
      </c>
      <c r="J37" s="74"/>
      <c r="K37" s="87" t="s">
        <v>126</v>
      </c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</row>
    <row r="38" spans="1:23" s="81" customFormat="1" x14ac:dyDescent="0.2">
      <c r="A38" s="71">
        <f t="shared" si="6"/>
        <v>28</v>
      </c>
      <c r="D38" s="76" t="str">
        <f t="shared" si="5"/>
        <v>Pasadena</v>
      </c>
      <c r="E38" s="83"/>
      <c r="I38" s="80">
        <v>-0.128743</v>
      </c>
      <c r="J38" s="74"/>
      <c r="K38" s="87" t="s">
        <v>126</v>
      </c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</row>
    <row r="39" spans="1:23" s="81" customFormat="1" x14ac:dyDescent="0.2">
      <c r="A39" s="71">
        <f t="shared" si="6"/>
        <v>29</v>
      </c>
      <c r="D39" s="76" t="str">
        <f t="shared" si="5"/>
        <v>Riverside</v>
      </c>
      <c r="E39" s="83"/>
      <c r="I39" s="80">
        <v>-0.24849099999999999</v>
      </c>
      <c r="J39" s="74"/>
      <c r="K39" s="87" t="s">
        <v>126</v>
      </c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</row>
    <row r="40" spans="1:23" s="81" customFormat="1" x14ac:dyDescent="0.2">
      <c r="A40" s="71">
        <f t="shared" si="6"/>
        <v>30</v>
      </c>
      <c r="D40" s="76" t="str">
        <f t="shared" si="5"/>
        <v>Vernon</v>
      </c>
      <c r="E40" s="83"/>
      <c r="I40" s="80">
        <v>-3.8427000000000003E-2</v>
      </c>
      <c r="J40" s="74"/>
      <c r="K40" s="87" t="s">
        <v>126</v>
      </c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</row>
    <row r="41" spans="1:23" s="81" customFormat="1" x14ac:dyDescent="0.2">
      <c r="A41" s="71">
        <f t="shared" si="6"/>
        <v>31</v>
      </c>
      <c r="D41" s="76" t="str">
        <f t="shared" si="5"/>
        <v>DATC Path 15</v>
      </c>
      <c r="E41" s="83"/>
      <c r="I41" s="80">
        <v>-0.120763</v>
      </c>
      <c r="J41" s="74"/>
      <c r="K41" s="87" t="s">
        <v>126</v>
      </c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</row>
    <row r="42" spans="1:23" s="81" customFormat="1" x14ac:dyDescent="0.2">
      <c r="A42" s="71">
        <f t="shared" si="6"/>
        <v>32</v>
      </c>
      <c r="D42" s="76" t="str">
        <f t="shared" si="5"/>
        <v>Startrans IO</v>
      </c>
      <c r="E42" s="83"/>
      <c r="I42" s="80">
        <v>-3.891E-2</v>
      </c>
      <c r="J42" s="74"/>
      <c r="K42" s="87" t="s">
        <v>126</v>
      </c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</row>
    <row r="43" spans="1:23" s="81" customFormat="1" x14ac:dyDescent="0.2">
      <c r="A43" s="71">
        <f t="shared" si="6"/>
        <v>33</v>
      </c>
      <c r="D43" s="76" t="str">
        <f t="shared" si="5"/>
        <v>Trans Bay Cable</v>
      </c>
      <c r="E43" s="83"/>
      <c r="I43" s="80">
        <v>-1.369086</v>
      </c>
      <c r="J43" s="74"/>
      <c r="K43" s="87" t="s">
        <v>126</v>
      </c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</row>
    <row r="44" spans="1:23" s="81" customFormat="1" x14ac:dyDescent="0.2">
      <c r="A44" s="71">
        <f t="shared" si="6"/>
        <v>34</v>
      </c>
      <c r="D44" s="76" t="str">
        <f t="shared" si="5"/>
        <v>Citizens Sunrise</v>
      </c>
      <c r="E44" s="83"/>
      <c r="I44" s="80">
        <v>4.1604000000000002E-2</v>
      </c>
      <c r="J44" s="74"/>
      <c r="K44" s="87" t="s">
        <v>126</v>
      </c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</row>
    <row r="45" spans="1:23" s="81" customFormat="1" x14ac:dyDescent="0.2">
      <c r="A45" s="71">
        <f t="shared" si="6"/>
        <v>35</v>
      </c>
      <c r="D45" s="76" t="str">
        <f t="shared" si="5"/>
        <v>Colton</v>
      </c>
      <c r="E45" s="83"/>
      <c r="I45" s="80">
        <v>-6.0865000000000002E-2</v>
      </c>
      <c r="J45" s="74"/>
      <c r="K45" s="87" t="s">
        <v>126</v>
      </c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</row>
    <row r="46" spans="1:23" s="81" customFormat="1" x14ac:dyDescent="0.2">
      <c r="A46" s="71">
        <f t="shared" si="6"/>
        <v>36</v>
      </c>
      <c r="D46" s="76" t="str">
        <f t="shared" si="5"/>
        <v>GWT/VEA</v>
      </c>
      <c r="E46" s="83"/>
      <c r="I46" s="80">
        <v>-0.20111200000000001</v>
      </c>
      <c r="J46" s="74"/>
      <c r="K46" s="87" t="s">
        <v>126</v>
      </c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</row>
    <row r="47" spans="1:23" s="81" customFormat="1" x14ac:dyDescent="0.2">
      <c r="A47" s="71">
        <f t="shared" si="6"/>
        <v>37</v>
      </c>
      <c r="D47" s="76" t="s">
        <v>5</v>
      </c>
      <c r="E47" s="83"/>
      <c r="I47" s="73">
        <f>SUM(I32:I46)</f>
        <v>-273.20476699999989</v>
      </c>
      <c r="J47" s="89">
        <f t="shared" ref="J47:W47" si="7">I47*(1+J9)</f>
        <v>-273.20476699999989</v>
      </c>
      <c r="K47" s="89">
        <f t="shared" si="7"/>
        <v>-273.20476699999989</v>
      </c>
      <c r="L47" s="89">
        <f t="shared" si="7"/>
        <v>-273.20476699999989</v>
      </c>
      <c r="M47" s="89">
        <f t="shared" si="7"/>
        <v>-273.20476699999989</v>
      </c>
      <c r="N47" s="89">
        <f t="shared" si="7"/>
        <v>-273.20476699999989</v>
      </c>
      <c r="O47" s="89">
        <f t="shared" si="7"/>
        <v>-273.20476699999989</v>
      </c>
      <c r="P47" s="89">
        <f t="shared" si="7"/>
        <v>-273.20476699999989</v>
      </c>
      <c r="Q47" s="89">
        <f t="shared" si="7"/>
        <v>-273.20476699999989</v>
      </c>
      <c r="R47" s="89">
        <f t="shared" si="7"/>
        <v>-273.20476699999989</v>
      </c>
      <c r="S47" s="89">
        <f t="shared" si="7"/>
        <v>-273.20476699999989</v>
      </c>
      <c r="T47" s="89">
        <f t="shared" si="7"/>
        <v>-273.20476699999989</v>
      </c>
      <c r="U47" s="89">
        <f t="shared" si="7"/>
        <v>-273.20476699999989</v>
      </c>
      <c r="V47" s="89">
        <f t="shared" si="7"/>
        <v>-273.20476699999989</v>
      </c>
      <c r="W47" s="89">
        <f t="shared" si="7"/>
        <v>-273.20476699999989</v>
      </c>
    </row>
    <row r="48" spans="1:23" s="81" customFormat="1" x14ac:dyDescent="0.2">
      <c r="A48" s="71"/>
      <c r="E48" s="83"/>
      <c r="I48" s="8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</row>
    <row r="49" spans="1:23" s="81" customFormat="1" x14ac:dyDescent="0.2">
      <c r="A49" s="71"/>
      <c r="C49" s="81" t="s">
        <v>47</v>
      </c>
      <c r="E49" s="83"/>
      <c r="I49" s="8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</row>
    <row r="50" spans="1:23" s="81" customFormat="1" x14ac:dyDescent="0.2">
      <c r="A50" s="71">
        <f>A47+1</f>
        <v>38</v>
      </c>
      <c r="D50" s="76" t="str">
        <f t="shared" ref="D50:D64" si="8">D14</f>
        <v>PG&amp;E</v>
      </c>
      <c r="E50" s="83"/>
      <c r="I50" s="80">
        <v>-3.7022170000000001</v>
      </c>
      <c r="J50" s="74"/>
      <c r="K50" s="87" t="s">
        <v>126</v>
      </c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</row>
    <row r="51" spans="1:23" s="81" customFormat="1" x14ac:dyDescent="0.2">
      <c r="A51" s="71">
        <f t="shared" ref="A51:A65" si="9">A50+1</f>
        <v>39</v>
      </c>
      <c r="D51" s="76" t="str">
        <f t="shared" si="8"/>
        <v>SCE</v>
      </c>
      <c r="E51" s="83"/>
      <c r="I51" s="80">
        <v>-8.0184529999999992</v>
      </c>
      <c r="J51" s="74"/>
      <c r="K51" s="87" t="s">
        <v>126</v>
      </c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</row>
    <row r="52" spans="1:23" s="81" customFormat="1" x14ac:dyDescent="0.2">
      <c r="A52" s="71">
        <f t="shared" si="9"/>
        <v>40</v>
      </c>
      <c r="D52" s="76" t="str">
        <f t="shared" si="8"/>
        <v>SDG&amp;E</v>
      </c>
      <c r="E52" s="83"/>
      <c r="I52" s="80">
        <v>-7.8277559999999999</v>
      </c>
      <c r="J52" s="74"/>
      <c r="K52" s="87" t="s">
        <v>126</v>
      </c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</row>
    <row r="53" spans="1:23" s="81" customFormat="1" x14ac:dyDescent="0.2">
      <c r="A53" s="71">
        <f>A52+1</f>
        <v>41</v>
      </c>
      <c r="D53" s="76" t="str">
        <f t="shared" si="8"/>
        <v>Anaheim</v>
      </c>
      <c r="E53" s="83"/>
      <c r="I53" s="80">
        <v>0</v>
      </c>
      <c r="J53" s="74"/>
      <c r="K53" s="87" t="s">
        <v>126</v>
      </c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</row>
    <row r="54" spans="1:23" s="81" customFormat="1" x14ac:dyDescent="0.2">
      <c r="A54" s="71">
        <f t="shared" si="9"/>
        <v>42</v>
      </c>
      <c r="D54" s="76" t="str">
        <f t="shared" si="8"/>
        <v>Azusa</v>
      </c>
      <c r="E54" s="83"/>
      <c r="I54" s="80">
        <v>0</v>
      </c>
      <c r="J54" s="74"/>
      <c r="K54" s="87" t="s">
        <v>126</v>
      </c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</row>
    <row r="55" spans="1:23" s="81" customFormat="1" x14ac:dyDescent="0.2">
      <c r="A55" s="71">
        <f t="shared" si="9"/>
        <v>43</v>
      </c>
      <c r="D55" s="76" t="str">
        <f t="shared" si="8"/>
        <v>Banning</v>
      </c>
      <c r="E55" s="83"/>
      <c r="I55" s="80">
        <v>0</v>
      </c>
      <c r="J55" s="74"/>
      <c r="K55" s="87" t="s">
        <v>126</v>
      </c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</row>
    <row r="56" spans="1:23" s="81" customFormat="1" x14ac:dyDescent="0.2">
      <c r="A56" s="71">
        <f t="shared" si="9"/>
        <v>44</v>
      </c>
      <c r="D56" s="76" t="str">
        <f t="shared" si="8"/>
        <v>Pasadena</v>
      </c>
      <c r="E56" s="83"/>
      <c r="I56" s="80">
        <v>0</v>
      </c>
      <c r="J56" s="74"/>
      <c r="K56" s="87" t="s">
        <v>126</v>
      </c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</row>
    <row r="57" spans="1:23" s="81" customFormat="1" x14ac:dyDescent="0.2">
      <c r="A57" s="71">
        <f t="shared" si="9"/>
        <v>45</v>
      </c>
      <c r="D57" s="76" t="str">
        <f t="shared" si="8"/>
        <v>Riverside</v>
      </c>
      <c r="E57" s="83"/>
      <c r="I57" s="80">
        <v>0</v>
      </c>
      <c r="J57" s="74"/>
      <c r="K57" s="87" t="s">
        <v>126</v>
      </c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</row>
    <row r="58" spans="1:23" s="81" customFormat="1" x14ac:dyDescent="0.2">
      <c r="A58" s="71">
        <f t="shared" si="9"/>
        <v>46</v>
      </c>
      <c r="D58" s="76" t="str">
        <f t="shared" si="8"/>
        <v>Vernon</v>
      </c>
      <c r="E58" s="83"/>
      <c r="I58" s="80">
        <v>0</v>
      </c>
      <c r="J58" s="74"/>
      <c r="K58" s="87" t="s">
        <v>126</v>
      </c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</row>
    <row r="59" spans="1:23" s="81" customFormat="1" x14ac:dyDescent="0.2">
      <c r="A59" s="71">
        <f t="shared" si="9"/>
        <v>47</v>
      </c>
      <c r="D59" s="76" t="str">
        <f t="shared" si="8"/>
        <v>DATC Path 15</v>
      </c>
      <c r="E59" s="83"/>
      <c r="I59" s="80">
        <v>0</v>
      </c>
      <c r="J59" s="74"/>
      <c r="K59" s="87" t="s">
        <v>126</v>
      </c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</row>
    <row r="60" spans="1:23" s="81" customFormat="1" x14ac:dyDescent="0.2">
      <c r="A60" s="71">
        <f t="shared" si="9"/>
        <v>48</v>
      </c>
      <c r="D60" s="76" t="str">
        <f t="shared" si="8"/>
        <v>Startrans IO</v>
      </c>
      <c r="E60" s="83"/>
      <c r="I60" s="80">
        <v>0</v>
      </c>
      <c r="J60" s="74"/>
      <c r="K60" s="87" t="s">
        <v>126</v>
      </c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</row>
    <row r="61" spans="1:23" s="81" customFormat="1" x14ac:dyDescent="0.2">
      <c r="A61" s="71">
        <f t="shared" si="9"/>
        <v>49</v>
      </c>
      <c r="D61" s="76" t="str">
        <f t="shared" si="8"/>
        <v>Trans Bay Cable</v>
      </c>
      <c r="E61" s="83"/>
      <c r="I61" s="80">
        <v>0</v>
      </c>
      <c r="J61" s="74"/>
      <c r="K61" s="87" t="s">
        <v>126</v>
      </c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</row>
    <row r="62" spans="1:23" s="81" customFormat="1" x14ac:dyDescent="0.2">
      <c r="A62" s="71">
        <f t="shared" si="9"/>
        <v>50</v>
      </c>
      <c r="D62" s="76" t="str">
        <f t="shared" si="8"/>
        <v>Citizens Sunrise</v>
      </c>
      <c r="E62" s="83"/>
      <c r="I62" s="80">
        <v>0</v>
      </c>
      <c r="J62" s="74"/>
      <c r="K62" s="87" t="s">
        <v>126</v>
      </c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</row>
    <row r="63" spans="1:23" s="81" customFormat="1" x14ac:dyDescent="0.2">
      <c r="A63" s="71">
        <f t="shared" si="9"/>
        <v>51</v>
      </c>
      <c r="D63" s="76" t="str">
        <f t="shared" si="8"/>
        <v>Colton</v>
      </c>
      <c r="E63" s="83"/>
      <c r="I63" s="80">
        <v>0</v>
      </c>
      <c r="J63" s="74"/>
      <c r="K63" s="87" t="s">
        <v>126</v>
      </c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</row>
    <row r="64" spans="1:23" s="81" customFormat="1" x14ac:dyDescent="0.2">
      <c r="A64" s="71">
        <f t="shared" si="9"/>
        <v>52</v>
      </c>
      <c r="D64" s="76" t="str">
        <f t="shared" si="8"/>
        <v>GWT/VEA</v>
      </c>
      <c r="E64" s="83"/>
      <c r="I64" s="80">
        <v>0</v>
      </c>
      <c r="J64" s="74"/>
      <c r="K64" s="87" t="s">
        <v>126</v>
      </c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</row>
    <row r="65" spans="1:23" s="81" customFormat="1" x14ac:dyDescent="0.2">
      <c r="A65" s="71">
        <f t="shared" si="9"/>
        <v>53</v>
      </c>
      <c r="D65" s="76" t="s">
        <v>5</v>
      </c>
      <c r="E65" s="83"/>
      <c r="I65" s="73">
        <f>SUM(I50:I64)</f>
        <v>-19.548425999999999</v>
      </c>
      <c r="J65" s="89">
        <f t="shared" ref="J65:W65" si="10">I65*(1+J10)</f>
        <v>-19.74391026</v>
      </c>
      <c r="K65" s="89">
        <f t="shared" si="10"/>
        <v>-19.9413493626</v>
      </c>
      <c r="L65" s="89">
        <f t="shared" si="10"/>
        <v>-20.140762856226001</v>
      </c>
      <c r="M65" s="89">
        <f t="shared" si="10"/>
        <v>-20.342170484788262</v>
      </c>
      <c r="N65" s="89">
        <f t="shared" si="10"/>
        <v>-20.545592189636146</v>
      </c>
      <c r="O65" s="89">
        <f t="shared" si="10"/>
        <v>-20.751048111532508</v>
      </c>
      <c r="P65" s="89">
        <f t="shared" si="10"/>
        <v>-20.958558592647833</v>
      </c>
      <c r="Q65" s="89">
        <f t="shared" si="10"/>
        <v>-21.168144178574313</v>
      </c>
      <c r="R65" s="89">
        <f t="shared" si="10"/>
        <v>-21.379825620360055</v>
      </c>
      <c r="S65" s="89">
        <f t="shared" si="10"/>
        <v>-21.593623876563655</v>
      </c>
      <c r="T65" s="89">
        <f t="shared" si="10"/>
        <v>-21.80956011532929</v>
      </c>
      <c r="U65" s="89">
        <f t="shared" si="10"/>
        <v>-22.027655716482585</v>
      </c>
      <c r="V65" s="89">
        <f t="shared" si="10"/>
        <v>-22.247932273647411</v>
      </c>
      <c r="W65" s="89">
        <f t="shared" si="10"/>
        <v>-22.470411596383887</v>
      </c>
    </row>
    <row r="66" spans="1:23" s="81" customFormat="1" x14ac:dyDescent="0.2">
      <c r="A66" s="71"/>
      <c r="E66" s="83"/>
      <c r="I66" s="8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</row>
    <row r="67" spans="1:23" s="81" customFormat="1" x14ac:dyDescent="0.2">
      <c r="A67" s="71"/>
      <c r="C67" s="81" t="s">
        <v>94</v>
      </c>
      <c r="E67" s="83"/>
      <c r="I67" s="8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</row>
    <row r="68" spans="1:23" s="81" customFormat="1" x14ac:dyDescent="0.2">
      <c r="A68" s="71">
        <f>A65+1</f>
        <v>54</v>
      </c>
      <c r="D68" s="76" t="str">
        <f t="shared" ref="D68:D82" si="11">D14</f>
        <v>PG&amp;E</v>
      </c>
      <c r="E68" s="83"/>
      <c r="I68" s="74">
        <f>I14+I32+I50</f>
        <v>632.05454299999997</v>
      </c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</row>
    <row r="69" spans="1:23" s="81" customFormat="1" x14ac:dyDescent="0.2">
      <c r="A69" s="71">
        <f t="shared" ref="A69:A83" si="12">A68+1</f>
        <v>55</v>
      </c>
      <c r="D69" s="76" t="str">
        <f t="shared" si="11"/>
        <v>SCE</v>
      </c>
      <c r="E69" s="83"/>
      <c r="I69" s="74">
        <f t="shared" ref="I69:I83" si="13">I15+I33+I51</f>
        <v>1005.9656419999999</v>
      </c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</row>
    <row r="70" spans="1:23" s="81" customFormat="1" x14ac:dyDescent="0.2">
      <c r="A70" s="71">
        <f t="shared" si="12"/>
        <v>56</v>
      </c>
      <c r="D70" s="76" t="str">
        <f t="shared" si="11"/>
        <v>SDG&amp;E</v>
      </c>
      <c r="E70" s="83"/>
      <c r="I70" s="74">
        <f t="shared" si="13"/>
        <v>422.91619399999996</v>
      </c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</row>
    <row r="71" spans="1:23" s="81" customFormat="1" x14ac:dyDescent="0.2">
      <c r="A71" s="71">
        <f t="shared" si="12"/>
        <v>57</v>
      </c>
      <c r="D71" s="76" t="str">
        <f t="shared" si="11"/>
        <v>Anaheim</v>
      </c>
      <c r="E71" s="83"/>
      <c r="I71" s="74">
        <f t="shared" si="13"/>
        <v>29.782927999999998</v>
      </c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</row>
    <row r="72" spans="1:23" s="81" customFormat="1" x14ac:dyDescent="0.2">
      <c r="A72" s="71">
        <f t="shared" si="12"/>
        <v>58</v>
      </c>
      <c r="D72" s="76" t="str">
        <f t="shared" si="11"/>
        <v>Azusa</v>
      </c>
      <c r="E72" s="83"/>
      <c r="I72" s="74">
        <f t="shared" si="13"/>
        <v>3.0964740000000002</v>
      </c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</row>
    <row r="73" spans="1:23" s="81" customFormat="1" x14ac:dyDescent="0.2">
      <c r="A73" s="71">
        <f t="shared" si="12"/>
        <v>59</v>
      </c>
      <c r="D73" s="76" t="str">
        <f t="shared" si="11"/>
        <v>Banning</v>
      </c>
      <c r="E73" s="83"/>
      <c r="I73" s="74">
        <f t="shared" si="13"/>
        <v>1.460226</v>
      </c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</row>
    <row r="74" spans="1:23" s="81" customFormat="1" x14ac:dyDescent="0.2">
      <c r="A74" s="71">
        <f t="shared" si="12"/>
        <v>60</v>
      </c>
      <c r="D74" s="76" t="str">
        <f t="shared" si="11"/>
        <v>Pasadena</v>
      </c>
      <c r="E74" s="83"/>
      <c r="I74" s="74">
        <f t="shared" si="13"/>
        <v>15.039959</v>
      </c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</row>
    <row r="75" spans="1:23" s="81" customFormat="1" x14ac:dyDescent="0.2">
      <c r="A75" s="71">
        <f t="shared" si="12"/>
        <v>61</v>
      </c>
      <c r="D75" s="76" t="str">
        <f t="shared" si="11"/>
        <v>Riverside</v>
      </c>
      <c r="E75" s="83"/>
      <c r="I75" s="74">
        <f t="shared" si="13"/>
        <v>35.543841999999998</v>
      </c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</row>
    <row r="76" spans="1:23" s="81" customFormat="1" x14ac:dyDescent="0.2">
      <c r="A76" s="71">
        <f t="shared" si="12"/>
        <v>62</v>
      </c>
      <c r="D76" s="76" t="str">
        <f t="shared" si="11"/>
        <v>Vernon</v>
      </c>
      <c r="E76" s="83"/>
      <c r="I76" s="74">
        <f t="shared" si="13"/>
        <v>2.877221</v>
      </c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</row>
    <row r="77" spans="1:23" s="81" customFormat="1" x14ac:dyDescent="0.2">
      <c r="A77" s="71">
        <f t="shared" si="12"/>
        <v>63</v>
      </c>
      <c r="D77" s="76" t="str">
        <f t="shared" si="11"/>
        <v>DATC Path 15</v>
      </c>
      <c r="E77" s="83"/>
      <c r="I77" s="74">
        <f t="shared" si="13"/>
        <v>25.450327000000001</v>
      </c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</row>
    <row r="78" spans="1:23" s="81" customFormat="1" x14ac:dyDescent="0.2">
      <c r="A78" s="71">
        <f t="shared" si="12"/>
        <v>64</v>
      </c>
      <c r="D78" s="76" t="str">
        <f t="shared" si="11"/>
        <v>Startrans IO</v>
      </c>
      <c r="E78" s="83"/>
      <c r="I78" s="74">
        <f t="shared" si="13"/>
        <v>3.2910900000000001</v>
      </c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</row>
    <row r="79" spans="1:23" s="81" customFormat="1" x14ac:dyDescent="0.2">
      <c r="A79" s="71">
        <f t="shared" si="12"/>
        <v>65</v>
      </c>
      <c r="D79" s="76" t="str">
        <f t="shared" si="11"/>
        <v>Trans Bay Cable</v>
      </c>
      <c r="E79" s="83"/>
      <c r="I79" s="74">
        <f t="shared" si="13"/>
        <v>123.02401400000001</v>
      </c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</row>
    <row r="80" spans="1:23" s="81" customFormat="1" x14ac:dyDescent="0.2">
      <c r="A80" s="71">
        <f t="shared" si="12"/>
        <v>66</v>
      </c>
      <c r="D80" s="76" t="str">
        <f t="shared" si="11"/>
        <v>Citizens Sunrise</v>
      </c>
      <c r="E80" s="83"/>
      <c r="I80" s="74">
        <f t="shared" si="13"/>
        <v>11.344182999999999</v>
      </c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</row>
    <row r="81" spans="1:23" s="81" customFormat="1" x14ac:dyDescent="0.2">
      <c r="A81" s="71">
        <f t="shared" si="12"/>
        <v>67</v>
      </c>
      <c r="D81" s="76" t="str">
        <f t="shared" si="11"/>
        <v>Colton</v>
      </c>
      <c r="E81" s="83"/>
      <c r="I81" s="74">
        <f t="shared" si="13"/>
        <v>4.1108690000000001</v>
      </c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</row>
    <row r="82" spans="1:23" s="81" customFormat="1" x14ac:dyDescent="0.2">
      <c r="A82" s="71">
        <f t="shared" si="12"/>
        <v>68</v>
      </c>
      <c r="D82" s="76" t="str">
        <f t="shared" si="11"/>
        <v>GWT/VEA</v>
      </c>
      <c r="E82" s="83"/>
      <c r="I82" s="74">
        <f t="shared" si="13"/>
        <v>18.220652000000001</v>
      </c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</row>
    <row r="83" spans="1:23" s="81" customFormat="1" x14ac:dyDescent="0.2">
      <c r="A83" s="71">
        <f t="shared" si="12"/>
        <v>69</v>
      </c>
      <c r="D83" s="76" t="s">
        <v>5</v>
      </c>
      <c r="E83" s="83"/>
      <c r="F83" s="71"/>
      <c r="I83" s="73">
        <f t="shared" si="13"/>
        <v>2334.1781639999999</v>
      </c>
      <c r="J83" s="73">
        <f t="shared" ref="J83:W83" si="14">J29+J47+J65</f>
        <v>2336.273476499794</v>
      </c>
      <c r="K83" s="73">
        <f t="shared" si="14"/>
        <v>2338.4126500921852</v>
      </c>
      <c r="L83" s="73">
        <f t="shared" si="14"/>
        <v>2340.5965815474492</v>
      </c>
      <c r="M83" s="73">
        <f t="shared" si="14"/>
        <v>2342.8261857667553</v>
      </c>
      <c r="N83" s="73">
        <f t="shared" si="14"/>
        <v>2345.1023961467326</v>
      </c>
      <c r="O83" s="73">
        <f t="shared" si="14"/>
        <v>2347.4261649513583</v>
      </c>
      <c r="P83" s="73">
        <f t="shared" si="14"/>
        <v>2349.7984636912952</v>
      </c>
      <c r="Q83" s="73">
        <f t="shared" si="14"/>
        <v>2352.2202835108419</v>
      </c>
      <c r="R83" s="73">
        <f t="shared" si="14"/>
        <v>2354.6926355826399</v>
      </c>
      <c r="S83" s="73">
        <f t="shared" si="14"/>
        <v>2357.2165515102902</v>
      </c>
      <c r="T83" s="73">
        <f t="shared" si="14"/>
        <v>2359.7930837390563</v>
      </c>
      <c r="U83" s="73">
        <f t="shared" si="14"/>
        <v>2362.4233059747853</v>
      </c>
      <c r="V83" s="73">
        <f t="shared" si="14"/>
        <v>2365.1083136112397</v>
      </c>
      <c r="W83" s="73">
        <f t="shared" si="14"/>
        <v>2367.8492241659956</v>
      </c>
    </row>
    <row r="84" spans="1:23" s="81" customFormat="1" x14ac:dyDescent="0.2">
      <c r="A84" s="71"/>
      <c r="E84" s="83"/>
      <c r="I84" s="8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</row>
    <row r="85" spans="1:23" s="81" customFormat="1" x14ac:dyDescent="0.2">
      <c r="A85" s="71"/>
      <c r="C85" s="81" t="s">
        <v>95</v>
      </c>
      <c r="E85" s="83"/>
      <c r="I85" s="8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</row>
    <row r="86" spans="1:23" s="81" customFormat="1" x14ac:dyDescent="0.2">
      <c r="A86" s="71">
        <f>A83+1</f>
        <v>70</v>
      </c>
      <c r="D86" s="76" t="str">
        <f t="shared" ref="D86:D100" si="15">D14</f>
        <v>PG&amp;E</v>
      </c>
      <c r="E86" s="83"/>
      <c r="I86" s="88">
        <v>87430.657000000007</v>
      </c>
      <c r="J86" s="74"/>
      <c r="K86" s="87" t="s">
        <v>126</v>
      </c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</row>
    <row r="87" spans="1:23" s="81" customFormat="1" x14ac:dyDescent="0.2">
      <c r="A87" s="71">
        <f t="shared" ref="A87:A101" si="16">A86+1</f>
        <v>71</v>
      </c>
      <c r="D87" s="76" t="str">
        <f t="shared" si="15"/>
        <v>SCE</v>
      </c>
      <c r="E87" s="83"/>
      <c r="I87" s="88">
        <v>88026.785000000003</v>
      </c>
      <c r="J87" s="74"/>
      <c r="K87" s="87" t="s">
        <v>126</v>
      </c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</row>
    <row r="88" spans="1:23" s="81" customFormat="1" x14ac:dyDescent="0.2">
      <c r="A88" s="71">
        <f t="shared" si="16"/>
        <v>72</v>
      </c>
      <c r="D88" s="76" t="str">
        <f t="shared" si="15"/>
        <v>SDG&amp;E</v>
      </c>
      <c r="E88" s="83"/>
      <c r="I88" s="88">
        <v>20467.098000000002</v>
      </c>
      <c r="J88" s="74"/>
      <c r="K88" s="87" t="s">
        <v>126</v>
      </c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</row>
    <row r="89" spans="1:23" s="81" customFormat="1" x14ac:dyDescent="0.2">
      <c r="A89" s="71">
        <f t="shared" si="16"/>
        <v>73</v>
      </c>
      <c r="D89" s="76" t="str">
        <f t="shared" si="15"/>
        <v>Anaheim</v>
      </c>
      <c r="E89" s="83"/>
      <c r="I89" s="88">
        <v>2507.62</v>
      </c>
      <c r="J89" s="74"/>
      <c r="K89" s="87" t="s">
        <v>126</v>
      </c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</row>
    <row r="90" spans="1:23" s="81" customFormat="1" x14ac:dyDescent="0.2">
      <c r="A90" s="71">
        <f t="shared" si="16"/>
        <v>74</v>
      </c>
      <c r="D90" s="76" t="str">
        <f t="shared" si="15"/>
        <v>Azusa</v>
      </c>
      <c r="E90" s="83"/>
      <c r="I90" s="88">
        <v>257.416</v>
      </c>
      <c r="J90" s="74"/>
      <c r="K90" s="87" t="s">
        <v>126</v>
      </c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</row>
    <row r="91" spans="1:23" s="81" customFormat="1" x14ac:dyDescent="0.2">
      <c r="A91" s="71">
        <f t="shared" si="16"/>
        <v>75</v>
      </c>
      <c r="D91" s="76" t="str">
        <f t="shared" si="15"/>
        <v>Banning</v>
      </c>
      <c r="E91" s="83"/>
      <c r="I91" s="88">
        <v>144.65199999999999</v>
      </c>
      <c r="J91" s="74"/>
      <c r="K91" s="87" t="s">
        <v>126</v>
      </c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</row>
    <row r="92" spans="1:23" s="81" customFormat="1" x14ac:dyDescent="0.2">
      <c r="A92" s="71">
        <f t="shared" si="16"/>
        <v>76</v>
      </c>
      <c r="D92" s="76" t="str">
        <f t="shared" si="15"/>
        <v>Pasadena</v>
      </c>
      <c r="E92" s="83"/>
      <c r="I92" s="88">
        <v>1120.049</v>
      </c>
      <c r="J92" s="74"/>
      <c r="K92" s="87" t="s">
        <v>126</v>
      </c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</row>
    <row r="93" spans="1:23" s="81" customFormat="1" x14ac:dyDescent="0.2">
      <c r="A93" s="71">
        <f t="shared" si="16"/>
        <v>77</v>
      </c>
      <c r="D93" s="76" t="str">
        <f t="shared" si="15"/>
        <v>Riverside</v>
      </c>
      <c r="E93" s="83"/>
      <c r="I93" s="88">
        <v>2180.9850000000001</v>
      </c>
      <c r="J93" s="74"/>
      <c r="K93" s="87" t="s">
        <v>126</v>
      </c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</row>
    <row r="94" spans="1:23" s="81" customFormat="1" x14ac:dyDescent="0.2">
      <c r="A94" s="71">
        <f t="shared" si="16"/>
        <v>78</v>
      </c>
      <c r="D94" s="76" t="str">
        <f t="shared" si="15"/>
        <v>Vernon</v>
      </c>
      <c r="E94" s="83"/>
      <c r="I94" s="88">
        <v>1154.492</v>
      </c>
      <c r="J94" s="74"/>
      <c r="K94" s="87" t="s">
        <v>126</v>
      </c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</row>
    <row r="95" spans="1:23" s="81" customFormat="1" x14ac:dyDescent="0.2">
      <c r="A95" s="71">
        <f t="shared" si="16"/>
        <v>79</v>
      </c>
      <c r="D95" s="76" t="str">
        <f t="shared" si="15"/>
        <v>DATC Path 15</v>
      </c>
      <c r="E95" s="83"/>
      <c r="I95" s="88">
        <v>0</v>
      </c>
      <c r="J95" s="74"/>
      <c r="K95" s="87" t="s">
        <v>126</v>
      </c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</row>
    <row r="96" spans="1:23" s="81" customFormat="1" x14ac:dyDescent="0.2">
      <c r="A96" s="71">
        <f t="shared" si="16"/>
        <v>80</v>
      </c>
      <c r="D96" s="76" t="str">
        <f t="shared" si="15"/>
        <v>Startrans IO</v>
      </c>
      <c r="E96" s="83"/>
      <c r="I96" s="88">
        <v>0</v>
      </c>
      <c r="J96" s="74"/>
      <c r="K96" s="87" t="s">
        <v>126</v>
      </c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</row>
    <row r="97" spans="1:23" s="81" customFormat="1" x14ac:dyDescent="0.2">
      <c r="A97" s="71">
        <f t="shared" si="16"/>
        <v>81</v>
      </c>
      <c r="D97" s="76" t="str">
        <f t="shared" si="15"/>
        <v>Trans Bay Cable</v>
      </c>
      <c r="E97" s="83"/>
      <c r="I97" s="88">
        <v>0</v>
      </c>
      <c r="J97" s="74"/>
      <c r="K97" s="87" t="s">
        <v>126</v>
      </c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</row>
    <row r="98" spans="1:23" s="81" customFormat="1" x14ac:dyDescent="0.2">
      <c r="A98" s="71">
        <f t="shared" si="16"/>
        <v>82</v>
      </c>
      <c r="D98" s="76" t="str">
        <f t="shared" si="15"/>
        <v>Citizens Sunrise</v>
      </c>
      <c r="E98" s="83"/>
      <c r="I98" s="88">
        <v>0</v>
      </c>
      <c r="J98" s="74"/>
      <c r="K98" s="87" t="s">
        <v>126</v>
      </c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</row>
    <row r="99" spans="1:23" s="81" customFormat="1" x14ac:dyDescent="0.2">
      <c r="A99" s="71">
        <f t="shared" si="16"/>
        <v>83</v>
      </c>
      <c r="D99" s="76" t="str">
        <f t="shared" si="15"/>
        <v>Colton</v>
      </c>
      <c r="E99" s="83"/>
      <c r="I99" s="88">
        <v>372.17899999999997</v>
      </c>
      <c r="J99" s="74"/>
      <c r="K99" s="87" t="s">
        <v>126</v>
      </c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</row>
    <row r="100" spans="1:23" s="81" customFormat="1" x14ac:dyDescent="0.2">
      <c r="A100" s="71">
        <f t="shared" si="16"/>
        <v>84</v>
      </c>
      <c r="D100" s="76" t="str">
        <f t="shared" si="15"/>
        <v>GWT/VEA</v>
      </c>
      <c r="E100" s="83"/>
      <c r="I100" s="88">
        <v>544.97</v>
      </c>
      <c r="J100" s="74"/>
      <c r="K100" s="87" t="s">
        <v>126</v>
      </c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</row>
    <row r="101" spans="1:23" s="81" customFormat="1" x14ac:dyDescent="0.2">
      <c r="A101" s="71">
        <f t="shared" si="16"/>
        <v>85</v>
      </c>
      <c r="D101" s="76" t="s">
        <v>5</v>
      </c>
      <c r="E101" s="83"/>
      <c r="I101" s="86">
        <f>SUM(I86:I100)</f>
        <v>204206.90299999999</v>
      </c>
      <c r="J101" s="85">
        <f t="shared" ref="J101:W101" si="17">I101*(1+J11)</f>
        <v>203573.86160069998</v>
      </c>
      <c r="K101" s="85">
        <f t="shared" si="17"/>
        <v>202942.78262973781</v>
      </c>
      <c r="L101" s="85">
        <f t="shared" si="17"/>
        <v>202313.66000358562</v>
      </c>
      <c r="M101" s="85">
        <f t="shared" si="17"/>
        <v>201686.4876575745</v>
      </c>
      <c r="N101" s="85">
        <f t="shared" si="17"/>
        <v>201061.25954583602</v>
      </c>
      <c r="O101" s="85">
        <f t="shared" si="17"/>
        <v>200437.96964124392</v>
      </c>
      <c r="P101" s="85">
        <f t="shared" si="17"/>
        <v>199816.61193535608</v>
      </c>
      <c r="Q101" s="85">
        <f t="shared" si="17"/>
        <v>199197.18043835647</v>
      </c>
      <c r="R101" s="85">
        <f t="shared" si="17"/>
        <v>198579.66917899757</v>
      </c>
      <c r="S101" s="85">
        <f t="shared" si="17"/>
        <v>197964.0722045427</v>
      </c>
      <c r="T101" s="85">
        <f t="shared" si="17"/>
        <v>197350.38358070861</v>
      </c>
      <c r="U101" s="85">
        <f t="shared" si="17"/>
        <v>196738.59739160843</v>
      </c>
      <c r="V101" s="85">
        <f t="shared" si="17"/>
        <v>196128.70773969445</v>
      </c>
      <c r="W101" s="85">
        <f t="shared" si="17"/>
        <v>195520.70874570141</v>
      </c>
    </row>
    <row r="102" spans="1:23" s="81" customFormat="1" x14ac:dyDescent="0.2">
      <c r="A102" s="71"/>
      <c r="D102" s="76"/>
      <c r="E102" s="83"/>
      <c r="I102" s="8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</row>
    <row r="103" spans="1:23" s="81" customFormat="1" x14ac:dyDescent="0.2">
      <c r="A103" s="71">
        <f>A101+1</f>
        <v>86</v>
      </c>
      <c r="C103" s="81" t="s">
        <v>96</v>
      </c>
      <c r="D103" s="76"/>
      <c r="E103" s="83"/>
      <c r="F103" s="71"/>
      <c r="I103" s="82">
        <f>1000*I83/I101</f>
        <v>11.430456706940999</v>
      </c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</row>
    <row r="104" spans="1:23" s="81" customFormat="1" x14ac:dyDescent="0.2">
      <c r="A104" s="71"/>
      <c r="D104" s="76"/>
      <c r="E104" s="83"/>
      <c r="I104" s="82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</row>
    <row r="105" spans="1:23" s="81" customFormat="1" x14ac:dyDescent="0.2">
      <c r="A105" s="71"/>
      <c r="C105" s="81" t="s">
        <v>97</v>
      </c>
      <c r="D105" s="76"/>
      <c r="E105" s="83"/>
      <c r="I105" s="82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</row>
    <row r="106" spans="1:23" s="81" customFormat="1" x14ac:dyDescent="0.2">
      <c r="A106" s="71">
        <f>A103+1</f>
        <v>87</v>
      </c>
      <c r="D106" s="76" t="str">
        <f t="shared" ref="D106:D114" si="18">D14</f>
        <v>PG&amp;E</v>
      </c>
      <c r="E106" s="83"/>
      <c r="I106" s="82">
        <f t="shared" ref="I106:I114" si="19">1000*I68/I86</f>
        <v>7.2292095780545251</v>
      </c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</row>
    <row r="107" spans="1:23" s="81" customFormat="1" x14ac:dyDescent="0.2">
      <c r="A107" s="71">
        <f t="shared" ref="A107:A116" si="20">A106+1</f>
        <v>88</v>
      </c>
      <c r="D107" s="76" t="str">
        <f t="shared" si="18"/>
        <v>SCE</v>
      </c>
      <c r="E107" s="83"/>
      <c r="I107" s="82">
        <f t="shared" si="19"/>
        <v>11.42794936791114</v>
      </c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</row>
    <row r="108" spans="1:23" s="81" customFormat="1" x14ac:dyDescent="0.2">
      <c r="A108" s="71">
        <f t="shared" si="20"/>
        <v>89</v>
      </c>
      <c r="D108" s="76" t="str">
        <f t="shared" si="18"/>
        <v>SDG&amp;E</v>
      </c>
      <c r="E108" s="83"/>
      <c r="I108" s="82">
        <f t="shared" si="19"/>
        <v>20.663222211570979</v>
      </c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</row>
    <row r="109" spans="1:23" s="81" customFormat="1" x14ac:dyDescent="0.2">
      <c r="A109" s="71">
        <f t="shared" si="20"/>
        <v>90</v>
      </c>
      <c r="D109" s="76" t="str">
        <f t="shared" si="18"/>
        <v>Anaheim</v>
      </c>
      <c r="E109" s="83"/>
      <c r="I109" s="82">
        <f t="shared" si="19"/>
        <v>11.876970194846109</v>
      </c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</row>
    <row r="110" spans="1:23" s="81" customFormat="1" x14ac:dyDescent="0.2">
      <c r="A110" s="71">
        <f t="shared" si="20"/>
        <v>91</v>
      </c>
      <c r="D110" s="76" t="str">
        <f t="shared" si="18"/>
        <v>Azusa</v>
      </c>
      <c r="E110" s="83"/>
      <c r="I110" s="82">
        <f t="shared" si="19"/>
        <v>12.029065792336141</v>
      </c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</row>
    <row r="111" spans="1:23" s="81" customFormat="1" x14ac:dyDescent="0.2">
      <c r="A111" s="71">
        <f t="shared" si="20"/>
        <v>92</v>
      </c>
      <c r="D111" s="76" t="str">
        <f t="shared" si="18"/>
        <v>Banning</v>
      </c>
      <c r="E111" s="83"/>
      <c r="I111" s="82">
        <f t="shared" si="19"/>
        <v>10.09475154163095</v>
      </c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</row>
    <row r="112" spans="1:23" s="81" customFormat="1" x14ac:dyDescent="0.2">
      <c r="A112" s="71">
        <f t="shared" si="20"/>
        <v>93</v>
      </c>
      <c r="D112" s="76" t="str">
        <f t="shared" si="18"/>
        <v>Pasadena</v>
      </c>
      <c r="E112" s="83"/>
      <c r="I112" s="82">
        <f t="shared" si="19"/>
        <v>13.427947348732063</v>
      </c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</row>
    <row r="113" spans="1:23" s="81" customFormat="1" x14ac:dyDescent="0.2">
      <c r="A113" s="71">
        <f t="shared" si="20"/>
        <v>94</v>
      </c>
      <c r="D113" s="76" t="str">
        <f t="shared" si="18"/>
        <v>Riverside</v>
      </c>
      <c r="E113" s="83"/>
      <c r="I113" s="82">
        <f t="shared" si="19"/>
        <v>16.297151057893565</v>
      </c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</row>
    <row r="114" spans="1:23" s="81" customFormat="1" x14ac:dyDescent="0.2">
      <c r="A114" s="71">
        <f t="shared" si="20"/>
        <v>95</v>
      </c>
      <c r="D114" s="76" t="str">
        <f t="shared" si="18"/>
        <v>Vernon</v>
      </c>
      <c r="E114" s="83"/>
      <c r="I114" s="82">
        <f t="shared" si="19"/>
        <v>2.492196567841094</v>
      </c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</row>
    <row r="115" spans="1:23" s="81" customFormat="1" x14ac:dyDescent="0.2">
      <c r="A115" s="71">
        <f t="shared" si="20"/>
        <v>96</v>
      </c>
      <c r="D115" s="76" t="str">
        <f>D27</f>
        <v>Colton</v>
      </c>
      <c r="E115" s="83"/>
      <c r="I115" s="82">
        <f>1000*I81/I99</f>
        <v>11.045408257854419</v>
      </c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</row>
    <row r="116" spans="1:23" s="81" customFormat="1" x14ac:dyDescent="0.2">
      <c r="A116" s="71">
        <f t="shared" si="20"/>
        <v>97</v>
      </c>
      <c r="D116" s="76" t="str">
        <f>D28</f>
        <v>GWT/VEA</v>
      </c>
      <c r="E116" s="83"/>
      <c r="I116" s="82">
        <f>1000*I82/I100</f>
        <v>33.434229407123333</v>
      </c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</row>
    <row r="118" spans="1:23" x14ac:dyDescent="0.2">
      <c r="C118" s="68" t="s">
        <v>88</v>
      </c>
    </row>
    <row r="119" spans="1:23" x14ac:dyDescent="0.2">
      <c r="A119" s="71">
        <f>A116+1</f>
        <v>98</v>
      </c>
      <c r="D119" s="65" t="s">
        <v>60</v>
      </c>
      <c r="F119" s="80">
        <v>5624.3360000000002</v>
      </c>
      <c r="I119" s="79">
        <f>F119*I$126/F$126</f>
        <v>5392.5041757221934</v>
      </c>
      <c r="K119" s="107" t="s">
        <v>132</v>
      </c>
    </row>
    <row r="120" spans="1:23" x14ac:dyDescent="0.2">
      <c r="A120" s="71">
        <f>A119+1</f>
        <v>99</v>
      </c>
      <c r="D120" s="65" t="s">
        <v>56</v>
      </c>
      <c r="F120" s="80">
        <v>2962.45</v>
      </c>
      <c r="I120" s="79">
        <f>F120*I$126/F$126</f>
        <v>2840.3395521477037</v>
      </c>
      <c r="K120" s="107" t="s">
        <v>131</v>
      </c>
    </row>
    <row r="121" spans="1:23" x14ac:dyDescent="0.2">
      <c r="A121" s="71"/>
      <c r="F121" s="74"/>
      <c r="K121" s="107"/>
    </row>
    <row r="122" spans="1:23" x14ac:dyDescent="0.2">
      <c r="A122" s="71">
        <f>A120+1</f>
        <v>100</v>
      </c>
      <c r="D122" s="65" t="s">
        <v>4</v>
      </c>
      <c r="F122" s="80">
        <v>201.57300000000001</v>
      </c>
      <c r="I122" s="79">
        <f>F122*I$126/F$126</f>
        <v>193.2642794123341</v>
      </c>
      <c r="J122" s="34"/>
      <c r="K122" s="107" t="s">
        <v>130</v>
      </c>
      <c r="N122" s="34"/>
      <c r="Q122" s="34"/>
    </row>
    <row r="123" spans="1:23" x14ac:dyDescent="0.2">
      <c r="A123" s="71">
        <f>A122+1</f>
        <v>101</v>
      </c>
      <c r="D123" s="65" t="s">
        <v>57</v>
      </c>
      <c r="F123" s="80">
        <v>236.99600000000001</v>
      </c>
      <c r="I123" s="79">
        <f>F123*I$126/F$126</f>
        <v>227.2271641718163</v>
      </c>
      <c r="J123" s="34"/>
      <c r="K123" s="107" t="s">
        <v>129</v>
      </c>
      <c r="N123" s="34"/>
      <c r="Q123" s="34"/>
    </row>
    <row r="124" spans="1:23" x14ac:dyDescent="0.2">
      <c r="A124" s="71">
        <f>A123+1</f>
        <v>102</v>
      </c>
      <c r="D124" s="65" t="s">
        <v>18</v>
      </c>
      <c r="F124" s="80">
        <f>92.235+25.543</f>
        <v>117.77799999999999</v>
      </c>
      <c r="I124" s="79">
        <f>F124*I$126/F$126</f>
        <v>112.92326006273601</v>
      </c>
      <c r="J124" s="34"/>
      <c r="K124" s="107" t="s">
        <v>128</v>
      </c>
    </row>
    <row r="125" spans="1:23" x14ac:dyDescent="0.2">
      <c r="A125" s="71">
        <f>A124+1</f>
        <v>103</v>
      </c>
      <c r="D125" s="76" t="s">
        <v>19</v>
      </c>
      <c r="F125" s="74">
        <f>F126-SUM(F122:F124)</f>
        <v>249.79300000000001</v>
      </c>
      <c r="I125" s="79">
        <f>F125*I$126/F$126</f>
        <v>239.49667935311359</v>
      </c>
      <c r="J125" s="34"/>
      <c r="K125" s="107"/>
    </row>
    <row r="126" spans="1:23" x14ac:dyDescent="0.2">
      <c r="A126" s="71">
        <f>A125+1</f>
        <v>104</v>
      </c>
      <c r="D126" s="65" t="s">
        <v>45</v>
      </c>
      <c r="F126" s="78">
        <v>806.14</v>
      </c>
      <c r="I126" s="73">
        <f>I14</f>
        <v>772.911383</v>
      </c>
      <c r="K126" s="107" t="s">
        <v>127</v>
      </c>
    </row>
    <row r="128" spans="1:23" x14ac:dyDescent="0.2">
      <c r="C128" s="68" t="s">
        <v>38</v>
      </c>
    </row>
    <row r="129" spans="1:19" x14ac:dyDescent="0.2">
      <c r="A129" s="71">
        <f>A126+1</f>
        <v>105</v>
      </c>
      <c r="D129" s="65" t="s">
        <v>60</v>
      </c>
      <c r="F129" s="80">
        <v>8276.5702949999995</v>
      </c>
      <c r="I129" s="79">
        <f>F129*I$136/F$136</f>
        <v>9210.62217015444</v>
      </c>
      <c r="K129" s="44" t="s">
        <v>135</v>
      </c>
    </row>
    <row r="130" spans="1:19" x14ac:dyDescent="0.2">
      <c r="A130" s="71">
        <f>A129+1</f>
        <v>106</v>
      </c>
      <c r="D130" s="65" t="s">
        <v>56</v>
      </c>
      <c r="F130" s="80">
        <v>5429.8988490000002</v>
      </c>
      <c r="I130" s="79">
        <f>F130*I$136/F$136</f>
        <v>6042.6897782175465</v>
      </c>
      <c r="K130" s="44" t="s">
        <v>136</v>
      </c>
    </row>
    <row r="131" spans="1:19" x14ac:dyDescent="0.2">
      <c r="A131" s="71"/>
      <c r="F131" s="74"/>
      <c r="K131" s="44"/>
    </row>
    <row r="132" spans="1:19" x14ac:dyDescent="0.2">
      <c r="A132" s="71">
        <f>A130+1</f>
        <v>107</v>
      </c>
      <c r="D132" s="65" t="s">
        <v>4</v>
      </c>
      <c r="F132" s="80">
        <v>228.27756600000001</v>
      </c>
      <c r="I132" s="79">
        <f>F132*I$136/F$136</f>
        <v>254.03981787222816</v>
      </c>
      <c r="J132" s="34"/>
      <c r="K132" s="44" t="s">
        <v>137</v>
      </c>
      <c r="S132" s="34"/>
    </row>
    <row r="133" spans="1:19" x14ac:dyDescent="0.2">
      <c r="A133" s="71">
        <f>A132+1</f>
        <v>108</v>
      </c>
      <c r="D133" s="65" t="s">
        <v>57</v>
      </c>
      <c r="F133" s="80">
        <v>393.93513200000001</v>
      </c>
      <c r="I133" s="79">
        <f>F133*I$136/F$136</f>
        <v>438.39265916630706</v>
      </c>
      <c r="J133" s="34"/>
      <c r="K133" s="44" t="s">
        <v>138</v>
      </c>
      <c r="L133" s="35"/>
      <c r="S133" s="34"/>
    </row>
    <row r="134" spans="1:19" x14ac:dyDescent="0.2">
      <c r="A134" s="71">
        <f>A133+1</f>
        <v>109</v>
      </c>
      <c r="D134" s="65" t="s">
        <v>18</v>
      </c>
      <c r="F134" s="80">
        <v>202.15053499999999</v>
      </c>
      <c r="I134" s="79">
        <f>F134*I$136/F$136</f>
        <v>224.9642222581499</v>
      </c>
      <c r="J134" s="34"/>
      <c r="K134" s="44" t="s">
        <v>139</v>
      </c>
      <c r="S134" s="34"/>
    </row>
    <row r="135" spans="1:19" x14ac:dyDescent="0.2">
      <c r="A135" s="71">
        <f>A134+1</f>
        <v>110</v>
      </c>
      <c r="D135" s="76" t="s">
        <v>19</v>
      </c>
      <c r="F135" s="74">
        <f>F136-SUM(F132:F134)</f>
        <v>195.49221299999999</v>
      </c>
      <c r="I135" s="79">
        <f>F135*I$136/F$136</f>
        <v>217.55447570331478</v>
      </c>
      <c r="J135" s="34"/>
      <c r="K135" s="44"/>
    </row>
    <row r="136" spans="1:19" x14ac:dyDescent="0.2">
      <c r="A136" s="71">
        <f>A135+1</f>
        <v>111</v>
      </c>
      <c r="D136" s="65" t="s">
        <v>45</v>
      </c>
      <c r="F136" s="78">
        <v>1019.855446</v>
      </c>
      <c r="I136" s="73">
        <f>I15</f>
        <v>1134.9511749999999</v>
      </c>
      <c r="K136" s="44" t="s">
        <v>140</v>
      </c>
    </row>
    <row r="138" spans="1:19" x14ac:dyDescent="0.2">
      <c r="C138" s="68" t="s">
        <v>89</v>
      </c>
    </row>
    <row r="139" spans="1:19" x14ac:dyDescent="0.2">
      <c r="A139" s="71">
        <f>A136+1</f>
        <v>112</v>
      </c>
      <c r="D139" s="65" t="s">
        <v>60</v>
      </c>
      <c r="F139" s="80">
        <v>5073.3100000000004</v>
      </c>
      <c r="I139" s="79">
        <f>F139*I$146/F$146</f>
        <v>3327.6839972337484</v>
      </c>
      <c r="K139" s="77" t="s">
        <v>148</v>
      </c>
    </row>
    <row r="140" spans="1:19" x14ac:dyDescent="0.2">
      <c r="A140" s="71">
        <f>A139+1</f>
        <v>113</v>
      </c>
      <c r="D140" s="65" t="s">
        <v>56</v>
      </c>
      <c r="F140" s="80">
        <v>3244.395</v>
      </c>
      <c r="I140" s="79">
        <f>F140*I$146/F$146</f>
        <v>2128.0626104466683</v>
      </c>
      <c r="K140" s="77" t="s">
        <v>149</v>
      </c>
    </row>
    <row r="141" spans="1:19" x14ac:dyDescent="0.2">
      <c r="A141" s="71"/>
      <c r="F141" s="74"/>
      <c r="K141" s="77"/>
    </row>
    <row r="142" spans="1:19" x14ac:dyDescent="0.2">
      <c r="A142" s="71">
        <f>A140+1</f>
        <v>114</v>
      </c>
      <c r="D142" s="65" t="s">
        <v>4</v>
      </c>
      <c r="F142" s="80">
        <v>142.827</v>
      </c>
      <c r="I142" s="79">
        <f>F142*I$146/F$146</f>
        <v>93.68304366831606</v>
      </c>
      <c r="J142" s="34"/>
      <c r="K142" s="77" t="s">
        <v>150</v>
      </c>
      <c r="Q142" s="35"/>
    </row>
    <row r="143" spans="1:19" x14ac:dyDescent="0.2">
      <c r="A143" s="71">
        <f>A142+1</f>
        <v>115</v>
      </c>
      <c r="D143" s="65" t="s">
        <v>57</v>
      </c>
      <c r="F143" s="80">
        <f>F140*0.0751</f>
        <v>243.6540645</v>
      </c>
      <c r="I143" s="79">
        <f>F143*I$146/F$146</f>
        <v>159.8175020445448</v>
      </c>
      <c r="J143" s="34"/>
      <c r="K143" s="77" t="s">
        <v>151</v>
      </c>
      <c r="Q143" s="35"/>
    </row>
    <row r="144" spans="1:19" x14ac:dyDescent="0.2">
      <c r="A144" s="71">
        <f>A143+1</f>
        <v>116</v>
      </c>
      <c r="D144" s="65" t="s">
        <v>18</v>
      </c>
      <c r="F144" s="80">
        <f>F140*0.03995</f>
        <v>129.61358024999998</v>
      </c>
      <c r="I144" s="79">
        <f>F144*I$146/F$146</f>
        <v>85.016101287344384</v>
      </c>
      <c r="J144" s="34"/>
      <c r="K144" s="77" t="s">
        <v>152</v>
      </c>
      <c r="Q144" s="35"/>
    </row>
    <row r="145" spans="1:11" x14ac:dyDescent="0.2">
      <c r="A145" s="71">
        <f>A144+1</f>
        <v>117</v>
      </c>
      <c r="D145" s="76" t="s">
        <v>19</v>
      </c>
      <c r="F145" s="74">
        <f>F146-SUM(F142:F144)</f>
        <v>159.91035524999995</v>
      </c>
      <c r="I145" s="79">
        <f>F145*I$146/F$146</f>
        <v>104.88835299979471</v>
      </c>
      <c r="J145" s="34"/>
      <c r="K145" s="77"/>
    </row>
    <row r="146" spans="1:11" x14ac:dyDescent="0.2">
      <c r="A146" s="71">
        <f>A145+1</f>
        <v>118</v>
      </c>
      <c r="D146" s="65" t="s">
        <v>45</v>
      </c>
      <c r="F146" s="78">
        <v>676.005</v>
      </c>
      <c r="I146" s="73">
        <f>I16</f>
        <v>443.40499999999997</v>
      </c>
      <c r="K146" s="77" t="s">
        <v>153</v>
      </c>
    </row>
    <row r="148" spans="1:11" x14ac:dyDescent="0.2">
      <c r="C148" s="68" t="s">
        <v>98</v>
      </c>
    </row>
    <row r="149" spans="1:11" x14ac:dyDescent="0.2">
      <c r="A149" s="71">
        <f>A146+1</f>
        <v>119</v>
      </c>
      <c r="D149" s="65" t="s">
        <v>60</v>
      </c>
      <c r="F149" s="80">
        <v>151.58952600000001</v>
      </c>
      <c r="I149" s="79">
        <f>F149*I$156/F$156</f>
        <v>151.58952600000001</v>
      </c>
      <c r="K149" s="77" t="s">
        <v>103</v>
      </c>
    </row>
    <row r="150" spans="1:11" x14ac:dyDescent="0.2">
      <c r="A150" s="71">
        <f>A149+1</f>
        <v>120</v>
      </c>
      <c r="D150" s="65" t="s">
        <v>56</v>
      </c>
      <c r="F150" s="80">
        <v>104.850024</v>
      </c>
      <c r="I150" s="79">
        <f>F150*I$156/F$156</f>
        <v>104.850024</v>
      </c>
      <c r="K150" s="77" t="s">
        <v>104</v>
      </c>
    </row>
    <row r="151" spans="1:11" x14ac:dyDescent="0.2">
      <c r="A151" s="71"/>
      <c r="K151" s="77"/>
    </row>
    <row r="152" spans="1:11" x14ac:dyDescent="0.2">
      <c r="A152" s="71">
        <f>A150+1</f>
        <v>121</v>
      </c>
      <c r="D152" s="65" t="s">
        <v>4</v>
      </c>
      <c r="F152" s="80">
        <v>5.0468780000000004</v>
      </c>
      <c r="I152" s="79">
        <f>F152*I$156/F$156</f>
        <v>5.0468780000000004</v>
      </c>
      <c r="J152" s="34"/>
      <c r="K152" s="77" t="s">
        <v>105</v>
      </c>
    </row>
    <row r="153" spans="1:11" x14ac:dyDescent="0.2">
      <c r="A153" s="71">
        <f>A152+1</f>
        <v>122</v>
      </c>
      <c r="D153" s="65" t="s">
        <v>57</v>
      </c>
      <c r="F153" s="80">
        <v>11.568531999999999</v>
      </c>
      <c r="I153" s="79">
        <f>F153*I$156/F$156</f>
        <v>11.568531999999999</v>
      </c>
      <c r="J153" s="34"/>
      <c r="K153" s="77" t="s">
        <v>100</v>
      </c>
    </row>
    <row r="154" spans="1:11" x14ac:dyDescent="0.2">
      <c r="A154" s="71">
        <f>A153+1</f>
        <v>123</v>
      </c>
      <c r="D154" s="65" t="s">
        <v>18</v>
      </c>
      <c r="F154" s="80">
        <v>4.9840739999999997</v>
      </c>
      <c r="I154" s="79">
        <f>F154*I$156/F$156</f>
        <v>4.9840739999999997</v>
      </c>
      <c r="J154" s="34"/>
      <c r="K154" s="77" t="s">
        <v>101</v>
      </c>
    </row>
    <row r="155" spans="1:11" x14ac:dyDescent="0.2">
      <c r="A155" s="71">
        <f>A154+1</f>
        <v>124</v>
      </c>
      <c r="D155" s="76" t="s">
        <v>19</v>
      </c>
      <c r="F155" s="74">
        <f>F156-SUM(F152:F154)</f>
        <v>3.9716060000000013</v>
      </c>
      <c r="I155" s="79">
        <f>F155*I$156/F$156</f>
        <v>3.9716060000000009</v>
      </c>
      <c r="J155" s="34"/>
      <c r="K155" s="77"/>
    </row>
    <row r="156" spans="1:11" x14ac:dyDescent="0.2">
      <c r="A156" s="71">
        <f>A155+1</f>
        <v>125</v>
      </c>
      <c r="D156" s="65" t="s">
        <v>45</v>
      </c>
      <c r="F156" s="78">
        <v>25.571090000000002</v>
      </c>
      <c r="I156" s="73">
        <f>I23</f>
        <v>25.571090000000002</v>
      </c>
      <c r="K156" s="77" t="s">
        <v>102</v>
      </c>
    </row>
    <row r="158" spans="1:11" x14ac:dyDescent="0.2">
      <c r="C158" s="68" t="s">
        <v>90</v>
      </c>
    </row>
    <row r="159" spans="1:11" x14ac:dyDescent="0.2">
      <c r="A159" s="71">
        <f>A156+1</f>
        <v>126</v>
      </c>
      <c r="D159" s="65" t="s">
        <v>60</v>
      </c>
      <c r="F159" s="80">
        <v>603.26700000000005</v>
      </c>
      <c r="I159" s="79">
        <f>F159*I$166/F$166</f>
        <v>489.92787267545873</v>
      </c>
      <c r="K159" s="77" t="s">
        <v>107</v>
      </c>
    </row>
    <row r="160" spans="1:11" x14ac:dyDescent="0.2">
      <c r="A160" s="71">
        <f>A159+1</f>
        <v>127</v>
      </c>
      <c r="D160" s="65" t="s">
        <v>56</v>
      </c>
      <c r="F160" s="80">
        <v>476.38299999999998</v>
      </c>
      <c r="I160" s="79">
        <f>F160*I$166/F$166</f>
        <v>386.88227562381672</v>
      </c>
      <c r="K160" s="77" t="s">
        <v>122</v>
      </c>
    </row>
    <row r="161" spans="1:23" x14ac:dyDescent="0.2">
      <c r="A161" s="71"/>
      <c r="F161" s="74"/>
      <c r="K161" s="77"/>
    </row>
    <row r="162" spans="1:23" x14ac:dyDescent="0.2">
      <c r="A162" s="71">
        <f>A160+1</f>
        <v>128</v>
      </c>
      <c r="D162" s="65" t="s">
        <v>4</v>
      </c>
      <c r="F162" s="80">
        <v>25.492000000000001</v>
      </c>
      <c r="I162" s="79">
        <f>F162*I$166/F$166</f>
        <v>20.702676145459296</v>
      </c>
      <c r="J162" s="34"/>
      <c r="K162" s="77" t="s">
        <v>121</v>
      </c>
      <c r="R162" s="33"/>
    </row>
    <row r="163" spans="1:23" x14ac:dyDescent="0.2">
      <c r="A163" s="71">
        <f>A162+1</f>
        <v>129</v>
      </c>
      <c r="D163" s="65" t="s">
        <v>57</v>
      </c>
      <c r="F163" s="80">
        <v>44.17</v>
      </c>
      <c r="I163" s="79">
        <f>F163*I$166/F$166</f>
        <v>35.871536377880794</v>
      </c>
      <c r="J163" s="34"/>
      <c r="K163" s="77" t="s">
        <v>120</v>
      </c>
      <c r="R163" s="33"/>
    </row>
    <row r="164" spans="1:23" x14ac:dyDescent="0.2">
      <c r="A164" s="71">
        <f>A163+1</f>
        <v>130</v>
      </c>
      <c r="D164" s="65" t="s">
        <v>18</v>
      </c>
      <c r="F164" s="80">
        <v>28.119</v>
      </c>
      <c r="I164" s="79">
        <f>F164*I$166/F$166</f>
        <v>22.836127041196058</v>
      </c>
      <c r="J164" s="34"/>
      <c r="K164" s="77" t="s">
        <v>119</v>
      </c>
      <c r="R164" s="33"/>
    </row>
    <row r="165" spans="1:23" x14ac:dyDescent="0.2">
      <c r="A165" s="71">
        <f>A164+1</f>
        <v>131</v>
      </c>
      <c r="D165" s="76" t="s">
        <v>19</v>
      </c>
      <c r="F165" s="74">
        <f>F166-SUM(F162:F164)</f>
        <v>55.388999999999982</v>
      </c>
      <c r="I165" s="79">
        <f>F165*I$166/F$166</f>
        <v>44.982760435463852</v>
      </c>
      <c r="J165" s="34"/>
      <c r="K165" s="77"/>
    </row>
    <row r="166" spans="1:23" x14ac:dyDescent="0.2">
      <c r="A166" s="71">
        <f>A165+1</f>
        <v>132</v>
      </c>
      <c r="D166" s="65" t="s">
        <v>45</v>
      </c>
      <c r="F166" s="78">
        <v>153.16999999999999</v>
      </c>
      <c r="I166" s="73">
        <f>I25</f>
        <v>124.3931</v>
      </c>
      <c r="K166" s="77" t="s">
        <v>118</v>
      </c>
    </row>
    <row r="168" spans="1:23" x14ac:dyDescent="0.2">
      <c r="C168" s="68" t="s">
        <v>63</v>
      </c>
    </row>
    <row r="169" spans="1:23" x14ac:dyDescent="0.2">
      <c r="A169" s="71">
        <f>A166+1</f>
        <v>133</v>
      </c>
      <c r="D169" s="65" t="s">
        <v>60</v>
      </c>
      <c r="I169" s="74">
        <f>I119+I129+I139+I149+I159</f>
        <v>18572.327741785841</v>
      </c>
      <c r="J169" s="74">
        <f>I169*(
1+J7)</f>
        <v>18943.774296621559</v>
      </c>
      <c r="K169" s="74">
        <f t="shared" ref="K169:W169" si="21">J169*(1+K7)</f>
        <v>19322.649782553992</v>
      </c>
      <c r="L169" s="74">
        <f t="shared" si="21"/>
        <v>19709.102778205073</v>
      </c>
      <c r="M169" s="74">
        <f t="shared" si="21"/>
        <v>20103.284833769176</v>
      </c>
      <c r="N169" s="74">
        <f t="shared" si="21"/>
        <v>20505.350530444561</v>
      </c>
      <c r="O169" s="74">
        <f t="shared" si="21"/>
        <v>20915.457541053453</v>
      </c>
      <c r="P169" s="74">
        <f t="shared" si="21"/>
        <v>21333.766691874524</v>
      </c>
      <c r="Q169" s="74">
        <f t="shared" si="21"/>
        <v>21760.442025712015</v>
      </c>
      <c r="R169" s="74">
        <f t="shared" si="21"/>
        <v>22195.650866226257</v>
      </c>
      <c r="S169" s="74">
        <f t="shared" si="21"/>
        <v>22639.563883550782</v>
      </c>
      <c r="T169" s="74">
        <f t="shared" si="21"/>
        <v>23092.355161221796</v>
      </c>
      <c r="U169" s="74">
        <f t="shared" si="21"/>
        <v>23554.202264446234</v>
      </c>
      <c r="V169" s="74">
        <f t="shared" si="21"/>
        <v>24025.286309735158</v>
      </c>
      <c r="W169" s="74">
        <f t="shared" si="21"/>
        <v>24505.792035929862</v>
      </c>
    </row>
    <row r="170" spans="1:23" x14ac:dyDescent="0.2">
      <c r="A170" s="71">
        <f>A169+1</f>
        <v>134</v>
      </c>
      <c r="D170" s="65" t="s">
        <v>56</v>
      </c>
      <c r="I170" s="74">
        <f>I120+I130+I140+I150+I160</f>
        <v>11502.824240435735</v>
      </c>
      <c r="J170" s="74">
        <f t="shared" ref="J170:W170" si="22">I170+(J169-I169)-J172</f>
        <v>11296.199366271148</v>
      </c>
      <c r="K170" s="74">
        <f t="shared" si="22"/>
        <v>11085.44199462327</v>
      </c>
      <c r="L170" s="74">
        <f t="shared" si="22"/>
        <v>10870.469475542435</v>
      </c>
      <c r="M170" s="74">
        <f t="shared" si="22"/>
        <v>10651.197506079983</v>
      </c>
      <c r="N170" s="74">
        <f t="shared" si="22"/>
        <v>10427.540097228282</v>
      </c>
      <c r="O170" s="74">
        <f t="shared" si="22"/>
        <v>10199.409540199546</v>
      </c>
      <c r="P170" s="74">
        <f t="shared" si="22"/>
        <v>9966.716372030236</v>
      </c>
      <c r="Q170" s="74">
        <f t="shared" si="22"/>
        <v>9729.3693404975384</v>
      </c>
      <c r="R170" s="74">
        <f t="shared" si="22"/>
        <v>9487.2753683341889</v>
      </c>
      <c r="S170" s="74">
        <f t="shared" si="22"/>
        <v>9240.3395167275703</v>
      </c>
      <c r="T170" s="74">
        <f t="shared" si="22"/>
        <v>8988.4649480888183</v>
      </c>
      <c r="U170" s="74">
        <f t="shared" si="22"/>
        <v>8731.5528880772945</v>
      </c>
      <c r="V170" s="74">
        <f t="shared" si="22"/>
        <v>8469.5025868655375</v>
      </c>
      <c r="W170" s="74">
        <f t="shared" si="22"/>
        <v>8202.211279629546</v>
      </c>
    </row>
    <row r="171" spans="1:23" x14ac:dyDescent="0.2">
      <c r="A171" s="71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</row>
    <row r="172" spans="1:23" x14ac:dyDescent="0.2">
      <c r="A172" s="71">
        <f>A170+1</f>
        <v>135</v>
      </c>
      <c r="D172" s="65" t="s">
        <v>4</v>
      </c>
      <c r="F172" s="37">
        <f>I172/I169</f>
        <v>3.0515113828367243E-2</v>
      </c>
      <c r="I172" s="74">
        <f>I122+I132+I142+I152+I162</f>
        <v>566.73669509833769</v>
      </c>
      <c r="J172" s="74">
        <f t="shared" ref="J172:W172" si="23">$F172*J169</f>
        <v>578.07142900030453</v>
      </c>
      <c r="K172" s="74">
        <f t="shared" si="23"/>
        <v>589.63285758031066</v>
      </c>
      <c r="L172" s="74">
        <f t="shared" si="23"/>
        <v>601.42551473191691</v>
      </c>
      <c r="M172" s="74">
        <f t="shared" si="23"/>
        <v>613.4540250265552</v>
      </c>
      <c r="N172" s="74">
        <f t="shared" si="23"/>
        <v>625.72310552708643</v>
      </c>
      <c r="O172" s="74">
        <f t="shared" si="23"/>
        <v>638.2375676376281</v>
      </c>
      <c r="P172" s="74">
        <f t="shared" si="23"/>
        <v>651.00231899038079</v>
      </c>
      <c r="Q172" s="74">
        <f t="shared" si="23"/>
        <v>664.02236537018837</v>
      </c>
      <c r="R172" s="74">
        <f t="shared" si="23"/>
        <v>677.30281267759221</v>
      </c>
      <c r="S172" s="74">
        <f t="shared" si="23"/>
        <v>690.84886893114401</v>
      </c>
      <c r="T172" s="74">
        <f t="shared" si="23"/>
        <v>704.66584630976695</v>
      </c>
      <c r="U172" s="74">
        <f t="shared" si="23"/>
        <v>718.75916323596232</v>
      </c>
      <c r="V172" s="74">
        <f t="shared" si="23"/>
        <v>733.13434650068154</v>
      </c>
      <c r="W172" s="74">
        <f t="shared" si="23"/>
        <v>747.79703343069514</v>
      </c>
    </row>
    <row r="173" spans="1:23" x14ac:dyDescent="0.2">
      <c r="A173" s="71">
        <f t="shared" ref="A173:A178" si="24">A172+1</f>
        <v>136</v>
      </c>
      <c r="D173" s="65" t="s">
        <v>57</v>
      </c>
      <c r="F173" s="37">
        <f>I173/I170</f>
        <v>7.5883746070998265E-2</v>
      </c>
      <c r="I173" s="74">
        <f>I123+I133+I143+I153+I163</f>
        <v>872.8773937605489</v>
      </c>
      <c r="J173" s="74">
        <f>$F173*J170</f>
        <v>857.19792427749132</v>
      </c>
      <c r="K173" s="74">
        <f t="shared" ref="K173:W173" si="25">$F173*K170</f>
        <v>841.2048654047727</v>
      </c>
      <c r="L173" s="74">
        <f t="shared" si="25"/>
        <v>824.89194535459978</v>
      </c>
      <c r="M173" s="74">
        <f t="shared" si="25"/>
        <v>808.25276690342343</v>
      </c>
      <c r="N173" s="74">
        <f t="shared" si="25"/>
        <v>791.28080488322348</v>
      </c>
      <c r="O173" s="74">
        <f t="shared" si="25"/>
        <v>773.96940362261944</v>
      </c>
      <c r="P173" s="74">
        <f t="shared" si="25"/>
        <v>756.31177433680352</v>
      </c>
      <c r="Q173" s="74">
        <f t="shared" si="25"/>
        <v>738.30099246527107</v>
      </c>
      <c r="R173" s="74">
        <f t="shared" si="25"/>
        <v>719.92999495630818</v>
      </c>
      <c r="S173" s="74">
        <f t="shared" si="25"/>
        <v>701.19157749716578</v>
      </c>
      <c r="T173" s="74">
        <f t="shared" si="25"/>
        <v>682.0783916888405</v>
      </c>
      <c r="U173" s="74">
        <f t="shared" si="25"/>
        <v>662.58294216434899</v>
      </c>
      <c r="V173" s="74">
        <f t="shared" si="25"/>
        <v>642.6975836493674</v>
      </c>
      <c r="W173" s="74">
        <f t="shared" si="25"/>
        <v>622.41451796408626</v>
      </c>
    </row>
    <row r="174" spans="1:23" x14ac:dyDescent="0.2">
      <c r="A174" s="71">
        <f t="shared" si="24"/>
        <v>137</v>
      </c>
      <c r="D174" s="65" t="s">
        <v>18</v>
      </c>
      <c r="F174" s="37">
        <f>I174/I170</f>
        <v>3.9183749592991486E-2</v>
      </c>
      <c r="I174" s="74">
        <f>I124+I134+I144+I154+I164</f>
        <v>450.72378464942636</v>
      </c>
      <c r="J174" s="74">
        <f t="shared" ref="J174:W174" si="26">$F174*J170</f>
        <v>442.62744732047781</v>
      </c>
      <c r="K174" s="74">
        <f t="shared" si="26"/>
        <v>434.36918324495031</v>
      </c>
      <c r="L174" s="74">
        <f t="shared" si="26"/>
        <v>425.94575388791225</v>
      </c>
      <c r="M174" s="74">
        <f t="shared" si="26"/>
        <v>417.35385594373349</v>
      </c>
      <c r="N174" s="74">
        <f t="shared" si="26"/>
        <v>408.59012004067108</v>
      </c>
      <c r="O174" s="74">
        <f t="shared" si="26"/>
        <v>399.65110941954742</v>
      </c>
      <c r="P174" s="74">
        <f t="shared" si="26"/>
        <v>390.53331858600131</v>
      </c>
      <c r="Q174" s="74">
        <f t="shared" si="26"/>
        <v>381.23317193578424</v>
      </c>
      <c r="R174" s="74">
        <f t="shared" si="26"/>
        <v>371.74702235256291</v>
      </c>
      <c r="S174" s="74">
        <f t="shared" si="26"/>
        <v>362.07114977767708</v>
      </c>
      <c r="T174" s="74">
        <f t="shared" si="26"/>
        <v>352.20175975129348</v>
      </c>
      <c r="U174" s="74">
        <f t="shared" si="26"/>
        <v>342.13498192438232</v>
      </c>
      <c r="V174" s="74">
        <f t="shared" si="26"/>
        <v>331.86686854093284</v>
      </c>
      <c r="W174" s="74">
        <f t="shared" si="26"/>
        <v>321.39339288981438</v>
      </c>
    </row>
    <row r="175" spans="1:23" x14ac:dyDescent="0.2">
      <c r="A175" s="71">
        <f t="shared" si="24"/>
        <v>138</v>
      </c>
      <c r="D175" s="76" t="s">
        <v>19</v>
      </c>
      <c r="F175" s="34"/>
      <c r="I175" s="74">
        <f>I125+I135+I145+I155+I165</f>
        <v>610.89387449168692</v>
      </c>
      <c r="J175" s="74">
        <f>I175*(1+J8)</f>
        <v>623.11175198152068</v>
      </c>
      <c r="K175" s="74">
        <f t="shared" ref="K175:W175" si="27">J175*(1+K8)</f>
        <v>635.57398702115108</v>
      </c>
      <c r="L175" s="74">
        <f t="shared" si="27"/>
        <v>648.28546676157407</v>
      </c>
      <c r="M175" s="74">
        <f t="shared" si="27"/>
        <v>661.25117609680558</v>
      </c>
      <c r="N175" s="74">
        <f t="shared" si="27"/>
        <v>674.4761996187417</v>
      </c>
      <c r="O175" s="74">
        <f t="shared" si="27"/>
        <v>687.96572361111657</v>
      </c>
      <c r="P175" s="74">
        <f t="shared" si="27"/>
        <v>701.72503808333897</v>
      </c>
      <c r="Q175" s="74">
        <f t="shared" si="27"/>
        <v>715.75953884500575</v>
      </c>
      <c r="R175" s="74">
        <f t="shared" si="27"/>
        <v>730.07472962190593</v>
      </c>
      <c r="S175" s="74">
        <f t="shared" si="27"/>
        <v>744.67622421434407</v>
      </c>
      <c r="T175" s="74">
        <f t="shared" si="27"/>
        <v>759.56974869863097</v>
      </c>
      <c r="U175" s="74">
        <f t="shared" si="27"/>
        <v>774.76114367260357</v>
      </c>
      <c r="V175" s="74">
        <f t="shared" si="27"/>
        <v>790.25636654605569</v>
      </c>
      <c r="W175" s="74">
        <f t="shared" si="27"/>
        <v>806.06149387697678</v>
      </c>
    </row>
    <row r="176" spans="1:23" x14ac:dyDescent="0.2">
      <c r="A176" s="71">
        <f t="shared" si="24"/>
        <v>139</v>
      </c>
      <c r="D176" s="65" t="s">
        <v>58</v>
      </c>
      <c r="I176" s="75">
        <f>I126+I136+I146+I156+I166</f>
        <v>2501.2317479999992</v>
      </c>
      <c r="J176" s="75">
        <f t="shared" ref="J176:W176" si="28">SUM(J172:J175)</f>
        <v>2501.008552579794</v>
      </c>
      <c r="K176" s="75">
        <f t="shared" si="28"/>
        <v>2500.7808932511848</v>
      </c>
      <c r="L176" s="75">
        <f t="shared" si="28"/>
        <v>2500.548680736003</v>
      </c>
      <c r="M176" s="75">
        <f t="shared" si="28"/>
        <v>2500.3118239705177</v>
      </c>
      <c r="N176" s="75">
        <f t="shared" si="28"/>
        <v>2500.0702300697226</v>
      </c>
      <c r="O176" s="75">
        <f t="shared" si="28"/>
        <v>2499.8238042909115</v>
      </c>
      <c r="P176" s="75">
        <f t="shared" si="28"/>
        <v>2499.5724499965245</v>
      </c>
      <c r="Q176" s="75">
        <f t="shared" si="28"/>
        <v>2499.3160686162491</v>
      </c>
      <c r="R176" s="75">
        <f t="shared" si="28"/>
        <v>2499.0545596083693</v>
      </c>
      <c r="S176" s="75">
        <f t="shared" si="28"/>
        <v>2498.7878204203307</v>
      </c>
      <c r="T176" s="75">
        <f t="shared" si="28"/>
        <v>2498.5157464485319</v>
      </c>
      <c r="U176" s="75">
        <f t="shared" si="28"/>
        <v>2498.2382309972973</v>
      </c>
      <c r="V176" s="75">
        <f t="shared" si="28"/>
        <v>2497.9551652370374</v>
      </c>
      <c r="W176" s="75">
        <f t="shared" si="28"/>
        <v>2497.6664381615728</v>
      </c>
    </row>
    <row r="177" spans="1:23" x14ac:dyDescent="0.2">
      <c r="A177" s="71">
        <f t="shared" si="24"/>
        <v>140</v>
      </c>
      <c r="D177" s="65" t="s">
        <v>59</v>
      </c>
      <c r="I177" s="74">
        <f>I17+I18+I19+I20+I21+I22+I24+I26+I27+I28</f>
        <v>125.699609</v>
      </c>
      <c r="J177" s="74">
        <f t="shared" ref="J177:W177" si="29">I177*(1+J8)</f>
        <v>128.21360117999998</v>
      </c>
      <c r="K177" s="74">
        <f t="shared" si="29"/>
        <v>130.7778732036</v>
      </c>
      <c r="L177" s="74">
        <f t="shared" si="29"/>
        <v>133.39343066767199</v>
      </c>
      <c r="M177" s="74">
        <f t="shared" si="29"/>
        <v>136.06129928102544</v>
      </c>
      <c r="N177" s="74">
        <f t="shared" si="29"/>
        <v>138.78252526664596</v>
      </c>
      <c r="O177" s="74">
        <f t="shared" si="29"/>
        <v>141.55817577197888</v>
      </c>
      <c r="P177" s="74">
        <f t="shared" si="29"/>
        <v>144.38933928741847</v>
      </c>
      <c r="Q177" s="74">
        <f t="shared" si="29"/>
        <v>147.27712607316684</v>
      </c>
      <c r="R177" s="74">
        <f t="shared" si="29"/>
        <v>150.22266859463019</v>
      </c>
      <c r="S177" s="74">
        <f t="shared" si="29"/>
        <v>153.22712196652279</v>
      </c>
      <c r="T177" s="74">
        <f t="shared" si="29"/>
        <v>156.29166440585325</v>
      </c>
      <c r="U177" s="74">
        <f t="shared" si="29"/>
        <v>159.41749769397032</v>
      </c>
      <c r="V177" s="74">
        <f t="shared" si="29"/>
        <v>162.60584764784971</v>
      </c>
      <c r="W177" s="74">
        <f t="shared" si="29"/>
        <v>165.85796460080672</v>
      </c>
    </row>
    <row r="178" spans="1:23" x14ac:dyDescent="0.2">
      <c r="A178" s="71">
        <f t="shared" si="24"/>
        <v>141</v>
      </c>
      <c r="D178" s="65" t="s">
        <v>5</v>
      </c>
      <c r="I178" s="73">
        <f t="shared" ref="I178:W178" si="30">SUM(I176:I177)</f>
        <v>2626.931356999999</v>
      </c>
      <c r="J178" s="73">
        <f t="shared" si="30"/>
        <v>2629.2221537597939</v>
      </c>
      <c r="K178" s="73">
        <f t="shared" si="30"/>
        <v>2631.5587664547847</v>
      </c>
      <c r="L178" s="73">
        <f t="shared" si="30"/>
        <v>2633.942111403675</v>
      </c>
      <c r="M178" s="73">
        <f t="shared" si="30"/>
        <v>2636.3731232515433</v>
      </c>
      <c r="N178" s="73">
        <f t="shared" si="30"/>
        <v>2638.8527553363683</v>
      </c>
      <c r="O178" s="73">
        <f t="shared" si="30"/>
        <v>2641.3819800628903</v>
      </c>
      <c r="P178" s="73">
        <f t="shared" si="30"/>
        <v>2643.9617892839428</v>
      </c>
      <c r="Q178" s="73">
        <f t="shared" si="30"/>
        <v>2646.5931946894161</v>
      </c>
      <c r="R178" s="73">
        <f t="shared" si="30"/>
        <v>2649.2772282029996</v>
      </c>
      <c r="S178" s="73">
        <f t="shared" si="30"/>
        <v>2652.0149423868534</v>
      </c>
      <c r="T178" s="73">
        <f t="shared" si="30"/>
        <v>2654.8074108543851</v>
      </c>
      <c r="U178" s="73">
        <f t="shared" si="30"/>
        <v>2657.6557286912675</v>
      </c>
      <c r="V178" s="73">
        <f t="shared" si="30"/>
        <v>2660.5610128848871</v>
      </c>
      <c r="W178" s="73">
        <f t="shared" si="30"/>
        <v>2663.5244027623794</v>
      </c>
    </row>
    <row r="180" spans="1:23" x14ac:dyDescent="0.2">
      <c r="C180" s="68" t="s">
        <v>87</v>
      </c>
      <c r="F180" s="67" t="s">
        <v>144</v>
      </c>
    </row>
    <row r="181" spans="1:23" x14ac:dyDescent="0.2">
      <c r="A181" s="71">
        <f>A178+1</f>
        <v>142</v>
      </c>
      <c r="D181" s="70" t="s">
        <v>158</v>
      </c>
      <c r="I181" s="69" t="s">
        <v>159</v>
      </c>
    </row>
    <row r="182" spans="1:23" x14ac:dyDescent="0.2">
      <c r="A182" s="71">
        <f>A181+1</f>
        <v>143</v>
      </c>
      <c r="D182" s="70" t="s">
        <v>133</v>
      </c>
      <c r="F182" s="106" t="s">
        <v>145</v>
      </c>
      <c r="I182" s="72" t="s">
        <v>134</v>
      </c>
      <c r="P182" s="63"/>
    </row>
    <row r="183" spans="1:23" x14ac:dyDescent="0.2">
      <c r="A183" s="71">
        <f>A182+1</f>
        <v>144</v>
      </c>
      <c r="D183" s="70" t="s">
        <v>141</v>
      </c>
      <c r="F183" s="106" t="s">
        <v>143</v>
      </c>
      <c r="I183" s="69" t="s">
        <v>142</v>
      </c>
    </row>
    <row r="184" spans="1:23" x14ac:dyDescent="0.2">
      <c r="A184" s="71">
        <f>A183+1</f>
        <v>145</v>
      </c>
      <c r="D184" s="70" t="s">
        <v>147</v>
      </c>
      <c r="F184" s="106" t="s">
        <v>156</v>
      </c>
      <c r="I184" s="72" t="s">
        <v>146</v>
      </c>
    </row>
    <row r="185" spans="1:23" x14ac:dyDescent="0.2">
      <c r="A185" s="71">
        <f>A184+1</f>
        <v>146</v>
      </c>
      <c r="D185" s="70" t="s">
        <v>108</v>
      </c>
      <c r="F185" s="106" t="s">
        <v>155</v>
      </c>
      <c r="I185" s="72" t="s">
        <v>154</v>
      </c>
    </row>
    <row r="186" spans="1:23" x14ac:dyDescent="0.2">
      <c r="A186" s="71">
        <f>A185+1</f>
        <v>147</v>
      </c>
      <c r="D186" s="70" t="s">
        <v>109</v>
      </c>
      <c r="F186" s="106" t="s">
        <v>157</v>
      </c>
      <c r="I186" s="69" t="s">
        <v>117</v>
      </c>
    </row>
  </sheetData>
  <hyperlinks>
    <hyperlink ref="I186" r:id="rId1"/>
    <hyperlink ref="I181" r:id="rId2"/>
  </hyperlinks>
  <pageMargins left="0.70866141732283505" right="0.70866141732283505" top="0.74803149606299202" bottom="0.74803149606299202" header="0.31496062992126" footer="0.31496062992126"/>
  <pageSetup paperSize="3" scale="47" orientation="portrait" r:id="rId3"/>
  <headerFooter>
    <oddHeader>&amp;L&amp;"Arial,Bold"California ISO&amp;R&amp;"Arial,Bold"Page &amp;P</oddHeader>
  </headerFooter>
  <rowBreaks count="2" manualBreakCount="2">
    <brk id="48" min="8" max="17" man="1"/>
    <brk id="147" min="8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Y116"/>
  <sheetViews>
    <sheetView zoomScaleNormal="100" workbookViewId="0">
      <selection activeCell="K10" sqref="K10"/>
    </sheetView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2.7109375" style="1" customWidth="1"/>
    <col min="4" max="4" width="2.7109375" style="3" customWidth="1"/>
    <col min="5" max="5" width="35.7109375" style="3" customWidth="1"/>
    <col min="6" max="6" width="10.7109375" style="2" customWidth="1"/>
    <col min="7" max="7" width="2.7109375" style="3" customWidth="1"/>
    <col min="8" max="71" width="10.7109375" style="3" customWidth="1"/>
    <col min="72" max="16384" width="9.140625" style="3"/>
  </cols>
  <sheetData>
    <row r="1" spans="1:24" x14ac:dyDescent="0.2">
      <c r="A1" s="1" t="s">
        <v>22</v>
      </c>
      <c r="B1" s="1"/>
      <c r="E1" s="29" t="s">
        <v>66</v>
      </c>
    </row>
    <row r="2" spans="1:24" x14ac:dyDescent="0.2">
      <c r="A2" s="1" t="s">
        <v>0</v>
      </c>
      <c r="B2" s="1"/>
    </row>
    <row r="3" spans="1:24" s="5" customFormat="1" x14ac:dyDescent="0.2">
      <c r="A3" s="4"/>
      <c r="E3" s="6"/>
      <c r="F3" s="4" t="s">
        <v>3</v>
      </c>
      <c r="H3" s="5">
        <v>2017</v>
      </c>
      <c r="I3" s="5">
        <v>2018</v>
      </c>
      <c r="J3" s="5">
        <v>2019</v>
      </c>
      <c r="K3" s="5">
        <v>2020</v>
      </c>
      <c r="L3" s="5">
        <v>2021</v>
      </c>
      <c r="M3" s="5">
        <v>2022</v>
      </c>
      <c r="N3" s="5">
        <v>2023</v>
      </c>
      <c r="O3" s="5">
        <v>2024</v>
      </c>
      <c r="P3" s="5">
        <v>2025</v>
      </c>
      <c r="Q3" s="5">
        <v>2026</v>
      </c>
      <c r="R3" s="5">
        <v>2027</v>
      </c>
      <c r="S3" s="5">
        <v>2028</v>
      </c>
      <c r="T3" s="5">
        <v>2029</v>
      </c>
      <c r="U3" s="5">
        <v>2030</v>
      </c>
      <c r="V3" s="5">
        <v>2031</v>
      </c>
      <c r="W3" s="5">
        <v>2032</v>
      </c>
    </row>
    <row r="4" spans="1:24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ref="K4:W4" si="0">J4+1</f>
        <v>3</v>
      </c>
      <c r="L4" s="10">
        <f t="shared" si="0"/>
        <v>4</v>
      </c>
      <c r="M4" s="10">
        <f t="shared" si="0"/>
        <v>5</v>
      </c>
      <c r="N4" s="10">
        <f t="shared" si="0"/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10">
        <f t="shared" si="0"/>
        <v>11</v>
      </c>
      <c r="T4" s="10">
        <f t="shared" si="0"/>
        <v>12</v>
      </c>
      <c r="U4" s="10">
        <f t="shared" si="0"/>
        <v>13</v>
      </c>
      <c r="V4" s="10">
        <f t="shared" si="0"/>
        <v>14</v>
      </c>
      <c r="W4" s="10">
        <f t="shared" si="0"/>
        <v>15</v>
      </c>
      <c r="X4" s="10"/>
    </row>
    <row r="5" spans="1:24" s="8" customFormat="1" x14ac:dyDescent="0.2">
      <c r="A5" s="4"/>
      <c r="E5" s="9"/>
      <c r="F5" s="1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4" s="8" customFormat="1" x14ac:dyDescent="0.2">
      <c r="A6" s="4"/>
      <c r="C6" s="8" t="s">
        <v>64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4" s="8" customFormat="1" x14ac:dyDescent="0.2">
      <c r="A7" s="10">
        <v>1</v>
      </c>
      <c r="D7" s="13" t="s">
        <v>23</v>
      </c>
      <c r="E7" s="19"/>
      <c r="F7" s="21">
        <v>2017</v>
      </c>
      <c r="I7" s="10"/>
      <c r="J7" s="10"/>
      <c r="K7" s="10"/>
      <c r="L7" s="10"/>
      <c r="M7" s="10"/>
      <c r="N7" s="10"/>
      <c r="O7" s="10"/>
      <c r="P7" s="12"/>
      <c r="Q7" s="12"/>
      <c r="R7" s="10"/>
      <c r="S7" s="10"/>
      <c r="T7" s="10"/>
      <c r="U7" s="10"/>
      <c r="V7" s="10"/>
      <c r="W7" s="10"/>
    </row>
    <row r="8" spans="1:24" s="8" customFormat="1" x14ac:dyDescent="0.2">
      <c r="A8" s="10">
        <f>A7+1</f>
        <v>2</v>
      </c>
      <c r="D8" s="13" t="s">
        <v>32</v>
      </c>
      <c r="E8" s="19"/>
      <c r="F8" s="17"/>
      <c r="H8" s="46">
        <v>0</v>
      </c>
      <c r="I8" s="46">
        <v>222.19201894852768</v>
      </c>
      <c r="J8" s="46">
        <v>578.86145155473878</v>
      </c>
      <c r="K8" s="46">
        <v>461.73226281244001</v>
      </c>
      <c r="L8" s="46">
        <v>201.00978484123999</v>
      </c>
      <c r="M8" s="46">
        <v>393.06945918414101</v>
      </c>
      <c r="N8" s="46">
        <v>447.37730107423869</v>
      </c>
      <c r="O8" s="46">
        <v>528.78874631250005</v>
      </c>
      <c r="P8" s="46">
        <v>130</v>
      </c>
      <c r="Q8" s="46">
        <v>10</v>
      </c>
      <c r="R8" s="46">
        <v>0</v>
      </c>
      <c r="S8" s="46">
        <v>0</v>
      </c>
      <c r="T8" s="46">
        <v>0</v>
      </c>
      <c r="U8" s="46">
        <v>0</v>
      </c>
      <c r="V8" s="46">
        <v>0</v>
      </c>
      <c r="W8" s="46">
        <v>0</v>
      </c>
    </row>
    <row r="9" spans="1:24" x14ac:dyDescent="0.2">
      <c r="A9" s="10"/>
      <c r="F9" s="30"/>
      <c r="P9" s="62"/>
      <c r="Q9" s="12"/>
      <c r="R9" s="12"/>
      <c r="S9" s="12"/>
    </row>
    <row r="10" spans="1:24" s="8" customFormat="1" x14ac:dyDescent="0.2">
      <c r="A10" s="10">
        <f>A8+1</f>
        <v>3</v>
      </c>
      <c r="D10" s="13" t="s">
        <v>30</v>
      </c>
      <c r="E10" s="19"/>
      <c r="F10" s="18" t="s">
        <v>33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4" s="8" customFormat="1" x14ac:dyDescent="0.2">
      <c r="A11" s="10">
        <f>A10+1</f>
        <v>4</v>
      </c>
      <c r="D11" s="13" t="s">
        <v>31</v>
      </c>
      <c r="E11" s="19"/>
      <c r="F11" s="18" t="s">
        <v>37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4" s="8" customFormat="1" x14ac:dyDescent="0.2">
      <c r="A12" s="10"/>
      <c r="D12" s="13"/>
      <c r="E12" s="19"/>
      <c r="F12" s="1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4" s="8" customFormat="1" x14ac:dyDescent="0.2">
      <c r="A13" s="10">
        <f>A11+1</f>
        <v>5</v>
      </c>
      <c r="D13" s="13" t="s">
        <v>71</v>
      </c>
      <c r="E13" s="19"/>
      <c r="F13" s="22">
        <v>2.5000000000000001E-2</v>
      </c>
      <c r="G13" s="23"/>
      <c r="H13" s="36">
        <f>$F13</f>
        <v>2.5000000000000001E-2</v>
      </c>
      <c r="I13" s="36">
        <f>$F13</f>
        <v>2.5000000000000001E-2</v>
      </c>
      <c r="J13" s="36">
        <f t="shared" ref="J13:W13" si="1">$F13</f>
        <v>2.5000000000000001E-2</v>
      </c>
      <c r="K13" s="36">
        <f t="shared" si="1"/>
        <v>2.5000000000000001E-2</v>
      </c>
      <c r="L13" s="36">
        <f t="shared" si="1"/>
        <v>2.5000000000000001E-2</v>
      </c>
      <c r="M13" s="36">
        <f t="shared" si="1"/>
        <v>2.5000000000000001E-2</v>
      </c>
      <c r="N13" s="36">
        <f t="shared" si="1"/>
        <v>2.5000000000000001E-2</v>
      </c>
      <c r="O13" s="36">
        <f t="shared" si="1"/>
        <v>2.5000000000000001E-2</v>
      </c>
      <c r="P13" s="36">
        <f t="shared" si="1"/>
        <v>2.5000000000000001E-2</v>
      </c>
      <c r="Q13" s="36">
        <f t="shared" si="1"/>
        <v>2.5000000000000001E-2</v>
      </c>
      <c r="R13" s="36">
        <f t="shared" si="1"/>
        <v>2.5000000000000001E-2</v>
      </c>
      <c r="S13" s="36">
        <f t="shared" si="1"/>
        <v>2.5000000000000001E-2</v>
      </c>
      <c r="T13" s="36">
        <f t="shared" si="1"/>
        <v>2.5000000000000001E-2</v>
      </c>
      <c r="U13" s="36">
        <f t="shared" si="1"/>
        <v>2.5000000000000001E-2</v>
      </c>
      <c r="V13" s="36">
        <f t="shared" si="1"/>
        <v>2.5000000000000001E-2</v>
      </c>
      <c r="W13" s="36">
        <f t="shared" si="1"/>
        <v>2.5000000000000001E-2</v>
      </c>
    </row>
    <row r="14" spans="1:24" s="8" customFormat="1" x14ac:dyDescent="0.2">
      <c r="A14" s="10"/>
      <c r="D14" s="13"/>
      <c r="E14" s="19"/>
      <c r="F14" s="24"/>
      <c r="G14" s="23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4" s="8" customFormat="1" x14ac:dyDescent="0.2">
      <c r="A15" s="10">
        <f>A13+1</f>
        <v>6</v>
      </c>
      <c r="D15" s="13" t="s">
        <v>24</v>
      </c>
      <c r="E15" s="19"/>
      <c r="F15" s="22">
        <v>0.5</v>
      </c>
      <c r="G15" s="23"/>
      <c r="H15" s="15"/>
      <c r="I15" s="36">
        <f t="shared" ref="I15:W16" si="2">$F15</f>
        <v>0.5</v>
      </c>
      <c r="J15" s="36">
        <f t="shared" si="2"/>
        <v>0.5</v>
      </c>
      <c r="K15" s="36">
        <f t="shared" si="2"/>
        <v>0.5</v>
      </c>
      <c r="L15" s="36">
        <f t="shared" si="2"/>
        <v>0.5</v>
      </c>
      <c r="M15" s="36">
        <f t="shared" si="2"/>
        <v>0.5</v>
      </c>
      <c r="N15" s="36">
        <f t="shared" si="2"/>
        <v>0.5</v>
      </c>
      <c r="O15" s="36">
        <f t="shared" si="2"/>
        <v>0.5</v>
      </c>
      <c r="P15" s="36">
        <f t="shared" si="2"/>
        <v>0.5</v>
      </c>
      <c r="Q15" s="36">
        <f t="shared" si="2"/>
        <v>0.5</v>
      </c>
      <c r="R15" s="36">
        <f t="shared" si="2"/>
        <v>0.5</v>
      </c>
      <c r="S15" s="36">
        <f t="shared" si="2"/>
        <v>0.5</v>
      </c>
      <c r="T15" s="36">
        <f t="shared" si="2"/>
        <v>0.5</v>
      </c>
      <c r="U15" s="36">
        <f t="shared" si="2"/>
        <v>0.5</v>
      </c>
      <c r="V15" s="36">
        <f t="shared" si="2"/>
        <v>0.5</v>
      </c>
      <c r="W15" s="36">
        <f t="shared" si="2"/>
        <v>0.5</v>
      </c>
    </row>
    <row r="16" spans="1:24" s="8" customFormat="1" x14ac:dyDescent="0.2">
      <c r="A16" s="10">
        <f>A15+1</f>
        <v>7</v>
      </c>
      <c r="D16" s="13" t="s">
        <v>25</v>
      </c>
      <c r="E16" s="19"/>
      <c r="F16" s="22">
        <v>0.06</v>
      </c>
      <c r="G16" s="23"/>
      <c r="H16" s="15"/>
      <c r="I16" s="36">
        <f t="shared" si="2"/>
        <v>0.06</v>
      </c>
      <c r="J16" s="36">
        <f t="shared" si="2"/>
        <v>0.06</v>
      </c>
      <c r="K16" s="36">
        <f t="shared" si="2"/>
        <v>0.06</v>
      </c>
      <c r="L16" s="36">
        <f t="shared" si="2"/>
        <v>0.06</v>
      </c>
      <c r="M16" s="36">
        <f t="shared" si="2"/>
        <v>0.06</v>
      </c>
      <c r="N16" s="36">
        <f t="shared" si="2"/>
        <v>0.06</v>
      </c>
      <c r="O16" s="36">
        <f t="shared" si="2"/>
        <v>0.06</v>
      </c>
      <c r="P16" s="36">
        <f t="shared" si="2"/>
        <v>0.06</v>
      </c>
      <c r="Q16" s="36">
        <f t="shared" si="2"/>
        <v>0.06</v>
      </c>
      <c r="R16" s="36">
        <f t="shared" si="2"/>
        <v>0.06</v>
      </c>
      <c r="S16" s="36">
        <f t="shared" si="2"/>
        <v>0.06</v>
      </c>
      <c r="T16" s="36">
        <f t="shared" si="2"/>
        <v>0.06</v>
      </c>
      <c r="U16" s="36">
        <f t="shared" si="2"/>
        <v>0.06</v>
      </c>
      <c r="V16" s="36">
        <f t="shared" si="2"/>
        <v>0.06</v>
      </c>
      <c r="W16" s="36">
        <f t="shared" si="2"/>
        <v>0.06</v>
      </c>
    </row>
    <row r="17" spans="1:24" s="8" customFormat="1" x14ac:dyDescent="0.2">
      <c r="A17" s="10"/>
      <c r="D17" s="13"/>
      <c r="E17" s="19"/>
      <c r="F17" s="24"/>
      <c r="G17" s="23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4" s="8" customFormat="1" x14ac:dyDescent="0.2">
      <c r="A18" s="10">
        <f>A16+1</f>
        <v>8</v>
      </c>
      <c r="D18" s="13" t="s">
        <v>26</v>
      </c>
      <c r="E18" s="19"/>
      <c r="F18" s="26"/>
      <c r="G18" s="23"/>
      <c r="H18" s="15"/>
      <c r="I18" s="15">
        <f t="shared" ref="I18:W18" si="3">1-I15</f>
        <v>0.5</v>
      </c>
      <c r="J18" s="15">
        <f t="shared" si="3"/>
        <v>0.5</v>
      </c>
      <c r="K18" s="15">
        <f t="shared" si="3"/>
        <v>0.5</v>
      </c>
      <c r="L18" s="15">
        <f t="shared" si="3"/>
        <v>0.5</v>
      </c>
      <c r="M18" s="15">
        <f t="shared" si="3"/>
        <v>0.5</v>
      </c>
      <c r="N18" s="15">
        <f t="shared" si="3"/>
        <v>0.5</v>
      </c>
      <c r="O18" s="15">
        <f t="shared" si="3"/>
        <v>0.5</v>
      </c>
      <c r="P18" s="15">
        <f t="shared" si="3"/>
        <v>0.5</v>
      </c>
      <c r="Q18" s="15">
        <f t="shared" si="3"/>
        <v>0.5</v>
      </c>
      <c r="R18" s="15">
        <f t="shared" si="3"/>
        <v>0.5</v>
      </c>
      <c r="S18" s="15">
        <f t="shared" si="3"/>
        <v>0.5</v>
      </c>
      <c r="T18" s="15">
        <f t="shared" si="3"/>
        <v>0.5</v>
      </c>
      <c r="U18" s="15">
        <f t="shared" si="3"/>
        <v>0.5</v>
      </c>
      <c r="V18" s="15">
        <f t="shared" si="3"/>
        <v>0.5</v>
      </c>
      <c r="W18" s="15">
        <f t="shared" si="3"/>
        <v>0.5</v>
      </c>
    </row>
    <row r="19" spans="1:24" s="8" customFormat="1" x14ac:dyDescent="0.2">
      <c r="A19" s="10">
        <f>A18+1</f>
        <v>9</v>
      </c>
      <c r="D19" s="13" t="s">
        <v>27</v>
      </c>
      <c r="E19" s="19"/>
      <c r="F19" s="22">
        <v>0.11</v>
      </c>
      <c r="G19" s="23"/>
      <c r="H19" s="15"/>
      <c r="I19" s="36">
        <f t="shared" ref="I19:W19" si="4">$F19</f>
        <v>0.11</v>
      </c>
      <c r="J19" s="36">
        <f t="shared" si="4"/>
        <v>0.11</v>
      </c>
      <c r="K19" s="36">
        <f t="shared" si="4"/>
        <v>0.11</v>
      </c>
      <c r="L19" s="36">
        <f t="shared" si="4"/>
        <v>0.11</v>
      </c>
      <c r="M19" s="36">
        <f t="shared" si="4"/>
        <v>0.11</v>
      </c>
      <c r="N19" s="36">
        <f t="shared" si="4"/>
        <v>0.11</v>
      </c>
      <c r="O19" s="36">
        <f t="shared" si="4"/>
        <v>0.11</v>
      </c>
      <c r="P19" s="36">
        <f t="shared" si="4"/>
        <v>0.11</v>
      </c>
      <c r="Q19" s="36">
        <f t="shared" si="4"/>
        <v>0.11</v>
      </c>
      <c r="R19" s="36">
        <f t="shared" si="4"/>
        <v>0.11</v>
      </c>
      <c r="S19" s="36">
        <f t="shared" si="4"/>
        <v>0.11</v>
      </c>
      <c r="T19" s="36">
        <f t="shared" si="4"/>
        <v>0.11</v>
      </c>
      <c r="U19" s="36">
        <f t="shared" si="4"/>
        <v>0.11</v>
      </c>
      <c r="V19" s="36">
        <f t="shared" si="4"/>
        <v>0.11</v>
      </c>
      <c r="W19" s="36">
        <f t="shared" si="4"/>
        <v>0.11</v>
      </c>
    </row>
    <row r="20" spans="1:24" s="8" customFormat="1" x14ac:dyDescent="0.2">
      <c r="A20" s="10"/>
      <c r="D20" s="13"/>
      <c r="E20" s="19"/>
      <c r="F20" s="2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4" s="8" customFormat="1" x14ac:dyDescent="0.2">
      <c r="A21" s="10">
        <f>A19+1</f>
        <v>10</v>
      </c>
      <c r="D21" s="13" t="s">
        <v>65</v>
      </c>
      <c r="E21" s="19"/>
      <c r="F21" s="26"/>
      <c r="G21" s="23"/>
      <c r="H21" s="15"/>
      <c r="I21" s="15">
        <f>I15*I16+I18*I19</f>
        <v>8.4999999999999992E-2</v>
      </c>
      <c r="J21" s="15">
        <f t="shared" ref="J21:W21" si="5">J15*J16+J18*J19</f>
        <v>8.4999999999999992E-2</v>
      </c>
      <c r="K21" s="15">
        <f t="shared" si="5"/>
        <v>8.4999999999999992E-2</v>
      </c>
      <c r="L21" s="15">
        <f t="shared" si="5"/>
        <v>8.4999999999999992E-2</v>
      </c>
      <c r="M21" s="15">
        <f t="shared" si="5"/>
        <v>8.4999999999999992E-2</v>
      </c>
      <c r="N21" s="15">
        <f t="shared" si="5"/>
        <v>8.4999999999999992E-2</v>
      </c>
      <c r="O21" s="15">
        <f t="shared" si="5"/>
        <v>8.4999999999999992E-2</v>
      </c>
      <c r="P21" s="15">
        <f t="shared" si="5"/>
        <v>8.4999999999999992E-2</v>
      </c>
      <c r="Q21" s="15">
        <f t="shared" si="5"/>
        <v>8.4999999999999992E-2</v>
      </c>
      <c r="R21" s="15">
        <f t="shared" si="5"/>
        <v>8.4999999999999992E-2</v>
      </c>
      <c r="S21" s="15">
        <f t="shared" si="5"/>
        <v>8.4999999999999992E-2</v>
      </c>
      <c r="T21" s="15">
        <f t="shared" si="5"/>
        <v>8.4999999999999992E-2</v>
      </c>
      <c r="U21" s="15">
        <f t="shared" si="5"/>
        <v>8.4999999999999992E-2</v>
      </c>
      <c r="V21" s="15">
        <f t="shared" si="5"/>
        <v>8.4999999999999992E-2</v>
      </c>
      <c r="W21" s="15">
        <f t="shared" si="5"/>
        <v>8.4999999999999992E-2</v>
      </c>
    </row>
    <row r="22" spans="1:24" s="8" customFormat="1" x14ac:dyDescent="0.2">
      <c r="A22" s="10"/>
      <c r="D22" s="13"/>
      <c r="E22" s="19"/>
      <c r="F22" s="26"/>
      <c r="G22" s="23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4" s="8" customFormat="1" x14ac:dyDescent="0.2">
      <c r="A23" s="10">
        <f>A21+1</f>
        <v>11</v>
      </c>
      <c r="D23" s="13" t="s">
        <v>81</v>
      </c>
      <c r="E23" s="19"/>
      <c r="F23" s="26"/>
      <c r="G23" s="23"/>
      <c r="H23" s="42"/>
      <c r="I23" s="42">
        <v>0.05</v>
      </c>
      <c r="J23" s="42">
        <f>MAX(0.1*(1-SUM($I23:I23)),(1-SUM($I23:I23))/(16.5-J4))</f>
        <v>9.5000000000000001E-2</v>
      </c>
      <c r="K23" s="42">
        <f>MAX(0.1*(1-SUM($I23:J23)),(1-SUM($I23:J23))/(16.5-K4))</f>
        <v>8.5500000000000007E-2</v>
      </c>
      <c r="L23" s="42">
        <f>MAX(0.1*(1-SUM($I23:K23)),(1-SUM($I23:K23))/(16.5-L4))</f>
        <v>7.6950000000000005E-2</v>
      </c>
      <c r="M23" s="42">
        <f>MAX(0.1*(1-SUM($I23:L23)),(1-SUM($I23:L23))/(16.5-M4))</f>
        <v>6.9254999999999997E-2</v>
      </c>
      <c r="N23" s="42">
        <f>MAX(0.1*(1-SUM($I23:M23)),(1-SUM($I23:M23))/(16.5-N4))</f>
        <v>6.2329499999999996E-2</v>
      </c>
      <c r="O23" s="42">
        <f>MAX(0.1*(1-SUM($I23:N23)),(1-SUM($I23:N23))/(16.5-O4))</f>
        <v>5.9048999999999997E-2</v>
      </c>
      <c r="P23" s="42">
        <f>MAX(0.1*(1-SUM($I23:O23)),(1-SUM($I23:O23))/(16.5-P4))</f>
        <v>5.9048999999999983E-2</v>
      </c>
      <c r="Q23" s="42">
        <f>MAX(0.1*(1-SUM($I23:P23)),(1-SUM($I23:P23))/(16.5-Q4))</f>
        <v>5.9048999999999997E-2</v>
      </c>
      <c r="R23" s="42">
        <f>MAX(0.1*(1-SUM($I23:Q23)),(1-SUM($I23:Q23))/(16.5-R4))</f>
        <v>5.904899999999999E-2</v>
      </c>
      <c r="S23" s="42">
        <f>MAX(0.1*(1-SUM($I23:R23)),(1-SUM($I23:R23))/(16.5-S4))</f>
        <v>5.904899999999999E-2</v>
      </c>
      <c r="T23" s="42">
        <f>MAX(0.1*(1-SUM($I23:S23)),(1-SUM($I23:S23))/(16.5-T4))</f>
        <v>5.9048999999999983E-2</v>
      </c>
      <c r="U23" s="42">
        <f>MAX(0.1*(1-SUM($I23:T23)),(1-SUM($I23:T23))/(16.5-U4))</f>
        <v>5.904899999999997E-2</v>
      </c>
      <c r="V23" s="42">
        <f>MAX(0.1*(1-SUM($I23:U23)),(1-SUM($I23:U23))/(16.5-V4))</f>
        <v>5.9048999999999949E-2</v>
      </c>
      <c r="W23" s="42">
        <f>MAX(0.1*(1-SUM($I23:V23)),(1-SUM($I23:V23))/(16.5-W4))</f>
        <v>5.9048999999999983E-2</v>
      </c>
      <c r="X23" s="42">
        <f>MAX(0.1*(1-SUM($I23:W23)),(1-SUM($I23:W23))/0.5)/2</f>
        <v>2.9524499999999954E-2</v>
      </c>
    </row>
    <row r="24" spans="1:24" s="8" customFormat="1" x14ac:dyDescent="0.2">
      <c r="A24" s="10">
        <f>A23+1</f>
        <v>12</v>
      </c>
      <c r="D24" s="13" t="s">
        <v>85</v>
      </c>
      <c r="E24" s="19"/>
      <c r="F24" s="18" t="s">
        <v>37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s="8" customFormat="1" x14ac:dyDescent="0.2">
      <c r="A25" s="10">
        <f>A24+1</f>
        <v>13</v>
      </c>
      <c r="D25" s="13" t="s">
        <v>82</v>
      </c>
      <c r="E25" s="19"/>
      <c r="F25" s="39">
        <v>0.35</v>
      </c>
      <c r="G25" s="23"/>
      <c r="H25" s="40">
        <f t="shared" ref="H25:W25" si="6">$F25</f>
        <v>0.35</v>
      </c>
      <c r="I25" s="40">
        <f t="shared" si="6"/>
        <v>0.35</v>
      </c>
      <c r="J25" s="40">
        <f t="shared" si="6"/>
        <v>0.35</v>
      </c>
      <c r="K25" s="40">
        <f t="shared" si="6"/>
        <v>0.35</v>
      </c>
      <c r="L25" s="40">
        <f t="shared" si="6"/>
        <v>0.35</v>
      </c>
      <c r="M25" s="40">
        <f t="shared" si="6"/>
        <v>0.35</v>
      </c>
      <c r="N25" s="40">
        <f t="shared" si="6"/>
        <v>0.35</v>
      </c>
      <c r="O25" s="40">
        <f t="shared" si="6"/>
        <v>0.35</v>
      </c>
      <c r="P25" s="40">
        <f t="shared" si="6"/>
        <v>0.35</v>
      </c>
      <c r="Q25" s="40">
        <f t="shared" si="6"/>
        <v>0.35</v>
      </c>
      <c r="R25" s="40">
        <f t="shared" si="6"/>
        <v>0.35</v>
      </c>
      <c r="S25" s="40">
        <f t="shared" si="6"/>
        <v>0.35</v>
      </c>
      <c r="T25" s="40">
        <f t="shared" si="6"/>
        <v>0.35</v>
      </c>
      <c r="U25" s="40">
        <f t="shared" si="6"/>
        <v>0.35</v>
      </c>
      <c r="V25" s="40">
        <f t="shared" si="6"/>
        <v>0.35</v>
      </c>
      <c r="W25" s="40">
        <f t="shared" si="6"/>
        <v>0.35</v>
      </c>
    </row>
    <row r="26" spans="1:24" s="8" customFormat="1" x14ac:dyDescent="0.2">
      <c r="A26" s="10"/>
      <c r="D26" s="13"/>
      <c r="E26" s="19"/>
      <c r="F26" s="41"/>
      <c r="G26" s="23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4" s="8" customFormat="1" x14ac:dyDescent="0.2">
      <c r="A27" s="10">
        <f>A25+1</f>
        <v>14</v>
      </c>
      <c r="D27" s="13" t="s">
        <v>83</v>
      </c>
      <c r="E27" s="19"/>
      <c r="F27" s="38">
        <v>2</v>
      </c>
      <c r="G27" s="23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4" s="8" customFormat="1" x14ac:dyDescent="0.2">
      <c r="A28" s="10">
        <f>A27+1</f>
        <v>15</v>
      </c>
      <c r="D28" s="13" t="s">
        <v>86</v>
      </c>
      <c r="E28" s="19"/>
      <c r="F28" s="22" t="s">
        <v>37</v>
      </c>
      <c r="G28" s="23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s="8" customFormat="1" x14ac:dyDescent="0.2">
      <c r="A29" s="10">
        <f>A28+1</f>
        <v>16</v>
      </c>
      <c r="D29" s="13" t="s">
        <v>84</v>
      </c>
      <c r="E29" s="19"/>
      <c r="F29" s="39">
        <v>8.8400000000000006E-2</v>
      </c>
      <c r="G29" s="23"/>
      <c r="H29" s="40">
        <f t="shared" ref="H29:W29" si="7">$F29</f>
        <v>8.8400000000000006E-2</v>
      </c>
      <c r="I29" s="40">
        <f t="shared" si="7"/>
        <v>8.8400000000000006E-2</v>
      </c>
      <c r="J29" s="40">
        <f t="shared" si="7"/>
        <v>8.8400000000000006E-2</v>
      </c>
      <c r="K29" s="40">
        <f t="shared" si="7"/>
        <v>8.8400000000000006E-2</v>
      </c>
      <c r="L29" s="40">
        <f t="shared" si="7"/>
        <v>8.8400000000000006E-2</v>
      </c>
      <c r="M29" s="40">
        <f t="shared" si="7"/>
        <v>8.8400000000000006E-2</v>
      </c>
      <c r="N29" s="40">
        <f t="shared" si="7"/>
        <v>8.8400000000000006E-2</v>
      </c>
      <c r="O29" s="40">
        <f t="shared" si="7"/>
        <v>8.8400000000000006E-2</v>
      </c>
      <c r="P29" s="40">
        <f t="shared" si="7"/>
        <v>8.8400000000000006E-2</v>
      </c>
      <c r="Q29" s="40">
        <f t="shared" si="7"/>
        <v>8.8400000000000006E-2</v>
      </c>
      <c r="R29" s="40">
        <f t="shared" si="7"/>
        <v>8.8400000000000006E-2</v>
      </c>
      <c r="S29" s="40">
        <f t="shared" si="7"/>
        <v>8.8400000000000006E-2</v>
      </c>
      <c r="T29" s="40">
        <f t="shared" si="7"/>
        <v>8.8400000000000006E-2</v>
      </c>
      <c r="U29" s="40">
        <f t="shared" si="7"/>
        <v>8.8400000000000006E-2</v>
      </c>
      <c r="V29" s="40">
        <f t="shared" si="7"/>
        <v>8.8400000000000006E-2</v>
      </c>
      <c r="W29" s="40">
        <f t="shared" si="7"/>
        <v>8.8400000000000006E-2</v>
      </c>
    </row>
    <row r="30" spans="1:24" s="8" customFormat="1" x14ac:dyDescent="0.2">
      <c r="A30" s="10"/>
      <c r="D30" s="13"/>
      <c r="E30" s="19"/>
      <c r="F30" s="24"/>
      <c r="G30" s="23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4" s="8" customFormat="1" x14ac:dyDescent="0.2">
      <c r="A31" s="10">
        <f>A29+1</f>
        <v>17</v>
      </c>
      <c r="D31" s="13" t="s">
        <v>28</v>
      </c>
      <c r="E31" s="19"/>
      <c r="F31" s="22">
        <v>0.02</v>
      </c>
      <c r="G31" s="23"/>
      <c r="H31" s="15"/>
      <c r="I31" s="36">
        <f t="shared" ref="I31:W32" si="8">$F31</f>
        <v>0.02</v>
      </c>
      <c r="J31" s="36">
        <f t="shared" si="8"/>
        <v>0.02</v>
      </c>
      <c r="K31" s="36">
        <f t="shared" si="8"/>
        <v>0.02</v>
      </c>
      <c r="L31" s="36">
        <f t="shared" si="8"/>
        <v>0.02</v>
      </c>
      <c r="M31" s="36">
        <f t="shared" si="8"/>
        <v>0.02</v>
      </c>
      <c r="N31" s="36">
        <f t="shared" si="8"/>
        <v>0.02</v>
      </c>
      <c r="O31" s="36">
        <f t="shared" si="8"/>
        <v>0.02</v>
      </c>
      <c r="P31" s="36">
        <f t="shared" si="8"/>
        <v>0.02</v>
      </c>
      <c r="Q31" s="36">
        <f t="shared" si="8"/>
        <v>0.02</v>
      </c>
      <c r="R31" s="36">
        <f t="shared" si="8"/>
        <v>0.02</v>
      </c>
      <c r="S31" s="36">
        <f t="shared" si="8"/>
        <v>0.02</v>
      </c>
      <c r="T31" s="36">
        <f t="shared" si="8"/>
        <v>0.02</v>
      </c>
      <c r="U31" s="36">
        <f t="shared" si="8"/>
        <v>0.02</v>
      </c>
      <c r="V31" s="36">
        <f t="shared" si="8"/>
        <v>0.02</v>
      </c>
      <c r="W31" s="36">
        <f t="shared" si="8"/>
        <v>0.02</v>
      </c>
    </row>
    <row r="32" spans="1:24" s="8" customFormat="1" x14ac:dyDescent="0.2">
      <c r="A32" s="10">
        <f>A31+1</f>
        <v>18</v>
      </c>
      <c r="D32" s="13" t="s">
        <v>29</v>
      </c>
      <c r="E32" s="19"/>
      <c r="F32" s="22">
        <v>0.02</v>
      </c>
      <c r="G32" s="23"/>
      <c r="H32" s="15"/>
      <c r="I32" s="36">
        <f t="shared" si="8"/>
        <v>0.02</v>
      </c>
      <c r="J32" s="36">
        <f t="shared" si="8"/>
        <v>0.02</v>
      </c>
      <c r="K32" s="36">
        <f t="shared" si="8"/>
        <v>0.02</v>
      </c>
      <c r="L32" s="36">
        <f t="shared" si="8"/>
        <v>0.02</v>
      </c>
      <c r="M32" s="36">
        <f t="shared" si="8"/>
        <v>0.02</v>
      </c>
      <c r="N32" s="36">
        <f t="shared" si="8"/>
        <v>0.02</v>
      </c>
      <c r="O32" s="36">
        <f t="shared" si="8"/>
        <v>0.02</v>
      </c>
      <c r="P32" s="36">
        <f t="shared" si="8"/>
        <v>0.02</v>
      </c>
      <c r="Q32" s="36">
        <f t="shared" si="8"/>
        <v>0.02</v>
      </c>
      <c r="R32" s="36">
        <f t="shared" si="8"/>
        <v>0.02</v>
      </c>
      <c r="S32" s="36">
        <f t="shared" si="8"/>
        <v>0.02</v>
      </c>
      <c r="T32" s="36">
        <f t="shared" si="8"/>
        <v>0.02</v>
      </c>
      <c r="U32" s="36">
        <f t="shared" si="8"/>
        <v>0.02</v>
      </c>
      <c r="V32" s="36">
        <f t="shared" si="8"/>
        <v>0.02</v>
      </c>
      <c r="W32" s="36">
        <f t="shared" si="8"/>
        <v>0.02</v>
      </c>
    </row>
    <row r="33" spans="1:23" s="8" customFormat="1" x14ac:dyDescent="0.2">
      <c r="A33" s="10"/>
      <c r="E33" s="9"/>
      <c r="F33" s="23"/>
      <c r="G33" s="23"/>
      <c r="H33" s="23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s="8" customFormat="1" x14ac:dyDescent="0.2">
      <c r="A34" s="10"/>
      <c r="C34" s="8" t="s">
        <v>7</v>
      </c>
      <c r="E34" s="9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s="8" customFormat="1" x14ac:dyDescent="0.2">
      <c r="A35" s="10">
        <f>A32+1</f>
        <v>19</v>
      </c>
      <c r="C35" s="8" t="s">
        <v>8</v>
      </c>
      <c r="D35" s="13" t="s">
        <v>9</v>
      </c>
      <c r="E35" s="19"/>
      <c r="H35" s="12">
        <v>0</v>
      </c>
      <c r="I35" s="12">
        <f>H39</f>
        <v>0</v>
      </c>
      <c r="J35" s="12">
        <f>I39</f>
        <v>0</v>
      </c>
      <c r="K35" s="12">
        <f t="shared" ref="K35:W35" si="9">J39</f>
        <v>0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</row>
    <row r="36" spans="1:23" s="8" customFormat="1" x14ac:dyDescent="0.2">
      <c r="A36" s="10">
        <f>A35+1</f>
        <v>20</v>
      </c>
      <c r="D36" s="13" t="s">
        <v>10</v>
      </c>
      <c r="E36" s="19"/>
      <c r="H36" s="12">
        <f t="shared" ref="H36:W36" si="10">H8</f>
        <v>0</v>
      </c>
      <c r="I36" s="12">
        <f t="shared" si="10"/>
        <v>222.19201894852768</v>
      </c>
      <c r="J36" s="12">
        <f t="shared" si="10"/>
        <v>578.86145155473878</v>
      </c>
      <c r="K36" s="12">
        <f t="shared" si="10"/>
        <v>461.73226281244001</v>
      </c>
      <c r="L36" s="12">
        <f t="shared" si="10"/>
        <v>201.00978484123999</v>
      </c>
      <c r="M36" s="12">
        <f t="shared" si="10"/>
        <v>393.06945918414101</v>
      </c>
      <c r="N36" s="12">
        <f t="shared" si="10"/>
        <v>447.37730107423869</v>
      </c>
      <c r="O36" s="12">
        <f t="shared" si="10"/>
        <v>528.78874631250005</v>
      </c>
      <c r="P36" s="12">
        <f t="shared" si="10"/>
        <v>130</v>
      </c>
      <c r="Q36" s="12">
        <f t="shared" si="10"/>
        <v>10</v>
      </c>
      <c r="R36" s="12">
        <f t="shared" si="10"/>
        <v>0</v>
      </c>
      <c r="S36" s="12">
        <f t="shared" si="10"/>
        <v>0</v>
      </c>
      <c r="T36" s="12">
        <f t="shared" si="10"/>
        <v>0</v>
      </c>
      <c r="U36" s="12">
        <f t="shared" si="10"/>
        <v>0</v>
      </c>
      <c r="V36" s="12">
        <f t="shared" si="10"/>
        <v>0</v>
      </c>
      <c r="W36" s="12">
        <f t="shared" si="10"/>
        <v>0</v>
      </c>
    </row>
    <row r="37" spans="1:23" s="8" customFormat="1" x14ac:dyDescent="0.2">
      <c r="A37" s="10">
        <f>A36+1</f>
        <v>21</v>
      </c>
      <c r="D37" s="13" t="str">
        <f>IF(F11="Y","N/A (CWIP in Rate Base)", IF(F10="IDC","Interest During Construction","AFUDC"))</f>
        <v>N/A (CWIP in Rate Base)</v>
      </c>
      <c r="E37" s="19"/>
      <c r="H37" s="12">
        <f>($F11="N")*((H3&lt;$F7)*(H16*($F10="IDC")+H21*($F10="AFUDC"))*(H35+0.5*H36)+(H3&gt;=$F7)*0.5*H35*(H16*($F10="IDC")+H21*($F10="AFUDC"))/(1+0.5*(H16*($F10="IDC")+H21*($F10="AFUDC"))))</f>
        <v>0</v>
      </c>
      <c r="I37" s="12">
        <f>($F11="N")*((I3&lt;$F7)*(I16*($F10="IDC")+I21*($F10="AFUDC"))*(I35+0.5*I36)+(I3&gt;=$F7)*0.5*I35*(I16*($F10="IDC")+I21*($F10="AFUDC"))/(1+0.5*(I16*($F10="IDC")+I21*($F10="AFUDC"))))</f>
        <v>0</v>
      </c>
      <c r="J37" s="12">
        <f>($F11="N")*((J3&lt;$F7)*(J16*($F10="IDC")+J21*($F10="AFUDC"))*(J35+0.5*J36)+(J3&gt;=$F7)*0.5*J35*(J16*($F10="IDC")+J21*($F10="AFUDC"))/(1+0.5*(J16*($F10="IDC")+J21*($F10="AFUDC"))))</f>
        <v>0</v>
      </c>
      <c r="K37" s="12">
        <f t="shared" ref="K37:W37" si="11">($F11="N")*((K3&lt;$F7)*(K16*($F10="IDC")+K21*($F10="AFUDC"))*(K35+0.5*K36)+(K3&gt;=$F7)*0.5*K35*(K16*($F10="IDC")+K21*($F10="AFUDC"))/(1+0.5*(K16*($F10="IDC")+K21*($F10="AFUDC"))))</f>
        <v>0</v>
      </c>
      <c r="L37" s="12">
        <f t="shared" si="11"/>
        <v>0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12">
        <f t="shared" si="11"/>
        <v>0</v>
      </c>
      <c r="W37" s="12">
        <f t="shared" si="11"/>
        <v>0</v>
      </c>
    </row>
    <row r="38" spans="1:23" s="8" customFormat="1" x14ac:dyDescent="0.2">
      <c r="A38" s="10">
        <f>A37+1</f>
        <v>22</v>
      </c>
      <c r="D38" s="13" t="s">
        <v>11</v>
      </c>
      <c r="E38" s="19"/>
      <c r="H38" s="12">
        <f>IF(H3&gt;=$F7,-SUM(H35:H37),0)</f>
        <v>0</v>
      </c>
      <c r="I38" s="12">
        <f>IF(I3&gt;=$F7,-SUM(I35:I37),0)</f>
        <v>-222.19201894852768</v>
      </c>
      <c r="J38" s="12">
        <f t="shared" ref="J38:W38" si="12">IF(J3&gt;=$F7,-SUM(J35:J37),0)</f>
        <v>-578.86145155473878</v>
      </c>
      <c r="K38" s="12">
        <f t="shared" si="12"/>
        <v>-461.73226281244001</v>
      </c>
      <c r="L38" s="12">
        <f t="shared" si="12"/>
        <v>-201.00978484123999</v>
      </c>
      <c r="M38" s="12">
        <f t="shared" si="12"/>
        <v>-393.06945918414101</v>
      </c>
      <c r="N38" s="12">
        <f t="shared" si="12"/>
        <v>-447.37730107423869</v>
      </c>
      <c r="O38" s="12">
        <f t="shared" si="12"/>
        <v>-528.78874631250005</v>
      </c>
      <c r="P38" s="12">
        <f t="shared" si="12"/>
        <v>-130</v>
      </c>
      <c r="Q38" s="12">
        <f t="shared" si="12"/>
        <v>-10</v>
      </c>
      <c r="R38" s="12">
        <f t="shared" si="12"/>
        <v>0</v>
      </c>
      <c r="S38" s="12">
        <f t="shared" si="12"/>
        <v>0</v>
      </c>
      <c r="T38" s="12">
        <f t="shared" si="12"/>
        <v>0</v>
      </c>
      <c r="U38" s="12">
        <f t="shared" si="12"/>
        <v>0</v>
      </c>
      <c r="V38" s="12">
        <f t="shared" si="12"/>
        <v>0</v>
      </c>
      <c r="W38" s="12">
        <f t="shared" si="12"/>
        <v>0</v>
      </c>
    </row>
    <row r="39" spans="1:23" s="8" customFormat="1" x14ac:dyDescent="0.2">
      <c r="A39" s="10">
        <f>A38+1</f>
        <v>23</v>
      </c>
      <c r="D39" s="13" t="s">
        <v>12</v>
      </c>
      <c r="E39" s="19"/>
      <c r="H39" s="20">
        <f>SUM(H35:H38)</f>
        <v>0</v>
      </c>
      <c r="I39" s="20">
        <f>SUM(I35:I38)</f>
        <v>0</v>
      </c>
      <c r="J39" s="20">
        <f>SUM(J35:J38)</f>
        <v>0</v>
      </c>
      <c r="K39" s="20">
        <f t="shared" ref="K39:W39" si="13">SUM(K35:K38)</f>
        <v>0</v>
      </c>
      <c r="L39" s="20">
        <f t="shared" si="13"/>
        <v>0</v>
      </c>
      <c r="M39" s="20">
        <f t="shared" si="13"/>
        <v>0</v>
      </c>
      <c r="N39" s="20">
        <f t="shared" si="13"/>
        <v>0</v>
      </c>
      <c r="O39" s="20">
        <f t="shared" si="13"/>
        <v>0</v>
      </c>
      <c r="P39" s="20">
        <f t="shared" si="13"/>
        <v>0</v>
      </c>
      <c r="Q39" s="20">
        <f t="shared" si="13"/>
        <v>0</v>
      </c>
      <c r="R39" s="20">
        <f t="shared" si="13"/>
        <v>0</v>
      </c>
      <c r="S39" s="20">
        <f t="shared" si="13"/>
        <v>0</v>
      </c>
      <c r="T39" s="20">
        <f t="shared" si="13"/>
        <v>0</v>
      </c>
      <c r="U39" s="20">
        <f t="shared" si="13"/>
        <v>0</v>
      </c>
      <c r="V39" s="20">
        <f t="shared" si="13"/>
        <v>0</v>
      </c>
      <c r="W39" s="20">
        <f t="shared" si="13"/>
        <v>0</v>
      </c>
    </row>
    <row r="40" spans="1:23" s="8" customFormat="1" x14ac:dyDescent="0.2">
      <c r="A40" s="10">
        <f>A39+1</f>
        <v>24</v>
      </c>
      <c r="D40" s="13" t="s">
        <v>16</v>
      </c>
      <c r="E40" s="19"/>
      <c r="H40" s="20">
        <f>(H35+H39)/2</f>
        <v>0</v>
      </c>
      <c r="I40" s="20">
        <f>(I35+I39)/2</f>
        <v>0</v>
      </c>
      <c r="J40" s="20">
        <f>(J35+J39)/2</f>
        <v>0</v>
      </c>
      <c r="K40" s="20">
        <f t="shared" ref="K40:W40" si="14">(K35+K39)/2</f>
        <v>0</v>
      </c>
      <c r="L40" s="20">
        <f t="shared" si="14"/>
        <v>0</v>
      </c>
      <c r="M40" s="20">
        <f t="shared" si="14"/>
        <v>0</v>
      </c>
      <c r="N40" s="20">
        <f t="shared" si="14"/>
        <v>0</v>
      </c>
      <c r="O40" s="20">
        <f t="shared" si="14"/>
        <v>0</v>
      </c>
      <c r="P40" s="20">
        <f t="shared" si="14"/>
        <v>0</v>
      </c>
      <c r="Q40" s="20">
        <f t="shared" si="14"/>
        <v>0</v>
      </c>
      <c r="R40" s="20">
        <f t="shared" si="14"/>
        <v>0</v>
      </c>
      <c r="S40" s="20">
        <f t="shared" si="14"/>
        <v>0</v>
      </c>
      <c r="T40" s="20">
        <f t="shared" si="14"/>
        <v>0</v>
      </c>
      <c r="U40" s="20">
        <f t="shared" si="14"/>
        <v>0</v>
      </c>
      <c r="V40" s="20">
        <f t="shared" si="14"/>
        <v>0</v>
      </c>
      <c r="W40" s="20">
        <f t="shared" si="14"/>
        <v>0</v>
      </c>
    </row>
    <row r="41" spans="1:23" s="8" customFormat="1" x14ac:dyDescent="0.2">
      <c r="A41" s="10"/>
      <c r="D41" s="13"/>
      <c r="E41" s="19"/>
      <c r="H41" s="12"/>
      <c r="I41" s="12"/>
      <c r="J41" s="27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8" customFormat="1" x14ac:dyDescent="0.2">
      <c r="A42" s="10"/>
      <c r="C42" s="8" t="s">
        <v>60</v>
      </c>
      <c r="D42" s="13"/>
      <c r="E42" s="19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s="8" customFormat="1" x14ac:dyDescent="0.2">
      <c r="A43" s="10">
        <f>A40+1</f>
        <v>25</v>
      </c>
      <c r="D43" s="13" t="s">
        <v>9</v>
      </c>
      <c r="E43" s="19"/>
      <c r="H43" s="12">
        <v>0</v>
      </c>
      <c r="I43" s="12">
        <f>H46</f>
        <v>0</v>
      </c>
      <c r="J43" s="12">
        <f>I46</f>
        <v>222.19201894852768</v>
      </c>
      <c r="K43" s="12">
        <f t="shared" ref="K43:W43" si="15">J46</f>
        <v>801.05347050326645</v>
      </c>
      <c r="L43" s="12">
        <f t="shared" si="15"/>
        <v>1262.7857333157065</v>
      </c>
      <c r="M43" s="12">
        <f t="shared" si="15"/>
        <v>1463.7955181569464</v>
      </c>
      <c r="N43" s="12">
        <f t="shared" si="15"/>
        <v>1856.8649773410875</v>
      </c>
      <c r="O43" s="12">
        <f t="shared" si="15"/>
        <v>2304.2422784153264</v>
      </c>
      <c r="P43" s="12">
        <f t="shared" si="15"/>
        <v>2833.0310247278267</v>
      </c>
      <c r="Q43" s="12">
        <f t="shared" si="15"/>
        <v>2963.0310247278267</v>
      </c>
      <c r="R43" s="12">
        <f t="shared" si="15"/>
        <v>2973.0310247278267</v>
      </c>
      <c r="S43" s="12">
        <f>R46</f>
        <v>2973.0310247278267</v>
      </c>
      <c r="T43" s="12">
        <f t="shared" si="15"/>
        <v>2973.0310247278267</v>
      </c>
      <c r="U43" s="12">
        <f t="shared" si="15"/>
        <v>2973.0310247278267</v>
      </c>
      <c r="V43" s="12">
        <f t="shared" si="15"/>
        <v>2973.0310247278267</v>
      </c>
      <c r="W43" s="12">
        <f t="shared" si="15"/>
        <v>2973.0310247278267</v>
      </c>
    </row>
    <row r="44" spans="1:23" s="8" customFormat="1" x14ac:dyDescent="0.2">
      <c r="A44" s="10">
        <f>A43+1</f>
        <v>26</v>
      </c>
      <c r="D44" s="13" t="s">
        <v>11</v>
      </c>
      <c r="E44" s="19"/>
      <c r="H44" s="12">
        <f>-H38</f>
        <v>0</v>
      </c>
      <c r="I44" s="12">
        <f>-I38</f>
        <v>222.19201894852768</v>
      </c>
      <c r="J44" s="12">
        <f t="shared" ref="J44:W44" si="16">-J38</f>
        <v>578.86145155473878</v>
      </c>
      <c r="K44" s="12">
        <f t="shared" si="16"/>
        <v>461.73226281244001</v>
      </c>
      <c r="L44" s="12">
        <f t="shared" si="16"/>
        <v>201.00978484123999</v>
      </c>
      <c r="M44" s="12">
        <f t="shared" si="16"/>
        <v>393.06945918414101</v>
      </c>
      <c r="N44" s="12">
        <f t="shared" si="16"/>
        <v>447.37730107423869</v>
      </c>
      <c r="O44" s="12">
        <f t="shared" si="16"/>
        <v>528.78874631250005</v>
      </c>
      <c r="P44" s="12">
        <f t="shared" si="16"/>
        <v>130</v>
      </c>
      <c r="Q44" s="12">
        <f t="shared" si="16"/>
        <v>10</v>
      </c>
      <c r="R44" s="12">
        <f t="shared" si="16"/>
        <v>0</v>
      </c>
      <c r="S44" s="12">
        <f t="shared" si="16"/>
        <v>0</v>
      </c>
      <c r="T44" s="12">
        <f t="shared" si="16"/>
        <v>0</v>
      </c>
      <c r="U44" s="12">
        <f t="shared" si="16"/>
        <v>0</v>
      </c>
      <c r="V44" s="12">
        <f t="shared" si="16"/>
        <v>0</v>
      </c>
      <c r="W44" s="12">
        <f t="shared" si="16"/>
        <v>0</v>
      </c>
    </row>
    <row r="45" spans="1:23" s="8" customFormat="1" x14ac:dyDescent="0.2">
      <c r="A45" s="10">
        <f>A44+1</f>
        <v>27</v>
      </c>
      <c r="D45" s="13" t="s">
        <v>14</v>
      </c>
      <c r="E45" s="19"/>
      <c r="H45" s="12">
        <f>IF((H43+H44)&gt;(H50+H51),0,-(H43+H44))</f>
        <v>0</v>
      </c>
      <c r="I45" s="12">
        <f>IF((I43+I44)&gt;(I50+I51),0,-(I43+I44))</f>
        <v>0</v>
      </c>
      <c r="J45" s="12">
        <f>IF((J43+J44)&gt;(J50+J51),0,-(J43+J44))</f>
        <v>0</v>
      </c>
      <c r="K45" s="12">
        <f>IF((K43+K44)&gt;(K50+K51),0,-(K43+K44))</f>
        <v>0</v>
      </c>
      <c r="L45" s="12">
        <f>IF((L43+L44)&gt;(L50+L51),0,-(L43+L44))</f>
        <v>0</v>
      </c>
      <c r="M45" s="12">
        <f t="shared" ref="M45:W45" si="17">IF((M43+M44)&gt;(M50+M51),0,-(M43+M44))</f>
        <v>0</v>
      </c>
      <c r="N45" s="12">
        <f t="shared" si="17"/>
        <v>0</v>
      </c>
      <c r="O45" s="12">
        <f t="shared" si="17"/>
        <v>0</v>
      </c>
      <c r="P45" s="12">
        <f t="shared" si="17"/>
        <v>0</v>
      </c>
      <c r="Q45" s="12">
        <f t="shared" si="17"/>
        <v>0</v>
      </c>
      <c r="R45" s="12">
        <f t="shared" si="17"/>
        <v>0</v>
      </c>
      <c r="S45" s="12">
        <f t="shared" si="17"/>
        <v>0</v>
      </c>
      <c r="T45" s="12">
        <f t="shared" si="17"/>
        <v>0</v>
      </c>
      <c r="U45" s="12">
        <f t="shared" si="17"/>
        <v>0</v>
      </c>
      <c r="V45" s="12">
        <f t="shared" si="17"/>
        <v>0</v>
      </c>
      <c r="W45" s="12">
        <f t="shared" si="17"/>
        <v>0</v>
      </c>
    </row>
    <row r="46" spans="1:23" s="8" customFormat="1" x14ac:dyDescent="0.2">
      <c r="A46" s="10">
        <f>A45+1</f>
        <v>28</v>
      </c>
      <c r="D46" s="13" t="s">
        <v>12</v>
      </c>
      <c r="E46" s="19"/>
      <c r="H46" s="20">
        <f>SUM(H43:H45)</f>
        <v>0</v>
      </c>
      <c r="I46" s="20">
        <f>SUM(I43:I45)</f>
        <v>222.19201894852768</v>
      </c>
      <c r="J46" s="20">
        <f>SUM(J43:J45)</f>
        <v>801.05347050326645</v>
      </c>
      <c r="K46" s="20">
        <f t="shared" ref="K46:W46" si="18">SUM(K43:K45)</f>
        <v>1262.7857333157065</v>
      </c>
      <c r="L46" s="20">
        <f t="shared" si="18"/>
        <v>1463.7955181569464</v>
      </c>
      <c r="M46" s="20">
        <f t="shared" si="18"/>
        <v>1856.8649773410875</v>
      </c>
      <c r="N46" s="20">
        <f t="shared" si="18"/>
        <v>2304.2422784153264</v>
      </c>
      <c r="O46" s="20">
        <f t="shared" si="18"/>
        <v>2833.0310247278267</v>
      </c>
      <c r="P46" s="20">
        <f t="shared" si="18"/>
        <v>2963.0310247278267</v>
      </c>
      <c r="Q46" s="20">
        <f t="shared" si="18"/>
        <v>2973.0310247278267</v>
      </c>
      <c r="R46" s="20">
        <f t="shared" si="18"/>
        <v>2973.0310247278267</v>
      </c>
      <c r="S46" s="20">
        <f t="shared" si="18"/>
        <v>2973.0310247278267</v>
      </c>
      <c r="T46" s="20">
        <f t="shared" si="18"/>
        <v>2973.0310247278267</v>
      </c>
      <c r="U46" s="20">
        <f t="shared" si="18"/>
        <v>2973.0310247278267</v>
      </c>
      <c r="V46" s="20">
        <f t="shared" si="18"/>
        <v>2973.0310247278267</v>
      </c>
      <c r="W46" s="20">
        <f t="shared" si="18"/>
        <v>2973.0310247278267</v>
      </c>
    </row>
    <row r="47" spans="1:23" s="8" customFormat="1" x14ac:dyDescent="0.2">
      <c r="A47" s="10">
        <f>A46+1</f>
        <v>29</v>
      </c>
      <c r="D47" s="13" t="s">
        <v>16</v>
      </c>
      <c r="E47" s="19"/>
      <c r="H47" s="20">
        <f>(H43+H46)/2</f>
        <v>0</v>
      </c>
      <c r="I47" s="20">
        <f>(I43+I46)/2</f>
        <v>111.09600947426384</v>
      </c>
      <c r="J47" s="20">
        <f>(J43+J46)/2</f>
        <v>511.62274472589706</v>
      </c>
      <c r="K47" s="20">
        <f t="shared" ref="K47:W47" si="19">(K43+K46)/2</f>
        <v>1031.9196019094866</v>
      </c>
      <c r="L47" s="20">
        <f t="shared" si="19"/>
        <v>1363.2906257363265</v>
      </c>
      <c r="M47" s="20">
        <f t="shared" si="19"/>
        <v>1660.330247749017</v>
      </c>
      <c r="N47" s="20">
        <f t="shared" si="19"/>
        <v>2080.553627878207</v>
      </c>
      <c r="O47" s="20">
        <f t="shared" si="19"/>
        <v>2568.6366515715763</v>
      </c>
      <c r="P47" s="20">
        <f t="shared" si="19"/>
        <v>2898.0310247278267</v>
      </c>
      <c r="Q47" s="20">
        <f t="shared" si="19"/>
        <v>2968.0310247278267</v>
      </c>
      <c r="R47" s="20">
        <f t="shared" si="19"/>
        <v>2973.0310247278267</v>
      </c>
      <c r="S47" s="20">
        <f t="shared" si="19"/>
        <v>2973.0310247278267</v>
      </c>
      <c r="T47" s="20">
        <f t="shared" si="19"/>
        <v>2973.0310247278267</v>
      </c>
      <c r="U47" s="20">
        <f t="shared" si="19"/>
        <v>2973.0310247278267</v>
      </c>
      <c r="V47" s="20">
        <f t="shared" si="19"/>
        <v>2973.0310247278267</v>
      </c>
      <c r="W47" s="20">
        <f t="shared" si="19"/>
        <v>2973.0310247278267</v>
      </c>
    </row>
    <row r="48" spans="1:23" s="8" customFormat="1" x14ac:dyDescent="0.2">
      <c r="A48" s="10"/>
      <c r="D48" s="13"/>
      <c r="E48" s="19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s="8" customFormat="1" x14ac:dyDescent="0.2">
      <c r="A49" s="10"/>
      <c r="C49" s="8" t="s">
        <v>15</v>
      </c>
      <c r="D49" s="13"/>
      <c r="E49" s="19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s="8" customFormat="1" x14ac:dyDescent="0.2">
      <c r="A50" s="10">
        <f>A47+1</f>
        <v>30</v>
      </c>
      <c r="D50" s="13" t="s">
        <v>9</v>
      </c>
      <c r="E50" s="19"/>
      <c r="H50" s="12">
        <v>0</v>
      </c>
      <c r="I50" s="12">
        <f>H53</f>
        <v>0</v>
      </c>
      <c r="J50" s="12">
        <f>I53</f>
        <v>2.7774002368565962</v>
      </c>
      <c r="K50" s="12">
        <f t="shared" ref="K50:W50" si="20">J53</f>
        <v>15.567968855004024</v>
      </c>
      <c r="L50" s="12">
        <f t="shared" si="20"/>
        <v>41.365958902741191</v>
      </c>
      <c r="M50" s="12">
        <f t="shared" si="20"/>
        <v>75.448224546149362</v>
      </c>
      <c r="N50" s="12">
        <f t="shared" si="20"/>
        <v>116.95648073987479</v>
      </c>
      <c r="O50" s="12">
        <f t="shared" si="20"/>
        <v>168.97032143682998</v>
      </c>
      <c r="P50" s="12">
        <f t="shared" si="20"/>
        <v>233.18623772611937</v>
      </c>
      <c r="Q50" s="12">
        <f t="shared" si="20"/>
        <v>305.63701334431505</v>
      </c>
      <c r="R50" s="12">
        <f t="shared" si="20"/>
        <v>379.83778896251073</v>
      </c>
      <c r="S50" s="12">
        <f>R53</f>
        <v>454.16356458070641</v>
      </c>
      <c r="T50" s="12">
        <f t="shared" si="20"/>
        <v>528.48934019890203</v>
      </c>
      <c r="U50" s="12">
        <f t="shared" si="20"/>
        <v>602.81511581709765</v>
      </c>
      <c r="V50" s="12">
        <f t="shared" si="20"/>
        <v>677.14089143529327</v>
      </c>
      <c r="W50" s="12">
        <f t="shared" si="20"/>
        <v>751.46666705348889</v>
      </c>
    </row>
    <row r="51" spans="1:23" s="8" customFormat="1" x14ac:dyDescent="0.2">
      <c r="A51" s="10">
        <f>A50+1</f>
        <v>31</v>
      </c>
      <c r="D51" s="13" t="s">
        <v>72</v>
      </c>
      <c r="E51" s="19"/>
      <c r="H51" s="12">
        <f>MAX(H13*(H43+0.5*H44),0)</f>
        <v>0</v>
      </c>
      <c r="I51" s="12">
        <f>MAX(I13*(I43+0.5*I44),0)</f>
        <v>2.7774002368565962</v>
      </c>
      <c r="J51" s="12">
        <f t="shared" ref="J51:W51" si="21">MIN(J13*(J43+0.5*J44),J43+J44-I53)</f>
        <v>12.790568618147427</v>
      </c>
      <c r="K51" s="12">
        <f t="shared" si="21"/>
        <v>25.797990047737166</v>
      </c>
      <c r="L51" s="12">
        <f t="shared" si="21"/>
        <v>34.082265643408164</v>
      </c>
      <c r="M51" s="12">
        <f t="shared" si="21"/>
        <v>41.50825619372543</v>
      </c>
      <c r="N51" s="12">
        <f t="shared" si="21"/>
        <v>52.013840696955178</v>
      </c>
      <c r="O51" s="12">
        <f t="shared" si="21"/>
        <v>64.21591628928941</v>
      </c>
      <c r="P51" s="12">
        <f t="shared" si="21"/>
        <v>72.450775618195664</v>
      </c>
      <c r="Q51" s="12">
        <f t="shared" si="21"/>
        <v>74.200775618195664</v>
      </c>
      <c r="R51" s="12">
        <f t="shared" si="21"/>
        <v>74.325775618195664</v>
      </c>
      <c r="S51" s="12">
        <f>MIN(S13*(S43+0.5*S44),S43+S44-R53)</f>
        <v>74.325775618195664</v>
      </c>
      <c r="T51" s="12">
        <f t="shared" si="21"/>
        <v>74.325775618195664</v>
      </c>
      <c r="U51" s="12">
        <f t="shared" si="21"/>
        <v>74.325775618195664</v>
      </c>
      <c r="V51" s="12">
        <f t="shared" si="21"/>
        <v>74.325775618195664</v>
      </c>
      <c r="W51" s="12">
        <f t="shared" si="21"/>
        <v>74.325775618195664</v>
      </c>
    </row>
    <row r="52" spans="1:23" s="8" customFormat="1" x14ac:dyDescent="0.2">
      <c r="A52" s="10">
        <f>A51+1</f>
        <v>32</v>
      </c>
      <c r="D52" s="13" t="s">
        <v>14</v>
      </c>
      <c r="E52" s="19"/>
      <c r="H52" s="12">
        <f>H45</f>
        <v>0</v>
      </c>
      <c r="I52" s="12">
        <f>I45</f>
        <v>0</v>
      </c>
      <c r="J52" s="12">
        <f t="shared" ref="J52:W52" si="22">J45</f>
        <v>0</v>
      </c>
      <c r="K52" s="12">
        <f t="shared" si="22"/>
        <v>0</v>
      </c>
      <c r="L52" s="12">
        <f t="shared" si="22"/>
        <v>0</v>
      </c>
      <c r="M52" s="12">
        <f t="shared" si="22"/>
        <v>0</v>
      </c>
      <c r="N52" s="12">
        <f t="shared" si="22"/>
        <v>0</v>
      </c>
      <c r="O52" s="12">
        <f t="shared" si="22"/>
        <v>0</v>
      </c>
      <c r="P52" s="12">
        <f t="shared" si="22"/>
        <v>0</v>
      </c>
      <c r="Q52" s="12">
        <f t="shared" si="22"/>
        <v>0</v>
      </c>
      <c r="R52" s="12">
        <f t="shared" si="22"/>
        <v>0</v>
      </c>
      <c r="S52" s="12">
        <f t="shared" si="22"/>
        <v>0</v>
      </c>
      <c r="T52" s="12">
        <f t="shared" si="22"/>
        <v>0</v>
      </c>
      <c r="U52" s="12">
        <f t="shared" si="22"/>
        <v>0</v>
      </c>
      <c r="V52" s="12">
        <f t="shared" si="22"/>
        <v>0</v>
      </c>
      <c r="W52" s="12">
        <f t="shared" si="22"/>
        <v>0</v>
      </c>
    </row>
    <row r="53" spans="1:23" s="8" customFormat="1" x14ac:dyDescent="0.2">
      <c r="A53" s="10">
        <f>A52+1</f>
        <v>33</v>
      </c>
      <c r="D53" s="13" t="s">
        <v>12</v>
      </c>
      <c r="E53" s="19"/>
      <c r="H53" s="20">
        <f>SUM(H50:H52)</f>
        <v>0</v>
      </c>
      <c r="I53" s="20">
        <f>SUM(I50:I52)</f>
        <v>2.7774002368565962</v>
      </c>
      <c r="J53" s="20">
        <f>SUM(J50:J52)</f>
        <v>15.567968855004024</v>
      </c>
      <c r="K53" s="20">
        <f t="shared" ref="K53:W53" si="23">SUM(K50:K52)</f>
        <v>41.365958902741191</v>
      </c>
      <c r="L53" s="20">
        <f t="shared" si="23"/>
        <v>75.448224546149362</v>
      </c>
      <c r="M53" s="20">
        <f t="shared" si="23"/>
        <v>116.95648073987479</v>
      </c>
      <c r="N53" s="20">
        <f t="shared" si="23"/>
        <v>168.97032143682998</v>
      </c>
      <c r="O53" s="20">
        <f t="shared" si="23"/>
        <v>233.18623772611937</v>
      </c>
      <c r="P53" s="20">
        <f t="shared" si="23"/>
        <v>305.63701334431505</v>
      </c>
      <c r="Q53" s="20">
        <f t="shared" si="23"/>
        <v>379.83778896251073</v>
      </c>
      <c r="R53" s="20">
        <f t="shared" si="23"/>
        <v>454.16356458070641</v>
      </c>
      <c r="S53" s="20">
        <f t="shared" si="23"/>
        <v>528.48934019890203</v>
      </c>
      <c r="T53" s="20">
        <f t="shared" si="23"/>
        <v>602.81511581709765</v>
      </c>
      <c r="U53" s="20">
        <f t="shared" si="23"/>
        <v>677.14089143529327</v>
      </c>
      <c r="V53" s="20">
        <f t="shared" si="23"/>
        <v>751.46666705348889</v>
      </c>
      <c r="W53" s="20">
        <f t="shared" si="23"/>
        <v>825.79244267168451</v>
      </c>
    </row>
    <row r="54" spans="1:23" s="8" customFormat="1" x14ac:dyDescent="0.2">
      <c r="A54" s="10">
        <f>A53+1</f>
        <v>34</v>
      </c>
      <c r="D54" s="13" t="s">
        <v>16</v>
      </c>
      <c r="E54" s="19"/>
      <c r="H54" s="20">
        <f>(H50+H53)/2</f>
        <v>0</v>
      </c>
      <c r="I54" s="20">
        <f>(I50+I53)/2</f>
        <v>1.3887001184282981</v>
      </c>
      <c r="J54" s="20">
        <f>(J50+J53)/2</f>
        <v>9.1726845459303092</v>
      </c>
      <c r="K54" s="20">
        <f t="shared" ref="K54:W54" si="24">(K50+K53)/2</f>
        <v>28.466963878872608</v>
      </c>
      <c r="L54" s="20">
        <f t="shared" si="24"/>
        <v>58.40709172444528</v>
      </c>
      <c r="M54" s="20">
        <f t="shared" si="24"/>
        <v>96.202352643012077</v>
      </c>
      <c r="N54" s="20">
        <f t="shared" si="24"/>
        <v>142.96340108835238</v>
      </c>
      <c r="O54" s="20">
        <f t="shared" si="24"/>
        <v>201.07827958147467</v>
      </c>
      <c r="P54" s="20">
        <f t="shared" si="24"/>
        <v>269.41162553521724</v>
      </c>
      <c r="Q54" s="20">
        <f t="shared" si="24"/>
        <v>342.73740115341286</v>
      </c>
      <c r="R54" s="20">
        <f t="shared" si="24"/>
        <v>417.0006767716086</v>
      </c>
      <c r="S54" s="20">
        <f t="shared" si="24"/>
        <v>491.32645238980422</v>
      </c>
      <c r="T54" s="20">
        <f t="shared" si="24"/>
        <v>565.65222800799984</v>
      </c>
      <c r="U54" s="20">
        <f t="shared" si="24"/>
        <v>639.97800362619546</v>
      </c>
      <c r="V54" s="20">
        <f t="shared" si="24"/>
        <v>714.30377924439108</v>
      </c>
      <c r="W54" s="20">
        <f t="shared" si="24"/>
        <v>788.6295548625867</v>
      </c>
    </row>
    <row r="55" spans="1:23" s="8" customFormat="1" x14ac:dyDescent="0.2">
      <c r="A55" s="10"/>
      <c r="D55" s="13"/>
      <c r="E55" s="19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s="8" customFormat="1" x14ac:dyDescent="0.2">
      <c r="A56" s="10"/>
      <c r="C56" s="8" t="s">
        <v>79</v>
      </c>
      <c r="D56" s="13"/>
      <c r="E56" s="19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s="8" customFormat="1" x14ac:dyDescent="0.2">
      <c r="A57" s="10">
        <f>A54+1</f>
        <v>35</v>
      </c>
      <c r="D57" s="13" t="s">
        <v>9</v>
      </c>
      <c r="E57" s="19"/>
      <c r="H57" s="12">
        <v>0</v>
      </c>
      <c r="I57" s="12">
        <f>H60</f>
        <v>0</v>
      </c>
      <c r="J57" s="12">
        <f>I60</f>
        <v>211.0824180011013</v>
      </c>
      <c r="K57" s="12">
        <f t="shared" ref="K57:W57" si="25">J60</f>
        <v>739.89255517799302</v>
      </c>
      <c r="L57" s="12">
        <f t="shared" si="25"/>
        <v>1104.5489493320117</v>
      </c>
      <c r="M57" s="12">
        <f t="shared" si="25"/>
        <v>1185.0533499979886</v>
      </c>
      <c r="N57" s="12">
        <f t="shared" si="25"/>
        <v>1439.9640012231237</v>
      </c>
      <c r="O57" s="12">
        <f t="shared" si="25"/>
        <v>1720.9760371213381</v>
      </c>
      <c r="P57" s="12">
        <f t="shared" si="25"/>
        <v>2050.5717315797347</v>
      </c>
      <c r="Q57" s="12">
        <f t="shared" si="25"/>
        <v>1965.3374664500848</v>
      </c>
      <c r="R57" s="12">
        <f t="shared" si="25"/>
        <v>1768.5332457760844</v>
      </c>
      <c r="S57" s="12">
        <f t="shared" si="25"/>
        <v>1573.8593523535737</v>
      </c>
      <c r="T57" s="12">
        <f t="shared" si="25"/>
        <v>1388.8487641933809</v>
      </c>
      <c r="U57" s="12">
        <f t="shared" si="25"/>
        <v>1210.0537737319494</v>
      </c>
      <c r="V57" s="12">
        <f t="shared" si="25"/>
        <v>1033.9707397527959</v>
      </c>
      <c r="W57" s="12">
        <f t="shared" si="25"/>
        <v>858.38342577364256</v>
      </c>
    </row>
    <row r="58" spans="1:23" s="8" customFormat="1" x14ac:dyDescent="0.2">
      <c r="A58" s="10">
        <f>A57+1</f>
        <v>36</v>
      </c>
      <c r="D58" s="13" t="s">
        <v>11</v>
      </c>
      <c r="E58" s="19"/>
      <c r="H58" s="12">
        <f>-H38</f>
        <v>0</v>
      </c>
      <c r="I58" s="12">
        <f>-I38</f>
        <v>222.19201894852768</v>
      </c>
      <c r="J58" s="12">
        <f t="shared" ref="J58:W58" si="26">-J38</f>
        <v>578.86145155473878</v>
      </c>
      <c r="K58" s="12">
        <f t="shared" si="26"/>
        <v>461.73226281244001</v>
      </c>
      <c r="L58" s="12">
        <f t="shared" si="26"/>
        <v>201.00978484123999</v>
      </c>
      <c r="M58" s="12">
        <f t="shared" si="26"/>
        <v>393.06945918414101</v>
      </c>
      <c r="N58" s="12">
        <f t="shared" si="26"/>
        <v>447.37730107423869</v>
      </c>
      <c r="O58" s="12">
        <f t="shared" si="26"/>
        <v>528.78874631250005</v>
      </c>
      <c r="P58" s="12">
        <f t="shared" si="26"/>
        <v>130</v>
      </c>
      <c r="Q58" s="12">
        <f t="shared" si="26"/>
        <v>10</v>
      </c>
      <c r="R58" s="12">
        <f t="shared" si="26"/>
        <v>0</v>
      </c>
      <c r="S58" s="12">
        <f t="shared" si="26"/>
        <v>0</v>
      </c>
      <c r="T58" s="12">
        <f t="shared" si="26"/>
        <v>0</v>
      </c>
      <c r="U58" s="12">
        <f t="shared" si="26"/>
        <v>0</v>
      </c>
      <c r="V58" s="12">
        <f t="shared" si="26"/>
        <v>0</v>
      </c>
      <c r="W58" s="12">
        <f t="shared" si="26"/>
        <v>0</v>
      </c>
    </row>
    <row r="59" spans="1:23" s="8" customFormat="1" x14ac:dyDescent="0.2">
      <c r="A59" s="10">
        <f>A58+1</f>
        <v>37</v>
      </c>
      <c r="D59" s="13" t="s">
        <v>79</v>
      </c>
      <c r="E59" s="19"/>
      <c r="H59" s="12">
        <f>-I23*H58</f>
        <v>0</v>
      </c>
      <c r="I59" s="12">
        <f>-I23*I58-H58*J23</f>
        <v>-11.109600947426385</v>
      </c>
      <c r="J59" s="12">
        <f>-I23*J58-J23*I58-H58*K23</f>
        <v>-50.051314377847071</v>
      </c>
      <c r="K59" s="12">
        <f>-I23*K58-J23*J58-K23*I58-H58*L23</f>
        <v>-97.0758686584213</v>
      </c>
      <c r="L59" s="12">
        <f>-I23*L58-J23*K58-K23*J58-L23*I58-H58*M23</f>
        <v>-120.50538417526317</v>
      </c>
      <c r="M59" s="12">
        <f>-I23*M58-J23*L58-K23*K58-L23*J58-M23*I58-H58*N23</f>
        <v>-138.15880795900588</v>
      </c>
      <c r="N59" s="12">
        <f>-I23*N58-J23*M58-K23*L58-L23*K58-M23*J58-N23*I58-H58*O23</f>
        <v>-166.36526517602428</v>
      </c>
      <c r="O59" s="12">
        <f>-I23*O58-J23*N58-K23*M58-L23*L58-M23*K58-N23*J58-O23*I58-H58*P23</f>
        <v>-199.19305185410337</v>
      </c>
      <c r="P59" s="12">
        <f>-I23*P58-J23*O58-K23*N58-L23*M58-M23*L58-N23*K58-O23*J58-P23*I58-H58*Q23</f>
        <v>-215.23426512964997</v>
      </c>
      <c r="Q59" s="12">
        <f>-I23*Q58-J23*P58-K23*O58-L23*N58-M23*M58-N23*L58-O23*K58-P23*J58-Q23*I58-H58*R23</f>
        <v>-206.80422067400031</v>
      </c>
      <c r="R59" s="12">
        <f>-I23*R58-J23*Q58-K23*P58-L23*O58-M23*N58-N23*M58-O23*L58-P23*K58-Q23*J58-R23*I58-H58*S23</f>
        <v>-194.6738934225107</v>
      </c>
      <c r="S59" s="12">
        <f>-I23*S58-J23*R58-K23*Q58-L23*P58-M23*O58-N23*N58-O23*M58-P23*L58-Q23*K58-R23*J58-S23*I58-H58*T23</f>
        <v>-185.01058816019281</v>
      </c>
      <c r="T59" s="12">
        <f>-I23*T58-J23*S58-K23*R58-L23*Q58-M23*P58-N23*O58-O23*N58-P23*M58-Q23*L58-R23*K58-S23*J58-T23*I58-H58*U23</f>
        <v>-178.79499046143152</v>
      </c>
      <c r="U59" s="12">
        <f>-I23*U58-J23*T58-K23*S58-L23*R58-M23*Q58-N23*P58-O23*O58-P23*N58-Q23*M58-R23*L58-S23*K58-T23*J58-U23*I58-H58*V23</f>
        <v>-176.08303397915338</v>
      </c>
      <c r="V59" s="12">
        <f>-I23*V58-J23*U58-K23*T58-L23*S58-M23*R58-N23*Q58-O23*P58-P23*O58-Q23*N58-R23*M58-S23*L58-T23*K58-U23*J58-V23*I58-H58*W23</f>
        <v>-175.58731397915338</v>
      </c>
      <c r="W59" s="12">
        <f>-I23*W58-J23*V58-K23*U58-L23*T58-M23*S58-N23*R58-O23*Q58-P23*P58-Q23*O58-R23*N58-S23*M58-T23*L58-U23*K58-V23*J58-W23*I58-H58*X23</f>
        <v>-175.55450897915335</v>
      </c>
    </row>
    <row r="60" spans="1:23" s="8" customFormat="1" x14ac:dyDescent="0.2">
      <c r="A60" s="10">
        <f>A59+1</f>
        <v>38</v>
      </c>
      <c r="D60" s="13" t="s">
        <v>12</v>
      </c>
      <c r="E60" s="19"/>
      <c r="H60" s="20">
        <f>SUM(H57:H59)</f>
        <v>0</v>
      </c>
      <c r="I60" s="20">
        <f t="shared" ref="I60:W60" si="27">SUM(I57:I59)</f>
        <v>211.0824180011013</v>
      </c>
      <c r="J60" s="20">
        <f t="shared" si="27"/>
        <v>739.89255517799302</v>
      </c>
      <c r="K60" s="20">
        <f t="shared" si="27"/>
        <v>1104.5489493320117</v>
      </c>
      <c r="L60" s="20">
        <f t="shared" si="27"/>
        <v>1185.0533499979886</v>
      </c>
      <c r="M60" s="20">
        <f t="shared" si="27"/>
        <v>1439.9640012231237</v>
      </c>
      <c r="N60" s="20">
        <f t="shared" si="27"/>
        <v>1720.9760371213381</v>
      </c>
      <c r="O60" s="20">
        <f t="shared" si="27"/>
        <v>2050.5717315797347</v>
      </c>
      <c r="P60" s="20">
        <f t="shared" si="27"/>
        <v>1965.3374664500848</v>
      </c>
      <c r="Q60" s="20">
        <f t="shared" si="27"/>
        <v>1768.5332457760844</v>
      </c>
      <c r="R60" s="20">
        <f t="shared" si="27"/>
        <v>1573.8593523535737</v>
      </c>
      <c r="S60" s="20">
        <f t="shared" si="27"/>
        <v>1388.8487641933809</v>
      </c>
      <c r="T60" s="20">
        <f t="shared" si="27"/>
        <v>1210.0537737319494</v>
      </c>
      <c r="U60" s="20">
        <f t="shared" si="27"/>
        <v>1033.9707397527959</v>
      </c>
      <c r="V60" s="20">
        <f t="shared" si="27"/>
        <v>858.38342577364256</v>
      </c>
      <c r="W60" s="20">
        <f t="shared" si="27"/>
        <v>682.82891679448926</v>
      </c>
    </row>
    <row r="61" spans="1:23" s="8" customFormat="1" x14ac:dyDescent="0.2">
      <c r="A61" s="10"/>
      <c r="D61" s="13"/>
      <c r="E61" s="19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s="8" customFormat="1" x14ac:dyDescent="0.2">
      <c r="A62" s="10"/>
      <c r="C62" s="8" t="s">
        <v>80</v>
      </c>
      <c r="D62" s="13"/>
      <c r="E62" s="19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s="8" customFormat="1" x14ac:dyDescent="0.2">
      <c r="A63" s="10">
        <f>A60+1</f>
        <v>39</v>
      </c>
      <c r="D63" s="13" t="s">
        <v>9</v>
      </c>
      <c r="E63" s="19"/>
      <c r="H63" s="12">
        <v>0</v>
      </c>
      <c r="I63" s="12">
        <f t="shared" ref="I63:W63" si="28">H66</f>
        <v>0</v>
      </c>
      <c r="J63" s="12">
        <f t="shared" si="28"/>
        <v>216.63721847481449</v>
      </c>
      <c r="K63" s="12">
        <f t="shared" si="28"/>
        <v>770.19527281694411</v>
      </c>
      <c r="L63" s="12">
        <f t="shared" si="28"/>
        <v>1181.874465418226</v>
      </c>
      <c r="M63" s="12">
        <f t="shared" si="28"/>
        <v>1318.7652823675237</v>
      </c>
      <c r="N63" s="12">
        <f t="shared" si="28"/>
        <v>1636.0697409536849</v>
      </c>
      <c r="O63" s="12">
        <f t="shared" si="28"/>
        <v>1990.4591224533833</v>
      </c>
      <c r="P63" s="12">
        <f t="shared" si="28"/>
        <v>2406.5051939854015</v>
      </c>
      <c r="Q63" s="12">
        <f t="shared" si="28"/>
        <v>2412.9299342861314</v>
      </c>
      <c r="R63" s="12">
        <f t="shared" si="28"/>
        <v>2302.0334375718248</v>
      </c>
      <c r="S63" s="12">
        <f t="shared" si="28"/>
        <v>2186.9317656932335</v>
      </c>
      <c r="T63" s="12">
        <f t="shared" si="28"/>
        <v>2077.5851774085718</v>
      </c>
      <c r="U63" s="12">
        <f t="shared" si="28"/>
        <v>1973.7059185381431</v>
      </c>
      <c r="V63" s="12">
        <f t="shared" si="28"/>
        <v>1875.0206226112359</v>
      </c>
      <c r="W63" s="12">
        <f t="shared" si="28"/>
        <v>1781.2695914806741</v>
      </c>
    </row>
    <row r="64" spans="1:23" s="8" customFormat="1" x14ac:dyDescent="0.2">
      <c r="A64" s="10">
        <f>A63+1</f>
        <v>40</v>
      </c>
      <c r="D64" s="13" t="s">
        <v>11</v>
      </c>
      <c r="E64" s="19"/>
      <c r="H64" s="12">
        <f>-H38</f>
        <v>0</v>
      </c>
      <c r="I64" s="12">
        <f>-I38</f>
        <v>222.19201894852768</v>
      </c>
      <c r="J64" s="12">
        <f t="shared" ref="J64:W64" si="29">-J38</f>
        <v>578.86145155473878</v>
      </c>
      <c r="K64" s="12">
        <f t="shared" si="29"/>
        <v>461.73226281244001</v>
      </c>
      <c r="L64" s="12">
        <f t="shared" si="29"/>
        <v>201.00978484123999</v>
      </c>
      <c r="M64" s="12">
        <f t="shared" si="29"/>
        <v>393.06945918414101</v>
      </c>
      <c r="N64" s="12">
        <f t="shared" si="29"/>
        <v>447.37730107423869</v>
      </c>
      <c r="O64" s="12">
        <f t="shared" si="29"/>
        <v>528.78874631250005</v>
      </c>
      <c r="P64" s="12">
        <f t="shared" si="29"/>
        <v>130</v>
      </c>
      <c r="Q64" s="12">
        <f t="shared" si="29"/>
        <v>10</v>
      </c>
      <c r="R64" s="12">
        <f t="shared" si="29"/>
        <v>0</v>
      </c>
      <c r="S64" s="12">
        <f t="shared" si="29"/>
        <v>0</v>
      </c>
      <c r="T64" s="12">
        <f t="shared" si="29"/>
        <v>0</v>
      </c>
      <c r="U64" s="12">
        <f t="shared" si="29"/>
        <v>0</v>
      </c>
      <c r="V64" s="12">
        <f t="shared" si="29"/>
        <v>0</v>
      </c>
      <c r="W64" s="12">
        <f t="shared" si="29"/>
        <v>0</v>
      </c>
    </row>
    <row r="65" spans="1:23" s="8" customFormat="1" x14ac:dyDescent="0.2">
      <c r="A65" s="10">
        <f>A64+1</f>
        <v>41</v>
      </c>
      <c r="D65" s="13" t="s">
        <v>80</v>
      </c>
      <c r="E65" s="19"/>
      <c r="H65" s="12">
        <f>-H13*$F27*(H63+0.5*H64)</f>
        <v>0</v>
      </c>
      <c r="I65" s="12">
        <f t="shared" ref="I65:W65" si="30">-I13*$F27*(I63+0.5*I64)</f>
        <v>-5.5548004737131924</v>
      </c>
      <c r="J65" s="12">
        <f t="shared" si="30"/>
        <v>-25.303397212609198</v>
      </c>
      <c r="K65" s="12">
        <f t="shared" si="30"/>
        <v>-50.053070211158207</v>
      </c>
      <c r="L65" s="12">
        <f t="shared" si="30"/>
        <v>-64.118967891942305</v>
      </c>
      <c r="M65" s="12">
        <f t="shared" si="30"/>
        <v>-75.765000597979721</v>
      </c>
      <c r="N65" s="12">
        <f t="shared" si="30"/>
        <v>-92.987919574540228</v>
      </c>
      <c r="O65" s="12">
        <f t="shared" si="30"/>
        <v>-112.74267478048166</v>
      </c>
      <c r="P65" s="12">
        <f t="shared" si="30"/>
        <v>-123.57525969927008</v>
      </c>
      <c r="Q65" s="12">
        <f t="shared" si="30"/>
        <v>-120.89649671430658</v>
      </c>
      <c r="R65" s="12">
        <f t="shared" si="30"/>
        <v>-115.10167187859125</v>
      </c>
      <c r="S65" s="12">
        <f t="shared" si="30"/>
        <v>-109.34658828466168</v>
      </c>
      <c r="T65" s="12">
        <f t="shared" si="30"/>
        <v>-103.8792588704286</v>
      </c>
      <c r="U65" s="12">
        <f t="shared" si="30"/>
        <v>-98.685295926907159</v>
      </c>
      <c r="V65" s="12">
        <f t="shared" si="30"/>
        <v>-93.751031130561799</v>
      </c>
      <c r="W65" s="12">
        <f t="shared" si="30"/>
        <v>-89.063479574033707</v>
      </c>
    </row>
    <row r="66" spans="1:23" s="8" customFormat="1" x14ac:dyDescent="0.2">
      <c r="A66" s="10">
        <f>A65+1</f>
        <v>42</v>
      </c>
      <c r="D66" s="13" t="s">
        <v>12</v>
      </c>
      <c r="E66" s="19"/>
      <c r="H66" s="20">
        <f>SUM(H63:H65)</f>
        <v>0</v>
      </c>
      <c r="I66" s="20">
        <f t="shared" ref="I66:W66" si="31">SUM(I63:I65)</f>
        <v>216.63721847481449</v>
      </c>
      <c r="J66" s="20">
        <f t="shared" si="31"/>
        <v>770.19527281694411</v>
      </c>
      <c r="K66" s="20">
        <f t="shared" si="31"/>
        <v>1181.874465418226</v>
      </c>
      <c r="L66" s="20">
        <f t="shared" si="31"/>
        <v>1318.7652823675237</v>
      </c>
      <c r="M66" s="20">
        <f t="shared" si="31"/>
        <v>1636.0697409536849</v>
      </c>
      <c r="N66" s="20">
        <f t="shared" si="31"/>
        <v>1990.4591224533833</v>
      </c>
      <c r="O66" s="20">
        <f t="shared" si="31"/>
        <v>2406.5051939854015</v>
      </c>
      <c r="P66" s="20">
        <f t="shared" si="31"/>
        <v>2412.9299342861314</v>
      </c>
      <c r="Q66" s="20">
        <f t="shared" si="31"/>
        <v>2302.0334375718248</v>
      </c>
      <c r="R66" s="20">
        <f t="shared" si="31"/>
        <v>2186.9317656932335</v>
      </c>
      <c r="S66" s="20">
        <f t="shared" si="31"/>
        <v>2077.5851774085718</v>
      </c>
      <c r="T66" s="20">
        <f t="shared" si="31"/>
        <v>1973.7059185381431</v>
      </c>
      <c r="U66" s="20">
        <f t="shared" si="31"/>
        <v>1875.0206226112359</v>
      </c>
      <c r="V66" s="20">
        <f t="shared" si="31"/>
        <v>1781.2695914806741</v>
      </c>
      <c r="W66" s="20">
        <f t="shared" si="31"/>
        <v>1692.2061119066404</v>
      </c>
    </row>
    <row r="67" spans="1:23" s="8" customFormat="1" x14ac:dyDescent="0.2">
      <c r="A67" s="10"/>
      <c r="D67" s="13"/>
      <c r="E67" s="19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s="8" customFormat="1" x14ac:dyDescent="0.2">
      <c r="A68" s="10"/>
      <c r="C68" s="8" t="s">
        <v>76</v>
      </c>
      <c r="D68" s="13"/>
      <c r="E68" s="19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s="8" customFormat="1" x14ac:dyDescent="0.2">
      <c r="A69" s="10">
        <f>A66+1</f>
        <v>43</v>
      </c>
      <c r="D69" s="13" t="s">
        <v>9</v>
      </c>
      <c r="E69" s="19"/>
      <c r="H69" s="12">
        <v>0</v>
      </c>
      <c r="I69" s="12">
        <f>H72</f>
        <v>0</v>
      </c>
      <c r="J69" s="12">
        <f>I72</f>
        <v>3.0758596663092059</v>
      </c>
      <c r="K69" s="12">
        <f t="shared" ref="K69:W69" si="32">J72</f>
        <v>16.836107813241853</v>
      </c>
      <c r="L69" s="12">
        <f t="shared" si="32"/>
        <v>43.177062233171469</v>
      </c>
      <c r="M69" s="12">
        <f t="shared" si="32"/>
        <v>75.151062630521494</v>
      </c>
      <c r="N69" s="12">
        <f t="shared" si="32"/>
        <v>110.9471482818381</v>
      </c>
      <c r="O69" s="12">
        <f t="shared" si="32"/>
        <v>153.32451742181831</v>
      </c>
      <c r="P69" s="12">
        <f t="shared" si="32"/>
        <v>203.3548624124071</v>
      </c>
      <c r="Q69" s="12">
        <f t="shared" si="32"/>
        <v>256.26669659671467</v>
      </c>
      <c r="R69" s="12">
        <f t="shared" si="32"/>
        <v>305.36103850042878</v>
      </c>
      <c r="S69" s="12">
        <f t="shared" si="32"/>
        <v>349.82586273106136</v>
      </c>
      <c r="T69" s="12">
        <f t="shared" si="32"/>
        <v>390.57784301657551</v>
      </c>
      <c r="U69" s="12">
        <f t="shared" si="32"/>
        <v>428.84021135938139</v>
      </c>
      <c r="V69" s="12">
        <f t="shared" si="32"/>
        <v>465.85494982265516</v>
      </c>
      <c r="W69" s="12">
        <f t="shared" si="32"/>
        <v>502.4126634307309</v>
      </c>
    </row>
    <row r="70" spans="1:23" s="8" customFormat="1" x14ac:dyDescent="0.2">
      <c r="A70" s="10">
        <f>A69+1</f>
        <v>44</v>
      </c>
      <c r="D70" s="13" t="s">
        <v>77</v>
      </c>
      <c r="E70" s="19"/>
      <c r="H70" s="12">
        <f>($F24="Y")*H25*(-H59-H51-H71)</f>
        <v>0</v>
      </c>
      <c r="I70" s="12">
        <f>($F24="Y")*I25*(-I59-I51-I71)</f>
        <v>2.830337485371083</v>
      </c>
      <c r="J70" s="12">
        <f>($F24="Y")*J25*(-J59-J51-J71)</f>
        <v>12.654114099182227</v>
      </c>
      <c r="K70" s="12">
        <f t="shared" ref="K70:W70" si="33">($F24="Y")*K25*(-K59-K51-K71)</f>
        <v>24.196805333483198</v>
      </c>
      <c r="L70" s="12">
        <f t="shared" si="33"/>
        <v>29.318755918579608</v>
      </c>
      <c r="M70" s="12">
        <f t="shared" si="33"/>
        <v>32.767789445980533</v>
      </c>
      <c r="N70" s="12">
        <f t="shared" si="33"/>
        <v>38.755260567201702</v>
      </c>
      <c r="O70" s="12">
        <f t="shared" si="33"/>
        <v>45.740579539967406</v>
      </c>
      <c r="P70" s="12">
        <f t="shared" si="33"/>
        <v>48.392429791540572</v>
      </c>
      <c r="Q70" s="12">
        <f t="shared" si="33"/>
        <v>44.966440158817946</v>
      </c>
      <c r="R70" s="12">
        <f t="shared" si="33"/>
        <v>40.860235001213617</v>
      </c>
      <c r="S70" s="12">
        <f t="shared" si="33"/>
        <v>37.656140445798542</v>
      </c>
      <c r="T70" s="12">
        <f t="shared" si="33"/>
        <v>35.649840423308461</v>
      </c>
      <c r="U70" s="12">
        <f t="shared" si="33"/>
        <v>34.861356867983666</v>
      </c>
      <c r="V70" s="12">
        <f t="shared" si="33"/>
        <v>34.840521020782589</v>
      </c>
      <c r="W70" s="12">
        <f t="shared" si="33"/>
        <v>34.97407211594156</v>
      </c>
    </row>
    <row r="71" spans="1:23" s="8" customFormat="1" x14ac:dyDescent="0.2">
      <c r="A71" s="10">
        <f>A70+1</f>
        <v>45</v>
      </c>
      <c r="D71" s="13" t="s">
        <v>78</v>
      </c>
      <c r="E71" s="19"/>
      <c r="H71" s="12">
        <f>($F28="Y")*H29*(-H65-H51)</f>
        <v>0</v>
      </c>
      <c r="I71" s="12">
        <f>($F28="Y")*I29*(-I65-I51)</f>
        <v>0.24552218093812311</v>
      </c>
      <c r="J71" s="12">
        <f t="shared" ref="J71:W71" si="34">($F28="Y")*J29*(-J65-J51)</f>
        <v>1.1061340477504207</v>
      </c>
      <c r="K71" s="12">
        <f t="shared" si="34"/>
        <v>2.1441490864464203</v>
      </c>
      <c r="L71" s="12">
        <f t="shared" si="34"/>
        <v>2.6552444787704181</v>
      </c>
      <c r="M71" s="12">
        <f t="shared" si="34"/>
        <v>3.0282962053360798</v>
      </c>
      <c r="N71" s="12">
        <f t="shared" si="34"/>
        <v>3.6221085727785187</v>
      </c>
      <c r="O71" s="12">
        <f t="shared" si="34"/>
        <v>4.2897654506213954</v>
      </c>
      <c r="P71" s="12">
        <f t="shared" si="34"/>
        <v>4.5194043927669787</v>
      </c>
      <c r="Q71" s="12">
        <f t="shared" si="34"/>
        <v>4.1279017448962056</v>
      </c>
      <c r="R71" s="12">
        <f t="shared" si="34"/>
        <v>3.6045892294189699</v>
      </c>
      <c r="S71" s="12">
        <f t="shared" si="34"/>
        <v>3.095839839715596</v>
      </c>
      <c r="T71" s="12">
        <f t="shared" si="34"/>
        <v>2.6125279194973916</v>
      </c>
      <c r="U71" s="12">
        <f t="shared" si="34"/>
        <v>2.1533815952900963</v>
      </c>
      <c r="V71" s="12">
        <f t="shared" si="34"/>
        <v>1.7171925872931664</v>
      </c>
      <c r="W71" s="12">
        <f t="shared" si="34"/>
        <v>1.3028130296960831</v>
      </c>
    </row>
    <row r="72" spans="1:23" s="8" customFormat="1" x14ac:dyDescent="0.2">
      <c r="A72" s="10">
        <f>A71+1</f>
        <v>46</v>
      </c>
      <c r="D72" s="13" t="s">
        <v>12</v>
      </c>
      <c r="E72" s="19"/>
      <c r="H72" s="20">
        <f>SUM(H69:H71)</f>
        <v>0</v>
      </c>
      <c r="I72" s="20">
        <f>SUM(I69:I71)</f>
        <v>3.0758596663092059</v>
      </c>
      <c r="J72" s="20">
        <f>SUM(J69:J71)</f>
        <v>16.836107813241853</v>
      </c>
      <c r="K72" s="20">
        <f t="shared" ref="K72:W72" si="35">SUM(K69:K71)</f>
        <v>43.177062233171469</v>
      </c>
      <c r="L72" s="20">
        <f t="shared" si="35"/>
        <v>75.151062630521494</v>
      </c>
      <c r="M72" s="20">
        <f t="shared" si="35"/>
        <v>110.9471482818381</v>
      </c>
      <c r="N72" s="20">
        <f t="shared" si="35"/>
        <v>153.32451742181831</v>
      </c>
      <c r="O72" s="20">
        <f t="shared" si="35"/>
        <v>203.3548624124071</v>
      </c>
      <c r="P72" s="20">
        <f t="shared" si="35"/>
        <v>256.26669659671467</v>
      </c>
      <c r="Q72" s="20">
        <f t="shared" si="35"/>
        <v>305.36103850042878</v>
      </c>
      <c r="R72" s="20">
        <f t="shared" si="35"/>
        <v>349.82586273106136</v>
      </c>
      <c r="S72" s="20">
        <f t="shared" si="35"/>
        <v>390.57784301657551</v>
      </c>
      <c r="T72" s="20">
        <f t="shared" si="35"/>
        <v>428.84021135938139</v>
      </c>
      <c r="U72" s="20">
        <f t="shared" si="35"/>
        <v>465.85494982265516</v>
      </c>
      <c r="V72" s="20">
        <f t="shared" si="35"/>
        <v>502.4126634307309</v>
      </c>
      <c r="W72" s="20">
        <f t="shared" si="35"/>
        <v>538.68954857636845</v>
      </c>
    </row>
    <row r="73" spans="1:23" s="8" customFormat="1" x14ac:dyDescent="0.2">
      <c r="A73" s="10">
        <f>A72+1</f>
        <v>47</v>
      </c>
      <c r="D73" s="13" t="s">
        <v>16</v>
      </c>
      <c r="E73" s="19"/>
      <c r="H73" s="20">
        <f>(H69+H72)/2</f>
        <v>0</v>
      </c>
      <c r="I73" s="20">
        <f>(I69+I72)/2</f>
        <v>1.537929833154603</v>
      </c>
      <c r="J73" s="20">
        <f>(J69+J72)/2</f>
        <v>9.9559837397755295</v>
      </c>
      <c r="K73" s="20">
        <f t="shared" ref="K73:W73" si="36">(K69+K72)/2</f>
        <v>30.006585023206661</v>
      </c>
      <c r="L73" s="20">
        <f t="shared" si="36"/>
        <v>59.164062431846482</v>
      </c>
      <c r="M73" s="20">
        <f t="shared" si="36"/>
        <v>93.049105456179802</v>
      </c>
      <c r="N73" s="20">
        <f t="shared" si="36"/>
        <v>132.13583285182821</v>
      </c>
      <c r="O73" s="20">
        <f t="shared" si="36"/>
        <v>178.33968991711271</v>
      </c>
      <c r="P73" s="20">
        <f t="shared" si="36"/>
        <v>229.81077950456088</v>
      </c>
      <c r="Q73" s="20">
        <f t="shared" si="36"/>
        <v>280.81386754857169</v>
      </c>
      <c r="R73" s="20">
        <f t="shared" si="36"/>
        <v>327.59345061574504</v>
      </c>
      <c r="S73" s="20">
        <f t="shared" si="36"/>
        <v>370.20185287381844</v>
      </c>
      <c r="T73" s="20">
        <f t="shared" si="36"/>
        <v>409.70902718797845</v>
      </c>
      <c r="U73" s="20">
        <f t="shared" si="36"/>
        <v>447.3475805910183</v>
      </c>
      <c r="V73" s="20">
        <f t="shared" si="36"/>
        <v>484.13380662669306</v>
      </c>
      <c r="W73" s="20">
        <f t="shared" si="36"/>
        <v>520.55110600354965</v>
      </c>
    </row>
    <row r="74" spans="1:23" s="8" customFormat="1" x14ac:dyDescent="0.2">
      <c r="A74" s="10"/>
      <c r="D74" s="13"/>
      <c r="E74" s="19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s="8" customFormat="1" x14ac:dyDescent="0.2">
      <c r="A75" s="10"/>
      <c r="C75" s="8" t="s">
        <v>21</v>
      </c>
      <c r="D75" s="13"/>
      <c r="E75" s="19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s="8" customFormat="1" x14ac:dyDescent="0.2">
      <c r="A76" s="10">
        <f>A73+1</f>
        <v>48</v>
      </c>
      <c r="D76" s="13" t="s">
        <v>13</v>
      </c>
      <c r="E76" s="19"/>
      <c r="H76" s="12">
        <f>H47</f>
        <v>0</v>
      </c>
      <c r="I76" s="12">
        <f t="shared" ref="I76:W76" si="37">I47</f>
        <v>111.09600947426384</v>
      </c>
      <c r="J76" s="12">
        <f t="shared" si="37"/>
        <v>511.62274472589706</v>
      </c>
      <c r="K76" s="12">
        <f t="shared" si="37"/>
        <v>1031.9196019094866</v>
      </c>
      <c r="L76" s="12">
        <f t="shared" si="37"/>
        <v>1363.2906257363265</v>
      </c>
      <c r="M76" s="12">
        <f t="shared" si="37"/>
        <v>1660.330247749017</v>
      </c>
      <c r="N76" s="12">
        <f t="shared" si="37"/>
        <v>2080.553627878207</v>
      </c>
      <c r="O76" s="12">
        <f t="shared" si="37"/>
        <v>2568.6366515715763</v>
      </c>
      <c r="P76" s="12">
        <f t="shared" si="37"/>
        <v>2898.0310247278267</v>
      </c>
      <c r="Q76" s="12">
        <f t="shared" si="37"/>
        <v>2968.0310247278267</v>
      </c>
      <c r="R76" s="12">
        <f t="shared" si="37"/>
        <v>2973.0310247278267</v>
      </c>
      <c r="S76" s="12">
        <f t="shared" si="37"/>
        <v>2973.0310247278267</v>
      </c>
      <c r="T76" s="12">
        <f t="shared" si="37"/>
        <v>2973.0310247278267</v>
      </c>
      <c r="U76" s="12">
        <f t="shared" si="37"/>
        <v>2973.0310247278267</v>
      </c>
      <c r="V76" s="12">
        <f t="shared" si="37"/>
        <v>2973.0310247278267</v>
      </c>
      <c r="W76" s="12">
        <f t="shared" si="37"/>
        <v>2973.0310247278267</v>
      </c>
    </row>
    <row r="77" spans="1:23" s="8" customFormat="1" x14ac:dyDescent="0.2">
      <c r="A77" s="10">
        <f>A76+1</f>
        <v>49</v>
      </c>
      <c r="D77" s="13" t="s">
        <v>15</v>
      </c>
      <c r="E77" s="19"/>
      <c r="H77" s="12">
        <f>-H54</f>
        <v>0</v>
      </c>
      <c r="I77" s="12">
        <f t="shared" ref="I77:W77" si="38">-I54</f>
        <v>-1.3887001184282981</v>
      </c>
      <c r="J77" s="12">
        <f t="shared" si="38"/>
        <v>-9.1726845459303092</v>
      </c>
      <c r="K77" s="12">
        <f t="shared" si="38"/>
        <v>-28.466963878872608</v>
      </c>
      <c r="L77" s="12">
        <f t="shared" si="38"/>
        <v>-58.40709172444528</v>
      </c>
      <c r="M77" s="12">
        <f t="shared" si="38"/>
        <v>-96.202352643012077</v>
      </c>
      <c r="N77" s="12">
        <f t="shared" si="38"/>
        <v>-142.96340108835238</v>
      </c>
      <c r="O77" s="12">
        <f t="shared" si="38"/>
        <v>-201.07827958147467</v>
      </c>
      <c r="P77" s="12">
        <f t="shared" si="38"/>
        <v>-269.41162553521724</v>
      </c>
      <c r="Q77" s="12">
        <f t="shared" si="38"/>
        <v>-342.73740115341286</v>
      </c>
      <c r="R77" s="12">
        <f t="shared" si="38"/>
        <v>-417.0006767716086</v>
      </c>
      <c r="S77" s="12">
        <f t="shared" si="38"/>
        <v>-491.32645238980422</v>
      </c>
      <c r="T77" s="12">
        <f t="shared" si="38"/>
        <v>-565.65222800799984</v>
      </c>
      <c r="U77" s="12">
        <f t="shared" si="38"/>
        <v>-639.97800362619546</v>
      </c>
      <c r="V77" s="12">
        <f t="shared" si="38"/>
        <v>-714.30377924439108</v>
      </c>
      <c r="W77" s="12">
        <f t="shared" si="38"/>
        <v>-788.6295548625867</v>
      </c>
    </row>
    <row r="78" spans="1:23" s="8" customFormat="1" x14ac:dyDescent="0.2">
      <c r="A78" s="10">
        <f>A77+1</f>
        <v>50</v>
      </c>
      <c r="D78" s="13" t="s">
        <v>20</v>
      </c>
      <c r="E78" s="19"/>
      <c r="F78" s="28"/>
      <c r="H78" s="12">
        <f>($F11="Y")*H40</f>
        <v>0</v>
      </c>
      <c r="I78" s="12">
        <f t="shared" ref="I78:W78" si="39">($F11="Y")*I40</f>
        <v>0</v>
      </c>
      <c r="J78" s="12">
        <f t="shared" si="39"/>
        <v>0</v>
      </c>
      <c r="K78" s="12">
        <f t="shared" si="39"/>
        <v>0</v>
      </c>
      <c r="L78" s="12">
        <f t="shared" si="39"/>
        <v>0</v>
      </c>
      <c r="M78" s="12">
        <f t="shared" si="39"/>
        <v>0</v>
      </c>
      <c r="N78" s="12">
        <f t="shared" si="39"/>
        <v>0</v>
      </c>
      <c r="O78" s="12">
        <f t="shared" si="39"/>
        <v>0</v>
      </c>
      <c r="P78" s="12">
        <f t="shared" si="39"/>
        <v>0</v>
      </c>
      <c r="Q78" s="12">
        <f t="shared" si="39"/>
        <v>0</v>
      </c>
      <c r="R78" s="12">
        <f t="shared" si="39"/>
        <v>0</v>
      </c>
      <c r="S78" s="12">
        <f t="shared" si="39"/>
        <v>0</v>
      </c>
      <c r="T78" s="12">
        <f t="shared" si="39"/>
        <v>0</v>
      </c>
      <c r="U78" s="12">
        <f t="shared" si="39"/>
        <v>0</v>
      </c>
      <c r="V78" s="12">
        <f t="shared" si="39"/>
        <v>0</v>
      </c>
      <c r="W78" s="12">
        <f t="shared" si="39"/>
        <v>0</v>
      </c>
    </row>
    <row r="79" spans="1:23" s="8" customFormat="1" x14ac:dyDescent="0.2">
      <c r="A79" s="10">
        <f>A78+1</f>
        <v>51</v>
      </c>
      <c r="D79" s="13" t="s">
        <v>36</v>
      </c>
      <c r="E79" s="19"/>
      <c r="F79" s="28"/>
      <c r="H79" s="12">
        <f>-H73</f>
        <v>0</v>
      </c>
      <c r="I79" s="12">
        <f>-I73</f>
        <v>-1.537929833154603</v>
      </c>
      <c r="J79" s="12">
        <f>-J73</f>
        <v>-9.9559837397755295</v>
      </c>
      <c r="K79" s="12">
        <f t="shared" ref="K79:W79" si="40">-K73</f>
        <v>-30.006585023206661</v>
      </c>
      <c r="L79" s="12">
        <f t="shared" si="40"/>
        <v>-59.164062431846482</v>
      </c>
      <c r="M79" s="12">
        <f t="shared" si="40"/>
        <v>-93.049105456179802</v>
      </c>
      <c r="N79" s="12">
        <f t="shared" si="40"/>
        <v>-132.13583285182821</v>
      </c>
      <c r="O79" s="12">
        <f t="shared" si="40"/>
        <v>-178.33968991711271</v>
      </c>
      <c r="P79" s="12">
        <f t="shared" si="40"/>
        <v>-229.81077950456088</v>
      </c>
      <c r="Q79" s="12">
        <f t="shared" si="40"/>
        <v>-280.81386754857169</v>
      </c>
      <c r="R79" s="12">
        <f t="shared" si="40"/>
        <v>-327.59345061574504</v>
      </c>
      <c r="S79" s="12">
        <f t="shared" si="40"/>
        <v>-370.20185287381844</v>
      </c>
      <c r="T79" s="12">
        <f t="shared" si="40"/>
        <v>-409.70902718797845</v>
      </c>
      <c r="U79" s="12">
        <f t="shared" si="40"/>
        <v>-447.3475805910183</v>
      </c>
      <c r="V79" s="12">
        <f t="shared" si="40"/>
        <v>-484.13380662669306</v>
      </c>
      <c r="W79" s="12">
        <f t="shared" si="40"/>
        <v>-520.55110600354965</v>
      </c>
    </row>
    <row r="80" spans="1:23" s="8" customFormat="1" x14ac:dyDescent="0.2">
      <c r="A80" s="10">
        <f>A79+1</f>
        <v>52</v>
      </c>
      <c r="D80" s="13" t="s">
        <v>5</v>
      </c>
      <c r="E80" s="19"/>
      <c r="H80" s="20">
        <f>SUM(H76:H79)</f>
        <v>0</v>
      </c>
      <c r="I80" s="20">
        <f>SUM(I76:I79)</f>
        <v>108.16937952268093</v>
      </c>
      <c r="J80" s="20">
        <f>SUM(J76:J79)</f>
        <v>492.49407644019118</v>
      </c>
      <c r="K80" s="20">
        <f t="shared" ref="K80:W80" si="41">SUM(K76:K79)</f>
        <v>973.44605300740727</v>
      </c>
      <c r="L80" s="20">
        <f>SUM(L76:L79)</f>
        <v>1245.7194715800347</v>
      </c>
      <c r="M80" s="20">
        <f t="shared" si="41"/>
        <v>1471.078789649825</v>
      </c>
      <c r="N80" s="20">
        <f t="shared" si="41"/>
        <v>1805.4543939380264</v>
      </c>
      <c r="O80" s="20">
        <f t="shared" si="41"/>
        <v>2189.2186820729889</v>
      </c>
      <c r="P80" s="20">
        <f t="shared" si="41"/>
        <v>2398.8086196880486</v>
      </c>
      <c r="Q80" s="20">
        <f t="shared" si="41"/>
        <v>2344.4797560258421</v>
      </c>
      <c r="R80" s="20">
        <f t="shared" si="41"/>
        <v>2228.436897340473</v>
      </c>
      <c r="S80" s="20">
        <f t="shared" si="41"/>
        <v>2111.5027194642039</v>
      </c>
      <c r="T80" s="20">
        <f t="shared" si="41"/>
        <v>1997.6697695318485</v>
      </c>
      <c r="U80" s="20">
        <f t="shared" si="41"/>
        <v>1885.7054405106128</v>
      </c>
      <c r="V80" s="20">
        <f t="shared" si="41"/>
        <v>1774.5934388567425</v>
      </c>
      <c r="W80" s="20">
        <f t="shared" si="41"/>
        <v>1663.8503638616903</v>
      </c>
    </row>
    <row r="81" spans="1:25" s="8" customFormat="1" x14ac:dyDescent="0.2">
      <c r="A81" s="10"/>
      <c r="D81" s="13"/>
      <c r="E81" s="19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5" s="8" customFormat="1" x14ac:dyDescent="0.2">
      <c r="A82" s="10"/>
      <c r="C82" s="8" t="s">
        <v>17</v>
      </c>
      <c r="D82" s="13"/>
      <c r="E82" s="19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5" s="8" customFormat="1" x14ac:dyDescent="0.2">
      <c r="A83" s="10">
        <f>A80+1</f>
        <v>53</v>
      </c>
      <c r="D83" s="13" t="s">
        <v>4</v>
      </c>
      <c r="E83" s="19"/>
      <c r="I83" s="12">
        <f>I51</f>
        <v>2.7774002368565962</v>
      </c>
      <c r="J83" s="12">
        <f t="shared" ref="J83:W83" si="42">J51</f>
        <v>12.790568618147427</v>
      </c>
      <c r="K83" s="12">
        <f t="shared" si="42"/>
        <v>25.797990047737166</v>
      </c>
      <c r="L83" s="12">
        <f t="shared" si="42"/>
        <v>34.082265643408164</v>
      </c>
      <c r="M83" s="12">
        <f t="shared" si="42"/>
        <v>41.50825619372543</v>
      </c>
      <c r="N83" s="12">
        <f t="shared" si="42"/>
        <v>52.013840696955178</v>
      </c>
      <c r="O83" s="12">
        <f t="shared" si="42"/>
        <v>64.21591628928941</v>
      </c>
      <c r="P83" s="12">
        <f t="shared" si="42"/>
        <v>72.450775618195664</v>
      </c>
      <c r="Q83" s="12">
        <f t="shared" si="42"/>
        <v>74.200775618195664</v>
      </c>
      <c r="R83" s="12">
        <f t="shared" si="42"/>
        <v>74.325775618195664</v>
      </c>
      <c r="S83" s="12">
        <f t="shared" si="42"/>
        <v>74.325775618195664</v>
      </c>
      <c r="T83" s="12">
        <f t="shared" si="42"/>
        <v>74.325775618195664</v>
      </c>
      <c r="U83" s="12">
        <f t="shared" si="42"/>
        <v>74.325775618195664</v>
      </c>
      <c r="V83" s="12">
        <f t="shared" si="42"/>
        <v>74.325775618195664</v>
      </c>
      <c r="W83" s="12">
        <f t="shared" si="42"/>
        <v>74.325775618195664</v>
      </c>
    </row>
    <row r="84" spans="1:25" s="8" customFormat="1" x14ac:dyDescent="0.2">
      <c r="A84" s="10">
        <f t="shared" ref="A84:A89" si="43">A83+1</f>
        <v>54</v>
      </c>
      <c r="D84" s="13" t="s">
        <v>34</v>
      </c>
      <c r="E84" s="19"/>
      <c r="I84" s="12">
        <f>I15*I16*I80</f>
        <v>3.2450813856804275</v>
      </c>
      <c r="J84" s="12">
        <f t="shared" ref="J84:W84" si="44">J15*J16*J80</f>
        <v>14.774822293205736</v>
      </c>
      <c r="K84" s="12">
        <f t="shared" si="44"/>
        <v>29.203381590222218</v>
      </c>
      <c r="L84" s="12">
        <f t="shared" si="44"/>
        <v>37.371584147401038</v>
      </c>
      <c r="M84" s="12">
        <f t="shared" si="44"/>
        <v>44.132363689494746</v>
      </c>
      <c r="N84" s="12">
        <f t="shared" si="44"/>
        <v>54.163631818140793</v>
      </c>
      <c r="O84" s="12">
        <f t="shared" si="44"/>
        <v>65.67656046218967</v>
      </c>
      <c r="P84" s="12">
        <f t="shared" si="44"/>
        <v>71.96425859064145</v>
      </c>
      <c r="Q84" s="12">
        <f t="shared" si="44"/>
        <v>70.334392680775267</v>
      </c>
      <c r="R84" s="12">
        <f t="shared" si="44"/>
        <v>66.853106920214188</v>
      </c>
      <c r="S84" s="12">
        <f t="shared" si="44"/>
        <v>63.345081583926117</v>
      </c>
      <c r="T84" s="12">
        <f t="shared" si="44"/>
        <v>59.930093085955455</v>
      </c>
      <c r="U84" s="12">
        <f t="shared" si="44"/>
        <v>56.571163215318379</v>
      </c>
      <c r="V84" s="12">
        <f t="shared" si="44"/>
        <v>53.237803165702275</v>
      </c>
      <c r="W84" s="12">
        <f t="shared" si="44"/>
        <v>49.91551091585071</v>
      </c>
    </row>
    <row r="85" spans="1:25" s="8" customFormat="1" x14ac:dyDescent="0.2">
      <c r="A85" s="10">
        <f t="shared" si="43"/>
        <v>55</v>
      </c>
      <c r="D85" s="13" t="s">
        <v>35</v>
      </c>
      <c r="E85" s="19"/>
      <c r="I85" s="12">
        <f>I18*I19*I80</f>
        <v>5.9493158737474507</v>
      </c>
      <c r="J85" s="12">
        <f t="shared" ref="J85:W85" si="45">J18*J19*J80</f>
        <v>27.087174204210516</v>
      </c>
      <c r="K85" s="12">
        <f t="shared" si="45"/>
        <v>53.539532915407399</v>
      </c>
      <c r="L85" s="12">
        <f t="shared" si="45"/>
        <v>68.514570936901904</v>
      </c>
      <c r="M85" s="12">
        <f t="shared" si="45"/>
        <v>80.909333430740375</v>
      </c>
      <c r="N85" s="12">
        <f t="shared" si="45"/>
        <v>99.299991666591453</v>
      </c>
      <c r="O85" s="12">
        <f t="shared" si="45"/>
        <v>120.40702751401439</v>
      </c>
      <c r="P85" s="12">
        <f t="shared" si="45"/>
        <v>131.93447408284268</v>
      </c>
      <c r="Q85" s="12">
        <f t="shared" si="45"/>
        <v>128.94638658142131</v>
      </c>
      <c r="R85" s="12">
        <f t="shared" si="45"/>
        <v>122.56402935372601</v>
      </c>
      <c r="S85" s="12">
        <f t="shared" si="45"/>
        <v>116.13264957053121</v>
      </c>
      <c r="T85" s="12">
        <f t="shared" si="45"/>
        <v>109.87183732425167</v>
      </c>
      <c r="U85" s="12">
        <f t="shared" si="45"/>
        <v>103.7137992280837</v>
      </c>
      <c r="V85" s="12">
        <f t="shared" si="45"/>
        <v>97.602639137120846</v>
      </c>
      <c r="W85" s="12">
        <f t="shared" si="45"/>
        <v>91.511770012392972</v>
      </c>
    </row>
    <row r="86" spans="1:25" s="8" customFormat="1" x14ac:dyDescent="0.2">
      <c r="A86" s="10">
        <f t="shared" si="43"/>
        <v>56</v>
      </c>
      <c r="D86" s="13" t="s">
        <v>73</v>
      </c>
      <c r="E86" s="19"/>
      <c r="I86" s="12">
        <f>IF($F24="Y",I85*I25/(1-I25),I85*I25/(1-I25)+(I51+I59)*I25)</f>
        <v>3.2034777781717039</v>
      </c>
      <c r="J86" s="12">
        <f t="shared" ref="J86:W86" si="46">IF($F24="Y",J85*J25/(1-J25),J85*J25/(1-J25)+(J51+J59)*J25)</f>
        <v>14.585401494574892</v>
      </c>
      <c r="K86" s="12">
        <f t="shared" si="46"/>
        <v>28.828979262142443</v>
      </c>
      <c r="L86" s="12">
        <f t="shared" si="46"/>
        <v>36.892461273716407</v>
      </c>
      <c r="M86" s="12">
        <f t="shared" si="46"/>
        <v>43.566564155014042</v>
      </c>
      <c r="N86" s="12">
        <f t="shared" si="46"/>
        <v>53.469226282010773</v>
      </c>
      <c r="O86" s="12">
        <f t="shared" si="46"/>
        <v>64.834553276776973</v>
      </c>
      <c r="P86" s="12">
        <f t="shared" si="46"/>
        <v>71.041639890761431</v>
      </c>
      <c r="Q86" s="12">
        <f t="shared" si="46"/>
        <v>69.432669697688397</v>
      </c>
      <c r="R86" s="12">
        <f t="shared" si="46"/>
        <v>65.996015805852466</v>
      </c>
      <c r="S86" s="12">
        <f t="shared" si="46"/>
        <v>62.532965153362952</v>
      </c>
      <c r="T86" s="12">
        <f t="shared" si="46"/>
        <v>59.16175855921243</v>
      </c>
      <c r="U86" s="12">
        <f t="shared" si="46"/>
        <v>55.84589189204506</v>
      </c>
      <c r="V86" s="12">
        <f t="shared" si="46"/>
        <v>52.555267227680453</v>
      </c>
      <c r="W86" s="12">
        <f t="shared" si="46"/>
        <v>49.275568468211596</v>
      </c>
    </row>
    <row r="87" spans="1:25" s="8" customFormat="1" x14ac:dyDescent="0.2">
      <c r="A87" s="10">
        <f t="shared" si="43"/>
        <v>57</v>
      </c>
      <c r="D87" s="13" t="s">
        <v>74</v>
      </c>
      <c r="E87" s="19"/>
      <c r="I87" s="12">
        <f>IF($F28="Y",(I85+I86)*I29/(1-I29),(I85+I86)*I29/(1-I29)+(I51+I65)*I29)</f>
        <v>0.88756796712335828</v>
      </c>
      <c r="J87" s="12">
        <f t="shared" ref="J87:W87" si="47">IF($F28="Y",(J85+J86)*J29/(1-J29),(J85+J86)*J29/(1-J29)+(J51+J65)*J29)</f>
        <v>4.0410878584605419</v>
      </c>
      <c r="K87" s="12">
        <f t="shared" si="47"/>
        <v>7.9874687105039568</v>
      </c>
      <c r="L87" s="12">
        <f t="shared" si="47"/>
        <v>10.22156828369752</v>
      </c>
      <c r="M87" s="12">
        <f t="shared" si="47"/>
        <v>12.070721091027524</v>
      </c>
      <c r="N87" s="12">
        <f t="shared" si="47"/>
        <v>14.814391034068056</v>
      </c>
      <c r="O87" s="12">
        <f t="shared" si="47"/>
        <v>17.963312573393988</v>
      </c>
      <c r="P87" s="12">
        <f t="shared" si="47"/>
        <v>19.68307204395196</v>
      </c>
      <c r="Q87" s="12">
        <f t="shared" si="47"/>
        <v>19.237284527285322</v>
      </c>
      <c r="R87" s="12">
        <f t="shared" si="47"/>
        <v>18.285111882521651</v>
      </c>
      <c r="S87" s="12">
        <f t="shared" si="47"/>
        <v>17.32562564896034</v>
      </c>
      <c r="T87" s="12">
        <f t="shared" si="47"/>
        <v>16.391586086110387</v>
      </c>
      <c r="U87" s="12">
        <f t="shared" si="47"/>
        <v>15.472879217879974</v>
      </c>
      <c r="V87" s="12">
        <f t="shared" si="47"/>
        <v>14.561165996762217</v>
      </c>
      <c r="W87" s="12">
        <f t="shared" si="47"/>
        <v>13.652479949194213</v>
      </c>
    </row>
    <row r="88" spans="1:25" s="8" customFormat="1" x14ac:dyDescent="0.2">
      <c r="A88" s="10">
        <f t="shared" si="43"/>
        <v>58</v>
      </c>
      <c r="D88" s="13" t="s">
        <v>19</v>
      </c>
      <c r="E88" s="19"/>
      <c r="I88" s="12">
        <f>(I80&gt;0)*(H88*(1+I32)+(H44+H45)*I31)</f>
        <v>0</v>
      </c>
      <c r="J88" s="12">
        <f>(J80&gt;0)*(I88*(1+J32)+(I44+I45)*J31)</f>
        <v>4.4438403789705534</v>
      </c>
      <c r="K88" s="12">
        <f t="shared" ref="K88:W88" si="48">(K80&gt;0)*(J88*(1+K32)+J44*K31)</f>
        <v>16.10994621764474</v>
      </c>
      <c r="L88" s="12">
        <f t="shared" si="48"/>
        <v>25.666790398246437</v>
      </c>
      <c r="M88" s="12">
        <f t="shared" si="48"/>
        <v>30.200321903036166</v>
      </c>
      <c r="N88" s="12">
        <f t="shared" si="48"/>
        <v>38.665717524779708</v>
      </c>
      <c r="O88" s="12">
        <f t="shared" si="48"/>
        <v>48.38657789676008</v>
      </c>
      <c r="P88" s="12">
        <f t="shared" si="48"/>
        <v>59.930084380945289</v>
      </c>
      <c r="Q88" s="12">
        <f t="shared" si="48"/>
        <v>63.728686068564194</v>
      </c>
      <c r="R88" s="12">
        <f t="shared" si="48"/>
        <v>65.203259789935487</v>
      </c>
      <c r="S88" s="12">
        <f t="shared" si="48"/>
        <v>66.507324985734201</v>
      </c>
      <c r="T88" s="12">
        <f t="shared" si="48"/>
        <v>67.837471485448887</v>
      </c>
      <c r="U88" s="12">
        <f t="shared" si="48"/>
        <v>69.194220915157871</v>
      </c>
      <c r="V88" s="12">
        <f t="shared" si="48"/>
        <v>70.578105333461025</v>
      </c>
      <c r="W88" s="12">
        <f t="shared" si="48"/>
        <v>71.989667440130248</v>
      </c>
    </row>
    <row r="89" spans="1:25" s="8" customFormat="1" x14ac:dyDescent="0.2">
      <c r="A89" s="10">
        <f t="shared" si="43"/>
        <v>59</v>
      </c>
      <c r="D89" s="13" t="s">
        <v>5</v>
      </c>
      <c r="E89" s="19"/>
      <c r="I89" s="20">
        <f>SUM(I83:I88)</f>
        <v>16.062843241579536</v>
      </c>
      <c r="J89" s="20">
        <f t="shared" ref="J89:W89" si="49">SUM(J83:J88)</f>
        <v>77.722894847569663</v>
      </c>
      <c r="K89" s="20">
        <f t="shared" si="49"/>
        <v>161.46729874365789</v>
      </c>
      <c r="L89" s="20">
        <f t="shared" si="49"/>
        <v>212.74924068337145</v>
      </c>
      <c r="M89" s="20">
        <f t="shared" si="49"/>
        <v>252.38756046303828</v>
      </c>
      <c r="N89" s="20">
        <f t="shared" si="49"/>
        <v>312.42679902254599</v>
      </c>
      <c r="O89" s="20">
        <f t="shared" si="49"/>
        <v>381.48394801242443</v>
      </c>
      <c r="P89" s="20">
        <f t="shared" si="49"/>
        <v>427.00430460733844</v>
      </c>
      <c r="Q89" s="20">
        <f t="shared" si="49"/>
        <v>425.88019517393013</v>
      </c>
      <c r="R89" s="20">
        <f t="shared" si="49"/>
        <v>413.22729937044545</v>
      </c>
      <c r="S89" s="20">
        <f t="shared" si="49"/>
        <v>400.16942256071053</v>
      </c>
      <c r="T89" s="20">
        <f t="shared" si="49"/>
        <v>387.51852215917449</v>
      </c>
      <c r="U89" s="20">
        <f t="shared" si="49"/>
        <v>375.12373008668061</v>
      </c>
      <c r="V89" s="20">
        <f t="shared" si="49"/>
        <v>362.86075647892244</v>
      </c>
      <c r="W89" s="20">
        <f t="shared" si="49"/>
        <v>350.67077240397538</v>
      </c>
      <c r="X89" s="50"/>
    </row>
    <row r="90" spans="1:25" s="8" customFormat="1" x14ac:dyDescent="0.2">
      <c r="A90" s="4"/>
      <c r="E90" s="9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2" spans="1:25" x14ac:dyDescent="0.2"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</row>
    <row r="93" spans="1:25" x14ac:dyDescent="0.2"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</row>
    <row r="94" spans="1:25" x14ac:dyDescent="0.2"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</row>
    <row r="95" spans="1:25" x14ac:dyDescent="0.2"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8"/>
      <c r="Y95" s="56"/>
    </row>
    <row r="101" spans="5:6" x14ac:dyDescent="0.2">
      <c r="F101" s="55"/>
    </row>
    <row r="102" spans="5:6" x14ac:dyDescent="0.2">
      <c r="E102" s="53"/>
      <c r="F102" s="54"/>
    </row>
    <row r="103" spans="5:6" x14ac:dyDescent="0.2">
      <c r="E103" s="53"/>
      <c r="F103" s="54"/>
    </row>
    <row r="104" spans="5:6" x14ac:dyDescent="0.2">
      <c r="E104" s="53"/>
      <c r="F104" s="54"/>
    </row>
    <row r="105" spans="5:6" x14ac:dyDescent="0.2">
      <c r="E105" s="53"/>
      <c r="F105" s="54"/>
    </row>
    <row r="106" spans="5:6" x14ac:dyDescent="0.2">
      <c r="E106" s="53"/>
      <c r="F106" s="54"/>
    </row>
    <row r="107" spans="5:6" x14ac:dyDescent="0.2">
      <c r="E107" s="53"/>
      <c r="F107" s="54"/>
    </row>
    <row r="108" spans="5:6" x14ac:dyDescent="0.2">
      <c r="F108" s="59"/>
    </row>
    <row r="114" spans="5:9" x14ac:dyDescent="0.2">
      <c r="E114" s="53"/>
      <c r="F114" s="54"/>
      <c r="I114" s="43"/>
    </row>
    <row r="115" spans="5:9" x14ac:dyDescent="0.2">
      <c r="I115" s="43"/>
    </row>
    <row r="116" spans="5:9" x14ac:dyDescent="0.2">
      <c r="I116" s="43"/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5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X90"/>
  <sheetViews>
    <sheetView topLeftCell="A52" zoomScale="80" zoomScaleNormal="80" workbookViewId="0">
      <selection activeCell="H8" sqref="H8"/>
    </sheetView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2.7109375" style="1" customWidth="1"/>
    <col min="4" max="4" width="2.7109375" style="3" customWidth="1"/>
    <col min="5" max="5" width="35.7109375" style="3" customWidth="1"/>
    <col min="6" max="6" width="10.7109375" style="2" customWidth="1"/>
    <col min="7" max="7" width="2.7109375" style="3" customWidth="1"/>
    <col min="8" max="23" width="10.7109375" style="3" customWidth="1"/>
    <col min="24" max="24" width="8.85546875" style="3" customWidth="1"/>
    <col min="25" max="25" width="8.7109375" style="3" customWidth="1"/>
    <col min="26" max="71" width="10.7109375" style="3" customWidth="1"/>
    <col min="72" max="16384" width="9.140625" style="3"/>
  </cols>
  <sheetData>
    <row r="1" spans="1:24" x14ac:dyDescent="0.2">
      <c r="A1" s="1" t="s">
        <v>22</v>
      </c>
      <c r="B1" s="1"/>
      <c r="E1" s="29" t="s">
        <v>67</v>
      </c>
    </row>
    <row r="2" spans="1:24" x14ac:dyDescent="0.2">
      <c r="A2" s="1" t="s">
        <v>0</v>
      </c>
      <c r="B2" s="1"/>
    </row>
    <row r="3" spans="1:24" s="5" customFormat="1" x14ac:dyDescent="0.2">
      <c r="A3" s="4"/>
      <c r="E3" s="6"/>
      <c r="F3" s="4" t="s">
        <v>3</v>
      </c>
      <c r="H3" s="5">
        <v>2015</v>
      </c>
      <c r="I3" s="5">
        <v>2016</v>
      </c>
      <c r="J3" s="5">
        <f>I3+1</f>
        <v>2017</v>
      </c>
      <c r="K3" s="5">
        <f t="shared" ref="K3:W4" si="0">J3+1</f>
        <v>2018</v>
      </c>
      <c r="L3" s="5">
        <f t="shared" si="0"/>
        <v>2019</v>
      </c>
      <c r="M3" s="5">
        <f t="shared" si="0"/>
        <v>2020</v>
      </c>
      <c r="N3" s="5">
        <f t="shared" si="0"/>
        <v>2021</v>
      </c>
      <c r="O3" s="5">
        <f t="shared" si="0"/>
        <v>2022</v>
      </c>
      <c r="P3" s="5">
        <f t="shared" si="0"/>
        <v>2023</v>
      </c>
      <c r="Q3" s="5">
        <f t="shared" si="0"/>
        <v>2024</v>
      </c>
      <c r="R3" s="5">
        <f t="shared" si="0"/>
        <v>2025</v>
      </c>
      <c r="S3" s="5">
        <f t="shared" si="0"/>
        <v>2026</v>
      </c>
      <c r="T3" s="5">
        <f t="shared" si="0"/>
        <v>2027</v>
      </c>
      <c r="U3" s="5">
        <f t="shared" si="0"/>
        <v>2028</v>
      </c>
      <c r="V3" s="5">
        <f t="shared" si="0"/>
        <v>2029</v>
      </c>
      <c r="W3" s="5">
        <f t="shared" si="0"/>
        <v>2030</v>
      </c>
    </row>
    <row r="4" spans="1:24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si="0"/>
        <v>3</v>
      </c>
      <c r="L4" s="10">
        <f t="shared" si="0"/>
        <v>4</v>
      </c>
      <c r="M4" s="10">
        <f t="shared" si="0"/>
        <v>5</v>
      </c>
      <c r="N4" s="10">
        <f t="shared" si="0"/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10">
        <f t="shared" si="0"/>
        <v>11</v>
      </c>
      <c r="T4" s="10">
        <f t="shared" si="0"/>
        <v>12</v>
      </c>
      <c r="U4" s="10">
        <f t="shared" si="0"/>
        <v>13</v>
      </c>
      <c r="V4" s="10">
        <f t="shared" si="0"/>
        <v>14</v>
      </c>
      <c r="W4" s="10">
        <f t="shared" si="0"/>
        <v>15</v>
      </c>
      <c r="X4" s="10"/>
    </row>
    <row r="5" spans="1:24" s="8" customFormat="1" x14ac:dyDescent="0.2">
      <c r="A5" s="4"/>
      <c r="E5" s="9"/>
      <c r="F5" s="1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4" s="8" customFormat="1" x14ac:dyDescent="0.2">
      <c r="A6" s="4"/>
      <c r="C6" s="8" t="s">
        <v>64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4" s="8" customFormat="1" x14ac:dyDescent="0.2">
      <c r="A7" s="10">
        <v>1</v>
      </c>
      <c r="D7" s="13" t="s">
        <v>23</v>
      </c>
      <c r="E7" s="19"/>
      <c r="F7" s="21">
        <v>2015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4" s="8" customFormat="1" x14ac:dyDescent="0.2">
      <c r="A8" s="10">
        <f>A7+1</f>
        <v>2</v>
      </c>
      <c r="D8" s="13" t="s">
        <v>32</v>
      </c>
      <c r="E8" s="19"/>
      <c r="F8" s="17"/>
      <c r="H8" s="14"/>
      <c r="I8" s="14"/>
      <c r="J8" s="46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4" x14ac:dyDescent="0.2">
      <c r="A9" s="10"/>
      <c r="F9" s="30"/>
    </row>
    <row r="10" spans="1:24" s="8" customFormat="1" x14ac:dyDescent="0.2">
      <c r="A10" s="10">
        <f>A8+1</f>
        <v>3</v>
      </c>
      <c r="D10" s="13" t="s">
        <v>30</v>
      </c>
      <c r="E10" s="19"/>
      <c r="F10" s="18" t="s">
        <v>33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4" s="8" customFormat="1" x14ac:dyDescent="0.2">
      <c r="A11" s="10">
        <f>A10+1</f>
        <v>4</v>
      </c>
      <c r="D11" s="13" t="s">
        <v>31</v>
      </c>
      <c r="E11" s="19"/>
      <c r="F11" s="18" t="s">
        <v>37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4" s="8" customFormat="1" x14ac:dyDescent="0.2">
      <c r="A12" s="10"/>
      <c r="D12" s="13"/>
      <c r="E12" s="19"/>
      <c r="F12" s="1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4" s="8" customFormat="1" x14ac:dyDescent="0.2">
      <c r="A13" s="10">
        <f>A11+1</f>
        <v>5</v>
      </c>
      <c r="D13" s="13" t="s">
        <v>71</v>
      </c>
      <c r="E13" s="19"/>
      <c r="F13" s="22">
        <v>2.5000000000000001E-2</v>
      </c>
      <c r="G13" s="23"/>
      <c r="H13" s="36">
        <f>$F13</f>
        <v>2.5000000000000001E-2</v>
      </c>
      <c r="I13" s="36">
        <f>$F13</f>
        <v>2.5000000000000001E-2</v>
      </c>
      <c r="J13" s="36">
        <f t="shared" ref="J13:W13" si="1">$F13</f>
        <v>2.5000000000000001E-2</v>
      </c>
      <c r="K13" s="36">
        <f t="shared" si="1"/>
        <v>2.5000000000000001E-2</v>
      </c>
      <c r="L13" s="36">
        <f t="shared" si="1"/>
        <v>2.5000000000000001E-2</v>
      </c>
      <c r="M13" s="36">
        <f t="shared" si="1"/>
        <v>2.5000000000000001E-2</v>
      </c>
      <c r="N13" s="36">
        <f t="shared" si="1"/>
        <v>2.5000000000000001E-2</v>
      </c>
      <c r="O13" s="36">
        <f t="shared" si="1"/>
        <v>2.5000000000000001E-2</v>
      </c>
      <c r="P13" s="36">
        <f t="shared" si="1"/>
        <v>2.5000000000000001E-2</v>
      </c>
      <c r="Q13" s="36">
        <f t="shared" si="1"/>
        <v>2.5000000000000001E-2</v>
      </c>
      <c r="R13" s="36">
        <f t="shared" si="1"/>
        <v>2.5000000000000001E-2</v>
      </c>
      <c r="S13" s="36">
        <f t="shared" si="1"/>
        <v>2.5000000000000001E-2</v>
      </c>
      <c r="T13" s="36">
        <f t="shared" si="1"/>
        <v>2.5000000000000001E-2</v>
      </c>
      <c r="U13" s="36">
        <f t="shared" si="1"/>
        <v>2.5000000000000001E-2</v>
      </c>
      <c r="V13" s="36">
        <f t="shared" si="1"/>
        <v>2.5000000000000001E-2</v>
      </c>
      <c r="W13" s="36">
        <f t="shared" si="1"/>
        <v>2.5000000000000001E-2</v>
      </c>
    </row>
    <row r="14" spans="1:24" s="8" customFormat="1" x14ac:dyDescent="0.2">
      <c r="A14" s="10"/>
      <c r="D14" s="13"/>
      <c r="E14" s="19"/>
      <c r="F14" s="24"/>
      <c r="G14" s="23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4" s="8" customFormat="1" x14ac:dyDescent="0.2">
      <c r="A15" s="10">
        <f>A13+1</f>
        <v>6</v>
      </c>
      <c r="D15" s="13" t="s">
        <v>24</v>
      </c>
      <c r="E15" s="19"/>
      <c r="F15" s="22">
        <v>0.5</v>
      </c>
      <c r="G15" s="23"/>
      <c r="H15" s="15"/>
      <c r="I15" s="36">
        <f t="shared" ref="I15:W16" si="2">$F15</f>
        <v>0.5</v>
      </c>
      <c r="J15" s="36">
        <f t="shared" si="2"/>
        <v>0.5</v>
      </c>
      <c r="K15" s="36">
        <f t="shared" si="2"/>
        <v>0.5</v>
      </c>
      <c r="L15" s="36">
        <f t="shared" si="2"/>
        <v>0.5</v>
      </c>
      <c r="M15" s="36">
        <f t="shared" si="2"/>
        <v>0.5</v>
      </c>
      <c r="N15" s="36">
        <f t="shared" si="2"/>
        <v>0.5</v>
      </c>
      <c r="O15" s="36">
        <f t="shared" si="2"/>
        <v>0.5</v>
      </c>
      <c r="P15" s="36">
        <f t="shared" si="2"/>
        <v>0.5</v>
      </c>
      <c r="Q15" s="36">
        <f t="shared" si="2"/>
        <v>0.5</v>
      </c>
      <c r="R15" s="36">
        <f t="shared" si="2"/>
        <v>0.5</v>
      </c>
      <c r="S15" s="36">
        <f t="shared" si="2"/>
        <v>0.5</v>
      </c>
      <c r="T15" s="36">
        <f t="shared" si="2"/>
        <v>0.5</v>
      </c>
      <c r="U15" s="36">
        <f t="shared" si="2"/>
        <v>0.5</v>
      </c>
      <c r="V15" s="36">
        <f t="shared" si="2"/>
        <v>0.5</v>
      </c>
      <c r="W15" s="36">
        <f t="shared" si="2"/>
        <v>0.5</v>
      </c>
    </row>
    <row r="16" spans="1:24" s="8" customFormat="1" x14ac:dyDescent="0.2">
      <c r="A16" s="10">
        <f>A15+1</f>
        <v>7</v>
      </c>
      <c r="D16" s="13" t="s">
        <v>25</v>
      </c>
      <c r="E16" s="19"/>
      <c r="F16" s="22">
        <v>0.06</v>
      </c>
      <c r="G16" s="23"/>
      <c r="H16" s="15"/>
      <c r="I16" s="36">
        <f t="shared" si="2"/>
        <v>0.06</v>
      </c>
      <c r="J16" s="36">
        <f t="shared" si="2"/>
        <v>0.06</v>
      </c>
      <c r="K16" s="36">
        <f t="shared" si="2"/>
        <v>0.06</v>
      </c>
      <c r="L16" s="36">
        <f t="shared" si="2"/>
        <v>0.06</v>
      </c>
      <c r="M16" s="36">
        <f t="shared" si="2"/>
        <v>0.06</v>
      </c>
      <c r="N16" s="36">
        <f t="shared" si="2"/>
        <v>0.06</v>
      </c>
      <c r="O16" s="36">
        <f t="shared" si="2"/>
        <v>0.06</v>
      </c>
      <c r="P16" s="36">
        <f t="shared" si="2"/>
        <v>0.06</v>
      </c>
      <c r="Q16" s="36">
        <f t="shared" si="2"/>
        <v>0.06</v>
      </c>
      <c r="R16" s="36">
        <f t="shared" si="2"/>
        <v>0.06</v>
      </c>
      <c r="S16" s="36">
        <f t="shared" si="2"/>
        <v>0.06</v>
      </c>
      <c r="T16" s="36">
        <f t="shared" si="2"/>
        <v>0.06</v>
      </c>
      <c r="U16" s="36">
        <f t="shared" si="2"/>
        <v>0.06</v>
      </c>
      <c r="V16" s="36">
        <f t="shared" si="2"/>
        <v>0.06</v>
      </c>
      <c r="W16" s="36">
        <f t="shared" si="2"/>
        <v>0.06</v>
      </c>
    </row>
    <row r="17" spans="1:24" s="8" customFormat="1" x14ac:dyDescent="0.2">
      <c r="A17" s="10"/>
      <c r="D17" s="13"/>
      <c r="E17" s="19"/>
      <c r="F17" s="24"/>
      <c r="G17" s="23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4" s="8" customFormat="1" x14ac:dyDescent="0.2">
      <c r="A18" s="10">
        <f>A16+1</f>
        <v>8</v>
      </c>
      <c r="D18" s="13" t="s">
        <v>26</v>
      </c>
      <c r="E18" s="19"/>
      <c r="F18" s="26"/>
      <c r="G18" s="23"/>
      <c r="H18" s="15"/>
      <c r="I18" s="15">
        <f t="shared" ref="I18:W18" si="3">1-I15</f>
        <v>0.5</v>
      </c>
      <c r="J18" s="15">
        <f t="shared" si="3"/>
        <v>0.5</v>
      </c>
      <c r="K18" s="15">
        <f t="shared" si="3"/>
        <v>0.5</v>
      </c>
      <c r="L18" s="15">
        <f t="shared" si="3"/>
        <v>0.5</v>
      </c>
      <c r="M18" s="15">
        <f t="shared" si="3"/>
        <v>0.5</v>
      </c>
      <c r="N18" s="15">
        <f t="shared" si="3"/>
        <v>0.5</v>
      </c>
      <c r="O18" s="15">
        <f t="shared" si="3"/>
        <v>0.5</v>
      </c>
      <c r="P18" s="15">
        <f t="shared" si="3"/>
        <v>0.5</v>
      </c>
      <c r="Q18" s="15">
        <f t="shared" si="3"/>
        <v>0.5</v>
      </c>
      <c r="R18" s="15">
        <f t="shared" si="3"/>
        <v>0.5</v>
      </c>
      <c r="S18" s="15">
        <f t="shared" si="3"/>
        <v>0.5</v>
      </c>
      <c r="T18" s="15">
        <f t="shared" si="3"/>
        <v>0.5</v>
      </c>
      <c r="U18" s="15">
        <f t="shared" si="3"/>
        <v>0.5</v>
      </c>
      <c r="V18" s="15">
        <f t="shared" si="3"/>
        <v>0.5</v>
      </c>
      <c r="W18" s="15">
        <f t="shared" si="3"/>
        <v>0.5</v>
      </c>
    </row>
    <row r="19" spans="1:24" s="8" customFormat="1" x14ac:dyDescent="0.2">
      <c r="A19" s="10">
        <f>A18+1</f>
        <v>9</v>
      </c>
      <c r="D19" s="13" t="s">
        <v>27</v>
      </c>
      <c r="E19" s="19"/>
      <c r="F19" s="22">
        <v>0.11</v>
      </c>
      <c r="G19" s="23"/>
      <c r="H19" s="15"/>
      <c r="I19" s="36">
        <f t="shared" ref="I19:W19" si="4">$F19</f>
        <v>0.11</v>
      </c>
      <c r="J19" s="36">
        <f t="shared" si="4"/>
        <v>0.11</v>
      </c>
      <c r="K19" s="36">
        <f t="shared" si="4"/>
        <v>0.11</v>
      </c>
      <c r="L19" s="36">
        <f t="shared" si="4"/>
        <v>0.11</v>
      </c>
      <c r="M19" s="36">
        <f t="shared" si="4"/>
        <v>0.11</v>
      </c>
      <c r="N19" s="36">
        <f t="shared" si="4"/>
        <v>0.11</v>
      </c>
      <c r="O19" s="36">
        <f t="shared" si="4"/>
        <v>0.11</v>
      </c>
      <c r="P19" s="36">
        <f t="shared" si="4"/>
        <v>0.11</v>
      </c>
      <c r="Q19" s="36">
        <f t="shared" si="4"/>
        <v>0.11</v>
      </c>
      <c r="R19" s="36">
        <f t="shared" si="4"/>
        <v>0.11</v>
      </c>
      <c r="S19" s="36">
        <f t="shared" si="4"/>
        <v>0.11</v>
      </c>
      <c r="T19" s="36">
        <f t="shared" si="4"/>
        <v>0.11</v>
      </c>
      <c r="U19" s="36">
        <f t="shared" si="4"/>
        <v>0.11</v>
      </c>
      <c r="V19" s="36">
        <f t="shared" si="4"/>
        <v>0.11</v>
      </c>
      <c r="W19" s="36">
        <f t="shared" si="4"/>
        <v>0.11</v>
      </c>
    </row>
    <row r="20" spans="1:24" s="8" customFormat="1" x14ac:dyDescent="0.2">
      <c r="A20" s="10"/>
      <c r="D20" s="13"/>
      <c r="E20" s="19"/>
      <c r="F20" s="2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4" s="8" customFormat="1" x14ac:dyDescent="0.2">
      <c r="A21" s="10">
        <f>A19+1</f>
        <v>10</v>
      </c>
      <c r="D21" s="13" t="s">
        <v>65</v>
      </c>
      <c r="E21" s="19"/>
      <c r="F21" s="26"/>
      <c r="G21" s="23"/>
      <c r="H21" s="15"/>
      <c r="I21" s="15">
        <f>I15*I16+I18*I19</f>
        <v>8.4999999999999992E-2</v>
      </c>
      <c r="J21" s="15">
        <f t="shared" ref="J21:W21" si="5">J15*J16+J18*J19</f>
        <v>8.4999999999999992E-2</v>
      </c>
      <c r="K21" s="15">
        <f t="shared" si="5"/>
        <v>8.4999999999999992E-2</v>
      </c>
      <c r="L21" s="15">
        <f t="shared" si="5"/>
        <v>8.4999999999999992E-2</v>
      </c>
      <c r="M21" s="15">
        <f t="shared" si="5"/>
        <v>8.4999999999999992E-2</v>
      </c>
      <c r="N21" s="15">
        <f t="shared" si="5"/>
        <v>8.4999999999999992E-2</v>
      </c>
      <c r="O21" s="15">
        <f t="shared" si="5"/>
        <v>8.4999999999999992E-2</v>
      </c>
      <c r="P21" s="15">
        <f t="shared" si="5"/>
        <v>8.4999999999999992E-2</v>
      </c>
      <c r="Q21" s="15">
        <f t="shared" si="5"/>
        <v>8.4999999999999992E-2</v>
      </c>
      <c r="R21" s="15">
        <f t="shared" si="5"/>
        <v>8.4999999999999992E-2</v>
      </c>
      <c r="S21" s="15">
        <f t="shared" si="5"/>
        <v>8.4999999999999992E-2</v>
      </c>
      <c r="T21" s="15">
        <f t="shared" si="5"/>
        <v>8.4999999999999992E-2</v>
      </c>
      <c r="U21" s="15">
        <f t="shared" si="5"/>
        <v>8.4999999999999992E-2</v>
      </c>
      <c r="V21" s="15">
        <f t="shared" si="5"/>
        <v>8.4999999999999992E-2</v>
      </c>
      <c r="W21" s="15">
        <f t="shared" si="5"/>
        <v>8.4999999999999992E-2</v>
      </c>
    </row>
    <row r="22" spans="1:24" s="8" customFormat="1" x14ac:dyDescent="0.2">
      <c r="A22" s="10"/>
      <c r="D22" s="13"/>
      <c r="E22" s="19"/>
      <c r="F22" s="26"/>
      <c r="G22" s="23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4" s="8" customFormat="1" x14ac:dyDescent="0.2">
      <c r="A23" s="10">
        <f>A21+1</f>
        <v>11</v>
      </c>
      <c r="D23" s="13" t="s">
        <v>81</v>
      </c>
      <c r="E23" s="19"/>
      <c r="F23" s="26"/>
      <c r="G23" s="23"/>
      <c r="H23" s="42"/>
      <c r="I23" s="42">
        <v>0.05</v>
      </c>
      <c r="J23" s="42">
        <f>MAX(0.1*(1-SUM($I23:I23)),(1-SUM($I23:I23))/(16.5-J4))</f>
        <v>9.5000000000000001E-2</v>
      </c>
      <c r="K23" s="42">
        <f>MAX(0.1*(1-SUM($I23:J23)),(1-SUM($I23:J23))/(16.5-K4))</f>
        <v>8.5500000000000007E-2</v>
      </c>
      <c r="L23" s="42">
        <f>MAX(0.1*(1-SUM($I23:K23)),(1-SUM($I23:K23))/(16.5-L4))</f>
        <v>7.6950000000000005E-2</v>
      </c>
      <c r="M23" s="42">
        <f>MAX(0.1*(1-SUM($I23:L23)),(1-SUM($I23:L23))/(16.5-M4))</f>
        <v>6.9254999999999997E-2</v>
      </c>
      <c r="N23" s="42">
        <f>MAX(0.1*(1-SUM($I23:M23)),(1-SUM($I23:M23))/(16.5-N4))</f>
        <v>6.2329499999999996E-2</v>
      </c>
      <c r="O23" s="42">
        <f>MAX(0.1*(1-SUM($I23:N23)),(1-SUM($I23:N23))/(16.5-O4))</f>
        <v>5.9048999999999997E-2</v>
      </c>
      <c r="P23" s="42">
        <f>MAX(0.1*(1-SUM($I23:O23)),(1-SUM($I23:O23))/(16.5-P4))</f>
        <v>5.9048999999999983E-2</v>
      </c>
      <c r="Q23" s="42">
        <f>MAX(0.1*(1-SUM($I23:P23)),(1-SUM($I23:P23))/(16.5-Q4))</f>
        <v>5.9048999999999997E-2</v>
      </c>
      <c r="R23" s="42">
        <f>MAX(0.1*(1-SUM($I23:Q23)),(1-SUM($I23:Q23))/(16.5-R4))</f>
        <v>5.904899999999999E-2</v>
      </c>
      <c r="S23" s="42">
        <f>MAX(0.1*(1-SUM($I23:R23)),(1-SUM($I23:R23))/(16.5-S4))</f>
        <v>5.904899999999999E-2</v>
      </c>
      <c r="T23" s="42">
        <f>MAX(0.1*(1-SUM($I23:S23)),(1-SUM($I23:S23))/(16.5-T4))</f>
        <v>5.9048999999999983E-2</v>
      </c>
      <c r="U23" s="42">
        <f>MAX(0.1*(1-SUM($I23:T23)),(1-SUM($I23:T23))/(16.5-U4))</f>
        <v>5.904899999999997E-2</v>
      </c>
      <c r="V23" s="42">
        <f>MAX(0.1*(1-SUM($I23:U23)),(1-SUM($I23:U23))/(16.5-V4))</f>
        <v>5.9048999999999949E-2</v>
      </c>
      <c r="W23" s="42">
        <f>MAX(0.1*(1-SUM($I23:V23)),(1-SUM($I23:V23))/(16.5-W4))</f>
        <v>5.9048999999999983E-2</v>
      </c>
      <c r="X23" s="42">
        <f>MAX(0.1*(1-SUM($I23:W23)),(1-SUM($I23:W23))/0.5)/2</f>
        <v>2.9524499999999954E-2</v>
      </c>
    </row>
    <row r="24" spans="1:24" s="8" customFormat="1" x14ac:dyDescent="0.2">
      <c r="A24" s="10">
        <f>A23+1</f>
        <v>12</v>
      </c>
      <c r="D24" s="13" t="s">
        <v>85</v>
      </c>
      <c r="E24" s="19"/>
      <c r="F24" s="18" t="s">
        <v>37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s="8" customFormat="1" x14ac:dyDescent="0.2">
      <c r="A25" s="10">
        <f>A24+1</f>
        <v>13</v>
      </c>
      <c r="D25" s="13" t="s">
        <v>82</v>
      </c>
      <c r="E25" s="19"/>
      <c r="F25" s="39">
        <v>0.35</v>
      </c>
      <c r="G25" s="23"/>
      <c r="H25" s="40">
        <f t="shared" ref="H25:W25" si="6">$F25</f>
        <v>0.35</v>
      </c>
      <c r="I25" s="40">
        <f t="shared" si="6"/>
        <v>0.35</v>
      </c>
      <c r="J25" s="40">
        <f t="shared" si="6"/>
        <v>0.35</v>
      </c>
      <c r="K25" s="40">
        <f t="shared" si="6"/>
        <v>0.35</v>
      </c>
      <c r="L25" s="40">
        <f t="shared" si="6"/>
        <v>0.35</v>
      </c>
      <c r="M25" s="40">
        <f t="shared" si="6"/>
        <v>0.35</v>
      </c>
      <c r="N25" s="40">
        <f t="shared" si="6"/>
        <v>0.35</v>
      </c>
      <c r="O25" s="40">
        <f t="shared" si="6"/>
        <v>0.35</v>
      </c>
      <c r="P25" s="40">
        <f t="shared" si="6"/>
        <v>0.35</v>
      </c>
      <c r="Q25" s="40">
        <f t="shared" si="6"/>
        <v>0.35</v>
      </c>
      <c r="R25" s="40">
        <f t="shared" si="6"/>
        <v>0.35</v>
      </c>
      <c r="S25" s="40">
        <f t="shared" si="6"/>
        <v>0.35</v>
      </c>
      <c r="T25" s="40">
        <f t="shared" si="6"/>
        <v>0.35</v>
      </c>
      <c r="U25" s="40">
        <f t="shared" si="6"/>
        <v>0.35</v>
      </c>
      <c r="V25" s="40">
        <f t="shared" si="6"/>
        <v>0.35</v>
      </c>
      <c r="W25" s="40">
        <f t="shared" si="6"/>
        <v>0.35</v>
      </c>
    </row>
    <row r="26" spans="1:24" s="8" customFormat="1" x14ac:dyDescent="0.2">
      <c r="A26" s="10"/>
      <c r="D26" s="13"/>
      <c r="E26" s="19"/>
      <c r="F26" s="41"/>
      <c r="G26" s="23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4" s="8" customFormat="1" x14ac:dyDescent="0.2">
      <c r="A27" s="10">
        <f>A25+1</f>
        <v>14</v>
      </c>
      <c r="D27" s="13" t="s">
        <v>83</v>
      </c>
      <c r="E27" s="19"/>
      <c r="F27" s="38">
        <v>2</v>
      </c>
      <c r="G27" s="23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4" s="8" customFormat="1" x14ac:dyDescent="0.2">
      <c r="A28" s="10">
        <f>A27+1</f>
        <v>15</v>
      </c>
      <c r="D28" s="13" t="s">
        <v>86</v>
      </c>
      <c r="E28" s="19"/>
      <c r="F28" s="22" t="s">
        <v>37</v>
      </c>
      <c r="G28" s="23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s="8" customFormat="1" x14ac:dyDescent="0.2">
      <c r="A29" s="10">
        <f>A28+1</f>
        <v>16</v>
      </c>
      <c r="D29" s="13" t="s">
        <v>84</v>
      </c>
      <c r="E29" s="19"/>
      <c r="F29" s="39">
        <v>8.8400000000000006E-2</v>
      </c>
      <c r="G29" s="23"/>
      <c r="H29" s="40">
        <f t="shared" ref="H29:W29" si="7">$F29</f>
        <v>8.8400000000000006E-2</v>
      </c>
      <c r="I29" s="40">
        <f t="shared" si="7"/>
        <v>8.8400000000000006E-2</v>
      </c>
      <c r="J29" s="40">
        <f t="shared" si="7"/>
        <v>8.8400000000000006E-2</v>
      </c>
      <c r="K29" s="40">
        <f t="shared" si="7"/>
        <v>8.8400000000000006E-2</v>
      </c>
      <c r="L29" s="40">
        <f t="shared" si="7"/>
        <v>8.8400000000000006E-2</v>
      </c>
      <c r="M29" s="40">
        <f t="shared" si="7"/>
        <v>8.8400000000000006E-2</v>
      </c>
      <c r="N29" s="40">
        <f t="shared" si="7"/>
        <v>8.8400000000000006E-2</v>
      </c>
      <c r="O29" s="40">
        <f t="shared" si="7"/>
        <v>8.8400000000000006E-2</v>
      </c>
      <c r="P29" s="40">
        <f t="shared" si="7"/>
        <v>8.8400000000000006E-2</v>
      </c>
      <c r="Q29" s="40">
        <f t="shared" si="7"/>
        <v>8.8400000000000006E-2</v>
      </c>
      <c r="R29" s="40">
        <f t="shared" si="7"/>
        <v>8.8400000000000006E-2</v>
      </c>
      <c r="S29" s="40">
        <f t="shared" si="7"/>
        <v>8.8400000000000006E-2</v>
      </c>
      <c r="T29" s="40">
        <f t="shared" si="7"/>
        <v>8.8400000000000006E-2</v>
      </c>
      <c r="U29" s="40">
        <f t="shared" si="7"/>
        <v>8.8400000000000006E-2</v>
      </c>
      <c r="V29" s="40">
        <f t="shared" si="7"/>
        <v>8.8400000000000006E-2</v>
      </c>
      <c r="W29" s="40">
        <f t="shared" si="7"/>
        <v>8.8400000000000006E-2</v>
      </c>
    </row>
    <row r="30" spans="1:24" s="8" customFormat="1" x14ac:dyDescent="0.2">
      <c r="A30" s="10"/>
      <c r="D30" s="13"/>
      <c r="E30" s="19"/>
      <c r="F30" s="24"/>
      <c r="G30" s="23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4" s="8" customFormat="1" x14ac:dyDescent="0.2">
      <c r="A31" s="10">
        <f>A29+1</f>
        <v>17</v>
      </c>
      <c r="D31" s="13" t="s">
        <v>28</v>
      </c>
      <c r="E31" s="19"/>
      <c r="F31" s="22">
        <v>0.02</v>
      </c>
      <c r="G31" s="23"/>
      <c r="H31" s="15"/>
      <c r="I31" s="36">
        <f t="shared" ref="I31:W32" si="8">$F31</f>
        <v>0.02</v>
      </c>
      <c r="J31" s="36">
        <f t="shared" si="8"/>
        <v>0.02</v>
      </c>
      <c r="K31" s="36">
        <f t="shared" si="8"/>
        <v>0.02</v>
      </c>
      <c r="L31" s="36">
        <f t="shared" si="8"/>
        <v>0.02</v>
      </c>
      <c r="M31" s="36">
        <f t="shared" si="8"/>
        <v>0.02</v>
      </c>
      <c r="N31" s="36">
        <f t="shared" si="8"/>
        <v>0.02</v>
      </c>
      <c r="O31" s="36">
        <f t="shared" si="8"/>
        <v>0.02</v>
      </c>
      <c r="P31" s="36">
        <f t="shared" si="8"/>
        <v>0.02</v>
      </c>
      <c r="Q31" s="36">
        <f t="shared" si="8"/>
        <v>0.02</v>
      </c>
      <c r="R31" s="36">
        <f t="shared" si="8"/>
        <v>0.02</v>
      </c>
      <c r="S31" s="36">
        <f t="shared" si="8"/>
        <v>0.02</v>
      </c>
      <c r="T31" s="36">
        <f t="shared" si="8"/>
        <v>0.02</v>
      </c>
      <c r="U31" s="36">
        <f t="shared" si="8"/>
        <v>0.02</v>
      </c>
      <c r="V31" s="36">
        <f t="shared" si="8"/>
        <v>0.02</v>
      </c>
      <c r="W31" s="36">
        <f t="shared" si="8"/>
        <v>0.02</v>
      </c>
    </row>
    <row r="32" spans="1:24" s="8" customFormat="1" x14ac:dyDescent="0.2">
      <c r="A32" s="10">
        <f>A31+1</f>
        <v>18</v>
      </c>
      <c r="D32" s="13" t="s">
        <v>29</v>
      </c>
      <c r="E32" s="19"/>
      <c r="F32" s="22">
        <v>0.02</v>
      </c>
      <c r="G32" s="23"/>
      <c r="H32" s="15"/>
      <c r="I32" s="36">
        <f t="shared" si="8"/>
        <v>0.02</v>
      </c>
      <c r="J32" s="36">
        <f t="shared" si="8"/>
        <v>0.02</v>
      </c>
      <c r="K32" s="36">
        <f t="shared" si="8"/>
        <v>0.02</v>
      </c>
      <c r="L32" s="36">
        <f t="shared" si="8"/>
        <v>0.02</v>
      </c>
      <c r="M32" s="36">
        <f t="shared" si="8"/>
        <v>0.02</v>
      </c>
      <c r="N32" s="36">
        <f t="shared" si="8"/>
        <v>0.02</v>
      </c>
      <c r="O32" s="36">
        <f t="shared" si="8"/>
        <v>0.02</v>
      </c>
      <c r="P32" s="36">
        <f t="shared" si="8"/>
        <v>0.02</v>
      </c>
      <c r="Q32" s="36">
        <f t="shared" si="8"/>
        <v>0.02</v>
      </c>
      <c r="R32" s="36">
        <f t="shared" si="8"/>
        <v>0.02</v>
      </c>
      <c r="S32" s="36">
        <f t="shared" si="8"/>
        <v>0.02</v>
      </c>
      <c r="T32" s="36">
        <f t="shared" si="8"/>
        <v>0.02</v>
      </c>
      <c r="U32" s="36">
        <f t="shared" si="8"/>
        <v>0.02</v>
      </c>
      <c r="V32" s="36">
        <f t="shared" si="8"/>
        <v>0.02</v>
      </c>
      <c r="W32" s="36">
        <f t="shared" si="8"/>
        <v>0.02</v>
      </c>
    </row>
    <row r="33" spans="1:23" s="8" customFormat="1" x14ac:dyDescent="0.2">
      <c r="A33" s="10"/>
      <c r="E33" s="9"/>
      <c r="F33" s="23"/>
      <c r="G33" s="23"/>
      <c r="H33" s="23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s="8" customFormat="1" x14ac:dyDescent="0.2">
      <c r="A34" s="10"/>
      <c r="C34" s="8" t="s">
        <v>7</v>
      </c>
      <c r="E34" s="9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s="8" customFormat="1" x14ac:dyDescent="0.2">
      <c r="A35" s="10">
        <f>A32+1</f>
        <v>19</v>
      </c>
      <c r="C35" s="8" t="s">
        <v>8</v>
      </c>
      <c r="D35" s="13" t="s">
        <v>9</v>
      </c>
      <c r="E35" s="19"/>
      <c r="H35" s="12">
        <v>0</v>
      </c>
      <c r="I35" s="12">
        <f>H39</f>
        <v>0</v>
      </c>
      <c r="J35" s="12">
        <f>I39</f>
        <v>0</v>
      </c>
      <c r="K35" s="12">
        <f t="shared" ref="K35:W35" si="9">J39</f>
        <v>0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</row>
    <row r="36" spans="1:23" s="8" customFormat="1" x14ac:dyDescent="0.2">
      <c r="A36" s="10">
        <f>A35+1</f>
        <v>20</v>
      </c>
      <c r="D36" s="13" t="s">
        <v>10</v>
      </c>
      <c r="E36" s="19"/>
      <c r="H36" s="12">
        <f>H8</f>
        <v>0</v>
      </c>
      <c r="I36" s="12">
        <f t="shared" ref="I36:W36" si="10">I8</f>
        <v>0</v>
      </c>
      <c r="J36" s="12">
        <f t="shared" si="10"/>
        <v>0</v>
      </c>
      <c r="K36" s="12">
        <f t="shared" si="10"/>
        <v>0</v>
      </c>
      <c r="L36" s="12">
        <f t="shared" si="10"/>
        <v>0</v>
      </c>
      <c r="M36" s="12">
        <f t="shared" si="10"/>
        <v>0</v>
      </c>
      <c r="N36" s="12">
        <f t="shared" si="10"/>
        <v>0</v>
      </c>
      <c r="O36" s="12">
        <f t="shared" si="10"/>
        <v>0</v>
      </c>
      <c r="P36" s="12">
        <f t="shared" si="10"/>
        <v>0</v>
      </c>
      <c r="Q36" s="12">
        <f t="shared" si="10"/>
        <v>0</v>
      </c>
      <c r="R36" s="12">
        <f t="shared" si="10"/>
        <v>0</v>
      </c>
      <c r="S36" s="12">
        <f t="shared" si="10"/>
        <v>0</v>
      </c>
      <c r="T36" s="12">
        <f t="shared" si="10"/>
        <v>0</v>
      </c>
      <c r="U36" s="12">
        <f t="shared" si="10"/>
        <v>0</v>
      </c>
      <c r="V36" s="12">
        <f t="shared" si="10"/>
        <v>0</v>
      </c>
      <c r="W36" s="12">
        <f t="shared" si="10"/>
        <v>0</v>
      </c>
    </row>
    <row r="37" spans="1:23" s="8" customFormat="1" x14ac:dyDescent="0.2">
      <c r="A37" s="10">
        <f>A36+1</f>
        <v>21</v>
      </c>
      <c r="D37" s="13" t="str">
        <f>IF(F11="Y","N/A (CWIP in Rate Base)", IF(F10="IDC","Interest During Construction","AFUDC"))</f>
        <v>N/A (CWIP in Rate Base)</v>
      </c>
      <c r="E37" s="19"/>
      <c r="H37" s="12">
        <f>($F11="N")*((H3&lt;$F7)*(H16*($F10="IDC")+H21*($F10="AFUDC"))*(H35+0.5*H36)+(H3&gt;=$F7)*0.5*H35*(H16*($F10="IDC")+H21*($F10="AFUDC"))/(1+0.5*(H16*($F10="IDC")+H21*($F10="AFUDC"))))</f>
        <v>0</v>
      </c>
      <c r="I37" s="12">
        <f>($F11="N")*((I3&lt;$F7)*(I16*($F10="IDC")+I21*($F10="AFUDC"))*(I35+0.5*I36)+(I3&gt;=$F7)*0.5*I35*(I16*($F10="IDC")+I21*($F10="AFUDC"))/(1+0.5*(I16*($F10="IDC")+I21*($F10="AFUDC"))))</f>
        <v>0</v>
      </c>
      <c r="J37" s="12">
        <f>($F11="N")*((J3&lt;$F7)*(J16*($F10="IDC")+J21*($F10="AFUDC"))*(J35+0.5*J36)+(J3&gt;=$F7)*0.5*J35*(J16*($F10="IDC")+J21*($F10="AFUDC"))/(1+0.5*(J16*($F10="IDC")+J21*($F10="AFUDC"))))</f>
        <v>0</v>
      </c>
      <c r="K37" s="12">
        <f t="shared" ref="K37:W37" si="11">($F11="N")*((K3&lt;$F7)*(K16*($F10="IDC")+K21*($F10="AFUDC"))*(K35+0.5*K36)+(K3&gt;=$F7)*0.5*K35*(K16*($F10="IDC")+K21*($F10="AFUDC"))/(1+0.5*(K16*($F10="IDC")+K21*($F10="AFUDC"))))</f>
        <v>0</v>
      </c>
      <c r="L37" s="12">
        <f t="shared" si="11"/>
        <v>0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12">
        <f t="shared" si="11"/>
        <v>0</v>
      </c>
      <c r="W37" s="12">
        <f t="shared" si="11"/>
        <v>0</v>
      </c>
    </row>
    <row r="38" spans="1:23" s="8" customFormat="1" x14ac:dyDescent="0.2">
      <c r="A38" s="10">
        <f>A37+1</f>
        <v>22</v>
      </c>
      <c r="D38" s="13" t="s">
        <v>11</v>
      </c>
      <c r="E38" s="19"/>
      <c r="H38" s="12">
        <f>IF(H3&gt;=$F7,-SUM(H35:H37),0)</f>
        <v>0</v>
      </c>
      <c r="I38" s="12">
        <f t="shared" ref="I38:W38" si="12">IF(I3&gt;=$F7,-SUM(I35:I37),0)</f>
        <v>0</v>
      </c>
      <c r="J38" s="12">
        <f t="shared" si="12"/>
        <v>0</v>
      </c>
      <c r="K38" s="12">
        <f t="shared" si="12"/>
        <v>0</v>
      </c>
      <c r="L38" s="12">
        <f t="shared" si="12"/>
        <v>0</v>
      </c>
      <c r="M38" s="12">
        <f t="shared" si="12"/>
        <v>0</v>
      </c>
      <c r="N38" s="12">
        <f t="shared" si="12"/>
        <v>0</v>
      </c>
      <c r="O38" s="12">
        <f t="shared" si="12"/>
        <v>0</v>
      </c>
      <c r="P38" s="12">
        <f t="shared" si="12"/>
        <v>0</v>
      </c>
      <c r="Q38" s="12">
        <f t="shared" si="12"/>
        <v>0</v>
      </c>
      <c r="R38" s="12">
        <f t="shared" si="12"/>
        <v>0</v>
      </c>
      <c r="S38" s="12">
        <f t="shared" si="12"/>
        <v>0</v>
      </c>
      <c r="T38" s="12">
        <f t="shared" si="12"/>
        <v>0</v>
      </c>
      <c r="U38" s="12">
        <f t="shared" si="12"/>
        <v>0</v>
      </c>
      <c r="V38" s="12">
        <f t="shared" si="12"/>
        <v>0</v>
      </c>
      <c r="W38" s="12">
        <f t="shared" si="12"/>
        <v>0</v>
      </c>
    </row>
    <row r="39" spans="1:23" s="8" customFormat="1" x14ac:dyDescent="0.2">
      <c r="A39" s="10">
        <f>A38+1</f>
        <v>23</v>
      </c>
      <c r="D39" s="13" t="s">
        <v>12</v>
      </c>
      <c r="E39" s="19"/>
      <c r="H39" s="20">
        <f>SUM(H35:H38)</f>
        <v>0</v>
      </c>
      <c r="I39" s="20">
        <f>SUM(I35:I38)</f>
        <v>0</v>
      </c>
      <c r="J39" s="20">
        <f>SUM(J35:J38)</f>
        <v>0</v>
      </c>
      <c r="K39" s="20">
        <f t="shared" ref="K39:W39" si="13">SUM(K35:K38)</f>
        <v>0</v>
      </c>
      <c r="L39" s="20">
        <f t="shared" si="13"/>
        <v>0</v>
      </c>
      <c r="M39" s="20">
        <f t="shared" si="13"/>
        <v>0</v>
      </c>
      <c r="N39" s="20">
        <f t="shared" si="13"/>
        <v>0</v>
      </c>
      <c r="O39" s="20">
        <f t="shared" si="13"/>
        <v>0</v>
      </c>
      <c r="P39" s="20">
        <f t="shared" si="13"/>
        <v>0</v>
      </c>
      <c r="Q39" s="20">
        <f t="shared" si="13"/>
        <v>0</v>
      </c>
      <c r="R39" s="20">
        <f t="shared" si="13"/>
        <v>0</v>
      </c>
      <c r="S39" s="20">
        <f t="shared" si="13"/>
        <v>0</v>
      </c>
      <c r="T39" s="20">
        <f t="shared" si="13"/>
        <v>0</v>
      </c>
      <c r="U39" s="20">
        <f t="shared" si="13"/>
        <v>0</v>
      </c>
      <c r="V39" s="20">
        <f t="shared" si="13"/>
        <v>0</v>
      </c>
      <c r="W39" s="20">
        <f t="shared" si="13"/>
        <v>0</v>
      </c>
    </row>
    <row r="40" spans="1:23" s="8" customFormat="1" x14ac:dyDescent="0.2">
      <c r="A40" s="10">
        <f>A39+1</f>
        <v>24</v>
      </c>
      <c r="D40" s="13" t="s">
        <v>16</v>
      </c>
      <c r="E40" s="19"/>
      <c r="H40" s="20">
        <f>(H35+H39)/2</f>
        <v>0</v>
      </c>
      <c r="I40" s="20">
        <f>(I35+I39)/2</f>
        <v>0</v>
      </c>
      <c r="J40" s="20">
        <f>(J35+J39)/2</f>
        <v>0</v>
      </c>
      <c r="K40" s="20">
        <f t="shared" ref="K40:W40" si="14">(K35+K39)/2</f>
        <v>0</v>
      </c>
      <c r="L40" s="20">
        <f t="shared" si="14"/>
        <v>0</v>
      </c>
      <c r="M40" s="20">
        <f t="shared" si="14"/>
        <v>0</v>
      </c>
      <c r="N40" s="20">
        <f t="shared" si="14"/>
        <v>0</v>
      </c>
      <c r="O40" s="20">
        <f t="shared" si="14"/>
        <v>0</v>
      </c>
      <c r="P40" s="20">
        <f t="shared" si="14"/>
        <v>0</v>
      </c>
      <c r="Q40" s="20">
        <f t="shared" si="14"/>
        <v>0</v>
      </c>
      <c r="R40" s="20">
        <f t="shared" si="14"/>
        <v>0</v>
      </c>
      <c r="S40" s="20">
        <f t="shared" si="14"/>
        <v>0</v>
      </c>
      <c r="T40" s="20">
        <f t="shared" si="14"/>
        <v>0</v>
      </c>
      <c r="U40" s="20">
        <f t="shared" si="14"/>
        <v>0</v>
      </c>
      <c r="V40" s="20">
        <f t="shared" si="14"/>
        <v>0</v>
      </c>
      <c r="W40" s="20">
        <f t="shared" si="14"/>
        <v>0</v>
      </c>
    </row>
    <row r="41" spans="1:23" s="8" customFormat="1" x14ac:dyDescent="0.2">
      <c r="A41" s="10"/>
      <c r="D41" s="13"/>
      <c r="E41" s="19"/>
      <c r="H41" s="12"/>
      <c r="I41" s="12"/>
      <c r="J41" s="27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8" customFormat="1" x14ac:dyDescent="0.2">
      <c r="A42" s="10"/>
      <c r="C42" s="8" t="s">
        <v>60</v>
      </c>
      <c r="D42" s="13"/>
      <c r="E42" s="19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s="8" customFormat="1" x14ac:dyDescent="0.2">
      <c r="A43" s="10">
        <f>A40+1</f>
        <v>25</v>
      </c>
      <c r="D43" s="13" t="s">
        <v>9</v>
      </c>
      <c r="E43" s="19"/>
      <c r="H43" s="12">
        <v>0</v>
      </c>
      <c r="I43" s="12">
        <f>H46</f>
        <v>0</v>
      </c>
      <c r="J43" s="12">
        <f>I46</f>
        <v>0</v>
      </c>
      <c r="K43" s="12">
        <f t="shared" ref="K43:W43" si="15">J46</f>
        <v>0</v>
      </c>
      <c r="L43" s="12">
        <f t="shared" si="15"/>
        <v>0</v>
      </c>
      <c r="M43" s="12">
        <f t="shared" si="15"/>
        <v>0</v>
      </c>
      <c r="N43" s="12">
        <f t="shared" si="15"/>
        <v>0</v>
      </c>
      <c r="O43" s="12">
        <f t="shared" si="15"/>
        <v>0</v>
      </c>
      <c r="P43" s="12">
        <f t="shared" si="15"/>
        <v>0</v>
      </c>
      <c r="Q43" s="12">
        <f t="shared" si="15"/>
        <v>0</v>
      </c>
      <c r="R43" s="12">
        <f t="shared" si="15"/>
        <v>0</v>
      </c>
      <c r="S43" s="12">
        <f t="shared" si="15"/>
        <v>0</v>
      </c>
      <c r="T43" s="12">
        <f t="shared" si="15"/>
        <v>0</v>
      </c>
      <c r="U43" s="12">
        <f t="shared" si="15"/>
        <v>0</v>
      </c>
      <c r="V43" s="12">
        <f t="shared" si="15"/>
        <v>0</v>
      </c>
      <c r="W43" s="12">
        <f t="shared" si="15"/>
        <v>0</v>
      </c>
    </row>
    <row r="44" spans="1:23" s="8" customFormat="1" x14ac:dyDescent="0.2">
      <c r="A44" s="10">
        <f>A43+1</f>
        <v>26</v>
      </c>
      <c r="D44" s="13" t="s">
        <v>11</v>
      </c>
      <c r="E44" s="19"/>
      <c r="H44" s="12">
        <f>-H38</f>
        <v>0</v>
      </c>
      <c r="I44" s="12">
        <f>-I38</f>
        <v>0</v>
      </c>
      <c r="J44" s="12">
        <f t="shared" ref="J44:W44" si="16">-J38</f>
        <v>0</v>
      </c>
      <c r="K44" s="12">
        <f t="shared" si="16"/>
        <v>0</v>
      </c>
      <c r="L44" s="12">
        <f t="shared" si="16"/>
        <v>0</v>
      </c>
      <c r="M44" s="12">
        <f t="shared" si="16"/>
        <v>0</v>
      </c>
      <c r="N44" s="12">
        <f t="shared" si="16"/>
        <v>0</v>
      </c>
      <c r="O44" s="12">
        <f t="shared" si="16"/>
        <v>0</v>
      </c>
      <c r="P44" s="12">
        <f t="shared" si="16"/>
        <v>0</v>
      </c>
      <c r="Q44" s="12">
        <f t="shared" si="16"/>
        <v>0</v>
      </c>
      <c r="R44" s="12">
        <f t="shared" si="16"/>
        <v>0</v>
      </c>
      <c r="S44" s="12">
        <f t="shared" si="16"/>
        <v>0</v>
      </c>
      <c r="T44" s="12">
        <f t="shared" si="16"/>
        <v>0</v>
      </c>
      <c r="U44" s="12">
        <f t="shared" si="16"/>
        <v>0</v>
      </c>
      <c r="V44" s="12">
        <f t="shared" si="16"/>
        <v>0</v>
      </c>
      <c r="W44" s="12">
        <f t="shared" si="16"/>
        <v>0</v>
      </c>
    </row>
    <row r="45" spans="1:23" s="8" customFormat="1" x14ac:dyDescent="0.2">
      <c r="A45" s="10">
        <f>A44+1</f>
        <v>27</v>
      </c>
      <c r="D45" s="13" t="s">
        <v>14</v>
      </c>
      <c r="E45" s="19"/>
      <c r="H45" s="12">
        <f>IF((H43+H44)&gt;(H50+H51),0,-(H43+H44))</f>
        <v>0</v>
      </c>
      <c r="I45" s="12">
        <f>IF((I43+I44)&gt;(I50+I51),0,-(I43+I44))</f>
        <v>0</v>
      </c>
      <c r="J45" s="12">
        <f>IF((J43+J44)&gt;(J50+J51),0,-(J43+J44))</f>
        <v>0</v>
      </c>
      <c r="K45" s="12">
        <f>IF((K43+K44)&gt;(K50+K51),0,-(K43+K44))</f>
        <v>0</v>
      </c>
      <c r="L45" s="12">
        <f>IF((L43+L44)&gt;(L50+L51),0,-(L43+L44))</f>
        <v>0</v>
      </c>
      <c r="M45" s="12">
        <f t="shared" ref="M45:W45" si="17">IF((M43+M44)&gt;(M50+M51),0,-(M43+M44))</f>
        <v>0</v>
      </c>
      <c r="N45" s="12">
        <f t="shared" si="17"/>
        <v>0</v>
      </c>
      <c r="O45" s="12">
        <f t="shared" si="17"/>
        <v>0</v>
      </c>
      <c r="P45" s="12">
        <f t="shared" si="17"/>
        <v>0</v>
      </c>
      <c r="Q45" s="12">
        <f t="shared" si="17"/>
        <v>0</v>
      </c>
      <c r="R45" s="12">
        <f t="shared" si="17"/>
        <v>0</v>
      </c>
      <c r="S45" s="12">
        <f t="shared" si="17"/>
        <v>0</v>
      </c>
      <c r="T45" s="12">
        <f t="shared" si="17"/>
        <v>0</v>
      </c>
      <c r="U45" s="12">
        <f t="shared" si="17"/>
        <v>0</v>
      </c>
      <c r="V45" s="12">
        <f t="shared" si="17"/>
        <v>0</v>
      </c>
      <c r="W45" s="12">
        <f t="shared" si="17"/>
        <v>0</v>
      </c>
    </row>
    <row r="46" spans="1:23" s="8" customFormat="1" x14ac:dyDescent="0.2">
      <c r="A46" s="10">
        <f>A45+1</f>
        <v>28</v>
      </c>
      <c r="D46" s="13" t="s">
        <v>12</v>
      </c>
      <c r="E46" s="19"/>
      <c r="H46" s="20">
        <f>SUM(H43:H45)</f>
        <v>0</v>
      </c>
      <c r="I46" s="20">
        <f>SUM(I43:I45)</f>
        <v>0</v>
      </c>
      <c r="J46" s="20">
        <f>SUM(J43:J45)</f>
        <v>0</v>
      </c>
      <c r="K46" s="20">
        <f t="shared" ref="K46:W46" si="18">SUM(K43:K45)</f>
        <v>0</v>
      </c>
      <c r="L46" s="20">
        <f t="shared" si="18"/>
        <v>0</v>
      </c>
      <c r="M46" s="20">
        <f t="shared" si="18"/>
        <v>0</v>
      </c>
      <c r="N46" s="20">
        <f t="shared" si="18"/>
        <v>0</v>
      </c>
      <c r="O46" s="20">
        <f t="shared" si="18"/>
        <v>0</v>
      </c>
      <c r="P46" s="20">
        <f t="shared" si="18"/>
        <v>0</v>
      </c>
      <c r="Q46" s="20">
        <f t="shared" si="18"/>
        <v>0</v>
      </c>
      <c r="R46" s="20">
        <f t="shared" si="18"/>
        <v>0</v>
      </c>
      <c r="S46" s="20">
        <f t="shared" si="18"/>
        <v>0</v>
      </c>
      <c r="T46" s="20">
        <f t="shared" si="18"/>
        <v>0</v>
      </c>
      <c r="U46" s="20">
        <f t="shared" si="18"/>
        <v>0</v>
      </c>
      <c r="V46" s="20">
        <f t="shared" si="18"/>
        <v>0</v>
      </c>
      <c r="W46" s="20">
        <f t="shared" si="18"/>
        <v>0</v>
      </c>
    </row>
    <row r="47" spans="1:23" s="8" customFormat="1" x14ac:dyDescent="0.2">
      <c r="A47" s="10">
        <f>A46+1</f>
        <v>29</v>
      </c>
      <c r="D47" s="13" t="s">
        <v>16</v>
      </c>
      <c r="E47" s="19"/>
      <c r="H47" s="20">
        <f>(H43+H46)/2</f>
        <v>0</v>
      </c>
      <c r="I47" s="20">
        <f>(I43+I46)/2</f>
        <v>0</v>
      </c>
      <c r="J47" s="20">
        <f>(J43+J46)/2</f>
        <v>0</v>
      </c>
      <c r="K47" s="20">
        <f t="shared" ref="K47:W47" si="19">(K43+K46)/2</f>
        <v>0</v>
      </c>
      <c r="L47" s="20">
        <f t="shared" si="19"/>
        <v>0</v>
      </c>
      <c r="M47" s="20">
        <f t="shared" si="19"/>
        <v>0</v>
      </c>
      <c r="N47" s="20">
        <f t="shared" si="19"/>
        <v>0</v>
      </c>
      <c r="O47" s="20">
        <f t="shared" si="19"/>
        <v>0</v>
      </c>
      <c r="P47" s="20">
        <f t="shared" si="19"/>
        <v>0</v>
      </c>
      <c r="Q47" s="20">
        <f t="shared" si="19"/>
        <v>0</v>
      </c>
      <c r="R47" s="20">
        <f t="shared" si="19"/>
        <v>0</v>
      </c>
      <c r="S47" s="20">
        <f t="shared" si="19"/>
        <v>0</v>
      </c>
      <c r="T47" s="20">
        <f t="shared" si="19"/>
        <v>0</v>
      </c>
      <c r="U47" s="20">
        <f t="shared" si="19"/>
        <v>0</v>
      </c>
      <c r="V47" s="20">
        <f t="shared" si="19"/>
        <v>0</v>
      </c>
      <c r="W47" s="20">
        <f t="shared" si="19"/>
        <v>0</v>
      </c>
    </row>
    <row r="48" spans="1:23" s="8" customFormat="1" x14ac:dyDescent="0.2">
      <c r="A48" s="10"/>
      <c r="D48" s="13"/>
      <c r="E48" s="19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s="8" customFormat="1" x14ac:dyDescent="0.2">
      <c r="A49" s="10"/>
      <c r="C49" s="8" t="s">
        <v>15</v>
      </c>
      <c r="D49" s="13"/>
      <c r="E49" s="19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s="8" customFormat="1" x14ac:dyDescent="0.2">
      <c r="A50" s="10">
        <f>A47+1</f>
        <v>30</v>
      </c>
      <c r="D50" s="13" t="s">
        <v>9</v>
      </c>
      <c r="E50" s="19"/>
      <c r="H50" s="12">
        <v>0</v>
      </c>
      <c r="I50" s="12">
        <f>H53</f>
        <v>0</v>
      </c>
      <c r="J50" s="12">
        <f>I53</f>
        <v>0</v>
      </c>
      <c r="K50" s="12">
        <f t="shared" ref="K50:W50" si="20">J53</f>
        <v>0</v>
      </c>
      <c r="L50" s="12">
        <f t="shared" si="20"/>
        <v>0</v>
      </c>
      <c r="M50" s="12">
        <f t="shared" si="20"/>
        <v>0</v>
      </c>
      <c r="N50" s="12">
        <f t="shared" si="20"/>
        <v>0</v>
      </c>
      <c r="O50" s="12">
        <f t="shared" si="20"/>
        <v>0</v>
      </c>
      <c r="P50" s="12">
        <f t="shared" si="20"/>
        <v>0</v>
      </c>
      <c r="Q50" s="12">
        <f t="shared" si="20"/>
        <v>0</v>
      </c>
      <c r="R50" s="12">
        <f t="shared" si="20"/>
        <v>0</v>
      </c>
      <c r="S50" s="12">
        <f t="shared" si="20"/>
        <v>0</v>
      </c>
      <c r="T50" s="12">
        <f t="shared" si="20"/>
        <v>0</v>
      </c>
      <c r="U50" s="12">
        <f t="shared" si="20"/>
        <v>0</v>
      </c>
      <c r="V50" s="12">
        <f t="shared" si="20"/>
        <v>0</v>
      </c>
      <c r="W50" s="12">
        <f t="shared" si="20"/>
        <v>0</v>
      </c>
    </row>
    <row r="51" spans="1:23" s="8" customFormat="1" x14ac:dyDescent="0.2">
      <c r="A51" s="10">
        <f>A50+1</f>
        <v>31</v>
      </c>
      <c r="D51" s="13" t="s">
        <v>72</v>
      </c>
      <c r="E51" s="19"/>
      <c r="H51" s="12">
        <f>MAX(H13*(H43+0.5*H44),0)</f>
        <v>0</v>
      </c>
      <c r="I51" s="12">
        <f>MAX(I13*(I43+0.5*I44),0)</f>
        <v>0</v>
      </c>
      <c r="J51" s="12">
        <f t="shared" ref="J51:W51" si="21">MIN(J13*(J43+0.5*J44),J43+J44-I53)</f>
        <v>0</v>
      </c>
      <c r="K51" s="12">
        <f t="shared" si="21"/>
        <v>0</v>
      </c>
      <c r="L51" s="12">
        <f t="shared" si="21"/>
        <v>0</v>
      </c>
      <c r="M51" s="12">
        <f t="shared" si="21"/>
        <v>0</v>
      </c>
      <c r="N51" s="12">
        <f t="shared" si="21"/>
        <v>0</v>
      </c>
      <c r="O51" s="12">
        <f t="shared" si="21"/>
        <v>0</v>
      </c>
      <c r="P51" s="12">
        <f t="shared" si="21"/>
        <v>0</v>
      </c>
      <c r="Q51" s="12">
        <f t="shared" si="21"/>
        <v>0</v>
      </c>
      <c r="R51" s="12">
        <f t="shared" si="21"/>
        <v>0</v>
      </c>
      <c r="S51" s="12">
        <f t="shared" si="21"/>
        <v>0</v>
      </c>
      <c r="T51" s="12">
        <f t="shared" si="21"/>
        <v>0</v>
      </c>
      <c r="U51" s="12">
        <f t="shared" si="21"/>
        <v>0</v>
      </c>
      <c r="V51" s="12">
        <f t="shared" si="21"/>
        <v>0</v>
      </c>
      <c r="W51" s="12">
        <f t="shared" si="21"/>
        <v>0</v>
      </c>
    </row>
    <row r="52" spans="1:23" s="8" customFormat="1" x14ac:dyDescent="0.2">
      <c r="A52" s="10">
        <f>A51+1</f>
        <v>32</v>
      </c>
      <c r="D52" s="13" t="s">
        <v>14</v>
      </c>
      <c r="E52" s="19"/>
      <c r="H52" s="12">
        <f>H45</f>
        <v>0</v>
      </c>
      <c r="I52" s="12">
        <f>I45</f>
        <v>0</v>
      </c>
      <c r="J52" s="12">
        <f t="shared" ref="J52:W52" si="22">J45</f>
        <v>0</v>
      </c>
      <c r="K52" s="12">
        <f t="shared" si="22"/>
        <v>0</v>
      </c>
      <c r="L52" s="12">
        <f t="shared" si="22"/>
        <v>0</v>
      </c>
      <c r="M52" s="12">
        <f t="shared" si="22"/>
        <v>0</v>
      </c>
      <c r="N52" s="12">
        <f t="shared" si="22"/>
        <v>0</v>
      </c>
      <c r="O52" s="12">
        <f t="shared" si="22"/>
        <v>0</v>
      </c>
      <c r="P52" s="12">
        <f t="shared" si="22"/>
        <v>0</v>
      </c>
      <c r="Q52" s="12">
        <f t="shared" si="22"/>
        <v>0</v>
      </c>
      <c r="R52" s="12">
        <f t="shared" si="22"/>
        <v>0</v>
      </c>
      <c r="S52" s="12">
        <f t="shared" si="22"/>
        <v>0</v>
      </c>
      <c r="T52" s="12">
        <f t="shared" si="22"/>
        <v>0</v>
      </c>
      <c r="U52" s="12">
        <f t="shared" si="22"/>
        <v>0</v>
      </c>
      <c r="V52" s="12">
        <f t="shared" si="22"/>
        <v>0</v>
      </c>
      <c r="W52" s="12">
        <f t="shared" si="22"/>
        <v>0</v>
      </c>
    </row>
    <row r="53" spans="1:23" s="8" customFormat="1" x14ac:dyDescent="0.2">
      <c r="A53" s="10">
        <f>A52+1</f>
        <v>33</v>
      </c>
      <c r="D53" s="13" t="s">
        <v>12</v>
      </c>
      <c r="E53" s="19"/>
      <c r="H53" s="20">
        <f>SUM(H50:H52)</f>
        <v>0</v>
      </c>
      <c r="I53" s="20">
        <f>SUM(I50:I52)</f>
        <v>0</v>
      </c>
      <c r="J53" s="20">
        <f>SUM(J50:J52)</f>
        <v>0</v>
      </c>
      <c r="K53" s="20">
        <f t="shared" ref="K53:W53" si="23">SUM(K50:K52)</f>
        <v>0</v>
      </c>
      <c r="L53" s="20">
        <f t="shared" si="23"/>
        <v>0</v>
      </c>
      <c r="M53" s="20">
        <f t="shared" si="23"/>
        <v>0</v>
      </c>
      <c r="N53" s="20">
        <f t="shared" si="23"/>
        <v>0</v>
      </c>
      <c r="O53" s="20">
        <f t="shared" si="23"/>
        <v>0</v>
      </c>
      <c r="P53" s="20">
        <f t="shared" si="23"/>
        <v>0</v>
      </c>
      <c r="Q53" s="20">
        <f t="shared" si="23"/>
        <v>0</v>
      </c>
      <c r="R53" s="20">
        <f t="shared" si="23"/>
        <v>0</v>
      </c>
      <c r="S53" s="20">
        <f t="shared" si="23"/>
        <v>0</v>
      </c>
      <c r="T53" s="20">
        <f t="shared" si="23"/>
        <v>0</v>
      </c>
      <c r="U53" s="20">
        <f t="shared" si="23"/>
        <v>0</v>
      </c>
      <c r="V53" s="20">
        <f t="shared" si="23"/>
        <v>0</v>
      </c>
      <c r="W53" s="20">
        <f t="shared" si="23"/>
        <v>0</v>
      </c>
    </row>
    <row r="54" spans="1:23" s="8" customFormat="1" x14ac:dyDescent="0.2">
      <c r="A54" s="10">
        <f>A53+1</f>
        <v>34</v>
      </c>
      <c r="D54" s="13" t="s">
        <v>16</v>
      </c>
      <c r="E54" s="19"/>
      <c r="H54" s="20">
        <f>(H50+H53)/2</f>
        <v>0</v>
      </c>
      <c r="I54" s="20">
        <f>(I50+I53)/2</f>
        <v>0</v>
      </c>
      <c r="J54" s="20">
        <f>(J50+J53)/2</f>
        <v>0</v>
      </c>
      <c r="K54" s="20">
        <f t="shared" ref="K54:W54" si="24">(K50+K53)/2</f>
        <v>0</v>
      </c>
      <c r="L54" s="20">
        <f t="shared" si="24"/>
        <v>0</v>
      </c>
      <c r="M54" s="20">
        <f t="shared" si="24"/>
        <v>0</v>
      </c>
      <c r="N54" s="20">
        <f t="shared" si="24"/>
        <v>0</v>
      </c>
      <c r="O54" s="20">
        <f t="shared" si="24"/>
        <v>0</v>
      </c>
      <c r="P54" s="20">
        <f t="shared" si="24"/>
        <v>0</v>
      </c>
      <c r="Q54" s="20">
        <f t="shared" si="24"/>
        <v>0</v>
      </c>
      <c r="R54" s="20">
        <f t="shared" si="24"/>
        <v>0</v>
      </c>
      <c r="S54" s="20">
        <f t="shared" si="24"/>
        <v>0</v>
      </c>
      <c r="T54" s="20">
        <f t="shared" si="24"/>
        <v>0</v>
      </c>
      <c r="U54" s="20">
        <f t="shared" si="24"/>
        <v>0</v>
      </c>
      <c r="V54" s="20">
        <f t="shared" si="24"/>
        <v>0</v>
      </c>
      <c r="W54" s="20">
        <f t="shared" si="24"/>
        <v>0</v>
      </c>
    </row>
    <row r="55" spans="1:23" s="8" customFormat="1" x14ac:dyDescent="0.2">
      <c r="A55" s="10"/>
      <c r="D55" s="13"/>
      <c r="E55" s="19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s="8" customFormat="1" x14ac:dyDescent="0.2">
      <c r="A56" s="10"/>
      <c r="C56" s="8" t="s">
        <v>79</v>
      </c>
      <c r="D56" s="13"/>
      <c r="E56" s="19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s="8" customFormat="1" x14ac:dyDescent="0.2">
      <c r="A57" s="10">
        <f>A54+1</f>
        <v>35</v>
      </c>
      <c r="D57" s="13" t="s">
        <v>9</v>
      </c>
      <c r="E57" s="19"/>
      <c r="H57" s="12">
        <v>0</v>
      </c>
      <c r="I57" s="12">
        <f>H60</f>
        <v>0</v>
      </c>
      <c r="J57" s="12">
        <f>I60</f>
        <v>0</v>
      </c>
      <c r="K57" s="12">
        <f t="shared" ref="K57:W57" si="25">J60</f>
        <v>0</v>
      </c>
      <c r="L57" s="12">
        <f t="shared" si="25"/>
        <v>0</v>
      </c>
      <c r="M57" s="12">
        <f t="shared" si="25"/>
        <v>0</v>
      </c>
      <c r="N57" s="12">
        <f t="shared" si="25"/>
        <v>0</v>
      </c>
      <c r="O57" s="12">
        <f t="shared" si="25"/>
        <v>0</v>
      </c>
      <c r="P57" s="12">
        <f t="shared" si="25"/>
        <v>0</v>
      </c>
      <c r="Q57" s="12">
        <f t="shared" si="25"/>
        <v>0</v>
      </c>
      <c r="R57" s="12">
        <f t="shared" si="25"/>
        <v>0</v>
      </c>
      <c r="S57" s="12">
        <f t="shared" si="25"/>
        <v>0</v>
      </c>
      <c r="T57" s="12">
        <f t="shared" si="25"/>
        <v>0</v>
      </c>
      <c r="U57" s="12">
        <f t="shared" si="25"/>
        <v>0</v>
      </c>
      <c r="V57" s="12">
        <f t="shared" si="25"/>
        <v>0</v>
      </c>
      <c r="W57" s="12">
        <f t="shared" si="25"/>
        <v>0</v>
      </c>
    </row>
    <row r="58" spans="1:23" s="8" customFormat="1" x14ac:dyDescent="0.2">
      <c r="A58" s="10">
        <f>A57+1</f>
        <v>36</v>
      </c>
      <c r="D58" s="13" t="s">
        <v>11</v>
      </c>
      <c r="E58" s="19"/>
      <c r="H58" s="12">
        <f>-H38</f>
        <v>0</v>
      </c>
      <c r="I58" s="12">
        <f>-I38</f>
        <v>0</v>
      </c>
      <c r="J58" s="12">
        <f t="shared" ref="J58:W58" si="26">-J38</f>
        <v>0</v>
      </c>
      <c r="K58" s="12">
        <f t="shared" si="26"/>
        <v>0</v>
      </c>
      <c r="L58" s="12">
        <f t="shared" si="26"/>
        <v>0</v>
      </c>
      <c r="M58" s="12">
        <f t="shared" si="26"/>
        <v>0</v>
      </c>
      <c r="N58" s="12">
        <f t="shared" si="26"/>
        <v>0</v>
      </c>
      <c r="O58" s="12">
        <f t="shared" si="26"/>
        <v>0</v>
      </c>
      <c r="P58" s="12">
        <f t="shared" si="26"/>
        <v>0</v>
      </c>
      <c r="Q58" s="12">
        <f t="shared" si="26"/>
        <v>0</v>
      </c>
      <c r="R58" s="12">
        <f t="shared" si="26"/>
        <v>0</v>
      </c>
      <c r="S58" s="12">
        <f t="shared" si="26"/>
        <v>0</v>
      </c>
      <c r="T58" s="12">
        <f t="shared" si="26"/>
        <v>0</v>
      </c>
      <c r="U58" s="12">
        <f t="shared" si="26"/>
        <v>0</v>
      </c>
      <c r="V58" s="12">
        <f t="shared" si="26"/>
        <v>0</v>
      </c>
      <c r="W58" s="12">
        <f t="shared" si="26"/>
        <v>0</v>
      </c>
    </row>
    <row r="59" spans="1:23" s="8" customFormat="1" x14ac:dyDescent="0.2">
      <c r="A59" s="10">
        <f>A58+1</f>
        <v>37</v>
      </c>
      <c r="D59" s="13" t="s">
        <v>79</v>
      </c>
      <c r="E59" s="19"/>
      <c r="H59" s="12">
        <f>-I23*H58</f>
        <v>0</v>
      </c>
      <c r="I59" s="12">
        <f>-I23*I58-H58*J23</f>
        <v>0</v>
      </c>
      <c r="J59" s="12">
        <f>-I23*J58-J23*I58-H58*K23</f>
        <v>0</v>
      </c>
      <c r="K59" s="12">
        <f>-I23*K58-J23*J58-K23*I58-H58*L23</f>
        <v>0</v>
      </c>
      <c r="L59" s="12">
        <f>-I23*L58-J23*K58-K23*J58-L23*I58-H58*M23</f>
        <v>0</v>
      </c>
      <c r="M59" s="12">
        <f>-I23*M58-J23*L58-K23*K58-L23*J58-M23*I58-H58*N23</f>
        <v>0</v>
      </c>
      <c r="N59" s="12">
        <f>-I23*N58-J23*M58-K23*L58-L23*K58-M23*J58-N23*I58-H58*O23</f>
        <v>0</v>
      </c>
      <c r="O59" s="12">
        <f>-I23*O58-J23*N58-K23*M58-L23*L58-M23*K58-N23*J58-O23*I58-H58*P23</f>
        <v>0</v>
      </c>
      <c r="P59" s="12">
        <f>-I23*P58-J23*O58-K23*N58-L23*M58-M23*L58-N23*K58-O23*J58-P23*I58-H58*Q23</f>
        <v>0</v>
      </c>
      <c r="Q59" s="12">
        <f>-I23*Q58-J23*P58-K23*O58-L23*N58-M23*M58-N23*L58-O23*K58-P23*J58-Q23*I58-H58*R23</f>
        <v>0</v>
      </c>
      <c r="R59" s="12">
        <f>-I23*R58-J23*Q58-K23*P58-L23*O58-M23*N58-N23*M58-O23*L58-P23*K58-Q23*J58-R23*I58-H58*S23</f>
        <v>0</v>
      </c>
      <c r="S59" s="12">
        <f>-I23*S58-J23*R58-K23*Q58-L23*P58-M23*O58-N23*N58-O23*M58-P23*L58-Q23*K58-R23*J58-S23*I58-H58*T23</f>
        <v>0</v>
      </c>
      <c r="T59" s="12">
        <f>-I23*T58-J23*S58-K23*R58-L23*Q58-M23*P58-N23*O58-O23*N58-P23*M58-Q23*L58-R23*K58-S23*J58-T23*I58-H58*U23</f>
        <v>0</v>
      </c>
      <c r="U59" s="12">
        <f>-I23*U58-J23*T58-K23*S58-L23*R58-M23*Q58-N23*P58-O23*O58-P23*N58-Q23*M58-R23*L58-S23*K58-T23*J58-U23*I58-H58*V23</f>
        <v>0</v>
      </c>
      <c r="V59" s="12">
        <f>-I23*V58-J23*U58-K23*T58-L23*S58-M23*R58-N23*Q58-O23*P58-P23*O58-Q23*N58-R23*M58-S23*L58-T23*K58-U23*J58-V23*I58-H58*W23</f>
        <v>0</v>
      </c>
      <c r="W59" s="12">
        <f>-I23*W58-J23*V58-K23*U58-L23*T58-M23*S58-N23*R58-O23*Q58-P23*P58-Q23*O58-R23*N58-S23*M58-T23*L58-U23*K58-V23*J58-W23*I58-H58*X23</f>
        <v>0</v>
      </c>
    </row>
    <row r="60" spans="1:23" s="8" customFormat="1" x14ac:dyDescent="0.2">
      <c r="A60" s="10">
        <f>A59+1</f>
        <v>38</v>
      </c>
      <c r="D60" s="13" t="s">
        <v>12</v>
      </c>
      <c r="E60" s="19"/>
      <c r="H60" s="20">
        <f>SUM(H57:H59)</f>
        <v>0</v>
      </c>
      <c r="I60" s="20">
        <f t="shared" ref="I60:W60" si="27">SUM(I57:I59)</f>
        <v>0</v>
      </c>
      <c r="J60" s="20">
        <f t="shared" si="27"/>
        <v>0</v>
      </c>
      <c r="K60" s="20">
        <f t="shared" si="27"/>
        <v>0</v>
      </c>
      <c r="L60" s="20">
        <f t="shared" si="27"/>
        <v>0</v>
      </c>
      <c r="M60" s="20">
        <f t="shared" si="27"/>
        <v>0</v>
      </c>
      <c r="N60" s="20">
        <f t="shared" si="27"/>
        <v>0</v>
      </c>
      <c r="O60" s="20">
        <f t="shared" si="27"/>
        <v>0</v>
      </c>
      <c r="P60" s="20">
        <f t="shared" si="27"/>
        <v>0</v>
      </c>
      <c r="Q60" s="20">
        <f t="shared" si="27"/>
        <v>0</v>
      </c>
      <c r="R60" s="20">
        <f t="shared" si="27"/>
        <v>0</v>
      </c>
      <c r="S60" s="20">
        <f t="shared" si="27"/>
        <v>0</v>
      </c>
      <c r="T60" s="20">
        <f t="shared" si="27"/>
        <v>0</v>
      </c>
      <c r="U60" s="20">
        <f t="shared" si="27"/>
        <v>0</v>
      </c>
      <c r="V60" s="20">
        <f t="shared" si="27"/>
        <v>0</v>
      </c>
      <c r="W60" s="20">
        <f t="shared" si="27"/>
        <v>0</v>
      </c>
    </row>
    <row r="61" spans="1:23" s="8" customFormat="1" x14ac:dyDescent="0.2">
      <c r="A61" s="10"/>
      <c r="D61" s="13"/>
      <c r="E61" s="19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s="8" customFormat="1" x14ac:dyDescent="0.2">
      <c r="A62" s="10"/>
      <c r="C62" s="8" t="s">
        <v>80</v>
      </c>
      <c r="D62" s="13"/>
      <c r="E62" s="19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s="8" customFormat="1" x14ac:dyDescent="0.2">
      <c r="A63" s="10">
        <f>A60+1</f>
        <v>39</v>
      </c>
      <c r="D63" s="13" t="s">
        <v>9</v>
      </c>
      <c r="E63" s="19"/>
      <c r="H63" s="12">
        <v>0</v>
      </c>
      <c r="I63" s="12">
        <f t="shared" ref="I63:W63" si="28">H66</f>
        <v>0</v>
      </c>
      <c r="J63" s="12">
        <f t="shared" si="28"/>
        <v>0</v>
      </c>
      <c r="K63" s="12">
        <f t="shared" si="28"/>
        <v>0</v>
      </c>
      <c r="L63" s="12">
        <f t="shared" si="28"/>
        <v>0</v>
      </c>
      <c r="M63" s="12">
        <f t="shared" si="28"/>
        <v>0</v>
      </c>
      <c r="N63" s="12">
        <f t="shared" si="28"/>
        <v>0</v>
      </c>
      <c r="O63" s="12">
        <f t="shared" si="28"/>
        <v>0</v>
      </c>
      <c r="P63" s="12">
        <f t="shared" si="28"/>
        <v>0</v>
      </c>
      <c r="Q63" s="12">
        <f t="shared" si="28"/>
        <v>0</v>
      </c>
      <c r="R63" s="12">
        <f t="shared" si="28"/>
        <v>0</v>
      </c>
      <c r="S63" s="12">
        <f t="shared" si="28"/>
        <v>0</v>
      </c>
      <c r="T63" s="12">
        <f t="shared" si="28"/>
        <v>0</v>
      </c>
      <c r="U63" s="12">
        <f t="shared" si="28"/>
        <v>0</v>
      </c>
      <c r="V63" s="12">
        <f t="shared" si="28"/>
        <v>0</v>
      </c>
      <c r="W63" s="12">
        <f t="shared" si="28"/>
        <v>0</v>
      </c>
    </row>
    <row r="64" spans="1:23" s="8" customFormat="1" x14ac:dyDescent="0.2">
      <c r="A64" s="10">
        <f>A63+1</f>
        <v>40</v>
      </c>
      <c r="D64" s="13" t="s">
        <v>11</v>
      </c>
      <c r="E64" s="19"/>
      <c r="H64" s="12">
        <f>-H38</f>
        <v>0</v>
      </c>
      <c r="I64" s="12">
        <f>-I38</f>
        <v>0</v>
      </c>
      <c r="J64" s="12">
        <f t="shared" ref="J64:W64" si="29">-J38</f>
        <v>0</v>
      </c>
      <c r="K64" s="12">
        <f t="shared" si="29"/>
        <v>0</v>
      </c>
      <c r="L64" s="12">
        <f t="shared" si="29"/>
        <v>0</v>
      </c>
      <c r="M64" s="12">
        <f t="shared" si="29"/>
        <v>0</v>
      </c>
      <c r="N64" s="12">
        <f t="shared" si="29"/>
        <v>0</v>
      </c>
      <c r="O64" s="12">
        <f t="shared" si="29"/>
        <v>0</v>
      </c>
      <c r="P64" s="12">
        <f t="shared" si="29"/>
        <v>0</v>
      </c>
      <c r="Q64" s="12">
        <f t="shared" si="29"/>
        <v>0</v>
      </c>
      <c r="R64" s="12">
        <f t="shared" si="29"/>
        <v>0</v>
      </c>
      <c r="S64" s="12">
        <f t="shared" si="29"/>
        <v>0</v>
      </c>
      <c r="T64" s="12">
        <f t="shared" si="29"/>
        <v>0</v>
      </c>
      <c r="U64" s="12">
        <f t="shared" si="29"/>
        <v>0</v>
      </c>
      <c r="V64" s="12">
        <f t="shared" si="29"/>
        <v>0</v>
      </c>
      <c r="W64" s="12">
        <f t="shared" si="29"/>
        <v>0</v>
      </c>
    </row>
    <row r="65" spans="1:23" s="8" customFormat="1" x14ac:dyDescent="0.2">
      <c r="A65" s="10">
        <f>A64+1</f>
        <v>41</v>
      </c>
      <c r="D65" s="13" t="s">
        <v>80</v>
      </c>
      <c r="E65" s="19"/>
      <c r="H65" s="12">
        <f>-H13*$F27*(H63+0.5*H64)</f>
        <v>0</v>
      </c>
      <c r="I65" s="12">
        <f t="shared" ref="I65:W65" si="30">-I13*$F27*(I63+0.5*I64)</f>
        <v>0</v>
      </c>
      <c r="J65" s="12">
        <f t="shared" si="30"/>
        <v>0</v>
      </c>
      <c r="K65" s="12">
        <f t="shared" si="30"/>
        <v>0</v>
      </c>
      <c r="L65" s="12">
        <f t="shared" si="30"/>
        <v>0</v>
      </c>
      <c r="M65" s="12">
        <f t="shared" si="30"/>
        <v>0</v>
      </c>
      <c r="N65" s="12">
        <f t="shared" si="30"/>
        <v>0</v>
      </c>
      <c r="O65" s="12">
        <f t="shared" si="30"/>
        <v>0</v>
      </c>
      <c r="P65" s="12">
        <f t="shared" si="30"/>
        <v>0</v>
      </c>
      <c r="Q65" s="12">
        <f t="shared" si="30"/>
        <v>0</v>
      </c>
      <c r="R65" s="12">
        <f t="shared" si="30"/>
        <v>0</v>
      </c>
      <c r="S65" s="12">
        <f t="shared" si="30"/>
        <v>0</v>
      </c>
      <c r="T65" s="12">
        <f t="shared" si="30"/>
        <v>0</v>
      </c>
      <c r="U65" s="12">
        <f t="shared" si="30"/>
        <v>0</v>
      </c>
      <c r="V65" s="12">
        <f t="shared" si="30"/>
        <v>0</v>
      </c>
      <c r="W65" s="12">
        <f t="shared" si="30"/>
        <v>0</v>
      </c>
    </row>
    <row r="66" spans="1:23" s="8" customFormat="1" x14ac:dyDescent="0.2">
      <c r="A66" s="10">
        <f>A65+1</f>
        <v>42</v>
      </c>
      <c r="D66" s="13" t="s">
        <v>12</v>
      </c>
      <c r="E66" s="19"/>
      <c r="H66" s="20">
        <f>SUM(H63:H65)</f>
        <v>0</v>
      </c>
      <c r="I66" s="20">
        <f t="shared" ref="I66:W66" si="31">SUM(I63:I65)</f>
        <v>0</v>
      </c>
      <c r="J66" s="20">
        <f t="shared" si="31"/>
        <v>0</v>
      </c>
      <c r="K66" s="20">
        <f t="shared" si="31"/>
        <v>0</v>
      </c>
      <c r="L66" s="20">
        <f t="shared" si="31"/>
        <v>0</v>
      </c>
      <c r="M66" s="20">
        <f t="shared" si="31"/>
        <v>0</v>
      </c>
      <c r="N66" s="20">
        <f t="shared" si="31"/>
        <v>0</v>
      </c>
      <c r="O66" s="20">
        <f t="shared" si="31"/>
        <v>0</v>
      </c>
      <c r="P66" s="20">
        <f t="shared" si="31"/>
        <v>0</v>
      </c>
      <c r="Q66" s="20">
        <f t="shared" si="31"/>
        <v>0</v>
      </c>
      <c r="R66" s="20">
        <f t="shared" si="31"/>
        <v>0</v>
      </c>
      <c r="S66" s="20">
        <f t="shared" si="31"/>
        <v>0</v>
      </c>
      <c r="T66" s="20">
        <f t="shared" si="31"/>
        <v>0</v>
      </c>
      <c r="U66" s="20">
        <f t="shared" si="31"/>
        <v>0</v>
      </c>
      <c r="V66" s="20">
        <f t="shared" si="31"/>
        <v>0</v>
      </c>
      <c r="W66" s="20">
        <f t="shared" si="31"/>
        <v>0</v>
      </c>
    </row>
    <row r="67" spans="1:23" s="8" customFormat="1" x14ac:dyDescent="0.2">
      <c r="A67" s="10"/>
      <c r="D67" s="13"/>
      <c r="E67" s="19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s="8" customFormat="1" x14ac:dyDescent="0.2">
      <c r="A68" s="10"/>
      <c r="C68" s="8" t="s">
        <v>76</v>
      </c>
      <c r="D68" s="13"/>
      <c r="E68" s="19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s="8" customFormat="1" x14ac:dyDescent="0.2">
      <c r="A69" s="10">
        <f>A66+1</f>
        <v>43</v>
      </c>
      <c r="D69" s="13" t="s">
        <v>9</v>
      </c>
      <c r="E69" s="19"/>
      <c r="H69" s="12">
        <v>0</v>
      </c>
      <c r="I69" s="12">
        <f>H72</f>
        <v>0</v>
      </c>
      <c r="J69" s="12">
        <f>I72</f>
        <v>0</v>
      </c>
      <c r="K69" s="12">
        <f t="shared" ref="K69:W69" si="32">J72</f>
        <v>0</v>
      </c>
      <c r="L69" s="12">
        <f t="shared" si="32"/>
        <v>0</v>
      </c>
      <c r="M69" s="12">
        <f t="shared" si="32"/>
        <v>0</v>
      </c>
      <c r="N69" s="12">
        <f t="shared" si="32"/>
        <v>0</v>
      </c>
      <c r="O69" s="12">
        <f t="shared" si="32"/>
        <v>0</v>
      </c>
      <c r="P69" s="12">
        <f t="shared" si="32"/>
        <v>0</v>
      </c>
      <c r="Q69" s="12">
        <f t="shared" si="32"/>
        <v>0</v>
      </c>
      <c r="R69" s="12">
        <f t="shared" si="32"/>
        <v>0</v>
      </c>
      <c r="S69" s="12">
        <f t="shared" si="32"/>
        <v>0</v>
      </c>
      <c r="T69" s="12">
        <f t="shared" si="32"/>
        <v>0</v>
      </c>
      <c r="U69" s="12">
        <f t="shared" si="32"/>
        <v>0</v>
      </c>
      <c r="V69" s="12">
        <f t="shared" si="32"/>
        <v>0</v>
      </c>
      <c r="W69" s="12">
        <f t="shared" si="32"/>
        <v>0</v>
      </c>
    </row>
    <row r="70" spans="1:23" s="8" customFormat="1" x14ac:dyDescent="0.2">
      <c r="A70" s="10">
        <f>A69+1</f>
        <v>44</v>
      </c>
      <c r="D70" s="13" t="s">
        <v>77</v>
      </c>
      <c r="E70" s="19"/>
      <c r="H70" s="12">
        <f>($F24="Y")*H25*(-H59-H51-H71)</f>
        <v>0</v>
      </c>
      <c r="I70" s="12">
        <f>($F24="Y")*I25*(-I59-I51-I71)</f>
        <v>0</v>
      </c>
      <c r="J70" s="12">
        <f>($F24="Y")*J25*(-J59-J51-J71)</f>
        <v>0</v>
      </c>
      <c r="K70" s="12">
        <f t="shared" ref="K70:W70" si="33">($F24="Y")*K25*(-K59-K51-K71)</f>
        <v>0</v>
      </c>
      <c r="L70" s="12">
        <f t="shared" si="33"/>
        <v>0</v>
      </c>
      <c r="M70" s="12">
        <f t="shared" si="33"/>
        <v>0</v>
      </c>
      <c r="N70" s="12">
        <f t="shared" si="33"/>
        <v>0</v>
      </c>
      <c r="O70" s="12">
        <f t="shared" si="33"/>
        <v>0</v>
      </c>
      <c r="P70" s="12">
        <f t="shared" si="33"/>
        <v>0</v>
      </c>
      <c r="Q70" s="12">
        <f t="shared" si="33"/>
        <v>0</v>
      </c>
      <c r="R70" s="12">
        <f t="shared" si="33"/>
        <v>0</v>
      </c>
      <c r="S70" s="12">
        <f t="shared" si="33"/>
        <v>0</v>
      </c>
      <c r="T70" s="12">
        <f t="shared" si="33"/>
        <v>0</v>
      </c>
      <c r="U70" s="12">
        <f t="shared" si="33"/>
        <v>0</v>
      </c>
      <c r="V70" s="12">
        <f t="shared" si="33"/>
        <v>0</v>
      </c>
      <c r="W70" s="12">
        <f t="shared" si="33"/>
        <v>0</v>
      </c>
    </row>
    <row r="71" spans="1:23" s="8" customFormat="1" x14ac:dyDescent="0.2">
      <c r="A71" s="10">
        <f>A70+1</f>
        <v>45</v>
      </c>
      <c r="D71" s="13" t="s">
        <v>78</v>
      </c>
      <c r="E71" s="19"/>
      <c r="H71" s="12">
        <f>($F28="Y")*H29*(-H65-H51)</f>
        <v>0</v>
      </c>
      <c r="I71" s="12">
        <f>($F28="Y")*I29*(-I65-I51)</f>
        <v>0</v>
      </c>
      <c r="J71" s="12">
        <f t="shared" ref="J71:W71" si="34">($F28="Y")*J29*(-J65-J51)</f>
        <v>0</v>
      </c>
      <c r="K71" s="12">
        <f t="shared" si="34"/>
        <v>0</v>
      </c>
      <c r="L71" s="12">
        <f t="shared" si="34"/>
        <v>0</v>
      </c>
      <c r="M71" s="12">
        <f t="shared" si="34"/>
        <v>0</v>
      </c>
      <c r="N71" s="12">
        <f t="shared" si="34"/>
        <v>0</v>
      </c>
      <c r="O71" s="12">
        <f t="shared" si="34"/>
        <v>0</v>
      </c>
      <c r="P71" s="12">
        <f t="shared" si="34"/>
        <v>0</v>
      </c>
      <c r="Q71" s="12">
        <f t="shared" si="34"/>
        <v>0</v>
      </c>
      <c r="R71" s="12">
        <f t="shared" si="34"/>
        <v>0</v>
      </c>
      <c r="S71" s="12">
        <f t="shared" si="34"/>
        <v>0</v>
      </c>
      <c r="T71" s="12">
        <f t="shared" si="34"/>
        <v>0</v>
      </c>
      <c r="U71" s="12">
        <f t="shared" si="34"/>
        <v>0</v>
      </c>
      <c r="V71" s="12">
        <f t="shared" si="34"/>
        <v>0</v>
      </c>
      <c r="W71" s="12">
        <f t="shared" si="34"/>
        <v>0</v>
      </c>
    </row>
    <row r="72" spans="1:23" s="8" customFormat="1" x14ac:dyDescent="0.2">
      <c r="A72" s="10">
        <f>A71+1</f>
        <v>46</v>
      </c>
      <c r="D72" s="13" t="s">
        <v>12</v>
      </c>
      <c r="E72" s="19"/>
      <c r="H72" s="20">
        <f>SUM(H69:H71)</f>
        <v>0</v>
      </c>
      <c r="I72" s="20">
        <f>SUM(I69:I71)</f>
        <v>0</v>
      </c>
      <c r="J72" s="20">
        <f>SUM(J69:J71)</f>
        <v>0</v>
      </c>
      <c r="K72" s="20">
        <f t="shared" ref="K72:W72" si="35">SUM(K69:K71)</f>
        <v>0</v>
      </c>
      <c r="L72" s="20">
        <f t="shared" si="35"/>
        <v>0</v>
      </c>
      <c r="M72" s="20">
        <f t="shared" si="35"/>
        <v>0</v>
      </c>
      <c r="N72" s="20">
        <f t="shared" si="35"/>
        <v>0</v>
      </c>
      <c r="O72" s="20">
        <f t="shared" si="35"/>
        <v>0</v>
      </c>
      <c r="P72" s="20">
        <f t="shared" si="35"/>
        <v>0</v>
      </c>
      <c r="Q72" s="20">
        <f t="shared" si="35"/>
        <v>0</v>
      </c>
      <c r="R72" s="20">
        <f t="shared" si="35"/>
        <v>0</v>
      </c>
      <c r="S72" s="20">
        <f t="shared" si="35"/>
        <v>0</v>
      </c>
      <c r="T72" s="20">
        <f t="shared" si="35"/>
        <v>0</v>
      </c>
      <c r="U72" s="20">
        <f t="shared" si="35"/>
        <v>0</v>
      </c>
      <c r="V72" s="20">
        <f t="shared" si="35"/>
        <v>0</v>
      </c>
      <c r="W72" s="20">
        <f t="shared" si="35"/>
        <v>0</v>
      </c>
    </row>
    <row r="73" spans="1:23" s="8" customFormat="1" x14ac:dyDescent="0.2">
      <c r="A73" s="10">
        <f>A72+1</f>
        <v>47</v>
      </c>
      <c r="D73" s="13" t="s">
        <v>16</v>
      </c>
      <c r="E73" s="19"/>
      <c r="H73" s="20">
        <f>(H69+H72)/2</f>
        <v>0</v>
      </c>
      <c r="I73" s="20">
        <f>(I69+I72)/2</f>
        <v>0</v>
      </c>
      <c r="J73" s="20">
        <f>(J69+J72)/2</f>
        <v>0</v>
      </c>
      <c r="K73" s="20">
        <f t="shared" ref="K73:W73" si="36">(K69+K72)/2</f>
        <v>0</v>
      </c>
      <c r="L73" s="20">
        <f t="shared" si="36"/>
        <v>0</v>
      </c>
      <c r="M73" s="20">
        <f t="shared" si="36"/>
        <v>0</v>
      </c>
      <c r="N73" s="20">
        <f t="shared" si="36"/>
        <v>0</v>
      </c>
      <c r="O73" s="20">
        <f t="shared" si="36"/>
        <v>0</v>
      </c>
      <c r="P73" s="20">
        <f t="shared" si="36"/>
        <v>0</v>
      </c>
      <c r="Q73" s="20">
        <f t="shared" si="36"/>
        <v>0</v>
      </c>
      <c r="R73" s="20">
        <f t="shared" si="36"/>
        <v>0</v>
      </c>
      <c r="S73" s="20">
        <f t="shared" si="36"/>
        <v>0</v>
      </c>
      <c r="T73" s="20">
        <f t="shared" si="36"/>
        <v>0</v>
      </c>
      <c r="U73" s="20">
        <f t="shared" si="36"/>
        <v>0</v>
      </c>
      <c r="V73" s="20">
        <f t="shared" si="36"/>
        <v>0</v>
      </c>
      <c r="W73" s="20">
        <f t="shared" si="36"/>
        <v>0</v>
      </c>
    </row>
    <row r="74" spans="1:23" s="8" customFormat="1" x14ac:dyDescent="0.2">
      <c r="A74" s="10"/>
      <c r="D74" s="13"/>
      <c r="E74" s="19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s="8" customFormat="1" x14ac:dyDescent="0.2">
      <c r="A75" s="10"/>
      <c r="C75" s="8" t="s">
        <v>21</v>
      </c>
      <c r="D75" s="13"/>
      <c r="E75" s="19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s="8" customFormat="1" x14ac:dyDescent="0.2">
      <c r="A76" s="10">
        <f>A73+1</f>
        <v>48</v>
      </c>
      <c r="D76" s="13" t="s">
        <v>13</v>
      </c>
      <c r="E76" s="19"/>
      <c r="H76" s="12">
        <f>H47</f>
        <v>0</v>
      </c>
      <c r="I76" s="12">
        <f t="shared" ref="I76:W76" si="37">I47</f>
        <v>0</v>
      </c>
      <c r="J76" s="12">
        <f t="shared" si="37"/>
        <v>0</v>
      </c>
      <c r="K76" s="12">
        <f t="shared" si="37"/>
        <v>0</v>
      </c>
      <c r="L76" s="12">
        <f t="shared" si="37"/>
        <v>0</v>
      </c>
      <c r="M76" s="12">
        <f t="shared" si="37"/>
        <v>0</v>
      </c>
      <c r="N76" s="12">
        <f t="shared" si="37"/>
        <v>0</v>
      </c>
      <c r="O76" s="12">
        <f t="shared" si="37"/>
        <v>0</v>
      </c>
      <c r="P76" s="12">
        <f t="shared" si="37"/>
        <v>0</v>
      </c>
      <c r="Q76" s="12">
        <f t="shared" si="37"/>
        <v>0</v>
      </c>
      <c r="R76" s="12">
        <f t="shared" si="37"/>
        <v>0</v>
      </c>
      <c r="S76" s="12">
        <f t="shared" si="37"/>
        <v>0</v>
      </c>
      <c r="T76" s="12">
        <f t="shared" si="37"/>
        <v>0</v>
      </c>
      <c r="U76" s="12">
        <f t="shared" si="37"/>
        <v>0</v>
      </c>
      <c r="V76" s="12">
        <f t="shared" si="37"/>
        <v>0</v>
      </c>
      <c r="W76" s="12">
        <f t="shared" si="37"/>
        <v>0</v>
      </c>
    </row>
    <row r="77" spans="1:23" s="8" customFormat="1" x14ac:dyDescent="0.2">
      <c r="A77" s="10">
        <f>A76+1</f>
        <v>49</v>
      </c>
      <c r="D77" s="13" t="s">
        <v>15</v>
      </c>
      <c r="E77" s="19"/>
      <c r="H77" s="12">
        <f>-H54</f>
        <v>0</v>
      </c>
      <c r="I77" s="12">
        <f t="shared" ref="I77:W77" si="38">-I54</f>
        <v>0</v>
      </c>
      <c r="J77" s="12">
        <f t="shared" si="38"/>
        <v>0</v>
      </c>
      <c r="K77" s="12">
        <f t="shared" si="38"/>
        <v>0</v>
      </c>
      <c r="L77" s="12">
        <f t="shared" si="38"/>
        <v>0</v>
      </c>
      <c r="M77" s="12">
        <f t="shared" si="38"/>
        <v>0</v>
      </c>
      <c r="N77" s="12">
        <f t="shared" si="38"/>
        <v>0</v>
      </c>
      <c r="O77" s="12">
        <f t="shared" si="38"/>
        <v>0</v>
      </c>
      <c r="P77" s="12">
        <f t="shared" si="38"/>
        <v>0</v>
      </c>
      <c r="Q77" s="12">
        <f t="shared" si="38"/>
        <v>0</v>
      </c>
      <c r="R77" s="12">
        <f t="shared" si="38"/>
        <v>0</v>
      </c>
      <c r="S77" s="12">
        <f t="shared" si="38"/>
        <v>0</v>
      </c>
      <c r="T77" s="12">
        <f t="shared" si="38"/>
        <v>0</v>
      </c>
      <c r="U77" s="12">
        <f t="shared" si="38"/>
        <v>0</v>
      </c>
      <c r="V77" s="12">
        <f t="shared" si="38"/>
        <v>0</v>
      </c>
      <c r="W77" s="12">
        <f t="shared" si="38"/>
        <v>0</v>
      </c>
    </row>
    <row r="78" spans="1:23" s="8" customFormat="1" x14ac:dyDescent="0.2">
      <c r="A78" s="10">
        <f>A77+1</f>
        <v>50</v>
      </c>
      <c r="D78" s="13" t="s">
        <v>20</v>
      </c>
      <c r="E78" s="19"/>
      <c r="F78" s="28"/>
      <c r="H78" s="12">
        <f>($F11="Y")*H40</f>
        <v>0</v>
      </c>
      <c r="I78" s="12">
        <f t="shared" ref="I78:W78" si="39">($F11="Y")*I40</f>
        <v>0</v>
      </c>
      <c r="J78" s="12">
        <f t="shared" si="39"/>
        <v>0</v>
      </c>
      <c r="K78" s="12">
        <f t="shared" si="39"/>
        <v>0</v>
      </c>
      <c r="L78" s="12">
        <f t="shared" si="39"/>
        <v>0</v>
      </c>
      <c r="M78" s="12">
        <f t="shared" si="39"/>
        <v>0</v>
      </c>
      <c r="N78" s="12">
        <f t="shared" si="39"/>
        <v>0</v>
      </c>
      <c r="O78" s="12">
        <f t="shared" si="39"/>
        <v>0</v>
      </c>
      <c r="P78" s="12">
        <f t="shared" si="39"/>
        <v>0</v>
      </c>
      <c r="Q78" s="12">
        <f t="shared" si="39"/>
        <v>0</v>
      </c>
      <c r="R78" s="12">
        <f t="shared" si="39"/>
        <v>0</v>
      </c>
      <c r="S78" s="12">
        <f t="shared" si="39"/>
        <v>0</v>
      </c>
      <c r="T78" s="12">
        <f t="shared" si="39"/>
        <v>0</v>
      </c>
      <c r="U78" s="12">
        <f t="shared" si="39"/>
        <v>0</v>
      </c>
      <c r="V78" s="12">
        <f t="shared" si="39"/>
        <v>0</v>
      </c>
      <c r="W78" s="12">
        <f t="shared" si="39"/>
        <v>0</v>
      </c>
    </row>
    <row r="79" spans="1:23" s="8" customFormat="1" x14ac:dyDescent="0.2">
      <c r="A79" s="10">
        <f>A78+1</f>
        <v>51</v>
      </c>
      <c r="D79" s="13" t="s">
        <v>36</v>
      </c>
      <c r="E79" s="19"/>
      <c r="F79" s="28"/>
      <c r="H79" s="12">
        <f>-H73</f>
        <v>0</v>
      </c>
      <c r="I79" s="12">
        <f>-I73</f>
        <v>0</v>
      </c>
      <c r="J79" s="12">
        <f>-J73</f>
        <v>0</v>
      </c>
      <c r="K79" s="12">
        <f t="shared" ref="K79:W79" si="40">-K73</f>
        <v>0</v>
      </c>
      <c r="L79" s="12">
        <f t="shared" si="40"/>
        <v>0</v>
      </c>
      <c r="M79" s="12">
        <f t="shared" si="40"/>
        <v>0</v>
      </c>
      <c r="N79" s="12">
        <f t="shared" si="40"/>
        <v>0</v>
      </c>
      <c r="O79" s="12">
        <f t="shared" si="40"/>
        <v>0</v>
      </c>
      <c r="P79" s="12">
        <f t="shared" si="40"/>
        <v>0</v>
      </c>
      <c r="Q79" s="12">
        <f t="shared" si="40"/>
        <v>0</v>
      </c>
      <c r="R79" s="12">
        <f t="shared" si="40"/>
        <v>0</v>
      </c>
      <c r="S79" s="12">
        <f t="shared" si="40"/>
        <v>0</v>
      </c>
      <c r="T79" s="12">
        <f t="shared" si="40"/>
        <v>0</v>
      </c>
      <c r="U79" s="12">
        <f t="shared" si="40"/>
        <v>0</v>
      </c>
      <c r="V79" s="12">
        <f t="shared" si="40"/>
        <v>0</v>
      </c>
      <c r="W79" s="12">
        <f t="shared" si="40"/>
        <v>0</v>
      </c>
    </row>
    <row r="80" spans="1:23" s="8" customFormat="1" x14ac:dyDescent="0.2">
      <c r="A80" s="10">
        <f>A79+1</f>
        <v>52</v>
      </c>
      <c r="D80" s="13" t="s">
        <v>5</v>
      </c>
      <c r="E80" s="19"/>
      <c r="H80" s="20">
        <f>SUM(H76:H79)</f>
        <v>0</v>
      </c>
      <c r="I80" s="20">
        <f>SUM(I76:I79)</f>
        <v>0</v>
      </c>
      <c r="J80" s="20">
        <f>SUM(J76:J79)</f>
        <v>0</v>
      </c>
      <c r="K80" s="20">
        <f t="shared" ref="K80:W80" si="41">SUM(K76:K79)</f>
        <v>0</v>
      </c>
      <c r="L80" s="20">
        <f t="shared" si="41"/>
        <v>0</v>
      </c>
      <c r="M80" s="20">
        <f t="shared" si="41"/>
        <v>0</v>
      </c>
      <c r="N80" s="20">
        <f t="shared" si="41"/>
        <v>0</v>
      </c>
      <c r="O80" s="20">
        <f t="shared" si="41"/>
        <v>0</v>
      </c>
      <c r="P80" s="20">
        <f t="shared" si="41"/>
        <v>0</v>
      </c>
      <c r="Q80" s="20">
        <f t="shared" si="41"/>
        <v>0</v>
      </c>
      <c r="R80" s="20">
        <f t="shared" si="41"/>
        <v>0</v>
      </c>
      <c r="S80" s="20">
        <f t="shared" si="41"/>
        <v>0</v>
      </c>
      <c r="T80" s="20">
        <f t="shared" si="41"/>
        <v>0</v>
      </c>
      <c r="U80" s="20">
        <f t="shared" si="41"/>
        <v>0</v>
      </c>
      <c r="V80" s="20">
        <f t="shared" si="41"/>
        <v>0</v>
      </c>
      <c r="W80" s="20">
        <f t="shared" si="41"/>
        <v>0</v>
      </c>
    </row>
    <row r="81" spans="1:24" s="8" customFormat="1" x14ac:dyDescent="0.2">
      <c r="A81" s="10"/>
      <c r="D81" s="13"/>
      <c r="E81" s="19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4" s="8" customFormat="1" x14ac:dyDescent="0.2">
      <c r="A82" s="10"/>
      <c r="C82" s="8" t="s">
        <v>17</v>
      </c>
      <c r="D82" s="13"/>
      <c r="E82" s="19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4" s="8" customFormat="1" x14ac:dyDescent="0.2">
      <c r="A83" s="10">
        <f>A80+1</f>
        <v>53</v>
      </c>
      <c r="D83" s="13" t="s">
        <v>4</v>
      </c>
      <c r="E83" s="19"/>
      <c r="I83" s="12">
        <f t="shared" ref="I83:W83" si="42">I51</f>
        <v>0</v>
      </c>
      <c r="J83" s="12">
        <f t="shared" si="42"/>
        <v>0</v>
      </c>
      <c r="K83" s="12">
        <f t="shared" si="42"/>
        <v>0</v>
      </c>
      <c r="L83" s="12">
        <f t="shared" si="42"/>
        <v>0</v>
      </c>
      <c r="M83" s="12">
        <f t="shared" si="42"/>
        <v>0</v>
      </c>
      <c r="N83" s="12">
        <f t="shared" si="42"/>
        <v>0</v>
      </c>
      <c r="O83" s="12">
        <f t="shared" si="42"/>
        <v>0</v>
      </c>
      <c r="P83" s="12">
        <f t="shared" si="42"/>
        <v>0</v>
      </c>
      <c r="Q83" s="12">
        <f t="shared" si="42"/>
        <v>0</v>
      </c>
      <c r="R83" s="12">
        <f t="shared" si="42"/>
        <v>0</v>
      </c>
      <c r="S83" s="12">
        <f t="shared" si="42"/>
        <v>0</v>
      </c>
      <c r="T83" s="12">
        <f t="shared" si="42"/>
        <v>0</v>
      </c>
      <c r="U83" s="12">
        <f t="shared" si="42"/>
        <v>0</v>
      </c>
      <c r="V83" s="12">
        <f t="shared" si="42"/>
        <v>0</v>
      </c>
      <c r="W83" s="12">
        <f t="shared" si="42"/>
        <v>0</v>
      </c>
    </row>
    <row r="84" spans="1:24" s="8" customFormat="1" x14ac:dyDescent="0.2">
      <c r="A84" s="10">
        <f t="shared" ref="A84:A89" si="43">A83+1</f>
        <v>54</v>
      </c>
      <c r="D84" s="13" t="s">
        <v>34</v>
      </c>
      <c r="E84" s="19"/>
      <c r="I84" s="12">
        <f t="shared" ref="I84:W84" si="44">I15*I16*I80</f>
        <v>0</v>
      </c>
      <c r="J84" s="12">
        <f t="shared" si="44"/>
        <v>0</v>
      </c>
      <c r="K84" s="12">
        <f t="shared" si="44"/>
        <v>0</v>
      </c>
      <c r="L84" s="12">
        <f t="shared" si="44"/>
        <v>0</v>
      </c>
      <c r="M84" s="12">
        <f t="shared" si="44"/>
        <v>0</v>
      </c>
      <c r="N84" s="12">
        <f t="shared" si="44"/>
        <v>0</v>
      </c>
      <c r="O84" s="12">
        <f t="shared" si="44"/>
        <v>0</v>
      </c>
      <c r="P84" s="12">
        <f t="shared" si="44"/>
        <v>0</v>
      </c>
      <c r="Q84" s="12">
        <f t="shared" si="44"/>
        <v>0</v>
      </c>
      <c r="R84" s="12">
        <f t="shared" si="44"/>
        <v>0</v>
      </c>
      <c r="S84" s="12">
        <f t="shared" si="44"/>
        <v>0</v>
      </c>
      <c r="T84" s="12">
        <f t="shared" si="44"/>
        <v>0</v>
      </c>
      <c r="U84" s="12">
        <f t="shared" si="44"/>
        <v>0</v>
      </c>
      <c r="V84" s="12">
        <f t="shared" si="44"/>
        <v>0</v>
      </c>
      <c r="W84" s="12">
        <f t="shared" si="44"/>
        <v>0</v>
      </c>
    </row>
    <row r="85" spans="1:24" s="8" customFormat="1" x14ac:dyDescent="0.2">
      <c r="A85" s="10">
        <f t="shared" si="43"/>
        <v>55</v>
      </c>
      <c r="D85" s="13" t="s">
        <v>35</v>
      </c>
      <c r="E85" s="19"/>
      <c r="I85" s="12">
        <f t="shared" ref="I85:W85" si="45">I18*I19*I80</f>
        <v>0</v>
      </c>
      <c r="J85" s="12">
        <f t="shared" si="45"/>
        <v>0</v>
      </c>
      <c r="K85" s="12">
        <f t="shared" si="45"/>
        <v>0</v>
      </c>
      <c r="L85" s="12">
        <f t="shared" si="45"/>
        <v>0</v>
      </c>
      <c r="M85" s="12">
        <f t="shared" si="45"/>
        <v>0</v>
      </c>
      <c r="N85" s="12">
        <f t="shared" si="45"/>
        <v>0</v>
      </c>
      <c r="O85" s="12">
        <f t="shared" si="45"/>
        <v>0</v>
      </c>
      <c r="P85" s="12">
        <f t="shared" si="45"/>
        <v>0</v>
      </c>
      <c r="Q85" s="12">
        <f t="shared" si="45"/>
        <v>0</v>
      </c>
      <c r="R85" s="12">
        <f t="shared" si="45"/>
        <v>0</v>
      </c>
      <c r="S85" s="12">
        <f t="shared" si="45"/>
        <v>0</v>
      </c>
      <c r="T85" s="12">
        <f t="shared" si="45"/>
        <v>0</v>
      </c>
      <c r="U85" s="12">
        <f t="shared" si="45"/>
        <v>0</v>
      </c>
      <c r="V85" s="12">
        <f t="shared" si="45"/>
        <v>0</v>
      </c>
      <c r="W85" s="12">
        <f t="shared" si="45"/>
        <v>0</v>
      </c>
    </row>
    <row r="86" spans="1:24" s="8" customFormat="1" x14ac:dyDescent="0.2">
      <c r="A86" s="10">
        <f t="shared" si="43"/>
        <v>56</v>
      </c>
      <c r="D86" s="13" t="s">
        <v>73</v>
      </c>
      <c r="E86" s="19"/>
      <c r="I86" s="12">
        <f>IF($F24="Y",I85*I25/(1-I25),I85*I25/(1-I25)+(I51+I59)*I25)</f>
        <v>0</v>
      </c>
      <c r="J86" s="12">
        <f t="shared" ref="J86:W86" si="46">IF($F24="Y",J85*J25/(1-J25),J85*J25/(1-J25)+(J51+J59)*J25)</f>
        <v>0</v>
      </c>
      <c r="K86" s="12">
        <f t="shared" si="46"/>
        <v>0</v>
      </c>
      <c r="L86" s="12">
        <f t="shared" si="46"/>
        <v>0</v>
      </c>
      <c r="M86" s="12">
        <f t="shared" si="46"/>
        <v>0</v>
      </c>
      <c r="N86" s="12">
        <f t="shared" si="46"/>
        <v>0</v>
      </c>
      <c r="O86" s="12">
        <f t="shared" si="46"/>
        <v>0</v>
      </c>
      <c r="P86" s="12">
        <f t="shared" si="46"/>
        <v>0</v>
      </c>
      <c r="Q86" s="12">
        <f t="shared" si="46"/>
        <v>0</v>
      </c>
      <c r="R86" s="12">
        <f t="shared" si="46"/>
        <v>0</v>
      </c>
      <c r="S86" s="12">
        <f t="shared" si="46"/>
        <v>0</v>
      </c>
      <c r="T86" s="12">
        <f t="shared" si="46"/>
        <v>0</v>
      </c>
      <c r="U86" s="12">
        <f t="shared" si="46"/>
        <v>0</v>
      </c>
      <c r="V86" s="12">
        <f t="shared" si="46"/>
        <v>0</v>
      </c>
      <c r="W86" s="12">
        <f t="shared" si="46"/>
        <v>0</v>
      </c>
    </row>
    <row r="87" spans="1:24" s="8" customFormat="1" x14ac:dyDescent="0.2">
      <c r="A87" s="10">
        <f t="shared" si="43"/>
        <v>57</v>
      </c>
      <c r="D87" s="13" t="s">
        <v>74</v>
      </c>
      <c r="E87" s="19"/>
      <c r="I87" s="12">
        <f>IF($F28="Y",(I85+I86)*I29/(1-I29),(I85+I86)*I29/(1-I29)+(I51+I65)*I29)</f>
        <v>0</v>
      </c>
      <c r="J87" s="12">
        <f t="shared" ref="J87:W87" si="47">IF($F28="Y",(J85+J86)*J29/(1-J29),(J85+J86)*J29/(1-J29)+(J51+J65)*J29)</f>
        <v>0</v>
      </c>
      <c r="K87" s="12">
        <f t="shared" si="47"/>
        <v>0</v>
      </c>
      <c r="L87" s="12">
        <f t="shared" si="47"/>
        <v>0</v>
      </c>
      <c r="M87" s="12">
        <f t="shared" si="47"/>
        <v>0</v>
      </c>
      <c r="N87" s="12">
        <f t="shared" si="47"/>
        <v>0</v>
      </c>
      <c r="O87" s="12">
        <f t="shared" si="47"/>
        <v>0</v>
      </c>
      <c r="P87" s="12">
        <f t="shared" si="47"/>
        <v>0</v>
      </c>
      <c r="Q87" s="12">
        <f t="shared" si="47"/>
        <v>0</v>
      </c>
      <c r="R87" s="12">
        <f t="shared" si="47"/>
        <v>0</v>
      </c>
      <c r="S87" s="12">
        <f t="shared" si="47"/>
        <v>0</v>
      </c>
      <c r="T87" s="12">
        <f t="shared" si="47"/>
        <v>0</v>
      </c>
      <c r="U87" s="12">
        <f t="shared" si="47"/>
        <v>0</v>
      </c>
      <c r="V87" s="12">
        <f t="shared" si="47"/>
        <v>0</v>
      </c>
      <c r="W87" s="12">
        <f t="shared" si="47"/>
        <v>0</v>
      </c>
    </row>
    <row r="88" spans="1:24" s="8" customFormat="1" x14ac:dyDescent="0.2">
      <c r="A88" s="10">
        <f t="shared" si="43"/>
        <v>58</v>
      </c>
      <c r="D88" s="13" t="s">
        <v>19</v>
      </c>
      <c r="E88" s="19"/>
      <c r="I88" s="12">
        <f>(I80&gt;0)*(H88*(1+I32)+(H44+H45)*I31)</f>
        <v>0</v>
      </c>
      <c r="J88" s="12">
        <f>(J80&gt;0)*(I88*(1+J32)+(I44+I45)*J31)</f>
        <v>0</v>
      </c>
      <c r="K88" s="12">
        <f t="shared" ref="K88:W88" si="48">(K80&gt;0)*(J88*(1+K32)+J44*K31)</f>
        <v>0</v>
      </c>
      <c r="L88" s="12">
        <f t="shared" si="48"/>
        <v>0</v>
      </c>
      <c r="M88" s="12">
        <f t="shared" si="48"/>
        <v>0</v>
      </c>
      <c r="N88" s="12">
        <f t="shared" si="48"/>
        <v>0</v>
      </c>
      <c r="O88" s="12">
        <f t="shared" si="48"/>
        <v>0</v>
      </c>
      <c r="P88" s="12">
        <f t="shared" si="48"/>
        <v>0</v>
      </c>
      <c r="Q88" s="12">
        <f t="shared" si="48"/>
        <v>0</v>
      </c>
      <c r="R88" s="12">
        <f t="shared" si="48"/>
        <v>0</v>
      </c>
      <c r="S88" s="12">
        <f t="shared" si="48"/>
        <v>0</v>
      </c>
      <c r="T88" s="12">
        <f t="shared" si="48"/>
        <v>0</v>
      </c>
      <c r="U88" s="12">
        <f t="shared" si="48"/>
        <v>0</v>
      </c>
      <c r="V88" s="12">
        <f t="shared" si="48"/>
        <v>0</v>
      </c>
      <c r="W88" s="12">
        <f t="shared" si="48"/>
        <v>0</v>
      </c>
    </row>
    <row r="89" spans="1:24" s="8" customFormat="1" x14ac:dyDescent="0.2">
      <c r="A89" s="10">
        <f t="shared" si="43"/>
        <v>59</v>
      </c>
      <c r="D89" s="13" t="s">
        <v>5</v>
      </c>
      <c r="E89" s="19"/>
      <c r="I89" s="20">
        <f>SUM(I83:I88)</f>
        <v>0</v>
      </c>
      <c r="J89" s="20">
        <f t="shared" ref="J89:W89" si="49">SUM(J83:J88)</f>
        <v>0</v>
      </c>
      <c r="K89" s="20">
        <f t="shared" si="49"/>
        <v>0</v>
      </c>
      <c r="L89" s="20">
        <f t="shared" si="49"/>
        <v>0</v>
      </c>
      <c r="M89" s="20">
        <f t="shared" si="49"/>
        <v>0</v>
      </c>
      <c r="N89" s="20">
        <f t="shared" si="49"/>
        <v>0</v>
      </c>
      <c r="O89" s="20">
        <f t="shared" si="49"/>
        <v>0</v>
      </c>
      <c r="P89" s="20">
        <f t="shared" si="49"/>
        <v>0</v>
      </c>
      <c r="Q89" s="20">
        <f t="shared" si="49"/>
        <v>0</v>
      </c>
      <c r="R89" s="20">
        <f t="shared" si="49"/>
        <v>0</v>
      </c>
      <c r="S89" s="20">
        <f t="shared" si="49"/>
        <v>0</v>
      </c>
      <c r="T89" s="20">
        <f t="shared" si="49"/>
        <v>0</v>
      </c>
      <c r="U89" s="20">
        <f t="shared" si="49"/>
        <v>0</v>
      </c>
      <c r="V89" s="20">
        <f t="shared" si="49"/>
        <v>0</v>
      </c>
      <c r="W89" s="20">
        <f t="shared" si="49"/>
        <v>0</v>
      </c>
      <c r="X89" s="45"/>
    </row>
    <row r="90" spans="1:24" s="8" customFormat="1" x14ac:dyDescent="0.2">
      <c r="A90" s="4"/>
      <c r="E90" s="9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5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C94"/>
  <sheetViews>
    <sheetView zoomScale="80" zoomScaleNormal="80" workbookViewId="0">
      <selection activeCell="A89" sqref="A89:XFD89"/>
    </sheetView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2.7109375" style="1" customWidth="1"/>
    <col min="4" max="4" width="2.7109375" style="3" customWidth="1"/>
    <col min="5" max="5" width="35.7109375" style="3" customWidth="1"/>
    <col min="6" max="6" width="10.7109375" style="2" customWidth="1"/>
    <col min="7" max="7" width="2.7109375" style="3" customWidth="1"/>
    <col min="8" max="71" width="10.7109375" style="3" customWidth="1"/>
    <col min="72" max="16384" width="9.140625" style="3"/>
  </cols>
  <sheetData>
    <row r="1" spans="1:29" x14ac:dyDescent="0.2">
      <c r="A1" s="1" t="s">
        <v>22</v>
      </c>
      <c r="B1" s="1"/>
      <c r="E1" s="29" t="s">
        <v>70</v>
      </c>
    </row>
    <row r="2" spans="1:29" x14ac:dyDescent="0.2">
      <c r="A2" s="1" t="s">
        <v>0</v>
      </c>
      <c r="B2" s="1"/>
    </row>
    <row r="3" spans="1:29" s="5" customFormat="1" x14ac:dyDescent="0.2">
      <c r="A3" s="4"/>
      <c r="E3" s="6"/>
      <c r="F3" s="4" t="s">
        <v>3</v>
      </c>
      <c r="H3" s="5">
        <v>2017</v>
      </c>
      <c r="I3" s="5">
        <v>2018</v>
      </c>
      <c r="J3" s="5">
        <v>2019</v>
      </c>
      <c r="K3" s="5">
        <v>2020</v>
      </c>
      <c r="L3" s="5">
        <v>2021</v>
      </c>
      <c r="M3" s="5">
        <v>2022</v>
      </c>
      <c r="N3" s="5">
        <v>2023</v>
      </c>
      <c r="O3" s="5">
        <v>2024</v>
      </c>
      <c r="P3" s="5">
        <v>2025</v>
      </c>
      <c r="Q3" s="5">
        <v>2026</v>
      </c>
      <c r="R3" s="5">
        <v>2027</v>
      </c>
      <c r="S3" s="5">
        <v>2028</v>
      </c>
      <c r="T3" s="5">
        <v>2029</v>
      </c>
      <c r="U3" s="5">
        <v>2030</v>
      </c>
      <c r="V3" s="5">
        <v>2031</v>
      </c>
      <c r="W3" s="5">
        <v>2032</v>
      </c>
    </row>
    <row r="4" spans="1:29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ref="K4:W4" si="0">J4+1</f>
        <v>3</v>
      </c>
      <c r="L4" s="10">
        <f t="shared" si="0"/>
        <v>4</v>
      </c>
      <c r="M4" s="10">
        <f t="shared" si="0"/>
        <v>5</v>
      </c>
      <c r="N4" s="10">
        <f t="shared" si="0"/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10">
        <f t="shared" si="0"/>
        <v>11</v>
      </c>
      <c r="T4" s="10">
        <f t="shared" si="0"/>
        <v>12</v>
      </c>
      <c r="U4" s="10">
        <f t="shared" si="0"/>
        <v>13</v>
      </c>
      <c r="V4" s="10">
        <f t="shared" si="0"/>
        <v>14</v>
      </c>
      <c r="W4" s="10">
        <f t="shared" si="0"/>
        <v>15</v>
      </c>
      <c r="X4" s="10"/>
    </row>
    <row r="5" spans="1:29" s="8" customFormat="1" x14ac:dyDescent="0.2">
      <c r="A5" s="4"/>
      <c r="E5" s="9"/>
      <c r="F5" s="1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8" customFormat="1" x14ac:dyDescent="0.2">
      <c r="A6" s="4"/>
      <c r="C6" s="8" t="s">
        <v>64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9" s="8" customFormat="1" x14ac:dyDescent="0.2">
      <c r="A7" s="10">
        <v>1</v>
      </c>
      <c r="D7" s="13" t="s">
        <v>23</v>
      </c>
      <c r="E7" s="19"/>
      <c r="F7" s="21">
        <v>2017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9" s="8" customFormat="1" ht="16.5" x14ac:dyDescent="0.3">
      <c r="A8" s="10">
        <f>A7+1</f>
        <v>2</v>
      </c>
      <c r="D8" s="13" t="s">
        <v>32</v>
      </c>
      <c r="E8" s="19"/>
      <c r="F8" s="17"/>
      <c r="H8" s="49"/>
      <c r="I8" s="49">
        <v>1.41183405</v>
      </c>
      <c r="J8" s="49">
        <v>0</v>
      </c>
      <c r="K8" s="49">
        <v>0</v>
      </c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Y8" s="48"/>
      <c r="Z8" s="48"/>
      <c r="AA8" s="48"/>
      <c r="AB8" s="48"/>
      <c r="AC8" s="48"/>
    </row>
    <row r="9" spans="1:29" x14ac:dyDescent="0.2">
      <c r="A9" s="10"/>
      <c r="F9" s="30"/>
    </row>
    <row r="10" spans="1:29" s="8" customFormat="1" x14ac:dyDescent="0.2">
      <c r="A10" s="10">
        <f>A8+1</f>
        <v>3</v>
      </c>
      <c r="D10" s="13" t="s">
        <v>30</v>
      </c>
      <c r="E10" s="19"/>
      <c r="F10" s="18" t="s">
        <v>33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9" s="8" customFormat="1" x14ac:dyDescent="0.2">
      <c r="A11" s="10">
        <f>A10+1</f>
        <v>4</v>
      </c>
      <c r="D11" s="13" t="s">
        <v>31</v>
      </c>
      <c r="E11" s="19"/>
      <c r="F11" s="52" t="s">
        <v>37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9" s="8" customFormat="1" x14ac:dyDescent="0.2">
      <c r="A12" s="10"/>
      <c r="D12" s="13"/>
      <c r="E12" s="19"/>
      <c r="F12" s="1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9" s="8" customFormat="1" x14ac:dyDescent="0.2">
      <c r="A13" s="10">
        <f>A11+1</f>
        <v>5</v>
      </c>
      <c r="D13" s="13" t="s">
        <v>71</v>
      </c>
      <c r="E13" s="19"/>
      <c r="F13" s="22">
        <v>2.5000000000000001E-2</v>
      </c>
      <c r="G13" s="23"/>
      <c r="H13" s="36">
        <f>$F13</f>
        <v>2.5000000000000001E-2</v>
      </c>
      <c r="I13" s="36">
        <f>$F13</f>
        <v>2.5000000000000001E-2</v>
      </c>
      <c r="J13" s="36">
        <f t="shared" ref="J13:W13" si="1">$F13</f>
        <v>2.5000000000000001E-2</v>
      </c>
      <c r="K13" s="36">
        <f t="shared" si="1"/>
        <v>2.5000000000000001E-2</v>
      </c>
      <c r="L13" s="36">
        <f t="shared" si="1"/>
        <v>2.5000000000000001E-2</v>
      </c>
      <c r="M13" s="36">
        <f t="shared" si="1"/>
        <v>2.5000000000000001E-2</v>
      </c>
      <c r="N13" s="36">
        <f t="shared" si="1"/>
        <v>2.5000000000000001E-2</v>
      </c>
      <c r="O13" s="36">
        <f t="shared" si="1"/>
        <v>2.5000000000000001E-2</v>
      </c>
      <c r="P13" s="36">
        <f t="shared" si="1"/>
        <v>2.5000000000000001E-2</v>
      </c>
      <c r="Q13" s="36">
        <f t="shared" si="1"/>
        <v>2.5000000000000001E-2</v>
      </c>
      <c r="R13" s="36">
        <f t="shared" si="1"/>
        <v>2.5000000000000001E-2</v>
      </c>
      <c r="S13" s="36">
        <f t="shared" si="1"/>
        <v>2.5000000000000001E-2</v>
      </c>
      <c r="T13" s="36">
        <f t="shared" si="1"/>
        <v>2.5000000000000001E-2</v>
      </c>
      <c r="U13" s="36">
        <f t="shared" si="1"/>
        <v>2.5000000000000001E-2</v>
      </c>
      <c r="V13" s="36">
        <f t="shared" si="1"/>
        <v>2.5000000000000001E-2</v>
      </c>
      <c r="W13" s="36">
        <f t="shared" si="1"/>
        <v>2.5000000000000001E-2</v>
      </c>
    </row>
    <row r="14" spans="1:29" s="8" customFormat="1" x14ac:dyDescent="0.2">
      <c r="A14" s="10"/>
      <c r="D14" s="13"/>
      <c r="E14" s="19"/>
      <c r="F14" s="24"/>
      <c r="G14" s="23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9" s="8" customFormat="1" x14ac:dyDescent="0.2">
      <c r="A15" s="10">
        <f>A13+1</f>
        <v>6</v>
      </c>
      <c r="D15" s="13" t="s">
        <v>24</v>
      </c>
      <c r="E15" s="19"/>
      <c r="F15" s="22">
        <v>0.5</v>
      </c>
      <c r="G15" s="23"/>
      <c r="H15" s="15"/>
      <c r="I15" s="36">
        <f t="shared" ref="I15:W16" si="2">$F15</f>
        <v>0.5</v>
      </c>
      <c r="J15" s="36">
        <f t="shared" si="2"/>
        <v>0.5</v>
      </c>
      <c r="K15" s="36">
        <f t="shared" si="2"/>
        <v>0.5</v>
      </c>
      <c r="L15" s="36">
        <f t="shared" si="2"/>
        <v>0.5</v>
      </c>
      <c r="M15" s="36">
        <f t="shared" si="2"/>
        <v>0.5</v>
      </c>
      <c r="N15" s="36">
        <f t="shared" si="2"/>
        <v>0.5</v>
      </c>
      <c r="O15" s="36">
        <f t="shared" si="2"/>
        <v>0.5</v>
      </c>
      <c r="P15" s="36">
        <f t="shared" si="2"/>
        <v>0.5</v>
      </c>
      <c r="Q15" s="36">
        <f t="shared" si="2"/>
        <v>0.5</v>
      </c>
      <c r="R15" s="36">
        <f t="shared" si="2"/>
        <v>0.5</v>
      </c>
      <c r="S15" s="36">
        <f t="shared" si="2"/>
        <v>0.5</v>
      </c>
      <c r="T15" s="36">
        <f t="shared" si="2"/>
        <v>0.5</v>
      </c>
      <c r="U15" s="36">
        <f t="shared" si="2"/>
        <v>0.5</v>
      </c>
      <c r="V15" s="36">
        <f t="shared" si="2"/>
        <v>0.5</v>
      </c>
      <c r="W15" s="36">
        <f t="shared" si="2"/>
        <v>0.5</v>
      </c>
    </row>
    <row r="16" spans="1:29" s="8" customFormat="1" x14ac:dyDescent="0.2">
      <c r="A16" s="10">
        <f>A15+1</f>
        <v>7</v>
      </c>
      <c r="D16" s="13" t="s">
        <v>25</v>
      </c>
      <c r="E16" s="19"/>
      <c r="F16" s="22">
        <v>0.06</v>
      </c>
      <c r="G16" s="23"/>
      <c r="H16" s="15"/>
      <c r="I16" s="36">
        <f t="shared" si="2"/>
        <v>0.06</v>
      </c>
      <c r="J16" s="36">
        <f t="shared" si="2"/>
        <v>0.06</v>
      </c>
      <c r="K16" s="36">
        <f t="shared" si="2"/>
        <v>0.06</v>
      </c>
      <c r="L16" s="36">
        <f t="shared" si="2"/>
        <v>0.06</v>
      </c>
      <c r="M16" s="36">
        <f t="shared" si="2"/>
        <v>0.06</v>
      </c>
      <c r="N16" s="36">
        <f t="shared" si="2"/>
        <v>0.06</v>
      </c>
      <c r="O16" s="36">
        <f t="shared" si="2"/>
        <v>0.06</v>
      </c>
      <c r="P16" s="36">
        <f t="shared" si="2"/>
        <v>0.06</v>
      </c>
      <c r="Q16" s="36">
        <f t="shared" si="2"/>
        <v>0.06</v>
      </c>
      <c r="R16" s="36">
        <f t="shared" si="2"/>
        <v>0.06</v>
      </c>
      <c r="S16" s="36">
        <f t="shared" si="2"/>
        <v>0.06</v>
      </c>
      <c r="T16" s="36">
        <f t="shared" si="2"/>
        <v>0.06</v>
      </c>
      <c r="U16" s="36">
        <f t="shared" si="2"/>
        <v>0.06</v>
      </c>
      <c r="V16" s="36">
        <f t="shared" si="2"/>
        <v>0.06</v>
      </c>
      <c r="W16" s="36">
        <f t="shared" si="2"/>
        <v>0.06</v>
      </c>
    </row>
    <row r="17" spans="1:24" s="8" customFormat="1" x14ac:dyDescent="0.2">
      <c r="A17" s="10"/>
      <c r="D17" s="13"/>
      <c r="E17" s="19"/>
      <c r="F17" s="24"/>
      <c r="G17" s="23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4" s="8" customFormat="1" x14ac:dyDescent="0.2">
      <c r="A18" s="10">
        <f>A16+1</f>
        <v>8</v>
      </c>
      <c r="D18" s="13" t="s">
        <v>26</v>
      </c>
      <c r="E18" s="19"/>
      <c r="F18" s="26"/>
      <c r="G18" s="23"/>
      <c r="H18" s="15"/>
      <c r="I18" s="15">
        <f t="shared" ref="I18:W18" si="3">1-I15</f>
        <v>0.5</v>
      </c>
      <c r="J18" s="15">
        <f t="shared" si="3"/>
        <v>0.5</v>
      </c>
      <c r="K18" s="15">
        <f t="shared" si="3"/>
        <v>0.5</v>
      </c>
      <c r="L18" s="15">
        <f t="shared" si="3"/>
        <v>0.5</v>
      </c>
      <c r="M18" s="15">
        <f t="shared" si="3"/>
        <v>0.5</v>
      </c>
      <c r="N18" s="15">
        <f t="shared" si="3"/>
        <v>0.5</v>
      </c>
      <c r="O18" s="15">
        <f t="shared" si="3"/>
        <v>0.5</v>
      </c>
      <c r="P18" s="15">
        <f t="shared" si="3"/>
        <v>0.5</v>
      </c>
      <c r="Q18" s="15">
        <f t="shared" si="3"/>
        <v>0.5</v>
      </c>
      <c r="R18" s="15">
        <f t="shared" si="3"/>
        <v>0.5</v>
      </c>
      <c r="S18" s="15">
        <f t="shared" si="3"/>
        <v>0.5</v>
      </c>
      <c r="T18" s="15">
        <f t="shared" si="3"/>
        <v>0.5</v>
      </c>
      <c r="U18" s="15">
        <f t="shared" si="3"/>
        <v>0.5</v>
      </c>
      <c r="V18" s="15">
        <f t="shared" si="3"/>
        <v>0.5</v>
      </c>
      <c r="W18" s="15">
        <f t="shared" si="3"/>
        <v>0.5</v>
      </c>
    </row>
    <row r="19" spans="1:24" s="8" customFormat="1" x14ac:dyDescent="0.2">
      <c r="A19" s="10">
        <f>A18+1</f>
        <v>9</v>
      </c>
      <c r="D19" s="13" t="s">
        <v>27</v>
      </c>
      <c r="E19" s="19"/>
      <c r="F19" s="22">
        <v>0.11</v>
      </c>
      <c r="G19" s="23"/>
      <c r="H19" s="15"/>
      <c r="I19" s="36">
        <f t="shared" ref="I19:W19" si="4">$F19</f>
        <v>0.11</v>
      </c>
      <c r="J19" s="36">
        <f t="shared" si="4"/>
        <v>0.11</v>
      </c>
      <c r="K19" s="36">
        <f t="shared" si="4"/>
        <v>0.11</v>
      </c>
      <c r="L19" s="36">
        <f t="shared" si="4"/>
        <v>0.11</v>
      </c>
      <c r="M19" s="36">
        <f t="shared" si="4"/>
        <v>0.11</v>
      </c>
      <c r="N19" s="36">
        <f t="shared" si="4"/>
        <v>0.11</v>
      </c>
      <c r="O19" s="36">
        <f t="shared" si="4"/>
        <v>0.11</v>
      </c>
      <c r="P19" s="36">
        <f t="shared" si="4"/>
        <v>0.11</v>
      </c>
      <c r="Q19" s="36">
        <f t="shared" si="4"/>
        <v>0.11</v>
      </c>
      <c r="R19" s="36">
        <f t="shared" si="4"/>
        <v>0.11</v>
      </c>
      <c r="S19" s="36">
        <f t="shared" si="4"/>
        <v>0.11</v>
      </c>
      <c r="T19" s="36">
        <f t="shared" si="4"/>
        <v>0.11</v>
      </c>
      <c r="U19" s="36">
        <f t="shared" si="4"/>
        <v>0.11</v>
      </c>
      <c r="V19" s="36">
        <f t="shared" si="4"/>
        <v>0.11</v>
      </c>
      <c r="W19" s="36">
        <f t="shared" si="4"/>
        <v>0.11</v>
      </c>
    </row>
    <row r="20" spans="1:24" s="8" customFormat="1" x14ac:dyDescent="0.2">
      <c r="A20" s="10"/>
      <c r="D20" s="13"/>
      <c r="E20" s="19"/>
      <c r="F20" s="2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4" s="8" customFormat="1" x14ac:dyDescent="0.2">
      <c r="A21" s="10">
        <f>A19+1</f>
        <v>10</v>
      </c>
      <c r="D21" s="13" t="s">
        <v>65</v>
      </c>
      <c r="E21" s="19"/>
      <c r="F21" s="26"/>
      <c r="G21" s="23"/>
      <c r="H21" s="15"/>
      <c r="I21" s="15">
        <f>I15*I16+I18*I19</f>
        <v>8.4999999999999992E-2</v>
      </c>
      <c r="J21" s="15">
        <f t="shared" ref="J21:W21" si="5">J15*J16+J18*J19</f>
        <v>8.4999999999999992E-2</v>
      </c>
      <c r="K21" s="15">
        <f t="shared" si="5"/>
        <v>8.4999999999999992E-2</v>
      </c>
      <c r="L21" s="15">
        <f t="shared" si="5"/>
        <v>8.4999999999999992E-2</v>
      </c>
      <c r="M21" s="15">
        <f t="shared" si="5"/>
        <v>8.4999999999999992E-2</v>
      </c>
      <c r="N21" s="15">
        <f t="shared" si="5"/>
        <v>8.4999999999999992E-2</v>
      </c>
      <c r="O21" s="15">
        <f t="shared" si="5"/>
        <v>8.4999999999999992E-2</v>
      </c>
      <c r="P21" s="15">
        <f t="shared" si="5"/>
        <v>8.4999999999999992E-2</v>
      </c>
      <c r="Q21" s="15">
        <f t="shared" si="5"/>
        <v>8.4999999999999992E-2</v>
      </c>
      <c r="R21" s="15">
        <f t="shared" si="5"/>
        <v>8.4999999999999992E-2</v>
      </c>
      <c r="S21" s="15">
        <f t="shared" si="5"/>
        <v>8.4999999999999992E-2</v>
      </c>
      <c r="T21" s="15">
        <f t="shared" si="5"/>
        <v>8.4999999999999992E-2</v>
      </c>
      <c r="U21" s="15">
        <f t="shared" si="5"/>
        <v>8.4999999999999992E-2</v>
      </c>
      <c r="V21" s="15">
        <f t="shared" si="5"/>
        <v>8.4999999999999992E-2</v>
      </c>
      <c r="W21" s="15">
        <f t="shared" si="5"/>
        <v>8.4999999999999992E-2</v>
      </c>
    </row>
    <row r="22" spans="1:24" s="8" customFormat="1" x14ac:dyDescent="0.2">
      <c r="A22" s="10"/>
      <c r="D22" s="13"/>
      <c r="E22" s="19"/>
      <c r="F22" s="26"/>
      <c r="G22" s="23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4" s="8" customFormat="1" x14ac:dyDescent="0.2">
      <c r="A23" s="10">
        <f>A21+1</f>
        <v>11</v>
      </c>
      <c r="D23" s="13" t="s">
        <v>81</v>
      </c>
      <c r="E23" s="19"/>
      <c r="F23" s="26"/>
      <c r="G23" s="23"/>
      <c r="H23" s="42"/>
      <c r="I23" s="42">
        <v>0.05</v>
      </c>
      <c r="J23" s="42">
        <f>MAX(0.1*(1-SUM($I23:I23)),(1-SUM($I23:I23))/(16.5-J4))</f>
        <v>9.5000000000000001E-2</v>
      </c>
      <c r="K23" s="42">
        <f>MAX(0.1*(1-SUM($I23:J23)),(1-SUM($I23:J23))/(16.5-K4))</f>
        <v>8.5500000000000007E-2</v>
      </c>
      <c r="L23" s="42">
        <f>MAX(0.1*(1-SUM($I23:K23)),(1-SUM($I23:K23))/(16.5-L4))</f>
        <v>7.6950000000000005E-2</v>
      </c>
      <c r="M23" s="42">
        <f>MAX(0.1*(1-SUM($I23:L23)),(1-SUM($I23:L23))/(16.5-M4))</f>
        <v>6.9254999999999997E-2</v>
      </c>
      <c r="N23" s="42">
        <f>MAX(0.1*(1-SUM($I23:M23)),(1-SUM($I23:M23))/(16.5-N4))</f>
        <v>6.2329499999999996E-2</v>
      </c>
      <c r="O23" s="42">
        <f>MAX(0.1*(1-SUM($I23:N23)),(1-SUM($I23:N23))/(16.5-O4))</f>
        <v>5.9048999999999997E-2</v>
      </c>
      <c r="P23" s="42">
        <f>MAX(0.1*(1-SUM($I23:O23)),(1-SUM($I23:O23))/(16.5-P4))</f>
        <v>5.9048999999999983E-2</v>
      </c>
      <c r="Q23" s="42">
        <f>MAX(0.1*(1-SUM($I23:P23)),(1-SUM($I23:P23))/(16.5-Q4))</f>
        <v>5.9048999999999997E-2</v>
      </c>
      <c r="R23" s="42">
        <f>MAX(0.1*(1-SUM($I23:Q23)),(1-SUM($I23:Q23))/(16.5-R4))</f>
        <v>5.904899999999999E-2</v>
      </c>
      <c r="S23" s="42">
        <f>MAX(0.1*(1-SUM($I23:R23)),(1-SUM($I23:R23))/(16.5-S4))</f>
        <v>5.904899999999999E-2</v>
      </c>
      <c r="T23" s="42">
        <f>MAX(0.1*(1-SUM($I23:S23)),(1-SUM($I23:S23))/(16.5-T4))</f>
        <v>5.9048999999999983E-2</v>
      </c>
      <c r="U23" s="42">
        <f>MAX(0.1*(1-SUM($I23:T23)),(1-SUM($I23:T23))/(16.5-U4))</f>
        <v>5.904899999999997E-2</v>
      </c>
      <c r="V23" s="42">
        <f>MAX(0.1*(1-SUM($I23:U23)),(1-SUM($I23:U23))/(16.5-V4))</f>
        <v>5.9048999999999949E-2</v>
      </c>
      <c r="W23" s="42">
        <f>MAX(0.1*(1-SUM($I23:V23)),(1-SUM($I23:V23))/(16.5-W4))</f>
        <v>5.9048999999999983E-2</v>
      </c>
      <c r="X23" s="42">
        <f>MAX(0.1*(1-SUM($I23:W23)),(1-SUM($I23:W23))/0.5)/2</f>
        <v>2.9524499999999954E-2</v>
      </c>
    </row>
    <row r="24" spans="1:24" s="8" customFormat="1" x14ac:dyDescent="0.2">
      <c r="A24" s="10">
        <f>A23+1</f>
        <v>12</v>
      </c>
      <c r="D24" s="13" t="s">
        <v>85</v>
      </c>
      <c r="E24" s="19"/>
      <c r="F24" s="18" t="s">
        <v>37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s="8" customFormat="1" x14ac:dyDescent="0.2">
      <c r="A25" s="10">
        <f>A24+1</f>
        <v>13</v>
      </c>
      <c r="D25" s="13" t="s">
        <v>82</v>
      </c>
      <c r="E25" s="19"/>
      <c r="F25" s="39">
        <v>0.35</v>
      </c>
      <c r="G25" s="23"/>
      <c r="H25" s="40">
        <f t="shared" ref="H25:W25" si="6">$F25</f>
        <v>0.35</v>
      </c>
      <c r="I25" s="40">
        <f t="shared" si="6"/>
        <v>0.35</v>
      </c>
      <c r="J25" s="40">
        <f t="shared" si="6"/>
        <v>0.35</v>
      </c>
      <c r="K25" s="40">
        <f t="shared" si="6"/>
        <v>0.35</v>
      </c>
      <c r="L25" s="40">
        <f t="shared" si="6"/>
        <v>0.35</v>
      </c>
      <c r="M25" s="40">
        <f t="shared" si="6"/>
        <v>0.35</v>
      </c>
      <c r="N25" s="40">
        <f t="shared" si="6"/>
        <v>0.35</v>
      </c>
      <c r="O25" s="40">
        <f t="shared" si="6"/>
        <v>0.35</v>
      </c>
      <c r="P25" s="40">
        <f t="shared" si="6"/>
        <v>0.35</v>
      </c>
      <c r="Q25" s="40">
        <f t="shared" si="6"/>
        <v>0.35</v>
      </c>
      <c r="R25" s="40">
        <f t="shared" si="6"/>
        <v>0.35</v>
      </c>
      <c r="S25" s="40">
        <f t="shared" si="6"/>
        <v>0.35</v>
      </c>
      <c r="T25" s="40">
        <f t="shared" si="6"/>
        <v>0.35</v>
      </c>
      <c r="U25" s="40">
        <f t="shared" si="6"/>
        <v>0.35</v>
      </c>
      <c r="V25" s="40">
        <f t="shared" si="6"/>
        <v>0.35</v>
      </c>
      <c r="W25" s="40">
        <f t="shared" si="6"/>
        <v>0.35</v>
      </c>
    </row>
    <row r="26" spans="1:24" s="8" customFormat="1" x14ac:dyDescent="0.2">
      <c r="A26" s="10"/>
      <c r="D26" s="13"/>
      <c r="E26" s="19"/>
      <c r="F26" s="41"/>
      <c r="G26" s="23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4" s="8" customFormat="1" x14ac:dyDescent="0.2">
      <c r="A27" s="10">
        <f>A25+1</f>
        <v>14</v>
      </c>
      <c r="D27" s="13" t="s">
        <v>83</v>
      </c>
      <c r="E27" s="19"/>
      <c r="F27" s="38">
        <v>2</v>
      </c>
      <c r="G27" s="23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4" s="8" customFormat="1" x14ac:dyDescent="0.2">
      <c r="A28" s="10">
        <f>A27+1</f>
        <v>15</v>
      </c>
      <c r="D28" s="13" t="s">
        <v>86</v>
      </c>
      <c r="E28" s="19"/>
      <c r="F28" s="22" t="s">
        <v>37</v>
      </c>
      <c r="G28" s="23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s="8" customFormat="1" x14ac:dyDescent="0.2">
      <c r="A29" s="10">
        <f>A28+1</f>
        <v>16</v>
      </c>
      <c r="D29" s="13" t="s">
        <v>84</v>
      </c>
      <c r="E29" s="19"/>
      <c r="F29" s="39">
        <v>8.8400000000000006E-2</v>
      </c>
      <c r="G29" s="23"/>
      <c r="H29" s="40">
        <f t="shared" ref="H29:W29" si="7">$F29</f>
        <v>8.8400000000000006E-2</v>
      </c>
      <c r="I29" s="40">
        <f t="shared" si="7"/>
        <v>8.8400000000000006E-2</v>
      </c>
      <c r="J29" s="40">
        <f t="shared" si="7"/>
        <v>8.8400000000000006E-2</v>
      </c>
      <c r="K29" s="40">
        <f t="shared" si="7"/>
        <v>8.8400000000000006E-2</v>
      </c>
      <c r="L29" s="40">
        <f t="shared" si="7"/>
        <v>8.8400000000000006E-2</v>
      </c>
      <c r="M29" s="40">
        <f t="shared" si="7"/>
        <v>8.8400000000000006E-2</v>
      </c>
      <c r="N29" s="40">
        <f t="shared" si="7"/>
        <v>8.8400000000000006E-2</v>
      </c>
      <c r="O29" s="40">
        <f t="shared" si="7"/>
        <v>8.8400000000000006E-2</v>
      </c>
      <c r="P29" s="40">
        <f t="shared" si="7"/>
        <v>8.8400000000000006E-2</v>
      </c>
      <c r="Q29" s="40">
        <f t="shared" si="7"/>
        <v>8.8400000000000006E-2</v>
      </c>
      <c r="R29" s="40">
        <f t="shared" si="7"/>
        <v>8.8400000000000006E-2</v>
      </c>
      <c r="S29" s="40">
        <f t="shared" si="7"/>
        <v>8.8400000000000006E-2</v>
      </c>
      <c r="T29" s="40">
        <f t="shared" si="7"/>
        <v>8.8400000000000006E-2</v>
      </c>
      <c r="U29" s="40">
        <f t="shared" si="7"/>
        <v>8.8400000000000006E-2</v>
      </c>
      <c r="V29" s="40">
        <f t="shared" si="7"/>
        <v>8.8400000000000006E-2</v>
      </c>
      <c r="W29" s="40">
        <f t="shared" si="7"/>
        <v>8.8400000000000006E-2</v>
      </c>
    </row>
    <row r="30" spans="1:24" s="8" customFormat="1" x14ac:dyDescent="0.2">
      <c r="A30" s="10"/>
      <c r="D30" s="13"/>
      <c r="E30" s="19"/>
      <c r="F30" s="24"/>
      <c r="G30" s="23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4" s="8" customFormat="1" x14ac:dyDescent="0.2">
      <c r="A31" s="10">
        <f>A29+1</f>
        <v>17</v>
      </c>
      <c r="D31" s="13" t="s">
        <v>28</v>
      </c>
      <c r="E31" s="19"/>
      <c r="F31" s="22">
        <v>0.02</v>
      </c>
      <c r="G31" s="23"/>
      <c r="H31" s="15"/>
      <c r="I31" s="36">
        <f t="shared" ref="I31:W32" si="8">$F31</f>
        <v>0.02</v>
      </c>
      <c r="J31" s="36">
        <f t="shared" si="8"/>
        <v>0.02</v>
      </c>
      <c r="K31" s="36">
        <f t="shared" si="8"/>
        <v>0.02</v>
      </c>
      <c r="L31" s="36">
        <f t="shared" si="8"/>
        <v>0.02</v>
      </c>
      <c r="M31" s="36">
        <f t="shared" si="8"/>
        <v>0.02</v>
      </c>
      <c r="N31" s="36">
        <f t="shared" si="8"/>
        <v>0.02</v>
      </c>
      <c r="O31" s="36">
        <f t="shared" si="8"/>
        <v>0.02</v>
      </c>
      <c r="P31" s="36">
        <f t="shared" si="8"/>
        <v>0.02</v>
      </c>
      <c r="Q31" s="36">
        <f t="shared" si="8"/>
        <v>0.02</v>
      </c>
      <c r="R31" s="36">
        <f t="shared" si="8"/>
        <v>0.02</v>
      </c>
      <c r="S31" s="36">
        <f t="shared" si="8"/>
        <v>0.02</v>
      </c>
      <c r="T31" s="36">
        <f t="shared" si="8"/>
        <v>0.02</v>
      </c>
      <c r="U31" s="36">
        <f t="shared" si="8"/>
        <v>0.02</v>
      </c>
      <c r="V31" s="36">
        <f t="shared" si="8"/>
        <v>0.02</v>
      </c>
      <c r="W31" s="36">
        <f t="shared" si="8"/>
        <v>0.02</v>
      </c>
    </row>
    <row r="32" spans="1:24" s="8" customFormat="1" x14ac:dyDescent="0.2">
      <c r="A32" s="10">
        <f>A31+1</f>
        <v>18</v>
      </c>
      <c r="D32" s="13" t="s">
        <v>29</v>
      </c>
      <c r="E32" s="19"/>
      <c r="F32" s="22">
        <v>0.02</v>
      </c>
      <c r="G32" s="23"/>
      <c r="H32" s="15"/>
      <c r="I32" s="36">
        <f t="shared" si="8"/>
        <v>0.02</v>
      </c>
      <c r="J32" s="36">
        <f t="shared" si="8"/>
        <v>0.02</v>
      </c>
      <c r="K32" s="36">
        <f t="shared" si="8"/>
        <v>0.02</v>
      </c>
      <c r="L32" s="36">
        <f t="shared" si="8"/>
        <v>0.02</v>
      </c>
      <c r="M32" s="36">
        <f t="shared" si="8"/>
        <v>0.02</v>
      </c>
      <c r="N32" s="36">
        <f t="shared" si="8"/>
        <v>0.02</v>
      </c>
      <c r="O32" s="36">
        <f t="shared" si="8"/>
        <v>0.02</v>
      </c>
      <c r="P32" s="36">
        <f t="shared" si="8"/>
        <v>0.02</v>
      </c>
      <c r="Q32" s="36">
        <f t="shared" si="8"/>
        <v>0.02</v>
      </c>
      <c r="R32" s="36">
        <f t="shared" si="8"/>
        <v>0.02</v>
      </c>
      <c r="S32" s="36">
        <f t="shared" si="8"/>
        <v>0.02</v>
      </c>
      <c r="T32" s="36">
        <f t="shared" si="8"/>
        <v>0.02</v>
      </c>
      <c r="U32" s="36">
        <f t="shared" si="8"/>
        <v>0.02</v>
      </c>
      <c r="V32" s="36">
        <f t="shared" si="8"/>
        <v>0.02</v>
      </c>
      <c r="W32" s="36">
        <f t="shared" si="8"/>
        <v>0.02</v>
      </c>
    </row>
    <row r="33" spans="1:23" s="8" customFormat="1" x14ac:dyDescent="0.2">
      <c r="A33" s="10"/>
      <c r="E33" s="9"/>
      <c r="F33" s="23"/>
      <c r="G33" s="23"/>
      <c r="H33" s="23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s="8" customFormat="1" x14ac:dyDescent="0.2">
      <c r="A34" s="10"/>
      <c r="C34" s="8" t="s">
        <v>7</v>
      </c>
      <c r="E34" s="9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s="8" customFormat="1" x14ac:dyDescent="0.2">
      <c r="A35" s="10">
        <f>A32+1</f>
        <v>19</v>
      </c>
      <c r="C35" s="8" t="s">
        <v>8</v>
      </c>
      <c r="D35" s="13" t="s">
        <v>9</v>
      </c>
      <c r="E35" s="19"/>
      <c r="H35" s="12">
        <v>0</v>
      </c>
      <c r="I35" s="12">
        <f>H39</f>
        <v>0</v>
      </c>
      <c r="J35" s="12">
        <f>I39</f>
        <v>0</v>
      </c>
      <c r="K35" s="12">
        <f t="shared" ref="K35:W35" si="9">J39</f>
        <v>0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</row>
    <row r="36" spans="1:23" s="8" customFormat="1" x14ac:dyDescent="0.2">
      <c r="A36" s="10">
        <f>A35+1</f>
        <v>20</v>
      </c>
      <c r="D36" s="13" t="s">
        <v>10</v>
      </c>
      <c r="E36" s="19"/>
      <c r="H36" s="12">
        <f>H8</f>
        <v>0</v>
      </c>
      <c r="I36" s="12">
        <f t="shared" ref="I36:W36" si="10">I8</f>
        <v>1.41183405</v>
      </c>
      <c r="J36" s="12">
        <f t="shared" si="10"/>
        <v>0</v>
      </c>
      <c r="K36" s="12">
        <f t="shared" si="10"/>
        <v>0</v>
      </c>
      <c r="L36" s="12">
        <f t="shared" si="10"/>
        <v>0</v>
      </c>
      <c r="M36" s="12">
        <f t="shared" si="10"/>
        <v>0</v>
      </c>
      <c r="N36" s="12">
        <f t="shared" si="10"/>
        <v>0</v>
      </c>
      <c r="O36" s="12">
        <f t="shared" si="10"/>
        <v>0</v>
      </c>
      <c r="P36" s="12">
        <f t="shared" si="10"/>
        <v>0</v>
      </c>
      <c r="Q36" s="12">
        <f t="shared" si="10"/>
        <v>0</v>
      </c>
      <c r="R36" s="12">
        <f t="shared" si="10"/>
        <v>0</v>
      </c>
      <c r="S36" s="12">
        <f t="shared" si="10"/>
        <v>0</v>
      </c>
      <c r="T36" s="12">
        <f t="shared" si="10"/>
        <v>0</v>
      </c>
      <c r="U36" s="12">
        <f t="shared" si="10"/>
        <v>0</v>
      </c>
      <c r="V36" s="12">
        <f t="shared" si="10"/>
        <v>0</v>
      </c>
      <c r="W36" s="12">
        <f t="shared" si="10"/>
        <v>0</v>
      </c>
    </row>
    <row r="37" spans="1:23" s="8" customFormat="1" x14ac:dyDescent="0.2">
      <c r="A37" s="10">
        <f>A36+1</f>
        <v>21</v>
      </c>
      <c r="D37" s="13" t="str">
        <f>IF(F11="Y","N/A (CWIP in Rate Base)", IF(F10="IDC","Interest During Construction","AFUDC"))</f>
        <v>N/A (CWIP in Rate Base)</v>
      </c>
      <c r="E37" s="19"/>
      <c r="H37" s="12">
        <f>($F11="N")*((H3&lt;$F7)*(H16*($F10="IDC")+H21*($F10="AFUDC"))*(H35+0.5*H36)+(H3&gt;=$F7)*0.5*H35*(H16*($F10="IDC")+H21*($F10="AFUDC"))/(1+0.5*(H16*($F10="IDC")+H21*($F10="AFUDC"))))</f>
        <v>0</v>
      </c>
      <c r="I37" s="12">
        <f>($F11="N")*((I3&lt;$F7)*(I16*($F10="IDC")+I21*($F10="AFUDC"))*(I35+0.5*I36)+(I3&gt;=$F7)*0.5*I35*(I16*($F10="IDC")+I21*($F10="AFUDC"))/(1+0.5*(I16*($F10="IDC")+I21*($F10="AFUDC"))))</f>
        <v>0</v>
      </c>
      <c r="J37" s="12">
        <f>($F11="N")*((J3&lt;$F7)*(J16*($F10="IDC")+J21*($F10="AFUDC"))*(J35+0.5*J36)+(J3&gt;=$F7)*0.5*J35*(J16*($F10="IDC")+J21*($F10="AFUDC"))/(1+0.5*(J16*($F10="IDC")+J21*($F10="AFUDC"))))</f>
        <v>0</v>
      </c>
      <c r="K37" s="12">
        <f t="shared" ref="K37:W37" si="11">($F11="N")*((K3&lt;$F7)*(K16*($F10="IDC")+K21*($F10="AFUDC"))*(K35+0.5*K36)+(K3&gt;=$F7)*0.5*K35*(K16*($F10="IDC")+K21*($F10="AFUDC"))/(1+0.5*(K16*($F10="IDC")+K21*($F10="AFUDC"))))</f>
        <v>0</v>
      </c>
      <c r="L37" s="12">
        <f t="shared" si="11"/>
        <v>0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12">
        <f t="shared" si="11"/>
        <v>0</v>
      </c>
      <c r="W37" s="12">
        <f t="shared" si="11"/>
        <v>0</v>
      </c>
    </row>
    <row r="38" spans="1:23" s="8" customFormat="1" x14ac:dyDescent="0.2">
      <c r="A38" s="10">
        <f>A37+1</f>
        <v>22</v>
      </c>
      <c r="D38" s="13" t="s">
        <v>11</v>
      </c>
      <c r="E38" s="19"/>
      <c r="H38" s="12">
        <f>IF(H3&gt;=$F7,-SUM(H35:H37),0)</f>
        <v>0</v>
      </c>
      <c r="I38" s="12">
        <f t="shared" ref="I38:W38" si="12">IF(I3&gt;=$F7,-SUM(I35:I37),0)</f>
        <v>-1.41183405</v>
      </c>
      <c r="J38" s="12">
        <f t="shared" si="12"/>
        <v>0</v>
      </c>
      <c r="K38" s="12">
        <f t="shared" si="12"/>
        <v>0</v>
      </c>
      <c r="L38" s="12">
        <f t="shared" si="12"/>
        <v>0</v>
      </c>
      <c r="M38" s="12">
        <f t="shared" si="12"/>
        <v>0</v>
      </c>
      <c r="N38" s="12">
        <f t="shared" si="12"/>
        <v>0</v>
      </c>
      <c r="O38" s="12">
        <f t="shared" si="12"/>
        <v>0</v>
      </c>
      <c r="P38" s="12">
        <f t="shared" si="12"/>
        <v>0</v>
      </c>
      <c r="Q38" s="12">
        <f t="shared" si="12"/>
        <v>0</v>
      </c>
      <c r="R38" s="12">
        <f t="shared" si="12"/>
        <v>0</v>
      </c>
      <c r="S38" s="12">
        <f t="shared" si="12"/>
        <v>0</v>
      </c>
      <c r="T38" s="12">
        <f t="shared" si="12"/>
        <v>0</v>
      </c>
      <c r="U38" s="12">
        <f t="shared" si="12"/>
        <v>0</v>
      </c>
      <c r="V38" s="12">
        <f t="shared" si="12"/>
        <v>0</v>
      </c>
      <c r="W38" s="12">
        <f t="shared" si="12"/>
        <v>0</v>
      </c>
    </row>
    <row r="39" spans="1:23" s="8" customFormat="1" x14ac:dyDescent="0.2">
      <c r="A39" s="10">
        <f>A38+1</f>
        <v>23</v>
      </c>
      <c r="D39" s="13" t="s">
        <v>12</v>
      </c>
      <c r="E39" s="19"/>
      <c r="H39" s="20">
        <f>SUM(H35:H38)</f>
        <v>0</v>
      </c>
      <c r="I39" s="20">
        <f>SUM(I35:I38)</f>
        <v>0</v>
      </c>
      <c r="J39" s="20">
        <f>SUM(J35:J38)</f>
        <v>0</v>
      </c>
      <c r="K39" s="20">
        <f t="shared" ref="K39:W39" si="13">SUM(K35:K38)</f>
        <v>0</v>
      </c>
      <c r="L39" s="20">
        <f t="shared" si="13"/>
        <v>0</v>
      </c>
      <c r="M39" s="20">
        <f t="shared" si="13"/>
        <v>0</v>
      </c>
      <c r="N39" s="20">
        <f t="shared" si="13"/>
        <v>0</v>
      </c>
      <c r="O39" s="20">
        <f t="shared" si="13"/>
        <v>0</v>
      </c>
      <c r="P39" s="20">
        <f t="shared" si="13"/>
        <v>0</v>
      </c>
      <c r="Q39" s="20">
        <f t="shared" si="13"/>
        <v>0</v>
      </c>
      <c r="R39" s="20">
        <f t="shared" si="13"/>
        <v>0</v>
      </c>
      <c r="S39" s="20">
        <f t="shared" si="13"/>
        <v>0</v>
      </c>
      <c r="T39" s="20">
        <f t="shared" si="13"/>
        <v>0</v>
      </c>
      <c r="U39" s="20">
        <f t="shared" si="13"/>
        <v>0</v>
      </c>
      <c r="V39" s="20">
        <f t="shared" si="13"/>
        <v>0</v>
      </c>
      <c r="W39" s="20">
        <f t="shared" si="13"/>
        <v>0</v>
      </c>
    </row>
    <row r="40" spans="1:23" s="8" customFormat="1" x14ac:dyDescent="0.2">
      <c r="A40" s="10">
        <f>A39+1</f>
        <v>24</v>
      </c>
      <c r="D40" s="13" t="s">
        <v>16</v>
      </c>
      <c r="E40" s="19"/>
      <c r="H40" s="20">
        <f>(H35+H39)/2</f>
        <v>0</v>
      </c>
      <c r="I40" s="20">
        <f>(I35+I39)/2</f>
        <v>0</v>
      </c>
      <c r="J40" s="20">
        <f>(J35+J39)/2</f>
        <v>0</v>
      </c>
      <c r="K40" s="20">
        <f t="shared" ref="K40:W40" si="14">(K35+K39)/2</f>
        <v>0</v>
      </c>
      <c r="L40" s="20">
        <f t="shared" si="14"/>
        <v>0</v>
      </c>
      <c r="M40" s="20">
        <f t="shared" si="14"/>
        <v>0</v>
      </c>
      <c r="N40" s="20">
        <f t="shared" si="14"/>
        <v>0</v>
      </c>
      <c r="O40" s="20">
        <f t="shared" si="14"/>
        <v>0</v>
      </c>
      <c r="P40" s="20">
        <f t="shared" si="14"/>
        <v>0</v>
      </c>
      <c r="Q40" s="20">
        <f t="shared" si="14"/>
        <v>0</v>
      </c>
      <c r="R40" s="20">
        <f t="shared" si="14"/>
        <v>0</v>
      </c>
      <c r="S40" s="20">
        <f t="shared" si="14"/>
        <v>0</v>
      </c>
      <c r="T40" s="20">
        <f t="shared" si="14"/>
        <v>0</v>
      </c>
      <c r="U40" s="20">
        <f t="shared" si="14"/>
        <v>0</v>
      </c>
      <c r="V40" s="20">
        <f t="shared" si="14"/>
        <v>0</v>
      </c>
      <c r="W40" s="20">
        <f t="shared" si="14"/>
        <v>0</v>
      </c>
    </row>
    <row r="41" spans="1:23" s="8" customFormat="1" x14ac:dyDescent="0.2">
      <c r="A41" s="10"/>
      <c r="D41" s="13"/>
      <c r="E41" s="19"/>
      <c r="H41" s="12"/>
      <c r="I41" s="12"/>
      <c r="J41" s="27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8" customFormat="1" x14ac:dyDescent="0.2">
      <c r="A42" s="10"/>
      <c r="C42" s="8" t="s">
        <v>60</v>
      </c>
      <c r="D42" s="13"/>
      <c r="E42" s="19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s="8" customFormat="1" x14ac:dyDescent="0.2">
      <c r="A43" s="10">
        <f>A40+1</f>
        <v>25</v>
      </c>
      <c r="D43" s="13" t="s">
        <v>9</v>
      </c>
      <c r="E43" s="19"/>
      <c r="H43" s="12">
        <v>0</v>
      </c>
      <c r="I43" s="12">
        <f>H46</f>
        <v>0</v>
      </c>
      <c r="J43" s="12">
        <f>I46</f>
        <v>1.41183405</v>
      </c>
      <c r="K43" s="12">
        <f t="shared" ref="K43:W43" si="15">J46</f>
        <v>1.41183405</v>
      </c>
      <c r="L43" s="12">
        <f t="shared" si="15"/>
        <v>1.41183405</v>
      </c>
      <c r="M43" s="12">
        <f t="shared" si="15"/>
        <v>1.41183405</v>
      </c>
      <c r="N43" s="12">
        <f t="shared" si="15"/>
        <v>1.41183405</v>
      </c>
      <c r="O43" s="12">
        <f t="shared" si="15"/>
        <v>1.41183405</v>
      </c>
      <c r="P43" s="12">
        <f t="shared" si="15"/>
        <v>1.41183405</v>
      </c>
      <c r="Q43" s="12">
        <f t="shared" si="15"/>
        <v>1.41183405</v>
      </c>
      <c r="R43" s="12">
        <f t="shared" si="15"/>
        <v>1.41183405</v>
      </c>
      <c r="S43" s="12">
        <f t="shared" si="15"/>
        <v>1.41183405</v>
      </c>
      <c r="T43" s="12">
        <f t="shared" si="15"/>
        <v>1.41183405</v>
      </c>
      <c r="U43" s="12">
        <f t="shared" si="15"/>
        <v>1.41183405</v>
      </c>
      <c r="V43" s="12">
        <f t="shared" si="15"/>
        <v>1.41183405</v>
      </c>
      <c r="W43" s="12">
        <f t="shared" si="15"/>
        <v>1.41183405</v>
      </c>
    </row>
    <row r="44" spans="1:23" s="8" customFormat="1" x14ac:dyDescent="0.2">
      <c r="A44" s="10">
        <f>A43+1</f>
        <v>26</v>
      </c>
      <c r="D44" s="13" t="s">
        <v>11</v>
      </c>
      <c r="E44" s="19"/>
      <c r="H44" s="12">
        <f>-H38</f>
        <v>0</v>
      </c>
      <c r="I44" s="12">
        <f>-I38</f>
        <v>1.41183405</v>
      </c>
      <c r="J44" s="12">
        <f t="shared" ref="J44:W44" si="16">-J38</f>
        <v>0</v>
      </c>
      <c r="K44" s="12">
        <f t="shared" si="16"/>
        <v>0</v>
      </c>
      <c r="L44" s="12">
        <f t="shared" si="16"/>
        <v>0</v>
      </c>
      <c r="M44" s="12">
        <f t="shared" si="16"/>
        <v>0</v>
      </c>
      <c r="N44" s="12">
        <f t="shared" si="16"/>
        <v>0</v>
      </c>
      <c r="O44" s="12">
        <f t="shared" si="16"/>
        <v>0</v>
      </c>
      <c r="P44" s="12">
        <f t="shared" si="16"/>
        <v>0</v>
      </c>
      <c r="Q44" s="12">
        <f t="shared" si="16"/>
        <v>0</v>
      </c>
      <c r="R44" s="12">
        <f t="shared" si="16"/>
        <v>0</v>
      </c>
      <c r="S44" s="12">
        <f t="shared" si="16"/>
        <v>0</v>
      </c>
      <c r="T44" s="12">
        <f t="shared" si="16"/>
        <v>0</v>
      </c>
      <c r="U44" s="12">
        <f t="shared" si="16"/>
        <v>0</v>
      </c>
      <c r="V44" s="12">
        <f t="shared" si="16"/>
        <v>0</v>
      </c>
      <c r="W44" s="12">
        <f t="shared" si="16"/>
        <v>0</v>
      </c>
    </row>
    <row r="45" spans="1:23" s="8" customFormat="1" x14ac:dyDescent="0.2">
      <c r="A45" s="10">
        <f>A44+1</f>
        <v>27</v>
      </c>
      <c r="D45" s="13" t="s">
        <v>14</v>
      </c>
      <c r="E45" s="19"/>
      <c r="H45" s="12">
        <f>IF((H43+H44)&gt;(H50+H51),0,-(H43+H44))</f>
        <v>0</v>
      </c>
      <c r="I45" s="12">
        <f>IF((I43+I44)&gt;(I50+I51),0,-(I43+I44))</f>
        <v>0</v>
      </c>
      <c r="J45" s="12">
        <f>IF((J43+J44)&gt;(J50+J51),0,-(J43+J44))</f>
        <v>0</v>
      </c>
      <c r="K45" s="12">
        <f>IF((K43+K44)&gt;(K50+K51),0,-(K43+K44))</f>
        <v>0</v>
      </c>
      <c r="L45" s="12">
        <f>IF((L43+L44)&gt;(L50+L51),0,-(L43+L44))</f>
        <v>0</v>
      </c>
      <c r="M45" s="12">
        <f t="shared" ref="M45:W45" si="17">IF((M43+M44)&gt;(M50+M51),0,-(M43+M44))</f>
        <v>0</v>
      </c>
      <c r="N45" s="12">
        <f t="shared" si="17"/>
        <v>0</v>
      </c>
      <c r="O45" s="12">
        <f t="shared" si="17"/>
        <v>0</v>
      </c>
      <c r="P45" s="12">
        <f t="shared" si="17"/>
        <v>0</v>
      </c>
      <c r="Q45" s="12">
        <f t="shared" si="17"/>
        <v>0</v>
      </c>
      <c r="R45" s="12">
        <f t="shared" si="17"/>
        <v>0</v>
      </c>
      <c r="S45" s="12">
        <f t="shared" si="17"/>
        <v>0</v>
      </c>
      <c r="T45" s="12">
        <f t="shared" si="17"/>
        <v>0</v>
      </c>
      <c r="U45" s="12">
        <f t="shared" si="17"/>
        <v>0</v>
      </c>
      <c r="V45" s="12">
        <f t="shared" si="17"/>
        <v>0</v>
      </c>
      <c r="W45" s="12">
        <f t="shared" si="17"/>
        <v>0</v>
      </c>
    </row>
    <row r="46" spans="1:23" s="8" customFormat="1" x14ac:dyDescent="0.2">
      <c r="A46" s="10">
        <f>A45+1</f>
        <v>28</v>
      </c>
      <c r="D46" s="13" t="s">
        <v>12</v>
      </c>
      <c r="E46" s="19"/>
      <c r="H46" s="20">
        <f>SUM(H43:H45)</f>
        <v>0</v>
      </c>
      <c r="I46" s="20">
        <f>SUM(I43:I45)</f>
        <v>1.41183405</v>
      </c>
      <c r="J46" s="20">
        <f>SUM(J43:J45)</f>
        <v>1.41183405</v>
      </c>
      <c r="K46" s="20">
        <f t="shared" ref="K46:W46" si="18">SUM(K43:K45)</f>
        <v>1.41183405</v>
      </c>
      <c r="L46" s="20">
        <f t="shared" si="18"/>
        <v>1.41183405</v>
      </c>
      <c r="M46" s="20">
        <f t="shared" si="18"/>
        <v>1.41183405</v>
      </c>
      <c r="N46" s="20">
        <f t="shared" si="18"/>
        <v>1.41183405</v>
      </c>
      <c r="O46" s="20">
        <f t="shared" si="18"/>
        <v>1.41183405</v>
      </c>
      <c r="P46" s="20">
        <f t="shared" si="18"/>
        <v>1.41183405</v>
      </c>
      <c r="Q46" s="20">
        <f t="shared" si="18"/>
        <v>1.41183405</v>
      </c>
      <c r="R46" s="20">
        <f t="shared" si="18"/>
        <v>1.41183405</v>
      </c>
      <c r="S46" s="20">
        <f t="shared" si="18"/>
        <v>1.41183405</v>
      </c>
      <c r="T46" s="20">
        <f t="shared" si="18"/>
        <v>1.41183405</v>
      </c>
      <c r="U46" s="20">
        <f t="shared" si="18"/>
        <v>1.41183405</v>
      </c>
      <c r="V46" s="20">
        <f t="shared" si="18"/>
        <v>1.41183405</v>
      </c>
      <c r="W46" s="20">
        <f t="shared" si="18"/>
        <v>1.41183405</v>
      </c>
    </row>
    <row r="47" spans="1:23" s="8" customFormat="1" x14ac:dyDescent="0.2">
      <c r="A47" s="10">
        <f>A46+1</f>
        <v>29</v>
      </c>
      <c r="D47" s="13" t="s">
        <v>16</v>
      </c>
      <c r="E47" s="19"/>
      <c r="H47" s="20">
        <f>(H43+H46)/2</f>
        <v>0</v>
      </c>
      <c r="I47" s="20">
        <f>(I43+I46)/2</f>
        <v>0.70591702499999998</v>
      </c>
      <c r="J47" s="20">
        <f>(J43+J46)/2</f>
        <v>1.41183405</v>
      </c>
      <c r="K47" s="20">
        <f t="shared" ref="K47:W47" si="19">(K43+K46)/2</f>
        <v>1.41183405</v>
      </c>
      <c r="L47" s="20">
        <f t="shared" si="19"/>
        <v>1.41183405</v>
      </c>
      <c r="M47" s="20">
        <f t="shared" si="19"/>
        <v>1.41183405</v>
      </c>
      <c r="N47" s="20">
        <f t="shared" si="19"/>
        <v>1.41183405</v>
      </c>
      <c r="O47" s="20">
        <f t="shared" si="19"/>
        <v>1.41183405</v>
      </c>
      <c r="P47" s="20">
        <f t="shared" si="19"/>
        <v>1.41183405</v>
      </c>
      <c r="Q47" s="20">
        <f t="shared" si="19"/>
        <v>1.41183405</v>
      </c>
      <c r="R47" s="20">
        <f t="shared" si="19"/>
        <v>1.41183405</v>
      </c>
      <c r="S47" s="20">
        <f t="shared" si="19"/>
        <v>1.41183405</v>
      </c>
      <c r="T47" s="20">
        <f t="shared" si="19"/>
        <v>1.41183405</v>
      </c>
      <c r="U47" s="20">
        <f t="shared" si="19"/>
        <v>1.41183405</v>
      </c>
      <c r="V47" s="20">
        <f t="shared" si="19"/>
        <v>1.41183405</v>
      </c>
      <c r="W47" s="20">
        <f t="shared" si="19"/>
        <v>1.41183405</v>
      </c>
    </row>
    <row r="48" spans="1:23" s="8" customFormat="1" x14ac:dyDescent="0.2">
      <c r="A48" s="10"/>
      <c r="D48" s="13"/>
      <c r="E48" s="19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s="8" customFormat="1" x14ac:dyDescent="0.2">
      <c r="A49" s="10"/>
      <c r="C49" s="8" t="s">
        <v>15</v>
      </c>
      <c r="D49" s="13"/>
      <c r="E49" s="19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s="8" customFormat="1" x14ac:dyDescent="0.2">
      <c r="A50" s="10">
        <f>A47+1</f>
        <v>30</v>
      </c>
      <c r="D50" s="13" t="s">
        <v>9</v>
      </c>
      <c r="E50" s="19"/>
      <c r="H50" s="12">
        <v>0</v>
      </c>
      <c r="I50" s="12">
        <f>H53</f>
        <v>0</v>
      </c>
      <c r="J50" s="12">
        <f>I53</f>
        <v>1.7647925625000001E-2</v>
      </c>
      <c r="K50" s="12">
        <f t="shared" ref="K50:W50" si="20">J53</f>
        <v>5.2943776875000001E-2</v>
      </c>
      <c r="L50" s="12">
        <f t="shared" si="20"/>
        <v>8.8239628124999997E-2</v>
      </c>
      <c r="M50" s="12">
        <f t="shared" si="20"/>
        <v>0.12353547937500001</v>
      </c>
      <c r="N50" s="12">
        <f t="shared" si="20"/>
        <v>0.15883133062500002</v>
      </c>
      <c r="O50" s="12">
        <f t="shared" si="20"/>
        <v>0.19412718187500003</v>
      </c>
      <c r="P50" s="12">
        <f t="shared" si="20"/>
        <v>0.22942303312500004</v>
      </c>
      <c r="Q50" s="12">
        <f t="shared" si="20"/>
        <v>0.26471888437500002</v>
      </c>
      <c r="R50" s="12">
        <f t="shared" si="20"/>
        <v>0.30001473562500003</v>
      </c>
      <c r="S50" s="12">
        <f t="shared" si="20"/>
        <v>0.33531058687500004</v>
      </c>
      <c r="T50" s="12">
        <f t="shared" si="20"/>
        <v>0.37060643812500005</v>
      </c>
      <c r="U50" s="12">
        <f t="shared" si="20"/>
        <v>0.40590228937500006</v>
      </c>
      <c r="V50" s="12">
        <f t="shared" si="20"/>
        <v>0.44119814062500007</v>
      </c>
      <c r="W50" s="12">
        <f t="shared" si="20"/>
        <v>0.47649399187500008</v>
      </c>
    </row>
    <row r="51" spans="1:23" s="8" customFormat="1" x14ac:dyDescent="0.2">
      <c r="A51" s="10">
        <f>A50+1</f>
        <v>31</v>
      </c>
      <c r="D51" s="13" t="s">
        <v>72</v>
      </c>
      <c r="E51" s="19"/>
      <c r="H51" s="12">
        <f>MAX(H13*(H43+0.5*H44),0)</f>
        <v>0</v>
      </c>
      <c r="I51" s="12">
        <f>MAX(I13*(I43+0.5*I44),0)</f>
        <v>1.7647925625000001E-2</v>
      </c>
      <c r="J51" s="12">
        <f t="shared" ref="J51:W51" si="21">MIN(J13*(J43+0.5*J44),J43+J44-I53)</f>
        <v>3.5295851250000003E-2</v>
      </c>
      <c r="K51" s="12">
        <f t="shared" si="21"/>
        <v>3.5295851250000003E-2</v>
      </c>
      <c r="L51" s="12">
        <f t="shared" si="21"/>
        <v>3.5295851250000003E-2</v>
      </c>
      <c r="M51" s="12">
        <f t="shared" si="21"/>
        <v>3.5295851250000003E-2</v>
      </c>
      <c r="N51" s="12">
        <f t="shared" si="21"/>
        <v>3.5295851250000003E-2</v>
      </c>
      <c r="O51" s="12">
        <f t="shared" si="21"/>
        <v>3.5295851250000003E-2</v>
      </c>
      <c r="P51" s="12">
        <f t="shared" si="21"/>
        <v>3.5295851250000003E-2</v>
      </c>
      <c r="Q51" s="12">
        <f t="shared" si="21"/>
        <v>3.5295851250000003E-2</v>
      </c>
      <c r="R51" s="12">
        <f t="shared" si="21"/>
        <v>3.5295851250000003E-2</v>
      </c>
      <c r="S51" s="12">
        <f t="shared" si="21"/>
        <v>3.5295851250000003E-2</v>
      </c>
      <c r="T51" s="12">
        <f t="shared" si="21"/>
        <v>3.5295851250000003E-2</v>
      </c>
      <c r="U51" s="12">
        <f t="shared" si="21"/>
        <v>3.5295851250000003E-2</v>
      </c>
      <c r="V51" s="12">
        <f t="shared" si="21"/>
        <v>3.5295851250000003E-2</v>
      </c>
      <c r="W51" s="12">
        <f t="shared" si="21"/>
        <v>3.5295851250000003E-2</v>
      </c>
    </row>
    <row r="52" spans="1:23" s="8" customFormat="1" x14ac:dyDescent="0.2">
      <c r="A52" s="10">
        <f>A51+1</f>
        <v>32</v>
      </c>
      <c r="D52" s="13" t="s">
        <v>14</v>
      </c>
      <c r="E52" s="19"/>
      <c r="H52" s="12">
        <f>H45</f>
        <v>0</v>
      </c>
      <c r="I52" s="12">
        <f>I45</f>
        <v>0</v>
      </c>
      <c r="J52" s="12">
        <f t="shared" ref="J52:W52" si="22">J45</f>
        <v>0</v>
      </c>
      <c r="K52" s="12">
        <f t="shared" si="22"/>
        <v>0</v>
      </c>
      <c r="L52" s="12">
        <f t="shared" si="22"/>
        <v>0</v>
      </c>
      <c r="M52" s="12">
        <f t="shared" si="22"/>
        <v>0</v>
      </c>
      <c r="N52" s="12">
        <f t="shared" si="22"/>
        <v>0</v>
      </c>
      <c r="O52" s="12">
        <f t="shared" si="22"/>
        <v>0</v>
      </c>
      <c r="P52" s="12">
        <f t="shared" si="22"/>
        <v>0</v>
      </c>
      <c r="Q52" s="12">
        <f t="shared" si="22"/>
        <v>0</v>
      </c>
      <c r="R52" s="12">
        <f t="shared" si="22"/>
        <v>0</v>
      </c>
      <c r="S52" s="12">
        <f t="shared" si="22"/>
        <v>0</v>
      </c>
      <c r="T52" s="12">
        <f t="shared" si="22"/>
        <v>0</v>
      </c>
      <c r="U52" s="12">
        <f t="shared" si="22"/>
        <v>0</v>
      </c>
      <c r="V52" s="12">
        <f t="shared" si="22"/>
        <v>0</v>
      </c>
      <c r="W52" s="12">
        <f t="shared" si="22"/>
        <v>0</v>
      </c>
    </row>
    <row r="53" spans="1:23" s="8" customFormat="1" x14ac:dyDescent="0.2">
      <c r="A53" s="10">
        <f>A52+1</f>
        <v>33</v>
      </c>
      <c r="D53" s="13" t="s">
        <v>12</v>
      </c>
      <c r="E53" s="19"/>
      <c r="H53" s="20">
        <f>SUM(H50:H52)</f>
        <v>0</v>
      </c>
      <c r="I53" s="20">
        <f>SUM(I50:I52)</f>
        <v>1.7647925625000001E-2</v>
      </c>
      <c r="J53" s="20">
        <f>SUM(J50:J52)</f>
        <v>5.2943776875000001E-2</v>
      </c>
      <c r="K53" s="20">
        <f t="shared" ref="K53:W53" si="23">SUM(K50:K52)</f>
        <v>8.8239628124999997E-2</v>
      </c>
      <c r="L53" s="20">
        <f t="shared" si="23"/>
        <v>0.12353547937500001</v>
      </c>
      <c r="M53" s="20">
        <f t="shared" si="23"/>
        <v>0.15883133062500002</v>
      </c>
      <c r="N53" s="20">
        <f t="shared" si="23"/>
        <v>0.19412718187500003</v>
      </c>
      <c r="O53" s="20">
        <f t="shared" si="23"/>
        <v>0.22942303312500004</v>
      </c>
      <c r="P53" s="20">
        <f t="shared" si="23"/>
        <v>0.26471888437500002</v>
      </c>
      <c r="Q53" s="20">
        <f t="shared" si="23"/>
        <v>0.30001473562500003</v>
      </c>
      <c r="R53" s="20">
        <f t="shared" si="23"/>
        <v>0.33531058687500004</v>
      </c>
      <c r="S53" s="20">
        <f t="shared" si="23"/>
        <v>0.37060643812500005</v>
      </c>
      <c r="T53" s="20">
        <f t="shared" si="23"/>
        <v>0.40590228937500006</v>
      </c>
      <c r="U53" s="20">
        <f t="shared" si="23"/>
        <v>0.44119814062500007</v>
      </c>
      <c r="V53" s="20">
        <f t="shared" si="23"/>
        <v>0.47649399187500008</v>
      </c>
      <c r="W53" s="20">
        <f t="shared" si="23"/>
        <v>0.51178984312500009</v>
      </c>
    </row>
    <row r="54" spans="1:23" s="8" customFormat="1" x14ac:dyDescent="0.2">
      <c r="A54" s="10">
        <f>A53+1</f>
        <v>34</v>
      </c>
      <c r="D54" s="13" t="s">
        <v>16</v>
      </c>
      <c r="E54" s="19"/>
      <c r="H54" s="20">
        <f>(H50+H53)/2</f>
        <v>0</v>
      </c>
      <c r="I54" s="20">
        <f>(I50+I53)/2</f>
        <v>8.8239628125000007E-3</v>
      </c>
      <c r="J54" s="20">
        <f>(J50+J53)/2</f>
        <v>3.5295851250000003E-2</v>
      </c>
      <c r="K54" s="20">
        <f t="shared" ref="K54:W54" si="24">(K50+K53)/2</f>
        <v>7.0591702499999992E-2</v>
      </c>
      <c r="L54" s="20">
        <f t="shared" si="24"/>
        <v>0.10588755375</v>
      </c>
      <c r="M54" s="20">
        <f t="shared" si="24"/>
        <v>0.14118340500000001</v>
      </c>
      <c r="N54" s="20">
        <f t="shared" si="24"/>
        <v>0.17647925625000002</v>
      </c>
      <c r="O54" s="20">
        <f t="shared" si="24"/>
        <v>0.21177510750000003</v>
      </c>
      <c r="P54" s="20">
        <f t="shared" si="24"/>
        <v>0.24707095875000001</v>
      </c>
      <c r="Q54" s="20">
        <f t="shared" si="24"/>
        <v>0.28236681000000002</v>
      </c>
      <c r="R54" s="20">
        <f t="shared" si="24"/>
        <v>0.31766266125000003</v>
      </c>
      <c r="S54" s="20">
        <f t="shared" si="24"/>
        <v>0.35295851250000004</v>
      </c>
      <c r="T54" s="20">
        <f t="shared" si="24"/>
        <v>0.38825436375000005</v>
      </c>
      <c r="U54" s="20">
        <f t="shared" si="24"/>
        <v>0.42355021500000006</v>
      </c>
      <c r="V54" s="20">
        <f t="shared" si="24"/>
        <v>0.45884606625000007</v>
      </c>
      <c r="W54" s="20">
        <f t="shared" si="24"/>
        <v>0.49414191750000008</v>
      </c>
    </row>
    <row r="55" spans="1:23" s="8" customFormat="1" x14ac:dyDescent="0.2">
      <c r="A55" s="10"/>
      <c r="D55" s="13"/>
      <c r="E55" s="19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s="8" customFormat="1" x14ac:dyDescent="0.2">
      <c r="A56" s="10"/>
      <c r="C56" s="8" t="s">
        <v>79</v>
      </c>
      <c r="D56" s="13"/>
      <c r="E56" s="19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s="8" customFormat="1" x14ac:dyDescent="0.2">
      <c r="A57" s="10">
        <f>A54+1</f>
        <v>35</v>
      </c>
      <c r="D57" s="13" t="s">
        <v>9</v>
      </c>
      <c r="E57" s="19"/>
      <c r="H57" s="12">
        <v>0</v>
      </c>
      <c r="I57" s="12">
        <f>H60</f>
        <v>0</v>
      </c>
      <c r="J57" s="12">
        <f>I60</f>
        <v>1.3412423474999999</v>
      </c>
      <c r="K57" s="12">
        <f t="shared" ref="K57:W57" si="25">J60</f>
        <v>1.2071181127499999</v>
      </c>
      <c r="L57" s="12">
        <f t="shared" si="25"/>
        <v>1.0864063014749998</v>
      </c>
      <c r="M57" s="12">
        <f t="shared" si="25"/>
        <v>0.97776567132749981</v>
      </c>
      <c r="N57" s="12">
        <f t="shared" si="25"/>
        <v>0.87998910419474985</v>
      </c>
      <c r="O57" s="12">
        <f t="shared" si="25"/>
        <v>0.79199019377527491</v>
      </c>
      <c r="P57" s="12">
        <f t="shared" si="25"/>
        <v>0.70862280495682495</v>
      </c>
      <c r="Q57" s="12">
        <f t="shared" si="25"/>
        <v>0.62525541613837499</v>
      </c>
      <c r="R57" s="12">
        <f t="shared" si="25"/>
        <v>0.54188802731992503</v>
      </c>
      <c r="S57" s="12">
        <f t="shared" si="25"/>
        <v>0.45852063850147506</v>
      </c>
      <c r="T57" s="12">
        <f t="shared" si="25"/>
        <v>0.3751532496830251</v>
      </c>
      <c r="U57" s="12">
        <f t="shared" si="25"/>
        <v>0.29178586086457514</v>
      </c>
      <c r="V57" s="12">
        <f t="shared" si="25"/>
        <v>0.20841847204612518</v>
      </c>
      <c r="W57" s="12">
        <f t="shared" si="25"/>
        <v>0.12505108322767527</v>
      </c>
    </row>
    <row r="58" spans="1:23" s="8" customFormat="1" x14ac:dyDescent="0.2">
      <c r="A58" s="10">
        <f>A57+1</f>
        <v>36</v>
      </c>
      <c r="D58" s="13" t="s">
        <v>11</v>
      </c>
      <c r="E58" s="19"/>
      <c r="H58" s="12">
        <f>-H38</f>
        <v>0</v>
      </c>
      <c r="I58" s="12">
        <f>-I38</f>
        <v>1.41183405</v>
      </c>
      <c r="J58" s="12">
        <f t="shared" ref="J58:W58" si="26">-J38</f>
        <v>0</v>
      </c>
      <c r="K58" s="12">
        <f t="shared" si="26"/>
        <v>0</v>
      </c>
      <c r="L58" s="12">
        <f t="shared" si="26"/>
        <v>0</v>
      </c>
      <c r="M58" s="12">
        <f t="shared" si="26"/>
        <v>0</v>
      </c>
      <c r="N58" s="12">
        <f t="shared" si="26"/>
        <v>0</v>
      </c>
      <c r="O58" s="12">
        <f t="shared" si="26"/>
        <v>0</v>
      </c>
      <c r="P58" s="12">
        <f t="shared" si="26"/>
        <v>0</v>
      </c>
      <c r="Q58" s="12">
        <f t="shared" si="26"/>
        <v>0</v>
      </c>
      <c r="R58" s="12">
        <f t="shared" si="26"/>
        <v>0</v>
      </c>
      <c r="S58" s="12">
        <f t="shared" si="26"/>
        <v>0</v>
      </c>
      <c r="T58" s="12">
        <f t="shared" si="26"/>
        <v>0</v>
      </c>
      <c r="U58" s="12">
        <f t="shared" si="26"/>
        <v>0</v>
      </c>
      <c r="V58" s="12">
        <f t="shared" si="26"/>
        <v>0</v>
      </c>
      <c r="W58" s="12">
        <f t="shared" si="26"/>
        <v>0</v>
      </c>
    </row>
    <row r="59" spans="1:23" s="8" customFormat="1" x14ac:dyDescent="0.2">
      <c r="A59" s="10">
        <f>A58+1</f>
        <v>37</v>
      </c>
      <c r="D59" s="13" t="s">
        <v>79</v>
      </c>
      <c r="E59" s="19"/>
      <c r="H59" s="12">
        <f>-I23*H58</f>
        <v>0</v>
      </c>
      <c r="I59" s="12">
        <f>-I23*I58-H58*J23</f>
        <v>-7.0591702500000006E-2</v>
      </c>
      <c r="J59" s="12">
        <f>-I23*J58-J23*I58-H58*K23</f>
        <v>-0.13412423474999999</v>
      </c>
      <c r="K59" s="12">
        <f>-I23*K58-J23*J58-K23*I58-H58*L23</f>
        <v>-0.12071181127500001</v>
      </c>
      <c r="L59" s="12">
        <f>-I23*L58-J23*K58-K23*J58-L23*I58-H58*M23</f>
        <v>-0.1086406301475</v>
      </c>
      <c r="M59" s="12">
        <f>-I23*M58-J23*L58-K23*K58-L23*J58-M23*I58-H58*N23</f>
        <v>-9.7776567132749986E-2</v>
      </c>
      <c r="N59" s="12">
        <f>-I23*N58-J23*M58-K23*L58-L23*K58-M23*J58-N23*I58-H58*O23</f>
        <v>-8.7998910419474996E-2</v>
      </c>
      <c r="O59" s="12">
        <f>-I23*O58-J23*N58-K23*M58-L23*L58-M23*K58-N23*J58-O23*I58-H58*P23</f>
        <v>-8.3367388818449989E-2</v>
      </c>
      <c r="P59" s="12">
        <f>-I23*P58-J23*O58-K23*N58-L23*M58-M23*L58-N23*K58-O23*J58-P23*I58-H58*Q23</f>
        <v>-8.3367388818449975E-2</v>
      </c>
      <c r="Q59" s="12">
        <f>-I23*Q58-J23*P58-K23*O58-L23*N58-M23*M58-N23*L58-O23*K58-P23*J58-Q23*I58-H58*R23</f>
        <v>-8.3367388818449989E-2</v>
      </c>
      <c r="R59" s="12">
        <f>-I23*R58-J23*Q58-K23*P58-L23*O58-M23*N58-N23*M58-O23*L58-P23*K58-Q23*J58-R23*I58-H58*S23</f>
        <v>-8.3367388818449989E-2</v>
      </c>
      <c r="S59" s="12">
        <f>-I23*S58-J23*R58-K23*Q58-L23*P58-M23*O58-N23*N58-O23*M58-P23*L58-Q23*K58-R23*J58-S23*I58-H58*T23</f>
        <v>-8.3367388818449989E-2</v>
      </c>
      <c r="T59" s="12">
        <f>-I23*T58-J23*S58-K23*R58-L23*Q58-M23*P58-N23*O58-O23*N58-P23*M58-Q23*L58-R23*K58-S23*J58-T23*I58-H58*U23</f>
        <v>-8.3367388818449975E-2</v>
      </c>
      <c r="U59" s="12">
        <f>-I23*U58-J23*T58-K23*S58-L23*R58-M23*Q58-N23*P58-O23*O58-P23*N58-Q23*M58-R23*L58-S23*K58-T23*J58-U23*I58-H58*V23</f>
        <v>-8.3367388818449947E-2</v>
      </c>
      <c r="V59" s="12">
        <f>-I23*V58-J23*U58-K23*T58-L23*S58-M23*R58-N23*Q58-O23*P58-P23*O58-Q23*N58-R23*M58-S23*L58-T23*K58-U23*J58-V23*I58-H58*W23</f>
        <v>-8.336738881844992E-2</v>
      </c>
      <c r="W59" s="12">
        <f>-I23*W58-J23*V58-K23*U58-L23*T58-M23*S58-N23*R58-O23*Q58-P23*P58-Q23*O58-R23*N58-S23*M58-T23*L58-U23*K58-V23*J58-W23*I58-H58*X23</f>
        <v>-8.3367388818449975E-2</v>
      </c>
    </row>
    <row r="60" spans="1:23" s="8" customFormat="1" x14ac:dyDescent="0.2">
      <c r="A60" s="10">
        <f>A59+1</f>
        <v>38</v>
      </c>
      <c r="D60" s="13" t="s">
        <v>12</v>
      </c>
      <c r="E60" s="19"/>
      <c r="H60" s="20">
        <f>SUM(H57:H59)</f>
        <v>0</v>
      </c>
      <c r="I60" s="20">
        <f t="shared" ref="I60:W60" si="27">SUM(I57:I59)</f>
        <v>1.3412423474999999</v>
      </c>
      <c r="J60" s="20">
        <f t="shared" si="27"/>
        <v>1.2071181127499999</v>
      </c>
      <c r="K60" s="20">
        <f t="shared" si="27"/>
        <v>1.0864063014749998</v>
      </c>
      <c r="L60" s="20">
        <f t="shared" si="27"/>
        <v>0.97776567132749981</v>
      </c>
      <c r="M60" s="20">
        <f t="shared" si="27"/>
        <v>0.87998910419474985</v>
      </c>
      <c r="N60" s="20">
        <f t="shared" si="27"/>
        <v>0.79199019377527491</v>
      </c>
      <c r="O60" s="20">
        <f t="shared" si="27"/>
        <v>0.70862280495682495</v>
      </c>
      <c r="P60" s="20">
        <f t="shared" si="27"/>
        <v>0.62525541613837499</v>
      </c>
      <c r="Q60" s="20">
        <f t="shared" si="27"/>
        <v>0.54188802731992503</v>
      </c>
      <c r="R60" s="20">
        <f t="shared" si="27"/>
        <v>0.45852063850147506</v>
      </c>
      <c r="S60" s="20">
        <f t="shared" si="27"/>
        <v>0.3751532496830251</v>
      </c>
      <c r="T60" s="20">
        <f t="shared" si="27"/>
        <v>0.29178586086457514</v>
      </c>
      <c r="U60" s="20">
        <f t="shared" si="27"/>
        <v>0.20841847204612518</v>
      </c>
      <c r="V60" s="20">
        <f t="shared" si="27"/>
        <v>0.12505108322767527</v>
      </c>
      <c r="W60" s="20">
        <f t="shared" si="27"/>
        <v>4.16836944092253E-2</v>
      </c>
    </row>
    <row r="61" spans="1:23" s="8" customFormat="1" x14ac:dyDescent="0.2">
      <c r="A61" s="10"/>
      <c r="D61" s="13"/>
      <c r="E61" s="19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s="8" customFormat="1" x14ac:dyDescent="0.2">
      <c r="A62" s="10"/>
      <c r="C62" s="8" t="s">
        <v>80</v>
      </c>
      <c r="D62" s="13"/>
      <c r="E62" s="19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s="8" customFormat="1" x14ac:dyDescent="0.2">
      <c r="A63" s="10">
        <f>A60+1</f>
        <v>39</v>
      </c>
      <c r="D63" s="13" t="s">
        <v>9</v>
      </c>
      <c r="E63" s="19"/>
      <c r="H63" s="12">
        <v>0</v>
      </c>
      <c r="I63" s="12">
        <f t="shared" ref="I63:W63" si="28">H66</f>
        <v>0</v>
      </c>
      <c r="J63" s="12">
        <f t="shared" si="28"/>
        <v>1.3765381987500001</v>
      </c>
      <c r="K63" s="12">
        <f t="shared" si="28"/>
        <v>1.3077112888125</v>
      </c>
      <c r="L63" s="12">
        <f t="shared" si="28"/>
        <v>1.2423257243718751</v>
      </c>
      <c r="M63" s="12">
        <f t="shared" si="28"/>
        <v>1.1802094381532813</v>
      </c>
      <c r="N63" s="12">
        <f t="shared" si="28"/>
        <v>1.1211989662456172</v>
      </c>
      <c r="O63" s="12">
        <f t="shared" si="28"/>
        <v>1.0651390179333364</v>
      </c>
      <c r="P63" s="12">
        <f t="shared" si="28"/>
        <v>1.0118820670366695</v>
      </c>
      <c r="Q63" s="12">
        <f t="shared" si="28"/>
        <v>0.96128796368483604</v>
      </c>
      <c r="R63" s="12">
        <f t="shared" si="28"/>
        <v>0.91322356550059425</v>
      </c>
      <c r="S63" s="12">
        <f t="shared" si="28"/>
        <v>0.86756238722556456</v>
      </c>
      <c r="T63" s="12">
        <f t="shared" si="28"/>
        <v>0.82418426786428634</v>
      </c>
      <c r="U63" s="12">
        <f t="shared" si="28"/>
        <v>0.78297505447107207</v>
      </c>
      <c r="V63" s="12">
        <f t="shared" si="28"/>
        <v>0.74382630174751851</v>
      </c>
      <c r="W63" s="12">
        <f t="shared" si="28"/>
        <v>0.70663498666014257</v>
      </c>
    </row>
    <row r="64" spans="1:23" s="8" customFormat="1" x14ac:dyDescent="0.2">
      <c r="A64" s="10">
        <f>A63+1</f>
        <v>40</v>
      </c>
      <c r="D64" s="13" t="s">
        <v>11</v>
      </c>
      <c r="E64" s="19"/>
      <c r="H64" s="12">
        <f>-H38</f>
        <v>0</v>
      </c>
      <c r="I64" s="12">
        <f>-I38</f>
        <v>1.41183405</v>
      </c>
      <c r="J64" s="12">
        <f t="shared" ref="J64:W64" si="29">-J38</f>
        <v>0</v>
      </c>
      <c r="K64" s="12">
        <f t="shared" si="29"/>
        <v>0</v>
      </c>
      <c r="L64" s="12">
        <f t="shared" si="29"/>
        <v>0</v>
      </c>
      <c r="M64" s="12">
        <f t="shared" si="29"/>
        <v>0</v>
      </c>
      <c r="N64" s="12">
        <f t="shared" si="29"/>
        <v>0</v>
      </c>
      <c r="O64" s="12">
        <f t="shared" si="29"/>
        <v>0</v>
      </c>
      <c r="P64" s="12">
        <f t="shared" si="29"/>
        <v>0</v>
      </c>
      <c r="Q64" s="12">
        <f t="shared" si="29"/>
        <v>0</v>
      </c>
      <c r="R64" s="12">
        <f t="shared" si="29"/>
        <v>0</v>
      </c>
      <c r="S64" s="12">
        <f t="shared" si="29"/>
        <v>0</v>
      </c>
      <c r="T64" s="12">
        <f t="shared" si="29"/>
        <v>0</v>
      </c>
      <c r="U64" s="12">
        <f t="shared" si="29"/>
        <v>0</v>
      </c>
      <c r="V64" s="12">
        <f t="shared" si="29"/>
        <v>0</v>
      </c>
      <c r="W64" s="12">
        <f t="shared" si="29"/>
        <v>0</v>
      </c>
    </row>
    <row r="65" spans="1:23" s="8" customFormat="1" x14ac:dyDescent="0.2">
      <c r="A65" s="10">
        <f>A64+1</f>
        <v>41</v>
      </c>
      <c r="D65" s="13" t="s">
        <v>80</v>
      </c>
      <c r="E65" s="19"/>
      <c r="H65" s="12">
        <f>-H13*$F27*(H63+0.5*H64)</f>
        <v>0</v>
      </c>
      <c r="I65" s="12">
        <f t="shared" ref="I65:W65" si="30">-I13*$F27*(I63+0.5*I64)</f>
        <v>-3.5295851250000003E-2</v>
      </c>
      <c r="J65" s="12">
        <f t="shared" si="30"/>
        <v>-6.88269099375E-2</v>
      </c>
      <c r="K65" s="12">
        <f t="shared" si="30"/>
        <v>-6.5385564440625002E-2</v>
      </c>
      <c r="L65" s="12">
        <f t="shared" si="30"/>
        <v>-6.2116286218593754E-2</v>
      </c>
      <c r="M65" s="12">
        <f t="shared" si="30"/>
        <v>-5.9010471907664064E-2</v>
      </c>
      <c r="N65" s="12">
        <f t="shared" si="30"/>
        <v>-5.6059948312280866E-2</v>
      </c>
      <c r="O65" s="12">
        <f t="shared" si="30"/>
        <v>-5.3256950896666821E-2</v>
      </c>
      <c r="P65" s="12">
        <f t="shared" si="30"/>
        <v>-5.059410335183348E-2</v>
      </c>
      <c r="Q65" s="12">
        <f t="shared" si="30"/>
        <v>-4.8064398184241804E-2</v>
      </c>
      <c r="R65" s="12">
        <f t="shared" si="30"/>
        <v>-4.5661178275029718E-2</v>
      </c>
      <c r="S65" s="12">
        <f t="shared" si="30"/>
        <v>-4.3378119361278229E-2</v>
      </c>
      <c r="T65" s="12">
        <f t="shared" si="30"/>
        <v>-4.1209213393214317E-2</v>
      </c>
      <c r="U65" s="12">
        <f t="shared" si="30"/>
        <v>-3.9148752723553608E-2</v>
      </c>
      <c r="V65" s="12">
        <f t="shared" si="30"/>
        <v>-3.7191315087375929E-2</v>
      </c>
      <c r="W65" s="12">
        <f t="shared" si="30"/>
        <v>-3.5331749333007131E-2</v>
      </c>
    </row>
    <row r="66" spans="1:23" s="8" customFormat="1" x14ac:dyDescent="0.2">
      <c r="A66" s="10">
        <f>A65+1</f>
        <v>42</v>
      </c>
      <c r="D66" s="13" t="s">
        <v>12</v>
      </c>
      <c r="E66" s="19"/>
      <c r="H66" s="20">
        <f>SUM(H63:H65)</f>
        <v>0</v>
      </c>
      <c r="I66" s="20">
        <f t="shared" ref="I66:W66" si="31">SUM(I63:I65)</f>
        <v>1.3765381987500001</v>
      </c>
      <c r="J66" s="20">
        <f t="shared" si="31"/>
        <v>1.3077112888125</v>
      </c>
      <c r="K66" s="20">
        <f t="shared" si="31"/>
        <v>1.2423257243718751</v>
      </c>
      <c r="L66" s="20">
        <f t="shared" si="31"/>
        <v>1.1802094381532813</v>
      </c>
      <c r="M66" s="20">
        <f t="shared" si="31"/>
        <v>1.1211989662456172</v>
      </c>
      <c r="N66" s="20">
        <f t="shared" si="31"/>
        <v>1.0651390179333364</v>
      </c>
      <c r="O66" s="20">
        <f t="shared" si="31"/>
        <v>1.0118820670366695</v>
      </c>
      <c r="P66" s="20">
        <f t="shared" si="31"/>
        <v>0.96128796368483604</v>
      </c>
      <c r="Q66" s="20">
        <f t="shared" si="31"/>
        <v>0.91322356550059425</v>
      </c>
      <c r="R66" s="20">
        <f t="shared" si="31"/>
        <v>0.86756238722556456</v>
      </c>
      <c r="S66" s="20">
        <f t="shared" si="31"/>
        <v>0.82418426786428634</v>
      </c>
      <c r="T66" s="20">
        <f t="shared" si="31"/>
        <v>0.78297505447107207</v>
      </c>
      <c r="U66" s="20">
        <f t="shared" si="31"/>
        <v>0.74382630174751851</v>
      </c>
      <c r="V66" s="20">
        <f t="shared" si="31"/>
        <v>0.70663498666014257</v>
      </c>
      <c r="W66" s="20">
        <f t="shared" si="31"/>
        <v>0.67130323732713548</v>
      </c>
    </row>
    <row r="67" spans="1:23" s="8" customFormat="1" x14ac:dyDescent="0.2">
      <c r="A67" s="10"/>
      <c r="D67" s="13"/>
      <c r="E67" s="19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s="8" customFormat="1" x14ac:dyDescent="0.2">
      <c r="A68" s="10"/>
      <c r="C68" s="8" t="s">
        <v>76</v>
      </c>
      <c r="D68" s="13"/>
      <c r="E68" s="19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s="8" customFormat="1" x14ac:dyDescent="0.2">
      <c r="A69" s="10">
        <f>A66+1</f>
        <v>43</v>
      </c>
      <c r="D69" s="13" t="s">
        <v>9</v>
      </c>
      <c r="E69" s="19"/>
      <c r="H69" s="12">
        <v>0</v>
      </c>
      <c r="I69" s="12">
        <f>H72</f>
        <v>0</v>
      </c>
      <c r="J69" s="12">
        <f>I72</f>
        <v>1.95443717126625E-2</v>
      </c>
      <c r="K69" s="12">
        <f t="shared" ref="K69:W69" si="32">J72</f>
        <v>5.6061000569846239E-2</v>
      </c>
      <c r="L69" s="12">
        <f t="shared" si="32"/>
        <v>8.7685541498529557E-2</v>
      </c>
      <c r="M69" s="12">
        <f t="shared" si="32"/>
        <v>0.11489731630594996</v>
      </c>
      <c r="N69" s="12">
        <f t="shared" si="32"/>
        <v>0.13812820896790182</v>
      </c>
      <c r="O69" s="12">
        <f t="shared" si="32"/>
        <v>0.1577673846944167</v>
      </c>
      <c r="P69" s="12">
        <f t="shared" si="32"/>
        <v>0.17562446762907169</v>
      </c>
      <c r="Q69" s="12">
        <f t="shared" si="32"/>
        <v>0.19332854334380054</v>
      </c>
      <c r="R69" s="12">
        <f t="shared" si="32"/>
        <v>0.21088726219959958</v>
      </c>
      <c r="S69" s="12">
        <f t="shared" si="32"/>
        <v>0.22830789203941529</v>
      </c>
      <c r="T69" s="12">
        <f t="shared" si="32"/>
        <v>0.24559733731404682</v>
      </c>
      <c r="U69" s="12">
        <f t="shared" si="32"/>
        <v>0.26276215725175339</v>
      </c>
      <c r="V69" s="12">
        <f t="shared" si="32"/>
        <v>0.27980858311938128</v>
      </c>
      <c r="W69" s="12">
        <f t="shared" si="32"/>
        <v>0.29674253462043437</v>
      </c>
    </row>
    <row r="70" spans="1:23" s="8" customFormat="1" x14ac:dyDescent="0.2">
      <c r="A70" s="10">
        <f>A69+1</f>
        <v>44</v>
      </c>
      <c r="D70" s="13" t="s">
        <v>77</v>
      </c>
      <c r="E70" s="19"/>
      <c r="H70" s="12">
        <f>($F24="Y")*H25*(-H59-H51-H71)</f>
        <v>0</v>
      </c>
      <c r="I70" s="12">
        <f>($F24="Y")*I25*(-I59-I51-I71)</f>
        <v>1.7984295087412498E-2</v>
      </c>
      <c r="J70" s="12">
        <f>($F24="Y")*J25*(-J59-J51-J71)</f>
        <v>3.355248326920874E-2</v>
      </c>
      <c r="K70" s="12">
        <f t="shared" ref="K70:W70" si="33">($F24="Y")*K25*(-K59-K51-K71)</f>
        <v>2.8964610282632069E-2</v>
      </c>
      <c r="L70" s="12">
        <f t="shared" si="33"/>
        <v>2.4840848356196703E-2</v>
      </c>
      <c r="M70" s="12">
        <f t="shared" si="33"/>
        <v>2.1134520195814369E-2</v>
      </c>
      <c r="N70" s="12">
        <f t="shared" si="33"/>
        <v>1.7803629546209274E-2</v>
      </c>
      <c r="O70" s="12">
        <f t="shared" si="33"/>
        <v>1.6269321725889622E-2</v>
      </c>
      <c r="P70" s="12">
        <f t="shared" si="33"/>
        <v>1.6351710228926761E-2</v>
      </c>
      <c r="Q70" s="12">
        <f t="shared" si="33"/>
        <v>1.6429979306812052E-2</v>
      </c>
      <c r="R70" s="12">
        <f t="shared" si="33"/>
        <v>1.6504334930803076E-2</v>
      </c>
      <c r="S70" s="12">
        <f t="shared" si="33"/>
        <v>1.6574972773594546E-2</v>
      </c>
      <c r="T70" s="12">
        <f t="shared" si="33"/>
        <v>1.6642078724246438E-2</v>
      </c>
      <c r="U70" s="12">
        <f t="shared" si="33"/>
        <v>1.6705829377365731E-2</v>
      </c>
      <c r="V70" s="12">
        <f t="shared" si="33"/>
        <v>1.6766392497829061E-2</v>
      </c>
      <c r="W70" s="12">
        <f t="shared" si="33"/>
        <v>1.6823927462269246E-2</v>
      </c>
    </row>
    <row r="71" spans="1:23" s="8" customFormat="1" x14ac:dyDescent="0.2">
      <c r="A71" s="10">
        <f>A70+1</f>
        <v>45</v>
      </c>
      <c r="D71" s="13" t="s">
        <v>78</v>
      </c>
      <c r="E71" s="19"/>
      <c r="H71" s="12">
        <f>($F28="Y")*H29*(-H65-H51)</f>
        <v>0</v>
      </c>
      <c r="I71" s="12">
        <f>($F28="Y")*I29*(-I65-I51)</f>
        <v>1.5600766252500003E-3</v>
      </c>
      <c r="J71" s="12">
        <f t="shared" ref="J71:W71" si="34">($F28="Y")*J29*(-J65-J51)</f>
        <v>2.9641455879749999E-3</v>
      </c>
      <c r="K71" s="12">
        <f t="shared" si="34"/>
        <v>2.6599306460512503E-3</v>
      </c>
      <c r="L71" s="12">
        <f t="shared" si="34"/>
        <v>2.370926451223688E-3</v>
      </c>
      <c r="M71" s="12">
        <f t="shared" si="34"/>
        <v>2.0963724661375032E-3</v>
      </c>
      <c r="N71" s="12">
        <f t="shared" si="34"/>
        <v>1.8355461803056285E-3</v>
      </c>
      <c r="O71" s="12">
        <f t="shared" si="34"/>
        <v>1.5877612087653468E-3</v>
      </c>
      <c r="P71" s="12">
        <f t="shared" si="34"/>
        <v>1.3523654858020795E-3</v>
      </c>
      <c r="Q71" s="12">
        <f t="shared" si="34"/>
        <v>1.1287395489869752E-3</v>
      </c>
      <c r="R71" s="12">
        <f t="shared" si="34"/>
        <v>9.162949090126269E-4</v>
      </c>
      <c r="S71" s="12">
        <f t="shared" si="34"/>
        <v>7.1447250103699527E-4</v>
      </c>
      <c r="T71" s="12">
        <f t="shared" si="34"/>
        <v>5.2274121346014535E-4</v>
      </c>
      <c r="U71" s="12">
        <f t="shared" si="34"/>
        <v>3.405964902621387E-4</v>
      </c>
      <c r="V71" s="12">
        <f t="shared" si="34"/>
        <v>1.6755900322403184E-4</v>
      </c>
      <c r="W71" s="12">
        <f t="shared" si="34"/>
        <v>3.173390537830154E-6</v>
      </c>
    </row>
    <row r="72" spans="1:23" s="8" customFormat="1" x14ac:dyDescent="0.2">
      <c r="A72" s="10">
        <f>A71+1</f>
        <v>46</v>
      </c>
      <c r="D72" s="13" t="s">
        <v>12</v>
      </c>
      <c r="E72" s="19"/>
      <c r="H72" s="20">
        <f>SUM(H69:H71)</f>
        <v>0</v>
      </c>
      <c r="I72" s="20">
        <f>SUM(I69:I71)</f>
        <v>1.95443717126625E-2</v>
      </c>
      <c r="J72" s="20">
        <f>SUM(J69:J71)</f>
        <v>5.6061000569846239E-2</v>
      </c>
      <c r="K72" s="20">
        <f t="shared" ref="K72:W72" si="35">SUM(K69:K71)</f>
        <v>8.7685541498529557E-2</v>
      </c>
      <c r="L72" s="20">
        <f t="shared" si="35"/>
        <v>0.11489731630594996</v>
      </c>
      <c r="M72" s="20">
        <f t="shared" si="35"/>
        <v>0.13812820896790182</v>
      </c>
      <c r="N72" s="20">
        <f t="shared" si="35"/>
        <v>0.1577673846944167</v>
      </c>
      <c r="O72" s="20">
        <f t="shared" si="35"/>
        <v>0.17562446762907169</v>
      </c>
      <c r="P72" s="20">
        <f t="shared" si="35"/>
        <v>0.19332854334380054</v>
      </c>
      <c r="Q72" s="20">
        <f t="shared" si="35"/>
        <v>0.21088726219959958</v>
      </c>
      <c r="R72" s="20">
        <f t="shared" si="35"/>
        <v>0.22830789203941529</v>
      </c>
      <c r="S72" s="20">
        <f t="shared" si="35"/>
        <v>0.24559733731404682</v>
      </c>
      <c r="T72" s="20">
        <f t="shared" si="35"/>
        <v>0.26276215725175339</v>
      </c>
      <c r="U72" s="20">
        <f t="shared" si="35"/>
        <v>0.27980858311938128</v>
      </c>
      <c r="V72" s="20">
        <f t="shared" si="35"/>
        <v>0.29674253462043437</v>
      </c>
      <c r="W72" s="20">
        <f t="shared" si="35"/>
        <v>0.31356963547324146</v>
      </c>
    </row>
    <row r="73" spans="1:23" s="8" customFormat="1" x14ac:dyDescent="0.2">
      <c r="A73" s="10">
        <f>A72+1</f>
        <v>47</v>
      </c>
      <c r="D73" s="13" t="s">
        <v>16</v>
      </c>
      <c r="E73" s="19"/>
      <c r="H73" s="20">
        <f>(H69+H72)/2</f>
        <v>0</v>
      </c>
      <c r="I73" s="20">
        <f>(I69+I72)/2</f>
        <v>9.7721858563312499E-3</v>
      </c>
      <c r="J73" s="20">
        <f>(J69+J72)/2</f>
        <v>3.7802686141254371E-2</v>
      </c>
      <c r="K73" s="20">
        <f t="shared" ref="K73:W73" si="36">(K69+K72)/2</f>
        <v>7.1873271034187891E-2</v>
      </c>
      <c r="L73" s="20">
        <f t="shared" si="36"/>
        <v>0.10129142890223976</v>
      </c>
      <c r="M73" s="20">
        <f t="shared" si="36"/>
        <v>0.1265127626369259</v>
      </c>
      <c r="N73" s="20">
        <f t="shared" si="36"/>
        <v>0.14794779683115927</v>
      </c>
      <c r="O73" s="20">
        <f t="shared" si="36"/>
        <v>0.1666959261617442</v>
      </c>
      <c r="P73" s="20">
        <f t="shared" si="36"/>
        <v>0.18447650548643613</v>
      </c>
      <c r="Q73" s="20">
        <f t="shared" si="36"/>
        <v>0.20210790277170004</v>
      </c>
      <c r="R73" s="20">
        <f t="shared" si="36"/>
        <v>0.21959757711950745</v>
      </c>
      <c r="S73" s="20">
        <f t="shared" si="36"/>
        <v>0.23695261467673107</v>
      </c>
      <c r="T73" s="20">
        <f t="shared" si="36"/>
        <v>0.2541797472829001</v>
      </c>
      <c r="U73" s="20">
        <f t="shared" si="36"/>
        <v>0.27128537018556731</v>
      </c>
      <c r="V73" s="20">
        <f t="shared" si="36"/>
        <v>0.28827555886990786</v>
      </c>
      <c r="W73" s="20">
        <f t="shared" si="36"/>
        <v>0.30515608504683789</v>
      </c>
    </row>
    <row r="74" spans="1:23" s="8" customFormat="1" x14ac:dyDescent="0.2">
      <c r="A74" s="10"/>
      <c r="D74" s="13"/>
      <c r="E74" s="19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s="8" customFormat="1" x14ac:dyDescent="0.2">
      <c r="A75" s="10"/>
      <c r="C75" s="8" t="s">
        <v>21</v>
      </c>
      <c r="D75" s="13"/>
      <c r="E75" s="19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s="8" customFormat="1" x14ac:dyDescent="0.2">
      <c r="A76" s="10">
        <f>A73+1</f>
        <v>48</v>
      </c>
      <c r="D76" s="13" t="s">
        <v>13</v>
      </c>
      <c r="E76" s="19"/>
      <c r="H76" s="12">
        <f>H47</f>
        <v>0</v>
      </c>
      <c r="I76" s="12">
        <f t="shared" ref="I76:W76" si="37">I47</f>
        <v>0.70591702499999998</v>
      </c>
      <c r="J76" s="12">
        <f t="shared" si="37"/>
        <v>1.41183405</v>
      </c>
      <c r="K76" s="12">
        <f t="shared" si="37"/>
        <v>1.41183405</v>
      </c>
      <c r="L76" s="12">
        <f t="shared" si="37"/>
        <v>1.41183405</v>
      </c>
      <c r="M76" s="12">
        <f t="shared" si="37"/>
        <v>1.41183405</v>
      </c>
      <c r="N76" s="12">
        <f t="shared" si="37"/>
        <v>1.41183405</v>
      </c>
      <c r="O76" s="12">
        <f t="shared" si="37"/>
        <v>1.41183405</v>
      </c>
      <c r="P76" s="12">
        <f t="shared" si="37"/>
        <v>1.41183405</v>
      </c>
      <c r="Q76" s="12">
        <f t="shared" si="37"/>
        <v>1.41183405</v>
      </c>
      <c r="R76" s="12">
        <f t="shared" si="37"/>
        <v>1.41183405</v>
      </c>
      <c r="S76" s="12">
        <f t="shared" si="37"/>
        <v>1.41183405</v>
      </c>
      <c r="T76" s="12">
        <f t="shared" si="37"/>
        <v>1.41183405</v>
      </c>
      <c r="U76" s="12">
        <f t="shared" si="37"/>
        <v>1.41183405</v>
      </c>
      <c r="V76" s="12">
        <f t="shared" si="37"/>
        <v>1.41183405</v>
      </c>
      <c r="W76" s="12">
        <f t="shared" si="37"/>
        <v>1.41183405</v>
      </c>
    </row>
    <row r="77" spans="1:23" s="8" customFormat="1" x14ac:dyDescent="0.2">
      <c r="A77" s="10">
        <f>A76+1</f>
        <v>49</v>
      </c>
      <c r="D77" s="13" t="s">
        <v>15</v>
      </c>
      <c r="E77" s="19"/>
      <c r="H77" s="12">
        <f>-H54</f>
        <v>0</v>
      </c>
      <c r="I77" s="12">
        <f t="shared" ref="I77:W77" si="38">-I54</f>
        <v>-8.8239628125000007E-3</v>
      </c>
      <c r="J77" s="12">
        <f t="shared" si="38"/>
        <v>-3.5295851250000003E-2</v>
      </c>
      <c r="K77" s="12">
        <f t="shared" si="38"/>
        <v>-7.0591702499999992E-2</v>
      </c>
      <c r="L77" s="12">
        <f t="shared" si="38"/>
        <v>-0.10588755375</v>
      </c>
      <c r="M77" s="12">
        <f t="shared" si="38"/>
        <v>-0.14118340500000001</v>
      </c>
      <c r="N77" s="12">
        <f t="shared" si="38"/>
        <v>-0.17647925625000002</v>
      </c>
      <c r="O77" s="12">
        <f t="shared" si="38"/>
        <v>-0.21177510750000003</v>
      </c>
      <c r="P77" s="12">
        <f t="shared" si="38"/>
        <v>-0.24707095875000001</v>
      </c>
      <c r="Q77" s="12">
        <f t="shared" si="38"/>
        <v>-0.28236681000000002</v>
      </c>
      <c r="R77" s="12">
        <f t="shared" si="38"/>
        <v>-0.31766266125000003</v>
      </c>
      <c r="S77" s="12">
        <f t="shared" si="38"/>
        <v>-0.35295851250000004</v>
      </c>
      <c r="T77" s="12">
        <f t="shared" si="38"/>
        <v>-0.38825436375000005</v>
      </c>
      <c r="U77" s="12">
        <f t="shared" si="38"/>
        <v>-0.42355021500000006</v>
      </c>
      <c r="V77" s="12">
        <f t="shared" si="38"/>
        <v>-0.45884606625000007</v>
      </c>
      <c r="W77" s="12">
        <f t="shared" si="38"/>
        <v>-0.49414191750000008</v>
      </c>
    </row>
    <row r="78" spans="1:23" s="8" customFormat="1" x14ac:dyDescent="0.2">
      <c r="A78" s="10">
        <f>A77+1</f>
        <v>50</v>
      </c>
      <c r="D78" s="13" t="s">
        <v>20</v>
      </c>
      <c r="E78" s="19"/>
      <c r="F78" s="28"/>
      <c r="H78" s="12">
        <f>($F11="Y")*H40</f>
        <v>0</v>
      </c>
      <c r="I78" s="12">
        <f t="shared" ref="I78:W78" si="39">($F11="Y")*I40</f>
        <v>0</v>
      </c>
      <c r="J78" s="12">
        <f t="shared" si="39"/>
        <v>0</v>
      </c>
      <c r="K78" s="12">
        <f t="shared" si="39"/>
        <v>0</v>
      </c>
      <c r="L78" s="12">
        <f t="shared" si="39"/>
        <v>0</v>
      </c>
      <c r="M78" s="12">
        <f t="shared" si="39"/>
        <v>0</v>
      </c>
      <c r="N78" s="12">
        <f t="shared" si="39"/>
        <v>0</v>
      </c>
      <c r="O78" s="12">
        <f t="shared" si="39"/>
        <v>0</v>
      </c>
      <c r="P78" s="12">
        <f t="shared" si="39"/>
        <v>0</v>
      </c>
      <c r="Q78" s="12">
        <f t="shared" si="39"/>
        <v>0</v>
      </c>
      <c r="R78" s="12">
        <f t="shared" si="39"/>
        <v>0</v>
      </c>
      <c r="S78" s="12">
        <f t="shared" si="39"/>
        <v>0</v>
      </c>
      <c r="T78" s="12">
        <f t="shared" si="39"/>
        <v>0</v>
      </c>
      <c r="U78" s="12">
        <f t="shared" si="39"/>
        <v>0</v>
      </c>
      <c r="V78" s="12">
        <f t="shared" si="39"/>
        <v>0</v>
      </c>
      <c r="W78" s="12">
        <f t="shared" si="39"/>
        <v>0</v>
      </c>
    </row>
    <row r="79" spans="1:23" s="8" customFormat="1" x14ac:dyDescent="0.2">
      <c r="A79" s="10">
        <f>A78+1</f>
        <v>51</v>
      </c>
      <c r="D79" s="13" t="s">
        <v>36</v>
      </c>
      <c r="E79" s="19"/>
      <c r="F79" s="28"/>
      <c r="H79" s="12">
        <f>-H73</f>
        <v>0</v>
      </c>
      <c r="I79" s="12">
        <f>-I73</f>
        <v>-9.7721858563312499E-3</v>
      </c>
      <c r="J79" s="12">
        <f>-J73</f>
        <v>-3.7802686141254371E-2</v>
      </c>
      <c r="K79" s="12">
        <f t="shared" ref="K79:W79" si="40">-K73</f>
        <v>-7.1873271034187891E-2</v>
      </c>
      <c r="L79" s="12">
        <f t="shared" si="40"/>
        <v>-0.10129142890223976</v>
      </c>
      <c r="M79" s="12">
        <f t="shared" si="40"/>
        <v>-0.1265127626369259</v>
      </c>
      <c r="N79" s="12">
        <f t="shared" si="40"/>
        <v>-0.14794779683115927</v>
      </c>
      <c r="O79" s="12">
        <f t="shared" si="40"/>
        <v>-0.1666959261617442</v>
      </c>
      <c r="P79" s="12">
        <f t="shared" si="40"/>
        <v>-0.18447650548643613</v>
      </c>
      <c r="Q79" s="12">
        <f t="shared" si="40"/>
        <v>-0.20210790277170004</v>
      </c>
      <c r="R79" s="12">
        <f t="shared" si="40"/>
        <v>-0.21959757711950745</v>
      </c>
      <c r="S79" s="12">
        <f t="shared" si="40"/>
        <v>-0.23695261467673107</v>
      </c>
      <c r="T79" s="12">
        <f t="shared" si="40"/>
        <v>-0.2541797472829001</v>
      </c>
      <c r="U79" s="12">
        <f t="shared" si="40"/>
        <v>-0.27128537018556731</v>
      </c>
      <c r="V79" s="12">
        <f t="shared" si="40"/>
        <v>-0.28827555886990786</v>
      </c>
      <c r="W79" s="12">
        <f t="shared" si="40"/>
        <v>-0.30515608504683789</v>
      </c>
    </row>
    <row r="80" spans="1:23" s="8" customFormat="1" x14ac:dyDescent="0.2">
      <c r="A80" s="10">
        <f>A79+1</f>
        <v>52</v>
      </c>
      <c r="D80" s="13" t="s">
        <v>5</v>
      </c>
      <c r="E80" s="19"/>
      <c r="H80" s="20">
        <f>SUM(H76:H79)</f>
        <v>0</v>
      </c>
      <c r="I80" s="20">
        <f>SUM(I76:I79)</f>
        <v>0.68732087633116878</v>
      </c>
      <c r="J80" s="20">
        <f>SUM(J76:J79)</f>
        <v>1.3387355126087457</v>
      </c>
      <c r="K80" s="20">
        <f t="shared" ref="K80:W80" si="41">SUM(K76:K79)</f>
        <v>1.2693690764658121</v>
      </c>
      <c r="L80" s="20">
        <f t="shared" si="41"/>
        <v>1.2046550673477603</v>
      </c>
      <c r="M80" s="20">
        <f t="shared" si="41"/>
        <v>1.1441378823630739</v>
      </c>
      <c r="N80" s="20">
        <f t="shared" si="41"/>
        <v>1.0874069969188407</v>
      </c>
      <c r="O80" s="20">
        <f t="shared" si="41"/>
        <v>1.0333630163382557</v>
      </c>
      <c r="P80" s="20">
        <f t="shared" si="41"/>
        <v>0.98028658576356387</v>
      </c>
      <c r="Q80" s="20">
        <f t="shared" si="41"/>
        <v>0.92735933722829977</v>
      </c>
      <c r="R80" s="20">
        <f t="shared" si="41"/>
        <v>0.87457381163049253</v>
      </c>
      <c r="S80" s="20">
        <f t="shared" si="41"/>
        <v>0.82192292282326873</v>
      </c>
      <c r="T80" s="20">
        <f t="shared" si="41"/>
        <v>0.76939993896709979</v>
      </c>
      <c r="U80" s="20">
        <f t="shared" si="41"/>
        <v>0.71699846481443252</v>
      </c>
      <c r="V80" s="20">
        <f t="shared" si="41"/>
        <v>0.66471242488009208</v>
      </c>
      <c r="W80" s="20">
        <f t="shared" si="41"/>
        <v>0.61253604745316192</v>
      </c>
    </row>
    <row r="81" spans="1:25" s="8" customFormat="1" x14ac:dyDescent="0.2">
      <c r="A81" s="10"/>
      <c r="D81" s="13"/>
      <c r="E81" s="19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5" s="8" customFormat="1" x14ac:dyDescent="0.2">
      <c r="A82" s="10"/>
      <c r="C82" s="8" t="s">
        <v>17</v>
      </c>
      <c r="D82" s="13"/>
      <c r="E82" s="19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5" s="8" customFormat="1" x14ac:dyDescent="0.2">
      <c r="A83" s="10">
        <f>A80+1</f>
        <v>53</v>
      </c>
      <c r="D83" s="13" t="s">
        <v>4</v>
      </c>
      <c r="E83" s="19"/>
      <c r="I83" s="12">
        <f t="shared" ref="I83:W83" si="42">I51</f>
        <v>1.7647925625000001E-2</v>
      </c>
      <c r="J83" s="12">
        <f t="shared" si="42"/>
        <v>3.5295851250000003E-2</v>
      </c>
      <c r="K83" s="12">
        <f t="shared" si="42"/>
        <v>3.5295851250000003E-2</v>
      </c>
      <c r="L83" s="12">
        <f t="shared" si="42"/>
        <v>3.5295851250000003E-2</v>
      </c>
      <c r="M83" s="12">
        <f t="shared" si="42"/>
        <v>3.5295851250000003E-2</v>
      </c>
      <c r="N83" s="12">
        <f t="shared" si="42"/>
        <v>3.5295851250000003E-2</v>
      </c>
      <c r="O83" s="12">
        <f t="shared" si="42"/>
        <v>3.5295851250000003E-2</v>
      </c>
      <c r="P83" s="12">
        <f t="shared" si="42"/>
        <v>3.5295851250000003E-2</v>
      </c>
      <c r="Q83" s="12">
        <f t="shared" si="42"/>
        <v>3.5295851250000003E-2</v>
      </c>
      <c r="R83" s="12">
        <f t="shared" si="42"/>
        <v>3.5295851250000003E-2</v>
      </c>
      <c r="S83" s="12">
        <f t="shared" si="42"/>
        <v>3.5295851250000003E-2</v>
      </c>
      <c r="T83" s="12">
        <f t="shared" si="42"/>
        <v>3.5295851250000003E-2</v>
      </c>
      <c r="U83" s="12">
        <f t="shared" si="42"/>
        <v>3.5295851250000003E-2</v>
      </c>
      <c r="V83" s="12">
        <f t="shared" si="42"/>
        <v>3.5295851250000003E-2</v>
      </c>
      <c r="W83" s="12">
        <f t="shared" si="42"/>
        <v>3.5295851250000003E-2</v>
      </c>
    </row>
    <row r="84" spans="1:25" s="8" customFormat="1" x14ac:dyDescent="0.2">
      <c r="A84" s="10">
        <f t="shared" ref="A84:A89" si="43">A83+1</f>
        <v>54</v>
      </c>
      <c r="D84" s="13" t="s">
        <v>34</v>
      </c>
      <c r="E84" s="19"/>
      <c r="I84" s="12">
        <f t="shared" ref="I84:W84" si="44">I15*I16*I80</f>
        <v>2.0619626289935064E-2</v>
      </c>
      <c r="J84" s="12">
        <f t="shared" si="44"/>
        <v>4.016206537826237E-2</v>
      </c>
      <c r="K84" s="12">
        <f t="shared" si="44"/>
        <v>3.8081072293974359E-2</v>
      </c>
      <c r="L84" s="12">
        <f t="shared" si="44"/>
        <v>3.6139652020432809E-2</v>
      </c>
      <c r="M84" s="12">
        <f t="shared" si="44"/>
        <v>3.4324136470892212E-2</v>
      </c>
      <c r="N84" s="12">
        <f t="shared" si="44"/>
        <v>3.2622209907565217E-2</v>
      </c>
      <c r="O84" s="12">
        <f t="shared" si="44"/>
        <v>3.1000890490147669E-2</v>
      </c>
      <c r="P84" s="12">
        <f t="shared" si="44"/>
        <v>2.9408597572906914E-2</v>
      </c>
      <c r="Q84" s="12">
        <f t="shared" si="44"/>
        <v>2.7820780116848992E-2</v>
      </c>
      <c r="R84" s="12">
        <f t="shared" si="44"/>
        <v>2.6237214348914774E-2</v>
      </c>
      <c r="S84" s="12">
        <f t="shared" si="44"/>
        <v>2.465768768469806E-2</v>
      </c>
      <c r="T84" s="12">
        <f t="shared" si="44"/>
        <v>2.3081998169012994E-2</v>
      </c>
      <c r="U84" s="12">
        <f t="shared" si="44"/>
        <v>2.1509953944432975E-2</v>
      </c>
      <c r="V84" s="12">
        <f t="shared" si="44"/>
        <v>1.9941372746402761E-2</v>
      </c>
      <c r="W84" s="12">
        <f t="shared" si="44"/>
        <v>1.8376081423594856E-2</v>
      </c>
    </row>
    <row r="85" spans="1:25" s="8" customFormat="1" x14ac:dyDescent="0.2">
      <c r="A85" s="10">
        <f t="shared" si="43"/>
        <v>55</v>
      </c>
      <c r="D85" s="13" t="s">
        <v>35</v>
      </c>
      <c r="E85" s="19"/>
      <c r="I85" s="12">
        <f t="shared" ref="I85:W85" si="45">I18*I19*I80</f>
        <v>3.7802648198214286E-2</v>
      </c>
      <c r="J85" s="12">
        <f t="shared" si="45"/>
        <v>7.3630453193481007E-2</v>
      </c>
      <c r="K85" s="12">
        <f t="shared" si="45"/>
        <v>6.9815299205619671E-2</v>
      </c>
      <c r="L85" s="12">
        <f t="shared" si="45"/>
        <v>6.6256028704126821E-2</v>
      </c>
      <c r="M85" s="12">
        <f t="shared" si="45"/>
        <v>6.2927583529969064E-2</v>
      </c>
      <c r="N85" s="12">
        <f t="shared" si="45"/>
        <v>5.9807384830536235E-2</v>
      </c>
      <c r="O85" s="12">
        <f t="shared" si="45"/>
        <v>5.683496589860406E-2</v>
      </c>
      <c r="P85" s="12">
        <f t="shared" si="45"/>
        <v>5.391576221699601E-2</v>
      </c>
      <c r="Q85" s="12">
        <f t="shared" si="45"/>
        <v>5.1004763547556488E-2</v>
      </c>
      <c r="R85" s="12">
        <f t="shared" si="45"/>
        <v>4.8101559639677091E-2</v>
      </c>
      <c r="S85" s="12">
        <f t="shared" si="45"/>
        <v>4.5205760755279781E-2</v>
      </c>
      <c r="T85" s="12">
        <f t="shared" si="45"/>
        <v>4.231699664319049E-2</v>
      </c>
      <c r="U85" s="12">
        <f t="shared" si="45"/>
        <v>3.9434915564793789E-2</v>
      </c>
      <c r="V85" s="12">
        <f t="shared" si="45"/>
        <v>3.6559183368405065E-2</v>
      </c>
      <c r="W85" s="12">
        <f t="shared" si="45"/>
        <v>3.3689482609923903E-2</v>
      </c>
    </row>
    <row r="86" spans="1:25" s="8" customFormat="1" x14ac:dyDescent="0.2">
      <c r="A86" s="10">
        <f t="shared" si="43"/>
        <v>56</v>
      </c>
      <c r="D86" s="13" t="s">
        <v>73</v>
      </c>
      <c r="E86" s="19"/>
      <c r="I86" s="12">
        <f>IF($F24="Y",I85*I25/(1-I25),I85*I25/(1-I25)+(I51+I59)*I25)</f>
        <v>2.0355272106730767E-2</v>
      </c>
      <c r="J86" s="12">
        <f t="shared" ref="J86:W86" si="46">IF($F24="Y",J85*J25/(1-J25),J85*J25/(1-J25)+(J51+J59)*J25)</f>
        <v>3.9647167104182077E-2</v>
      </c>
      <c r="K86" s="12">
        <f t="shared" si="46"/>
        <v>3.7592853418410593E-2</v>
      </c>
      <c r="L86" s="12">
        <f t="shared" si="46"/>
        <v>3.5676323148375974E-2</v>
      </c>
      <c r="M86" s="12">
        <f t="shared" si="46"/>
        <v>3.3884083439214105E-2</v>
      </c>
      <c r="N86" s="12">
        <f t="shared" si="46"/>
        <v>3.2203976447211818E-2</v>
      </c>
      <c r="O86" s="12">
        <f t="shared" si="46"/>
        <v>3.0603443176171415E-2</v>
      </c>
      <c r="P86" s="12">
        <f t="shared" si="46"/>
        <v>2.9031564270690154E-2</v>
      </c>
      <c r="Q86" s="12">
        <f t="shared" si="46"/>
        <v>2.7464103448684257E-2</v>
      </c>
      <c r="R86" s="12">
        <f t="shared" si="46"/>
        <v>2.5900839805979969E-2</v>
      </c>
      <c r="S86" s="12">
        <f t="shared" si="46"/>
        <v>2.4341563483612189E-2</v>
      </c>
      <c r="T86" s="12">
        <f t="shared" si="46"/>
        <v>2.2786075115564106E-2</v>
      </c>
      <c r="U86" s="12">
        <f t="shared" si="46"/>
        <v>2.1234185304119732E-2</v>
      </c>
      <c r="V86" s="12">
        <f t="shared" si="46"/>
        <v>1.9685714121448879E-2</v>
      </c>
      <c r="W86" s="12">
        <f t="shared" si="46"/>
        <v>1.8140490636112869E-2</v>
      </c>
    </row>
    <row r="87" spans="1:25" s="8" customFormat="1" x14ac:dyDescent="0.2">
      <c r="A87" s="10">
        <f t="shared" si="43"/>
        <v>57</v>
      </c>
      <c r="D87" s="13" t="s">
        <v>74</v>
      </c>
      <c r="E87" s="19"/>
      <c r="I87" s="12">
        <f>IF($F28="Y",(I85+I86)*I29/(1-I29),(I85+I86)*I29/(1-I29)+(I51+I65)*I29)</f>
        <v>5.6397105692816401E-3</v>
      </c>
      <c r="J87" s="12">
        <f t="shared" ref="J87:W87" si="47">IF($F28="Y",(J85+J86)*J29/(1-J29),(J85+J86)*J29/(1-J29)+(J51+J65)*J29)</f>
        <v>1.098479775593837E-2</v>
      </c>
      <c r="K87" s="12">
        <f t="shared" si="47"/>
        <v>1.0415621645419346E-2</v>
      </c>
      <c r="L87" s="12">
        <f t="shared" si="47"/>
        <v>9.8846203419934719E-3</v>
      </c>
      <c r="M87" s="12">
        <f t="shared" si="47"/>
        <v>9.388055463005477E-3</v>
      </c>
      <c r="N87" s="12">
        <f t="shared" si="47"/>
        <v>8.9225585091629329E-3</v>
      </c>
      <c r="O87" s="12">
        <f t="shared" si="47"/>
        <v>8.4791085588088559E-3</v>
      </c>
      <c r="P87" s="12">
        <f t="shared" si="47"/>
        <v>8.0435976980160785E-3</v>
      </c>
      <c r="Q87" s="12">
        <f t="shared" si="47"/>
        <v>7.6093109285516481E-3</v>
      </c>
      <c r="R87" s="12">
        <f t="shared" si="47"/>
        <v>7.1761870458491497E-3</v>
      </c>
      <c r="S87" s="12">
        <f t="shared" si="47"/>
        <v>6.7441679055704811E-3</v>
      </c>
      <c r="T87" s="12">
        <f t="shared" si="47"/>
        <v>6.3131982705944573E-3</v>
      </c>
      <c r="U87" s="12">
        <f t="shared" si="47"/>
        <v>5.8832256656559416E-3</v>
      </c>
      <c r="V87" s="12">
        <f t="shared" si="47"/>
        <v>5.4542002392530594E-3</v>
      </c>
      <c r="W87" s="12">
        <f t="shared" si="47"/>
        <v>5.0260746324590298E-3</v>
      </c>
    </row>
    <row r="88" spans="1:25" s="8" customFormat="1" x14ac:dyDescent="0.2">
      <c r="A88" s="10">
        <f t="shared" si="43"/>
        <v>58</v>
      </c>
      <c r="D88" s="13" t="s">
        <v>19</v>
      </c>
      <c r="E88" s="19"/>
      <c r="I88" s="12">
        <f>(I80&gt;0)*(H88*(1+I32)+(H44+H45)*I31)</f>
        <v>0</v>
      </c>
      <c r="J88" s="12">
        <f>(J80&gt;0)*(I88*(1+J32)+(I44+I45)*J31)</f>
        <v>2.8236681E-2</v>
      </c>
      <c r="K88" s="12">
        <f t="shared" ref="K88:W88" si="48">(K80&gt;0)*(J88*(1+K32)+J44*K31)</f>
        <v>2.880141462E-2</v>
      </c>
      <c r="L88" s="12">
        <f t="shared" si="48"/>
        <v>2.9377442912399999E-2</v>
      </c>
      <c r="M88" s="12">
        <f t="shared" si="48"/>
        <v>2.9964991770648E-2</v>
      </c>
      <c r="N88" s="12">
        <f t="shared" si="48"/>
        <v>3.0564291606060962E-2</v>
      </c>
      <c r="O88" s="12">
        <f t="shared" si="48"/>
        <v>3.1175577438182181E-2</v>
      </c>
      <c r="P88" s="12">
        <f t="shared" si="48"/>
        <v>3.1799088986945827E-2</v>
      </c>
      <c r="Q88" s="12">
        <f t="shared" si="48"/>
        <v>3.2435070766684747E-2</v>
      </c>
      <c r="R88" s="12">
        <f t="shared" si="48"/>
        <v>3.3083772182018439E-2</v>
      </c>
      <c r="S88" s="12">
        <f t="shared" si="48"/>
        <v>3.3745447625658807E-2</v>
      </c>
      <c r="T88" s="12">
        <f t="shared" si="48"/>
        <v>3.4420356578171982E-2</v>
      </c>
      <c r="U88" s="12">
        <f t="shared" si="48"/>
        <v>3.5108763709735424E-2</v>
      </c>
      <c r="V88" s="12">
        <f t="shared" si="48"/>
        <v>3.5810938983930132E-2</v>
      </c>
      <c r="W88" s="12">
        <f t="shared" si="48"/>
        <v>3.6527157763608736E-2</v>
      </c>
    </row>
    <row r="89" spans="1:25" s="8" customFormat="1" x14ac:dyDescent="0.2">
      <c r="A89" s="10">
        <f t="shared" si="43"/>
        <v>59</v>
      </c>
      <c r="D89" s="13" t="s">
        <v>5</v>
      </c>
      <c r="E89" s="19"/>
      <c r="I89" s="20">
        <f>SUM(I83:I88)</f>
        <v>0.10206518278916177</v>
      </c>
      <c r="J89" s="20">
        <f t="shared" ref="J89:W89" si="49">SUM(J83:J88)</f>
        <v>0.22795701568186383</v>
      </c>
      <c r="K89" s="20">
        <f t="shared" si="49"/>
        <v>0.22000211243342396</v>
      </c>
      <c r="L89" s="20">
        <f t="shared" si="49"/>
        <v>0.21262991837732909</v>
      </c>
      <c r="M89" s="20">
        <f t="shared" si="49"/>
        <v>0.20578470192372883</v>
      </c>
      <c r="N89" s="20">
        <f t="shared" si="49"/>
        <v>0.19941627255053718</v>
      </c>
      <c r="O89" s="20">
        <f t="shared" si="49"/>
        <v>0.19338983681191418</v>
      </c>
      <c r="P89" s="20">
        <f t="shared" si="49"/>
        <v>0.187494461995555</v>
      </c>
      <c r="Q89" s="20">
        <f t="shared" si="49"/>
        <v>0.18162988005832614</v>
      </c>
      <c r="R89" s="20">
        <f t="shared" si="49"/>
        <v>0.17579542427243944</v>
      </c>
      <c r="S89" s="20">
        <f t="shared" si="49"/>
        <v>0.16999047870481931</v>
      </c>
      <c r="T89" s="20">
        <f t="shared" si="49"/>
        <v>0.16421447602653405</v>
      </c>
      <c r="U89" s="20">
        <f t="shared" si="49"/>
        <v>0.15846689543873788</v>
      </c>
      <c r="V89" s="20">
        <f t="shared" si="49"/>
        <v>0.15274726070943989</v>
      </c>
      <c r="W89" s="20">
        <f t="shared" si="49"/>
        <v>0.14705513831569939</v>
      </c>
      <c r="X89" s="45"/>
    </row>
    <row r="90" spans="1:25" s="8" customFormat="1" x14ac:dyDescent="0.2">
      <c r="A90" s="4"/>
      <c r="E90" s="9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2" spans="1:25" x14ac:dyDescent="0.2"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</row>
    <row r="93" spans="1:25" x14ac:dyDescent="0.2"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</row>
    <row r="94" spans="1:25" x14ac:dyDescent="0.2"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6"/>
      <c r="Y94" s="56"/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5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X95"/>
  <sheetViews>
    <sheetView zoomScale="90" zoomScaleNormal="90" workbookViewId="0">
      <selection activeCell="Y39" sqref="Y39"/>
    </sheetView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2.7109375" style="1" customWidth="1"/>
    <col min="4" max="4" width="2.7109375" style="3" customWidth="1"/>
    <col min="5" max="5" width="35.7109375" style="3" customWidth="1"/>
    <col min="6" max="6" width="10.7109375" style="2" customWidth="1"/>
    <col min="7" max="7" width="2.7109375" style="3" customWidth="1"/>
    <col min="8" max="71" width="10.7109375" style="3" customWidth="1"/>
    <col min="72" max="16384" width="9.140625" style="3"/>
  </cols>
  <sheetData>
    <row r="1" spans="1:24" x14ac:dyDescent="0.2">
      <c r="A1" s="1" t="s">
        <v>22</v>
      </c>
      <c r="B1" s="1"/>
      <c r="E1" s="29" t="s">
        <v>68</v>
      </c>
    </row>
    <row r="2" spans="1:24" x14ac:dyDescent="0.2">
      <c r="A2" s="1" t="s">
        <v>0</v>
      </c>
      <c r="B2" s="1"/>
    </row>
    <row r="3" spans="1:24" s="5" customFormat="1" x14ac:dyDescent="0.2">
      <c r="A3" s="4"/>
      <c r="E3" s="6"/>
      <c r="F3" s="4" t="s">
        <v>3</v>
      </c>
      <c r="H3" s="5">
        <v>2017</v>
      </c>
      <c r="I3" s="5">
        <v>2018</v>
      </c>
      <c r="J3" s="5">
        <v>2019</v>
      </c>
      <c r="K3" s="5">
        <v>2020</v>
      </c>
      <c r="L3" s="5">
        <v>2021</v>
      </c>
      <c r="M3" s="5">
        <v>2022</v>
      </c>
      <c r="N3" s="5">
        <v>2023</v>
      </c>
      <c r="O3" s="5">
        <v>2024</v>
      </c>
      <c r="P3" s="5">
        <v>2025</v>
      </c>
      <c r="Q3" s="5">
        <v>2026</v>
      </c>
      <c r="R3" s="5">
        <v>2027</v>
      </c>
      <c r="S3" s="5">
        <v>2028</v>
      </c>
      <c r="T3" s="5">
        <v>2029</v>
      </c>
      <c r="U3" s="5">
        <v>2030</v>
      </c>
      <c r="V3" s="5">
        <v>2031</v>
      </c>
      <c r="W3" s="5">
        <v>2032</v>
      </c>
    </row>
    <row r="4" spans="1:24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ref="K4:W4" si="0">J4+1</f>
        <v>3</v>
      </c>
      <c r="L4" s="10">
        <f t="shared" si="0"/>
        <v>4</v>
      </c>
      <c r="M4" s="10">
        <f t="shared" si="0"/>
        <v>5</v>
      </c>
      <c r="N4" s="10">
        <f t="shared" si="0"/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10">
        <f t="shared" si="0"/>
        <v>11</v>
      </c>
      <c r="T4" s="10">
        <f t="shared" si="0"/>
        <v>12</v>
      </c>
      <c r="U4" s="10">
        <f t="shared" si="0"/>
        <v>13</v>
      </c>
      <c r="V4" s="10">
        <f t="shared" si="0"/>
        <v>14</v>
      </c>
      <c r="W4" s="10">
        <f t="shared" si="0"/>
        <v>15</v>
      </c>
      <c r="X4" s="10"/>
    </row>
    <row r="5" spans="1:24" s="8" customFormat="1" x14ac:dyDescent="0.2">
      <c r="A5" s="4"/>
      <c r="E5" s="9"/>
      <c r="F5" s="1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4" s="8" customFormat="1" x14ac:dyDescent="0.2">
      <c r="A6" s="4"/>
      <c r="C6" s="8" t="s">
        <v>64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4" s="8" customFormat="1" x14ac:dyDescent="0.2">
      <c r="A7" s="10">
        <v>1</v>
      </c>
      <c r="D7" s="13" t="s">
        <v>23</v>
      </c>
      <c r="E7" s="19"/>
      <c r="F7" s="21">
        <v>2022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4" s="8" customFormat="1" x14ac:dyDescent="0.2">
      <c r="A8" s="10">
        <f>A7+1</f>
        <v>2</v>
      </c>
      <c r="D8" s="13" t="s">
        <v>32</v>
      </c>
      <c r="E8" s="19"/>
      <c r="F8" s="17"/>
      <c r="H8" s="49">
        <v>0</v>
      </c>
      <c r="I8" s="49">
        <v>137.53748444999999</v>
      </c>
      <c r="J8" s="49">
        <v>187.09655395000001</v>
      </c>
      <c r="K8" s="49">
        <v>174.38375552499994</v>
      </c>
      <c r="L8" s="49">
        <v>153.65990552500003</v>
      </c>
      <c r="M8" s="49">
        <v>143.91384307999985</v>
      </c>
      <c r="N8" s="49">
        <v>0</v>
      </c>
      <c r="O8" s="49">
        <v>0</v>
      </c>
      <c r="P8" s="49"/>
      <c r="Q8" s="49"/>
      <c r="R8" s="49"/>
      <c r="S8" s="49"/>
      <c r="T8" s="49"/>
      <c r="U8" s="49"/>
      <c r="V8" s="49"/>
      <c r="W8" s="49"/>
    </row>
    <row r="9" spans="1:24" x14ac:dyDescent="0.2">
      <c r="A9" s="10"/>
      <c r="F9" s="30"/>
    </row>
    <row r="10" spans="1:24" s="8" customFormat="1" x14ac:dyDescent="0.2">
      <c r="A10" s="10">
        <f>A8+1</f>
        <v>3</v>
      </c>
      <c r="D10" s="13" t="s">
        <v>30</v>
      </c>
      <c r="E10" s="19"/>
      <c r="F10" s="18" t="s">
        <v>33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4" s="8" customFormat="1" x14ac:dyDescent="0.2">
      <c r="A11" s="10">
        <f>A10+1</f>
        <v>4</v>
      </c>
      <c r="D11" s="13" t="s">
        <v>31</v>
      </c>
      <c r="E11" s="19"/>
      <c r="F11" s="52" t="s">
        <v>37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4" s="8" customFormat="1" x14ac:dyDescent="0.2">
      <c r="A12" s="10"/>
      <c r="D12" s="13"/>
      <c r="E12" s="19"/>
      <c r="F12" s="1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4" s="8" customFormat="1" x14ac:dyDescent="0.2">
      <c r="A13" s="10">
        <f>A11+1</f>
        <v>5</v>
      </c>
      <c r="D13" s="13" t="s">
        <v>71</v>
      </c>
      <c r="E13" s="19"/>
      <c r="F13" s="22">
        <v>2.5000000000000001E-2</v>
      </c>
      <c r="G13" s="23"/>
      <c r="H13" s="36">
        <f>$F13</f>
        <v>2.5000000000000001E-2</v>
      </c>
      <c r="I13" s="36">
        <f>$F13</f>
        <v>2.5000000000000001E-2</v>
      </c>
      <c r="J13" s="36">
        <f t="shared" ref="J13:W13" si="1">$F13</f>
        <v>2.5000000000000001E-2</v>
      </c>
      <c r="K13" s="36">
        <f t="shared" si="1"/>
        <v>2.5000000000000001E-2</v>
      </c>
      <c r="L13" s="36">
        <f t="shared" si="1"/>
        <v>2.5000000000000001E-2</v>
      </c>
      <c r="M13" s="36">
        <f t="shared" si="1"/>
        <v>2.5000000000000001E-2</v>
      </c>
      <c r="N13" s="36">
        <f t="shared" si="1"/>
        <v>2.5000000000000001E-2</v>
      </c>
      <c r="O13" s="36">
        <f t="shared" si="1"/>
        <v>2.5000000000000001E-2</v>
      </c>
      <c r="P13" s="36">
        <f t="shared" si="1"/>
        <v>2.5000000000000001E-2</v>
      </c>
      <c r="Q13" s="36">
        <f t="shared" si="1"/>
        <v>2.5000000000000001E-2</v>
      </c>
      <c r="R13" s="36">
        <f t="shared" si="1"/>
        <v>2.5000000000000001E-2</v>
      </c>
      <c r="S13" s="36">
        <f t="shared" si="1"/>
        <v>2.5000000000000001E-2</v>
      </c>
      <c r="T13" s="36">
        <f t="shared" si="1"/>
        <v>2.5000000000000001E-2</v>
      </c>
      <c r="U13" s="36">
        <f t="shared" si="1"/>
        <v>2.5000000000000001E-2</v>
      </c>
      <c r="V13" s="36">
        <f t="shared" si="1"/>
        <v>2.5000000000000001E-2</v>
      </c>
      <c r="W13" s="36">
        <f t="shared" si="1"/>
        <v>2.5000000000000001E-2</v>
      </c>
    </row>
    <row r="14" spans="1:24" s="8" customFormat="1" x14ac:dyDescent="0.2">
      <c r="A14" s="10"/>
      <c r="D14" s="13"/>
      <c r="E14" s="19"/>
      <c r="F14" s="24"/>
      <c r="G14" s="23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4" s="8" customFormat="1" x14ac:dyDescent="0.2">
      <c r="A15" s="10">
        <f>A13+1</f>
        <v>6</v>
      </c>
      <c r="D15" s="13" t="s">
        <v>24</v>
      </c>
      <c r="E15" s="19"/>
      <c r="F15" s="22">
        <v>0.5</v>
      </c>
      <c r="G15" s="23"/>
      <c r="H15" s="15"/>
      <c r="I15" s="36">
        <f t="shared" ref="I15:W16" si="2">$F15</f>
        <v>0.5</v>
      </c>
      <c r="J15" s="36">
        <f t="shared" si="2"/>
        <v>0.5</v>
      </c>
      <c r="K15" s="36">
        <f t="shared" si="2"/>
        <v>0.5</v>
      </c>
      <c r="L15" s="36">
        <f t="shared" si="2"/>
        <v>0.5</v>
      </c>
      <c r="M15" s="36">
        <f t="shared" si="2"/>
        <v>0.5</v>
      </c>
      <c r="N15" s="36">
        <f t="shared" si="2"/>
        <v>0.5</v>
      </c>
      <c r="O15" s="36">
        <f t="shared" si="2"/>
        <v>0.5</v>
      </c>
      <c r="P15" s="36">
        <f t="shared" si="2"/>
        <v>0.5</v>
      </c>
      <c r="Q15" s="36">
        <f t="shared" si="2"/>
        <v>0.5</v>
      </c>
      <c r="R15" s="36">
        <f t="shared" si="2"/>
        <v>0.5</v>
      </c>
      <c r="S15" s="36">
        <f t="shared" si="2"/>
        <v>0.5</v>
      </c>
      <c r="T15" s="36">
        <f t="shared" si="2"/>
        <v>0.5</v>
      </c>
      <c r="U15" s="36">
        <f t="shared" si="2"/>
        <v>0.5</v>
      </c>
      <c r="V15" s="36">
        <f t="shared" si="2"/>
        <v>0.5</v>
      </c>
      <c r="W15" s="36">
        <f t="shared" si="2"/>
        <v>0.5</v>
      </c>
    </row>
    <row r="16" spans="1:24" s="8" customFormat="1" x14ac:dyDescent="0.2">
      <c r="A16" s="10">
        <f>A15+1</f>
        <v>7</v>
      </c>
      <c r="D16" s="13" t="s">
        <v>25</v>
      </c>
      <c r="E16" s="19"/>
      <c r="F16" s="22">
        <v>0.06</v>
      </c>
      <c r="G16" s="23"/>
      <c r="H16" s="15"/>
      <c r="I16" s="36">
        <f t="shared" si="2"/>
        <v>0.06</v>
      </c>
      <c r="J16" s="36">
        <f t="shared" si="2"/>
        <v>0.06</v>
      </c>
      <c r="K16" s="36">
        <f t="shared" si="2"/>
        <v>0.06</v>
      </c>
      <c r="L16" s="36">
        <f t="shared" si="2"/>
        <v>0.06</v>
      </c>
      <c r="M16" s="36">
        <f t="shared" si="2"/>
        <v>0.06</v>
      </c>
      <c r="N16" s="36">
        <f t="shared" si="2"/>
        <v>0.06</v>
      </c>
      <c r="O16" s="36">
        <f t="shared" si="2"/>
        <v>0.06</v>
      </c>
      <c r="P16" s="36">
        <f t="shared" si="2"/>
        <v>0.06</v>
      </c>
      <c r="Q16" s="36">
        <f t="shared" si="2"/>
        <v>0.06</v>
      </c>
      <c r="R16" s="36">
        <f t="shared" si="2"/>
        <v>0.06</v>
      </c>
      <c r="S16" s="36">
        <f t="shared" si="2"/>
        <v>0.06</v>
      </c>
      <c r="T16" s="36">
        <f t="shared" si="2"/>
        <v>0.06</v>
      </c>
      <c r="U16" s="36">
        <f t="shared" si="2"/>
        <v>0.06</v>
      </c>
      <c r="V16" s="36">
        <f t="shared" si="2"/>
        <v>0.06</v>
      </c>
      <c r="W16" s="36">
        <f t="shared" si="2"/>
        <v>0.06</v>
      </c>
    </row>
    <row r="17" spans="1:24" s="8" customFormat="1" x14ac:dyDescent="0.2">
      <c r="A17" s="10"/>
      <c r="D17" s="13"/>
      <c r="E17" s="19"/>
      <c r="F17" s="24"/>
      <c r="G17" s="23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4" s="8" customFormat="1" x14ac:dyDescent="0.2">
      <c r="A18" s="10">
        <f>A16+1</f>
        <v>8</v>
      </c>
      <c r="D18" s="13" t="s">
        <v>26</v>
      </c>
      <c r="E18" s="19"/>
      <c r="F18" s="26"/>
      <c r="G18" s="23"/>
      <c r="H18" s="15"/>
      <c r="I18" s="15">
        <f t="shared" ref="I18:W18" si="3">1-I15</f>
        <v>0.5</v>
      </c>
      <c r="J18" s="15">
        <f t="shared" si="3"/>
        <v>0.5</v>
      </c>
      <c r="K18" s="15">
        <f t="shared" si="3"/>
        <v>0.5</v>
      </c>
      <c r="L18" s="15">
        <f t="shared" si="3"/>
        <v>0.5</v>
      </c>
      <c r="M18" s="15">
        <f t="shared" si="3"/>
        <v>0.5</v>
      </c>
      <c r="N18" s="15">
        <f t="shared" si="3"/>
        <v>0.5</v>
      </c>
      <c r="O18" s="15">
        <f t="shared" si="3"/>
        <v>0.5</v>
      </c>
      <c r="P18" s="15">
        <f t="shared" si="3"/>
        <v>0.5</v>
      </c>
      <c r="Q18" s="15">
        <f t="shared" si="3"/>
        <v>0.5</v>
      </c>
      <c r="R18" s="15">
        <f t="shared" si="3"/>
        <v>0.5</v>
      </c>
      <c r="S18" s="15">
        <f t="shared" si="3"/>
        <v>0.5</v>
      </c>
      <c r="T18" s="15">
        <f t="shared" si="3"/>
        <v>0.5</v>
      </c>
      <c r="U18" s="15">
        <f t="shared" si="3"/>
        <v>0.5</v>
      </c>
      <c r="V18" s="15">
        <f t="shared" si="3"/>
        <v>0.5</v>
      </c>
      <c r="W18" s="15">
        <f t="shared" si="3"/>
        <v>0.5</v>
      </c>
    </row>
    <row r="19" spans="1:24" s="8" customFormat="1" x14ac:dyDescent="0.2">
      <c r="A19" s="10">
        <f>A18+1</f>
        <v>9</v>
      </c>
      <c r="D19" s="13" t="s">
        <v>27</v>
      </c>
      <c r="E19" s="19"/>
      <c r="F19" s="22">
        <v>0.11</v>
      </c>
      <c r="G19" s="23"/>
      <c r="H19" s="15"/>
      <c r="I19" s="36">
        <f t="shared" ref="I19:W19" si="4">$F19</f>
        <v>0.11</v>
      </c>
      <c r="J19" s="36">
        <f t="shared" si="4"/>
        <v>0.11</v>
      </c>
      <c r="K19" s="36">
        <f t="shared" si="4"/>
        <v>0.11</v>
      </c>
      <c r="L19" s="36">
        <f t="shared" si="4"/>
        <v>0.11</v>
      </c>
      <c r="M19" s="36">
        <f t="shared" si="4"/>
        <v>0.11</v>
      </c>
      <c r="N19" s="36">
        <f t="shared" si="4"/>
        <v>0.11</v>
      </c>
      <c r="O19" s="36">
        <f t="shared" si="4"/>
        <v>0.11</v>
      </c>
      <c r="P19" s="36">
        <f t="shared" si="4"/>
        <v>0.11</v>
      </c>
      <c r="Q19" s="36">
        <f t="shared" si="4"/>
        <v>0.11</v>
      </c>
      <c r="R19" s="36">
        <f t="shared" si="4"/>
        <v>0.11</v>
      </c>
      <c r="S19" s="36">
        <f t="shared" si="4"/>
        <v>0.11</v>
      </c>
      <c r="T19" s="36">
        <f t="shared" si="4"/>
        <v>0.11</v>
      </c>
      <c r="U19" s="36">
        <f t="shared" si="4"/>
        <v>0.11</v>
      </c>
      <c r="V19" s="36">
        <f t="shared" si="4"/>
        <v>0.11</v>
      </c>
      <c r="W19" s="36">
        <f t="shared" si="4"/>
        <v>0.11</v>
      </c>
    </row>
    <row r="20" spans="1:24" s="8" customFormat="1" x14ac:dyDescent="0.2">
      <c r="A20" s="10"/>
      <c r="D20" s="13"/>
      <c r="E20" s="19"/>
      <c r="F20" s="2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4" s="8" customFormat="1" x14ac:dyDescent="0.2">
      <c r="A21" s="10">
        <f>A19+1</f>
        <v>10</v>
      </c>
      <c r="D21" s="13" t="s">
        <v>65</v>
      </c>
      <c r="E21" s="19"/>
      <c r="F21" s="26"/>
      <c r="G21" s="23"/>
      <c r="H21" s="15"/>
      <c r="I21" s="15">
        <f>I15*I16+I18*I19</f>
        <v>8.4999999999999992E-2</v>
      </c>
      <c r="J21" s="15">
        <f t="shared" ref="J21:W21" si="5">J15*J16+J18*J19</f>
        <v>8.4999999999999992E-2</v>
      </c>
      <c r="K21" s="15">
        <f t="shared" si="5"/>
        <v>8.4999999999999992E-2</v>
      </c>
      <c r="L21" s="15">
        <f t="shared" si="5"/>
        <v>8.4999999999999992E-2</v>
      </c>
      <c r="M21" s="15">
        <f t="shared" si="5"/>
        <v>8.4999999999999992E-2</v>
      </c>
      <c r="N21" s="15">
        <f t="shared" si="5"/>
        <v>8.4999999999999992E-2</v>
      </c>
      <c r="O21" s="15">
        <f t="shared" si="5"/>
        <v>8.4999999999999992E-2</v>
      </c>
      <c r="P21" s="15">
        <f t="shared" si="5"/>
        <v>8.4999999999999992E-2</v>
      </c>
      <c r="Q21" s="15">
        <f t="shared" si="5"/>
        <v>8.4999999999999992E-2</v>
      </c>
      <c r="R21" s="15">
        <f t="shared" si="5"/>
        <v>8.4999999999999992E-2</v>
      </c>
      <c r="S21" s="15">
        <f t="shared" si="5"/>
        <v>8.4999999999999992E-2</v>
      </c>
      <c r="T21" s="15">
        <f t="shared" si="5"/>
        <v>8.4999999999999992E-2</v>
      </c>
      <c r="U21" s="15">
        <f t="shared" si="5"/>
        <v>8.4999999999999992E-2</v>
      </c>
      <c r="V21" s="15">
        <f t="shared" si="5"/>
        <v>8.4999999999999992E-2</v>
      </c>
      <c r="W21" s="15">
        <f t="shared" si="5"/>
        <v>8.4999999999999992E-2</v>
      </c>
    </row>
    <row r="22" spans="1:24" s="8" customFormat="1" x14ac:dyDescent="0.2">
      <c r="A22" s="10"/>
      <c r="D22" s="13"/>
      <c r="E22" s="19"/>
      <c r="F22" s="26"/>
      <c r="G22" s="23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4" s="8" customFormat="1" x14ac:dyDescent="0.2">
      <c r="A23" s="10">
        <f>A21+1</f>
        <v>11</v>
      </c>
      <c r="D23" s="13" t="s">
        <v>81</v>
      </c>
      <c r="E23" s="19"/>
      <c r="F23" s="26"/>
      <c r="G23" s="23"/>
      <c r="H23" s="42"/>
      <c r="I23" s="42">
        <v>0.05</v>
      </c>
      <c r="J23" s="42">
        <f>MAX(0.1*(1-SUM($I23:I23)),(1-SUM($I23:I23))/(16.5-J4))</f>
        <v>9.5000000000000001E-2</v>
      </c>
      <c r="K23" s="42">
        <f>MAX(0.1*(1-SUM($I23:J23)),(1-SUM($I23:J23))/(16.5-K4))</f>
        <v>8.5500000000000007E-2</v>
      </c>
      <c r="L23" s="42">
        <f>MAX(0.1*(1-SUM($I23:K23)),(1-SUM($I23:K23))/(16.5-L4))</f>
        <v>7.6950000000000005E-2</v>
      </c>
      <c r="M23" s="42">
        <f>MAX(0.1*(1-SUM($I23:L23)),(1-SUM($I23:L23))/(16.5-M4))</f>
        <v>6.9254999999999997E-2</v>
      </c>
      <c r="N23" s="42">
        <f>MAX(0.1*(1-SUM($I23:M23)),(1-SUM($I23:M23))/(16.5-N4))</f>
        <v>6.2329499999999996E-2</v>
      </c>
      <c r="O23" s="42">
        <f>MAX(0.1*(1-SUM($I23:N23)),(1-SUM($I23:N23))/(16.5-O4))</f>
        <v>5.9048999999999997E-2</v>
      </c>
      <c r="P23" s="42">
        <f>MAX(0.1*(1-SUM($I23:O23)),(1-SUM($I23:O23))/(16.5-P4))</f>
        <v>5.9048999999999983E-2</v>
      </c>
      <c r="Q23" s="42">
        <f>MAX(0.1*(1-SUM($I23:P23)),(1-SUM($I23:P23))/(16.5-Q4))</f>
        <v>5.9048999999999997E-2</v>
      </c>
      <c r="R23" s="42">
        <f>MAX(0.1*(1-SUM($I23:Q23)),(1-SUM($I23:Q23))/(16.5-R4))</f>
        <v>5.904899999999999E-2</v>
      </c>
      <c r="S23" s="42">
        <f>MAX(0.1*(1-SUM($I23:R23)),(1-SUM($I23:R23))/(16.5-S4))</f>
        <v>5.904899999999999E-2</v>
      </c>
      <c r="T23" s="42">
        <f>MAX(0.1*(1-SUM($I23:S23)),(1-SUM($I23:S23))/(16.5-T4))</f>
        <v>5.9048999999999983E-2</v>
      </c>
      <c r="U23" s="42">
        <f>MAX(0.1*(1-SUM($I23:T23)),(1-SUM($I23:T23))/(16.5-U4))</f>
        <v>5.904899999999997E-2</v>
      </c>
      <c r="V23" s="42">
        <f>MAX(0.1*(1-SUM($I23:U23)),(1-SUM($I23:U23))/(16.5-V4))</f>
        <v>5.9048999999999949E-2</v>
      </c>
      <c r="W23" s="42">
        <f>MAX(0.1*(1-SUM($I23:V23)),(1-SUM($I23:V23))/(16.5-W4))</f>
        <v>5.9048999999999983E-2</v>
      </c>
      <c r="X23" s="42">
        <f>MAX(0.1*(1-SUM($I23:W23)),(1-SUM($I23:W23))/0.5)/2</f>
        <v>2.9524499999999954E-2</v>
      </c>
    </row>
    <row r="24" spans="1:24" s="8" customFormat="1" x14ac:dyDescent="0.2">
      <c r="A24" s="10">
        <f>A23+1</f>
        <v>12</v>
      </c>
      <c r="D24" s="13" t="s">
        <v>85</v>
      </c>
      <c r="E24" s="19"/>
      <c r="F24" s="18" t="s">
        <v>37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s="8" customFormat="1" x14ac:dyDescent="0.2">
      <c r="A25" s="10">
        <f>A24+1</f>
        <v>13</v>
      </c>
      <c r="D25" s="13" t="s">
        <v>82</v>
      </c>
      <c r="E25" s="19"/>
      <c r="F25" s="39">
        <v>0.35</v>
      </c>
      <c r="G25" s="23"/>
      <c r="H25" s="40">
        <f t="shared" ref="H25:W25" si="6">$F25</f>
        <v>0.35</v>
      </c>
      <c r="I25" s="40">
        <f t="shared" si="6"/>
        <v>0.35</v>
      </c>
      <c r="J25" s="40">
        <f t="shared" si="6"/>
        <v>0.35</v>
      </c>
      <c r="K25" s="40">
        <f t="shared" si="6"/>
        <v>0.35</v>
      </c>
      <c r="L25" s="40">
        <f t="shared" si="6"/>
        <v>0.35</v>
      </c>
      <c r="M25" s="40">
        <f t="shared" si="6"/>
        <v>0.35</v>
      </c>
      <c r="N25" s="40">
        <f t="shared" si="6"/>
        <v>0.35</v>
      </c>
      <c r="O25" s="40">
        <f t="shared" si="6"/>
        <v>0.35</v>
      </c>
      <c r="P25" s="40">
        <f t="shared" si="6"/>
        <v>0.35</v>
      </c>
      <c r="Q25" s="40">
        <f t="shared" si="6"/>
        <v>0.35</v>
      </c>
      <c r="R25" s="40">
        <f t="shared" si="6"/>
        <v>0.35</v>
      </c>
      <c r="S25" s="40">
        <f t="shared" si="6"/>
        <v>0.35</v>
      </c>
      <c r="T25" s="40">
        <f t="shared" si="6"/>
        <v>0.35</v>
      </c>
      <c r="U25" s="40">
        <f t="shared" si="6"/>
        <v>0.35</v>
      </c>
      <c r="V25" s="40">
        <f t="shared" si="6"/>
        <v>0.35</v>
      </c>
      <c r="W25" s="40">
        <f t="shared" si="6"/>
        <v>0.35</v>
      </c>
    </row>
    <row r="26" spans="1:24" s="8" customFormat="1" x14ac:dyDescent="0.2">
      <c r="A26" s="10"/>
      <c r="D26" s="13"/>
      <c r="E26" s="19"/>
      <c r="F26" s="41"/>
      <c r="G26" s="23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4" s="8" customFormat="1" x14ac:dyDescent="0.2">
      <c r="A27" s="10">
        <f>A25+1</f>
        <v>14</v>
      </c>
      <c r="D27" s="13" t="s">
        <v>83</v>
      </c>
      <c r="E27" s="19"/>
      <c r="F27" s="38">
        <v>2</v>
      </c>
      <c r="G27" s="23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4" s="8" customFormat="1" x14ac:dyDescent="0.2">
      <c r="A28" s="10">
        <f>A27+1</f>
        <v>15</v>
      </c>
      <c r="D28" s="13" t="s">
        <v>86</v>
      </c>
      <c r="E28" s="19"/>
      <c r="F28" s="22" t="s">
        <v>37</v>
      </c>
      <c r="G28" s="23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s="8" customFormat="1" x14ac:dyDescent="0.2">
      <c r="A29" s="10">
        <f>A28+1</f>
        <v>16</v>
      </c>
      <c r="D29" s="13" t="s">
        <v>84</v>
      </c>
      <c r="E29" s="19"/>
      <c r="F29" s="39">
        <v>8.8400000000000006E-2</v>
      </c>
      <c r="G29" s="23"/>
      <c r="H29" s="40">
        <f t="shared" ref="H29:W29" si="7">$F29</f>
        <v>8.8400000000000006E-2</v>
      </c>
      <c r="I29" s="40">
        <f t="shared" si="7"/>
        <v>8.8400000000000006E-2</v>
      </c>
      <c r="J29" s="40">
        <f t="shared" si="7"/>
        <v>8.8400000000000006E-2</v>
      </c>
      <c r="K29" s="40">
        <f t="shared" si="7"/>
        <v>8.8400000000000006E-2</v>
      </c>
      <c r="L29" s="40">
        <f t="shared" si="7"/>
        <v>8.8400000000000006E-2</v>
      </c>
      <c r="M29" s="40">
        <f t="shared" si="7"/>
        <v>8.8400000000000006E-2</v>
      </c>
      <c r="N29" s="40">
        <f t="shared" si="7"/>
        <v>8.8400000000000006E-2</v>
      </c>
      <c r="O29" s="40">
        <f t="shared" si="7"/>
        <v>8.8400000000000006E-2</v>
      </c>
      <c r="P29" s="40">
        <f t="shared" si="7"/>
        <v>8.8400000000000006E-2</v>
      </c>
      <c r="Q29" s="40">
        <f t="shared" si="7"/>
        <v>8.8400000000000006E-2</v>
      </c>
      <c r="R29" s="40">
        <f t="shared" si="7"/>
        <v>8.8400000000000006E-2</v>
      </c>
      <c r="S29" s="40">
        <f t="shared" si="7"/>
        <v>8.8400000000000006E-2</v>
      </c>
      <c r="T29" s="40">
        <f t="shared" si="7"/>
        <v>8.8400000000000006E-2</v>
      </c>
      <c r="U29" s="40">
        <f t="shared" si="7"/>
        <v>8.8400000000000006E-2</v>
      </c>
      <c r="V29" s="40">
        <f t="shared" si="7"/>
        <v>8.8400000000000006E-2</v>
      </c>
      <c r="W29" s="40">
        <f t="shared" si="7"/>
        <v>8.8400000000000006E-2</v>
      </c>
    </row>
    <row r="30" spans="1:24" s="8" customFormat="1" x14ac:dyDescent="0.2">
      <c r="A30" s="10"/>
      <c r="D30" s="13"/>
      <c r="E30" s="19"/>
      <c r="F30" s="24"/>
      <c r="G30" s="23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4" s="8" customFormat="1" x14ac:dyDescent="0.2">
      <c r="A31" s="10">
        <f>A29+1</f>
        <v>17</v>
      </c>
      <c r="D31" s="13" t="s">
        <v>28</v>
      </c>
      <c r="E31" s="19"/>
      <c r="F31" s="22">
        <v>0.02</v>
      </c>
      <c r="G31" s="23"/>
      <c r="H31" s="15"/>
      <c r="I31" s="36">
        <f t="shared" ref="I31:W32" si="8">$F31</f>
        <v>0.02</v>
      </c>
      <c r="J31" s="36">
        <f t="shared" si="8"/>
        <v>0.02</v>
      </c>
      <c r="K31" s="36">
        <f t="shared" si="8"/>
        <v>0.02</v>
      </c>
      <c r="L31" s="36">
        <f t="shared" si="8"/>
        <v>0.02</v>
      </c>
      <c r="M31" s="36">
        <f t="shared" si="8"/>
        <v>0.02</v>
      </c>
      <c r="N31" s="36">
        <f t="shared" si="8"/>
        <v>0.02</v>
      </c>
      <c r="O31" s="36">
        <f t="shared" si="8"/>
        <v>0.02</v>
      </c>
      <c r="P31" s="36">
        <f t="shared" si="8"/>
        <v>0.02</v>
      </c>
      <c r="Q31" s="36">
        <f t="shared" si="8"/>
        <v>0.02</v>
      </c>
      <c r="R31" s="36">
        <f t="shared" si="8"/>
        <v>0.02</v>
      </c>
      <c r="S31" s="36">
        <f t="shared" si="8"/>
        <v>0.02</v>
      </c>
      <c r="T31" s="36">
        <f t="shared" si="8"/>
        <v>0.02</v>
      </c>
      <c r="U31" s="36">
        <f t="shared" si="8"/>
        <v>0.02</v>
      </c>
      <c r="V31" s="36">
        <f t="shared" si="8"/>
        <v>0.02</v>
      </c>
      <c r="W31" s="36">
        <f t="shared" si="8"/>
        <v>0.02</v>
      </c>
    </row>
    <row r="32" spans="1:24" s="8" customFormat="1" x14ac:dyDescent="0.2">
      <c r="A32" s="10">
        <f>A31+1</f>
        <v>18</v>
      </c>
      <c r="D32" s="13" t="s">
        <v>29</v>
      </c>
      <c r="E32" s="19"/>
      <c r="F32" s="22">
        <v>0.02</v>
      </c>
      <c r="G32" s="23"/>
      <c r="H32" s="15"/>
      <c r="I32" s="36">
        <f t="shared" si="8"/>
        <v>0.02</v>
      </c>
      <c r="J32" s="36">
        <f t="shared" si="8"/>
        <v>0.02</v>
      </c>
      <c r="K32" s="36">
        <f t="shared" si="8"/>
        <v>0.02</v>
      </c>
      <c r="L32" s="36">
        <f t="shared" si="8"/>
        <v>0.02</v>
      </c>
      <c r="M32" s="36">
        <f t="shared" si="8"/>
        <v>0.02</v>
      </c>
      <c r="N32" s="36">
        <f t="shared" si="8"/>
        <v>0.02</v>
      </c>
      <c r="O32" s="36">
        <f t="shared" si="8"/>
        <v>0.02</v>
      </c>
      <c r="P32" s="36">
        <f t="shared" si="8"/>
        <v>0.02</v>
      </c>
      <c r="Q32" s="36">
        <f t="shared" si="8"/>
        <v>0.02</v>
      </c>
      <c r="R32" s="36">
        <f t="shared" si="8"/>
        <v>0.02</v>
      </c>
      <c r="S32" s="36">
        <f t="shared" si="8"/>
        <v>0.02</v>
      </c>
      <c r="T32" s="36">
        <f t="shared" si="8"/>
        <v>0.02</v>
      </c>
      <c r="U32" s="36">
        <f t="shared" si="8"/>
        <v>0.02</v>
      </c>
      <c r="V32" s="36">
        <f t="shared" si="8"/>
        <v>0.02</v>
      </c>
      <c r="W32" s="36">
        <f t="shared" si="8"/>
        <v>0.02</v>
      </c>
    </row>
    <row r="33" spans="1:23" s="8" customFormat="1" x14ac:dyDescent="0.2">
      <c r="A33" s="10"/>
      <c r="E33" s="9"/>
      <c r="F33" s="23"/>
      <c r="G33" s="23"/>
      <c r="H33" s="23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s="8" customFormat="1" x14ac:dyDescent="0.2">
      <c r="A34" s="10"/>
      <c r="C34" s="8" t="s">
        <v>7</v>
      </c>
      <c r="E34" s="9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s="8" customFormat="1" x14ac:dyDescent="0.2">
      <c r="A35" s="10">
        <f>A32+1</f>
        <v>19</v>
      </c>
      <c r="C35" s="8" t="s">
        <v>8</v>
      </c>
      <c r="D35" s="13" t="s">
        <v>9</v>
      </c>
      <c r="E35" s="19"/>
      <c r="H35" s="12">
        <v>0</v>
      </c>
      <c r="I35" s="12">
        <f>H39</f>
        <v>0</v>
      </c>
      <c r="J35" s="12">
        <f>I39</f>
        <v>137.53748444999999</v>
      </c>
      <c r="K35" s="12">
        <f t="shared" ref="K35:W35" si="9">J39</f>
        <v>324.63403840000001</v>
      </c>
      <c r="L35" s="12">
        <f t="shared" si="9"/>
        <v>499.01779392499998</v>
      </c>
      <c r="M35" s="12">
        <f t="shared" si="9"/>
        <v>652.67769944999998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</row>
    <row r="36" spans="1:23" s="8" customFormat="1" x14ac:dyDescent="0.2">
      <c r="A36" s="10">
        <f>A35+1</f>
        <v>20</v>
      </c>
      <c r="D36" s="13" t="s">
        <v>10</v>
      </c>
      <c r="E36" s="19"/>
      <c r="H36" s="12">
        <f>H8</f>
        <v>0</v>
      </c>
      <c r="I36" s="12">
        <f t="shared" ref="I36:W36" si="10">I8</f>
        <v>137.53748444999999</v>
      </c>
      <c r="J36" s="12">
        <f t="shared" si="10"/>
        <v>187.09655395000001</v>
      </c>
      <c r="K36" s="12">
        <f t="shared" si="10"/>
        <v>174.38375552499994</v>
      </c>
      <c r="L36" s="12">
        <f t="shared" si="10"/>
        <v>153.65990552500003</v>
      </c>
      <c r="M36" s="12">
        <f t="shared" si="10"/>
        <v>143.91384307999985</v>
      </c>
      <c r="N36" s="12">
        <f t="shared" si="10"/>
        <v>0</v>
      </c>
      <c r="O36" s="12">
        <f t="shared" si="10"/>
        <v>0</v>
      </c>
      <c r="P36" s="12">
        <f t="shared" si="10"/>
        <v>0</v>
      </c>
      <c r="Q36" s="12">
        <f t="shared" si="10"/>
        <v>0</v>
      </c>
      <c r="R36" s="12">
        <f t="shared" si="10"/>
        <v>0</v>
      </c>
      <c r="S36" s="12">
        <f t="shared" si="10"/>
        <v>0</v>
      </c>
      <c r="T36" s="12">
        <f t="shared" si="10"/>
        <v>0</v>
      </c>
      <c r="U36" s="12">
        <f t="shared" si="10"/>
        <v>0</v>
      </c>
      <c r="V36" s="12">
        <f t="shared" si="10"/>
        <v>0</v>
      </c>
      <c r="W36" s="12">
        <f t="shared" si="10"/>
        <v>0</v>
      </c>
    </row>
    <row r="37" spans="1:23" s="8" customFormat="1" x14ac:dyDescent="0.2">
      <c r="A37" s="10">
        <f>A36+1</f>
        <v>21</v>
      </c>
      <c r="D37" s="13" t="str">
        <f>IF(F11="Y","N/A (CWIP in Rate Base)", IF(F10="IDC","Interest During Construction","AFUDC"))</f>
        <v>N/A (CWIP in Rate Base)</v>
      </c>
      <c r="E37" s="19"/>
      <c r="H37" s="12">
        <f>($F11="N")*((H3&lt;$F7)*(H16*($F10="IDC")+H21*($F10="AFUDC"))*(H35+0.5*H36)+(H3&gt;=$F7)*0.5*H35*(H16*($F10="IDC")+H21*($F10="AFUDC"))/(1+0.5*(H16*($F10="IDC")+H21*($F10="AFUDC"))))</f>
        <v>0</v>
      </c>
      <c r="I37" s="12">
        <f>($F11="N")*((I3&lt;$F7)*(I16*($F10="IDC")+I21*($F10="AFUDC"))*(I35+0.5*I36)+(I3&gt;=$F7)*0.5*I35*(I16*($F10="IDC")+I21*($F10="AFUDC"))/(1+0.5*(I16*($F10="IDC")+I21*($F10="AFUDC"))))</f>
        <v>0</v>
      </c>
      <c r="J37" s="12">
        <f>($F11="N")*((J3&lt;$F7)*(J16*($F10="IDC")+J21*($F10="AFUDC"))*(J35+0.5*J36)+(J3&gt;=$F7)*0.5*J35*(J16*($F10="IDC")+J21*($F10="AFUDC"))/(1+0.5*(J16*($F10="IDC")+J21*($F10="AFUDC"))))</f>
        <v>0</v>
      </c>
      <c r="K37" s="12">
        <f t="shared" ref="K37:W37" si="11">($F11="N")*((K3&lt;$F7)*(K16*($F10="IDC")+K21*($F10="AFUDC"))*(K35+0.5*K36)+(K3&gt;=$F7)*0.5*K35*(K16*($F10="IDC")+K21*($F10="AFUDC"))/(1+0.5*(K16*($F10="IDC")+K21*($F10="AFUDC"))))</f>
        <v>0</v>
      </c>
      <c r="L37" s="12">
        <f t="shared" si="11"/>
        <v>0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12">
        <f t="shared" si="11"/>
        <v>0</v>
      </c>
      <c r="W37" s="12">
        <f t="shared" si="11"/>
        <v>0</v>
      </c>
    </row>
    <row r="38" spans="1:23" s="8" customFormat="1" x14ac:dyDescent="0.2">
      <c r="A38" s="10">
        <f>A37+1</f>
        <v>22</v>
      </c>
      <c r="D38" s="13" t="s">
        <v>11</v>
      </c>
      <c r="E38" s="19"/>
      <c r="H38" s="12">
        <f>IF(H3&gt;=$F7,-SUM(H35:H37),0)</f>
        <v>0</v>
      </c>
      <c r="I38" s="12">
        <f t="shared" ref="I38:W38" si="12">IF(I3&gt;=$F7,-SUM(I35:I37),0)</f>
        <v>0</v>
      </c>
      <c r="J38" s="12">
        <f t="shared" si="12"/>
        <v>0</v>
      </c>
      <c r="K38" s="12">
        <f t="shared" si="12"/>
        <v>0</v>
      </c>
      <c r="L38" s="12">
        <f t="shared" si="12"/>
        <v>0</v>
      </c>
      <c r="M38" s="12">
        <f t="shared" si="12"/>
        <v>-796.59154252999986</v>
      </c>
      <c r="N38" s="12">
        <f t="shared" si="12"/>
        <v>0</v>
      </c>
      <c r="O38" s="12">
        <f t="shared" si="12"/>
        <v>0</v>
      </c>
      <c r="P38" s="12">
        <f t="shared" si="12"/>
        <v>0</v>
      </c>
      <c r="Q38" s="12">
        <f t="shared" si="12"/>
        <v>0</v>
      </c>
      <c r="R38" s="12">
        <f t="shared" si="12"/>
        <v>0</v>
      </c>
      <c r="S38" s="12">
        <f t="shared" si="12"/>
        <v>0</v>
      </c>
      <c r="T38" s="12">
        <f t="shared" si="12"/>
        <v>0</v>
      </c>
      <c r="U38" s="12">
        <f t="shared" si="12"/>
        <v>0</v>
      </c>
      <c r="V38" s="12">
        <f t="shared" si="12"/>
        <v>0</v>
      </c>
      <c r="W38" s="12">
        <f t="shared" si="12"/>
        <v>0</v>
      </c>
    </row>
    <row r="39" spans="1:23" s="8" customFormat="1" x14ac:dyDescent="0.2">
      <c r="A39" s="10">
        <f>A38+1</f>
        <v>23</v>
      </c>
      <c r="D39" s="13" t="s">
        <v>12</v>
      </c>
      <c r="E39" s="19"/>
      <c r="H39" s="20">
        <f>SUM(H35:H38)</f>
        <v>0</v>
      </c>
      <c r="I39" s="20">
        <f>SUM(I35:I38)</f>
        <v>137.53748444999999</v>
      </c>
      <c r="J39" s="20">
        <f>SUM(J35:J38)</f>
        <v>324.63403840000001</v>
      </c>
      <c r="K39" s="20">
        <f t="shared" ref="K39:W39" si="13">SUM(K35:K38)</f>
        <v>499.01779392499998</v>
      </c>
      <c r="L39" s="20">
        <f t="shared" si="13"/>
        <v>652.67769944999998</v>
      </c>
      <c r="M39" s="20">
        <f t="shared" si="13"/>
        <v>0</v>
      </c>
      <c r="N39" s="20">
        <f t="shared" si="13"/>
        <v>0</v>
      </c>
      <c r="O39" s="20">
        <f t="shared" si="13"/>
        <v>0</v>
      </c>
      <c r="P39" s="20">
        <f t="shared" si="13"/>
        <v>0</v>
      </c>
      <c r="Q39" s="20">
        <f t="shared" si="13"/>
        <v>0</v>
      </c>
      <c r="R39" s="20">
        <f t="shared" si="13"/>
        <v>0</v>
      </c>
      <c r="S39" s="20">
        <f t="shared" si="13"/>
        <v>0</v>
      </c>
      <c r="T39" s="20">
        <f t="shared" si="13"/>
        <v>0</v>
      </c>
      <c r="U39" s="20">
        <f t="shared" si="13"/>
        <v>0</v>
      </c>
      <c r="V39" s="20">
        <f t="shared" si="13"/>
        <v>0</v>
      </c>
      <c r="W39" s="20">
        <f t="shared" si="13"/>
        <v>0</v>
      </c>
    </row>
    <row r="40" spans="1:23" s="8" customFormat="1" x14ac:dyDescent="0.2">
      <c r="A40" s="10">
        <f>A39+1</f>
        <v>24</v>
      </c>
      <c r="D40" s="13" t="s">
        <v>16</v>
      </c>
      <c r="E40" s="19"/>
      <c r="H40" s="20">
        <f>(H35+H39)/2</f>
        <v>0</v>
      </c>
      <c r="I40" s="20">
        <f>(I35+I39)/2</f>
        <v>68.768742224999997</v>
      </c>
      <c r="J40" s="20">
        <f>(J35+J39)/2</f>
        <v>231.08576142499999</v>
      </c>
      <c r="K40" s="20">
        <f t="shared" ref="K40:W40" si="14">(K35+K39)/2</f>
        <v>411.82591616249999</v>
      </c>
      <c r="L40" s="20">
        <f t="shared" si="14"/>
        <v>575.84774668749992</v>
      </c>
      <c r="M40" s="20">
        <f t="shared" si="14"/>
        <v>326.33884972499999</v>
      </c>
      <c r="N40" s="20">
        <f t="shared" si="14"/>
        <v>0</v>
      </c>
      <c r="O40" s="20">
        <f t="shared" si="14"/>
        <v>0</v>
      </c>
      <c r="P40" s="20">
        <f t="shared" si="14"/>
        <v>0</v>
      </c>
      <c r="Q40" s="20">
        <f t="shared" si="14"/>
        <v>0</v>
      </c>
      <c r="R40" s="20">
        <f t="shared" si="14"/>
        <v>0</v>
      </c>
      <c r="S40" s="20">
        <f t="shared" si="14"/>
        <v>0</v>
      </c>
      <c r="T40" s="20">
        <f t="shared" si="14"/>
        <v>0</v>
      </c>
      <c r="U40" s="20">
        <f t="shared" si="14"/>
        <v>0</v>
      </c>
      <c r="V40" s="20">
        <f t="shared" si="14"/>
        <v>0</v>
      </c>
      <c r="W40" s="20">
        <f t="shared" si="14"/>
        <v>0</v>
      </c>
    </row>
    <row r="41" spans="1:23" s="8" customFormat="1" x14ac:dyDescent="0.2">
      <c r="A41" s="10"/>
      <c r="D41" s="13"/>
      <c r="E41" s="19"/>
      <c r="H41" s="12"/>
      <c r="I41" s="12"/>
      <c r="J41" s="27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8" customFormat="1" x14ac:dyDescent="0.2">
      <c r="A42" s="10"/>
      <c r="C42" s="8" t="s">
        <v>60</v>
      </c>
      <c r="D42" s="13"/>
      <c r="E42" s="19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s="8" customFormat="1" x14ac:dyDescent="0.2">
      <c r="A43" s="10">
        <f>A40+1</f>
        <v>25</v>
      </c>
      <c r="D43" s="13" t="s">
        <v>9</v>
      </c>
      <c r="E43" s="19"/>
      <c r="H43" s="12">
        <v>0</v>
      </c>
      <c r="I43" s="12">
        <f>H46</f>
        <v>0</v>
      </c>
      <c r="J43" s="12">
        <f>I46</f>
        <v>0</v>
      </c>
      <c r="K43" s="12">
        <f t="shared" ref="K43:W43" si="15">J46</f>
        <v>0</v>
      </c>
      <c r="L43" s="12">
        <f t="shared" si="15"/>
        <v>0</v>
      </c>
      <c r="M43" s="12">
        <f t="shared" si="15"/>
        <v>0</v>
      </c>
      <c r="N43" s="12">
        <f t="shared" si="15"/>
        <v>796.59154252999986</v>
      </c>
      <c r="O43" s="12">
        <f t="shared" si="15"/>
        <v>796.59154252999986</v>
      </c>
      <c r="P43" s="12">
        <f t="shared" si="15"/>
        <v>796.59154252999986</v>
      </c>
      <c r="Q43" s="12">
        <f t="shared" si="15"/>
        <v>796.59154252999986</v>
      </c>
      <c r="R43" s="12">
        <f t="shared" si="15"/>
        <v>796.59154252999986</v>
      </c>
      <c r="S43" s="12">
        <f t="shared" si="15"/>
        <v>796.59154252999986</v>
      </c>
      <c r="T43" s="12">
        <f t="shared" si="15"/>
        <v>796.59154252999986</v>
      </c>
      <c r="U43" s="12">
        <f t="shared" si="15"/>
        <v>796.59154252999986</v>
      </c>
      <c r="V43" s="12">
        <f t="shared" si="15"/>
        <v>796.59154252999986</v>
      </c>
      <c r="W43" s="12">
        <f t="shared" si="15"/>
        <v>796.59154252999986</v>
      </c>
    </row>
    <row r="44" spans="1:23" s="8" customFormat="1" x14ac:dyDescent="0.2">
      <c r="A44" s="10">
        <f>A43+1</f>
        <v>26</v>
      </c>
      <c r="D44" s="13" t="s">
        <v>11</v>
      </c>
      <c r="E44" s="19"/>
      <c r="H44" s="12">
        <f>-H38</f>
        <v>0</v>
      </c>
      <c r="I44" s="12">
        <f>-I38</f>
        <v>0</v>
      </c>
      <c r="J44" s="12">
        <f t="shared" ref="J44:W44" si="16">-J38</f>
        <v>0</v>
      </c>
      <c r="K44" s="12">
        <f t="shared" si="16"/>
        <v>0</v>
      </c>
      <c r="L44" s="12">
        <f t="shared" si="16"/>
        <v>0</v>
      </c>
      <c r="M44" s="12">
        <f t="shared" si="16"/>
        <v>796.59154252999986</v>
      </c>
      <c r="N44" s="12">
        <f t="shared" si="16"/>
        <v>0</v>
      </c>
      <c r="O44" s="12">
        <f t="shared" si="16"/>
        <v>0</v>
      </c>
      <c r="P44" s="12">
        <f t="shared" si="16"/>
        <v>0</v>
      </c>
      <c r="Q44" s="12">
        <f t="shared" si="16"/>
        <v>0</v>
      </c>
      <c r="R44" s="12">
        <f t="shared" si="16"/>
        <v>0</v>
      </c>
      <c r="S44" s="12">
        <f t="shared" si="16"/>
        <v>0</v>
      </c>
      <c r="T44" s="12">
        <f t="shared" si="16"/>
        <v>0</v>
      </c>
      <c r="U44" s="12">
        <f t="shared" si="16"/>
        <v>0</v>
      </c>
      <c r="V44" s="12">
        <f t="shared" si="16"/>
        <v>0</v>
      </c>
      <c r="W44" s="12">
        <f t="shared" si="16"/>
        <v>0</v>
      </c>
    </row>
    <row r="45" spans="1:23" s="8" customFormat="1" x14ac:dyDescent="0.2">
      <c r="A45" s="10">
        <f>A44+1</f>
        <v>27</v>
      </c>
      <c r="D45" s="13" t="s">
        <v>14</v>
      </c>
      <c r="E45" s="19"/>
      <c r="H45" s="12">
        <f>IF((H43+H44)&gt;(H50+H51),0,-(H43+H44))</f>
        <v>0</v>
      </c>
      <c r="I45" s="12">
        <f>IF((I43+I44)&gt;(I50+I51),0,-(I43+I44))</f>
        <v>0</v>
      </c>
      <c r="J45" s="12">
        <f>IF((J43+J44)&gt;(J50+J51),0,-(J43+J44))</f>
        <v>0</v>
      </c>
      <c r="K45" s="12">
        <f>IF((K43+K44)&gt;(K50+K51),0,-(K43+K44))</f>
        <v>0</v>
      </c>
      <c r="L45" s="12">
        <f>IF((L43+L44)&gt;(L50+L51),0,-(L43+L44))</f>
        <v>0</v>
      </c>
      <c r="M45" s="12">
        <f t="shared" ref="M45:W45" si="17">IF((M43+M44)&gt;(M50+M51),0,-(M43+M44))</f>
        <v>0</v>
      </c>
      <c r="N45" s="12">
        <f t="shared" si="17"/>
        <v>0</v>
      </c>
      <c r="O45" s="12">
        <f t="shared" si="17"/>
        <v>0</v>
      </c>
      <c r="P45" s="12">
        <f t="shared" si="17"/>
        <v>0</v>
      </c>
      <c r="Q45" s="12">
        <f t="shared" si="17"/>
        <v>0</v>
      </c>
      <c r="R45" s="12">
        <f t="shared" si="17"/>
        <v>0</v>
      </c>
      <c r="S45" s="12">
        <f t="shared" si="17"/>
        <v>0</v>
      </c>
      <c r="T45" s="12">
        <f t="shared" si="17"/>
        <v>0</v>
      </c>
      <c r="U45" s="12">
        <f t="shared" si="17"/>
        <v>0</v>
      </c>
      <c r="V45" s="12">
        <f t="shared" si="17"/>
        <v>0</v>
      </c>
      <c r="W45" s="12">
        <f t="shared" si="17"/>
        <v>0</v>
      </c>
    </row>
    <row r="46" spans="1:23" s="8" customFormat="1" x14ac:dyDescent="0.2">
      <c r="A46" s="10">
        <f>A45+1</f>
        <v>28</v>
      </c>
      <c r="D46" s="13" t="s">
        <v>12</v>
      </c>
      <c r="E46" s="19"/>
      <c r="H46" s="20">
        <f>SUM(H43:H45)</f>
        <v>0</v>
      </c>
      <c r="I46" s="20">
        <f>SUM(I43:I45)</f>
        <v>0</v>
      </c>
      <c r="J46" s="20">
        <f>SUM(J43:J45)</f>
        <v>0</v>
      </c>
      <c r="K46" s="20">
        <f t="shared" ref="K46:W46" si="18">SUM(K43:K45)</f>
        <v>0</v>
      </c>
      <c r="L46" s="20">
        <f t="shared" si="18"/>
        <v>0</v>
      </c>
      <c r="M46" s="20">
        <f t="shared" si="18"/>
        <v>796.59154252999986</v>
      </c>
      <c r="N46" s="20">
        <f t="shared" si="18"/>
        <v>796.59154252999986</v>
      </c>
      <c r="O46" s="20">
        <f t="shared" si="18"/>
        <v>796.59154252999986</v>
      </c>
      <c r="P46" s="20">
        <f t="shared" si="18"/>
        <v>796.59154252999986</v>
      </c>
      <c r="Q46" s="20">
        <f t="shared" si="18"/>
        <v>796.59154252999986</v>
      </c>
      <c r="R46" s="20">
        <f t="shared" si="18"/>
        <v>796.59154252999986</v>
      </c>
      <c r="S46" s="20">
        <f t="shared" si="18"/>
        <v>796.59154252999986</v>
      </c>
      <c r="T46" s="20">
        <f t="shared" si="18"/>
        <v>796.59154252999986</v>
      </c>
      <c r="U46" s="20">
        <f t="shared" si="18"/>
        <v>796.59154252999986</v>
      </c>
      <c r="V46" s="20">
        <f t="shared" si="18"/>
        <v>796.59154252999986</v>
      </c>
      <c r="W46" s="20">
        <f t="shared" si="18"/>
        <v>796.59154252999986</v>
      </c>
    </row>
    <row r="47" spans="1:23" s="8" customFormat="1" x14ac:dyDescent="0.2">
      <c r="A47" s="10">
        <f>A46+1</f>
        <v>29</v>
      </c>
      <c r="D47" s="13" t="s">
        <v>16</v>
      </c>
      <c r="E47" s="19"/>
      <c r="H47" s="20">
        <f>(H43+H46)/2</f>
        <v>0</v>
      </c>
      <c r="I47" s="20">
        <f>(I43+I46)/2</f>
        <v>0</v>
      </c>
      <c r="J47" s="20">
        <f>(J43+J46)/2</f>
        <v>0</v>
      </c>
      <c r="K47" s="20">
        <f t="shared" ref="K47:W47" si="19">(K43+K46)/2</f>
        <v>0</v>
      </c>
      <c r="L47" s="20">
        <f t="shared" si="19"/>
        <v>0</v>
      </c>
      <c r="M47" s="20">
        <f t="shared" si="19"/>
        <v>398.29577126499993</v>
      </c>
      <c r="N47" s="20">
        <f t="shared" si="19"/>
        <v>796.59154252999986</v>
      </c>
      <c r="O47" s="20">
        <f t="shared" si="19"/>
        <v>796.59154252999986</v>
      </c>
      <c r="P47" s="20">
        <f t="shared" si="19"/>
        <v>796.59154252999986</v>
      </c>
      <c r="Q47" s="20">
        <f t="shared" si="19"/>
        <v>796.59154252999986</v>
      </c>
      <c r="R47" s="20">
        <f t="shared" si="19"/>
        <v>796.59154252999986</v>
      </c>
      <c r="S47" s="20">
        <f t="shared" si="19"/>
        <v>796.59154252999986</v>
      </c>
      <c r="T47" s="20">
        <f t="shared" si="19"/>
        <v>796.59154252999986</v>
      </c>
      <c r="U47" s="20">
        <f t="shared" si="19"/>
        <v>796.59154252999986</v>
      </c>
      <c r="V47" s="20">
        <f t="shared" si="19"/>
        <v>796.59154252999986</v>
      </c>
      <c r="W47" s="20">
        <f t="shared" si="19"/>
        <v>796.59154252999986</v>
      </c>
    </row>
    <row r="48" spans="1:23" s="8" customFormat="1" x14ac:dyDescent="0.2">
      <c r="A48" s="10"/>
      <c r="D48" s="13"/>
      <c r="E48" s="19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s="8" customFormat="1" x14ac:dyDescent="0.2">
      <c r="A49" s="10"/>
      <c r="C49" s="8" t="s">
        <v>15</v>
      </c>
      <c r="D49" s="13"/>
      <c r="E49" s="19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s="8" customFormat="1" x14ac:dyDescent="0.2">
      <c r="A50" s="10">
        <f>A47+1</f>
        <v>30</v>
      </c>
      <c r="D50" s="13" t="s">
        <v>9</v>
      </c>
      <c r="E50" s="19"/>
      <c r="H50" s="12">
        <v>0</v>
      </c>
      <c r="I50" s="12">
        <f>H53</f>
        <v>0</v>
      </c>
      <c r="J50" s="12">
        <f>I53</f>
        <v>0</v>
      </c>
      <c r="K50" s="12">
        <f t="shared" ref="K50:W50" si="20">J53</f>
        <v>0</v>
      </c>
      <c r="L50" s="12">
        <f t="shared" si="20"/>
        <v>0</v>
      </c>
      <c r="M50" s="12">
        <f t="shared" si="20"/>
        <v>0</v>
      </c>
      <c r="N50" s="12">
        <f t="shared" si="20"/>
        <v>9.9573942816249996</v>
      </c>
      <c r="O50" s="12">
        <f t="shared" si="20"/>
        <v>29.872182844874999</v>
      </c>
      <c r="P50" s="12">
        <f t="shared" si="20"/>
        <v>49.786971408124998</v>
      </c>
      <c r="Q50" s="12">
        <f t="shared" si="20"/>
        <v>69.701759971374997</v>
      </c>
      <c r="R50" s="12">
        <f t="shared" si="20"/>
        <v>89.616548534624997</v>
      </c>
      <c r="S50" s="12">
        <f t="shared" si="20"/>
        <v>109.531337097875</v>
      </c>
      <c r="T50" s="12">
        <f t="shared" si="20"/>
        <v>129.446125661125</v>
      </c>
      <c r="U50" s="12">
        <f t="shared" si="20"/>
        <v>149.36091422437499</v>
      </c>
      <c r="V50" s="12">
        <f t="shared" si="20"/>
        <v>169.27570278762499</v>
      </c>
      <c r="W50" s="12">
        <f t="shared" si="20"/>
        <v>189.19049135087499</v>
      </c>
    </row>
    <row r="51" spans="1:23" s="8" customFormat="1" x14ac:dyDescent="0.2">
      <c r="A51" s="10">
        <f>A50+1</f>
        <v>31</v>
      </c>
      <c r="D51" s="13" t="s">
        <v>72</v>
      </c>
      <c r="E51" s="19"/>
      <c r="H51" s="12">
        <f>MAX(H13*(H43+0.5*H44),0)</f>
        <v>0</v>
      </c>
      <c r="I51" s="12">
        <f>MAX(I13*(I43+0.5*I44),0)</f>
        <v>0</v>
      </c>
      <c r="J51" s="12">
        <f t="shared" ref="J51:W51" si="21">MIN(J13*(J43+0.5*J44),J43+J44-I53)</f>
        <v>0</v>
      </c>
      <c r="K51" s="12">
        <f t="shared" si="21"/>
        <v>0</v>
      </c>
      <c r="L51" s="12">
        <f t="shared" si="21"/>
        <v>0</v>
      </c>
      <c r="M51" s="12">
        <f t="shared" si="21"/>
        <v>9.9573942816249996</v>
      </c>
      <c r="N51" s="12">
        <f t="shared" si="21"/>
        <v>19.914788563249999</v>
      </c>
      <c r="O51" s="12">
        <f t="shared" si="21"/>
        <v>19.914788563249999</v>
      </c>
      <c r="P51" s="12">
        <f t="shared" si="21"/>
        <v>19.914788563249999</v>
      </c>
      <c r="Q51" s="12">
        <f t="shared" si="21"/>
        <v>19.914788563249999</v>
      </c>
      <c r="R51" s="12">
        <f t="shared" si="21"/>
        <v>19.914788563249999</v>
      </c>
      <c r="S51" s="12">
        <f t="shared" si="21"/>
        <v>19.914788563249999</v>
      </c>
      <c r="T51" s="12">
        <f t="shared" si="21"/>
        <v>19.914788563249999</v>
      </c>
      <c r="U51" s="12">
        <f t="shared" si="21"/>
        <v>19.914788563249999</v>
      </c>
      <c r="V51" s="12">
        <f t="shared" si="21"/>
        <v>19.914788563249999</v>
      </c>
      <c r="W51" s="12">
        <f t="shared" si="21"/>
        <v>19.914788563249999</v>
      </c>
    </row>
    <row r="52" spans="1:23" s="8" customFormat="1" x14ac:dyDescent="0.2">
      <c r="A52" s="10">
        <f>A51+1</f>
        <v>32</v>
      </c>
      <c r="D52" s="13" t="s">
        <v>14</v>
      </c>
      <c r="E52" s="19"/>
      <c r="H52" s="12">
        <f>H45</f>
        <v>0</v>
      </c>
      <c r="I52" s="12">
        <f>I45</f>
        <v>0</v>
      </c>
      <c r="J52" s="12">
        <f t="shared" ref="J52:W52" si="22">J45</f>
        <v>0</v>
      </c>
      <c r="K52" s="12">
        <f t="shared" si="22"/>
        <v>0</v>
      </c>
      <c r="L52" s="12">
        <f t="shared" si="22"/>
        <v>0</v>
      </c>
      <c r="M52" s="12">
        <f t="shared" si="22"/>
        <v>0</v>
      </c>
      <c r="N52" s="12">
        <f t="shared" si="22"/>
        <v>0</v>
      </c>
      <c r="O52" s="12">
        <f t="shared" si="22"/>
        <v>0</v>
      </c>
      <c r="P52" s="12">
        <f t="shared" si="22"/>
        <v>0</v>
      </c>
      <c r="Q52" s="12">
        <f t="shared" si="22"/>
        <v>0</v>
      </c>
      <c r="R52" s="12">
        <f t="shared" si="22"/>
        <v>0</v>
      </c>
      <c r="S52" s="12">
        <f t="shared" si="22"/>
        <v>0</v>
      </c>
      <c r="T52" s="12">
        <f t="shared" si="22"/>
        <v>0</v>
      </c>
      <c r="U52" s="12">
        <f t="shared" si="22"/>
        <v>0</v>
      </c>
      <c r="V52" s="12">
        <f t="shared" si="22"/>
        <v>0</v>
      </c>
      <c r="W52" s="12">
        <f t="shared" si="22"/>
        <v>0</v>
      </c>
    </row>
    <row r="53" spans="1:23" s="8" customFormat="1" x14ac:dyDescent="0.2">
      <c r="A53" s="10">
        <f>A52+1</f>
        <v>33</v>
      </c>
      <c r="D53" s="13" t="s">
        <v>12</v>
      </c>
      <c r="E53" s="19"/>
      <c r="H53" s="20">
        <f>SUM(H50:H52)</f>
        <v>0</v>
      </c>
      <c r="I53" s="20">
        <f>SUM(I50:I52)</f>
        <v>0</v>
      </c>
      <c r="J53" s="20">
        <f>SUM(J50:J52)</f>
        <v>0</v>
      </c>
      <c r="K53" s="20">
        <f t="shared" ref="K53:W53" si="23">SUM(K50:K52)</f>
        <v>0</v>
      </c>
      <c r="L53" s="20">
        <f t="shared" si="23"/>
        <v>0</v>
      </c>
      <c r="M53" s="20">
        <f t="shared" si="23"/>
        <v>9.9573942816249996</v>
      </c>
      <c r="N53" s="20">
        <f t="shared" si="23"/>
        <v>29.872182844874999</v>
      </c>
      <c r="O53" s="20">
        <f t="shared" si="23"/>
        <v>49.786971408124998</v>
      </c>
      <c r="P53" s="20">
        <f t="shared" si="23"/>
        <v>69.701759971374997</v>
      </c>
      <c r="Q53" s="20">
        <f t="shared" si="23"/>
        <v>89.616548534624997</v>
      </c>
      <c r="R53" s="20">
        <f t="shared" si="23"/>
        <v>109.531337097875</v>
      </c>
      <c r="S53" s="20">
        <f t="shared" si="23"/>
        <v>129.446125661125</v>
      </c>
      <c r="T53" s="20">
        <f t="shared" si="23"/>
        <v>149.36091422437499</v>
      </c>
      <c r="U53" s="20">
        <f t="shared" si="23"/>
        <v>169.27570278762499</v>
      </c>
      <c r="V53" s="20">
        <f t="shared" si="23"/>
        <v>189.19049135087499</v>
      </c>
      <c r="W53" s="20">
        <f t="shared" si="23"/>
        <v>209.10527991412499</v>
      </c>
    </row>
    <row r="54" spans="1:23" s="8" customFormat="1" x14ac:dyDescent="0.2">
      <c r="A54" s="10">
        <f>A53+1</f>
        <v>34</v>
      </c>
      <c r="D54" s="13" t="s">
        <v>16</v>
      </c>
      <c r="E54" s="19"/>
      <c r="H54" s="20">
        <f>(H50+H53)/2</f>
        <v>0</v>
      </c>
      <c r="I54" s="20">
        <f>(I50+I53)/2</f>
        <v>0</v>
      </c>
      <c r="J54" s="20">
        <f>(J50+J53)/2</f>
        <v>0</v>
      </c>
      <c r="K54" s="20">
        <f t="shared" ref="K54:W54" si="24">(K50+K53)/2</f>
        <v>0</v>
      </c>
      <c r="L54" s="20">
        <f t="shared" si="24"/>
        <v>0</v>
      </c>
      <c r="M54" s="20">
        <f t="shared" si="24"/>
        <v>4.9786971408124998</v>
      </c>
      <c r="N54" s="20">
        <f t="shared" si="24"/>
        <v>19.914788563249999</v>
      </c>
      <c r="O54" s="20">
        <f t="shared" si="24"/>
        <v>39.829577126499998</v>
      </c>
      <c r="P54" s="20">
        <f t="shared" si="24"/>
        <v>59.744365689749998</v>
      </c>
      <c r="Q54" s="20">
        <f t="shared" si="24"/>
        <v>79.659154252999997</v>
      </c>
      <c r="R54" s="20">
        <f t="shared" si="24"/>
        <v>99.573942816249996</v>
      </c>
      <c r="S54" s="20">
        <f t="shared" si="24"/>
        <v>119.4887313795</v>
      </c>
      <c r="T54" s="20">
        <f t="shared" si="24"/>
        <v>139.40351994274999</v>
      </c>
      <c r="U54" s="20">
        <f t="shared" si="24"/>
        <v>159.31830850599999</v>
      </c>
      <c r="V54" s="20">
        <f t="shared" si="24"/>
        <v>179.23309706924999</v>
      </c>
      <c r="W54" s="20">
        <f t="shared" si="24"/>
        <v>199.14788563249999</v>
      </c>
    </row>
    <row r="55" spans="1:23" s="8" customFormat="1" x14ac:dyDescent="0.2">
      <c r="A55" s="10"/>
      <c r="D55" s="13"/>
      <c r="E55" s="19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s="8" customFormat="1" x14ac:dyDescent="0.2">
      <c r="A56" s="10"/>
      <c r="C56" s="8" t="s">
        <v>79</v>
      </c>
      <c r="D56" s="13"/>
      <c r="E56" s="19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s="8" customFormat="1" x14ac:dyDescent="0.2">
      <c r="A57" s="10">
        <f>A54+1</f>
        <v>35</v>
      </c>
      <c r="D57" s="13" t="s">
        <v>9</v>
      </c>
      <c r="E57" s="19"/>
      <c r="H57" s="12">
        <v>0</v>
      </c>
      <c r="I57" s="12">
        <f>H60</f>
        <v>0</v>
      </c>
      <c r="J57" s="12">
        <f>I60</f>
        <v>0</v>
      </c>
      <c r="K57" s="12">
        <f t="shared" ref="K57:W57" si="25">J60</f>
        <v>0</v>
      </c>
      <c r="L57" s="12">
        <f t="shared" si="25"/>
        <v>0</v>
      </c>
      <c r="M57" s="12">
        <f t="shared" si="25"/>
        <v>0</v>
      </c>
      <c r="N57" s="12">
        <f t="shared" si="25"/>
        <v>756.76196540349986</v>
      </c>
      <c r="O57" s="12">
        <f t="shared" si="25"/>
        <v>681.08576886314984</v>
      </c>
      <c r="P57" s="12">
        <f t="shared" si="25"/>
        <v>612.97719197683489</v>
      </c>
      <c r="Q57" s="12">
        <f t="shared" si="25"/>
        <v>551.67947277915141</v>
      </c>
      <c r="R57" s="12">
        <f t="shared" si="25"/>
        <v>496.51152550123629</v>
      </c>
      <c r="S57" s="12">
        <f t="shared" si="25"/>
        <v>446.86037295111265</v>
      </c>
      <c r="T57" s="12">
        <f t="shared" si="25"/>
        <v>399.82243895625868</v>
      </c>
      <c r="U57" s="12">
        <f t="shared" si="25"/>
        <v>352.78450496140471</v>
      </c>
      <c r="V57" s="12">
        <f t="shared" si="25"/>
        <v>305.74657096655073</v>
      </c>
      <c r="W57" s="12">
        <f t="shared" si="25"/>
        <v>258.70863697169676</v>
      </c>
    </row>
    <row r="58" spans="1:23" s="8" customFormat="1" x14ac:dyDescent="0.2">
      <c r="A58" s="10">
        <f>A57+1</f>
        <v>36</v>
      </c>
      <c r="D58" s="13" t="s">
        <v>11</v>
      </c>
      <c r="E58" s="19"/>
      <c r="H58" s="12">
        <f>-H38</f>
        <v>0</v>
      </c>
      <c r="I58" s="12">
        <f>-I38</f>
        <v>0</v>
      </c>
      <c r="J58" s="12">
        <f t="shared" ref="J58:W58" si="26">-J38</f>
        <v>0</v>
      </c>
      <c r="K58" s="12">
        <f t="shared" si="26"/>
        <v>0</v>
      </c>
      <c r="L58" s="12">
        <f t="shared" si="26"/>
        <v>0</v>
      </c>
      <c r="M58" s="12">
        <f t="shared" si="26"/>
        <v>796.59154252999986</v>
      </c>
      <c r="N58" s="12">
        <f t="shared" si="26"/>
        <v>0</v>
      </c>
      <c r="O58" s="12">
        <f t="shared" si="26"/>
        <v>0</v>
      </c>
      <c r="P58" s="12">
        <f t="shared" si="26"/>
        <v>0</v>
      </c>
      <c r="Q58" s="12">
        <f t="shared" si="26"/>
        <v>0</v>
      </c>
      <c r="R58" s="12">
        <f t="shared" si="26"/>
        <v>0</v>
      </c>
      <c r="S58" s="12">
        <f t="shared" si="26"/>
        <v>0</v>
      </c>
      <c r="T58" s="12">
        <f t="shared" si="26"/>
        <v>0</v>
      </c>
      <c r="U58" s="12">
        <f t="shared" si="26"/>
        <v>0</v>
      </c>
      <c r="V58" s="12">
        <f t="shared" si="26"/>
        <v>0</v>
      </c>
      <c r="W58" s="12">
        <f t="shared" si="26"/>
        <v>0</v>
      </c>
    </row>
    <row r="59" spans="1:23" s="8" customFormat="1" x14ac:dyDescent="0.2">
      <c r="A59" s="10">
        <f>A58+1</f>
        <v>37</v>
      </c>
      <c r="D59" s="13" t="s">
        <v>79</v>
      </c>
      <c r="E59" s="19"/>
      <c r="H59" s="12">
        <f>-I23*H58</f>
        <v>0</v>
      </c>
      <c r="I59" s="12">
        <f>-I23*I58-H58*J23</f>
        <v>0</v>
      </c>
      <c r="J59" s="12">
        <f>-I23*J58-J23*I58-H58*K23</f>
        <v>0</v>
      </c>
      <c r="K59" s="12">
        <f>-I23*K58-J23*J58-K23*I58-H58*L23</f>
        <v>0</v>
      </c>
      <c r="L59" s="12">
        <f>-I23*L58-J23*K58-K23*J58-L23*I58-H58*M23</f>
        <v>0</v>
      </c>
      <c r="M59" s="12">
        <f>-I23*M58-J23*L58-K23*K58-L23*J58-M23*I58-H58*N23</f>
        <v>-39.829577126499998</v>
      </c>
      <c r="N59" s="12">
        <f>-I23*N58-J23*M58-K23*L58-L23*K58-M23*J58-N23*I58-H58*O23</f>
        <v>-75.676196540349991</v>
      </c>
      <c r="O59" s="12">
        <f>-I23*O58-J23*N58-K23*M58-L23*L58-M23*K58-N23*J58-O23*I58-H58*P23</f>
        <v>-68.108576886314992</v>
      </c>
      <c r="P59" s="12">
        <f>-I23*P58-J23*O58-K23*N58-L23*M58-M23*L58-N23*K58-O23*J58-P23*I58-H58*Q23</f>
        <v>-61.297719197683492</v>
      </c>
      <c r="Q59" s="12">
        <f>-I23*Q58-J23*P58-K23*O58-L23*N58-M23*M58-N23*L58-O23*K58-P23*J58-Q23*I58-H58*R23</f>
        <v>-55.16794727791514</v>
      </c>
      <c r="R59" s="12">
        <f>-I23*R58-J23*Q58-K23*P58-L23*O58-M23*N58-N23*M58-O23*L58-P23*K58-Q23*J58-R23*I58-H58*S23</f>
        <v>-49.651152550123626</v>
      </c>
      <c r="S59" s="12">
        <f>-I23*S58-J23*R58-K23*Q58-L23*P58-M23*O58-N23*N58-O23*M58-P23*L58-Q23*K58-R23*J58-S23*I58-H58*T23</f>
        <v>-47.037933994853958</v>
      </c>
      <c r="T59" s="12">
        <f>-I23*T58-J23*S58-K23*R58-L23*Q58-M23*P58-N23*O58-O23*N58-P23*M58-Q23*L58-R23*K58-S23*J58-T23*I58-H58*U23</f>
        <v>-47.037933994853951</v>
      </c>
      <c r="U59" s="12">
        <f>-I23*U58-J23*T58-K23*S58-L23*R58-M23*Q58-N23*P58-O23*O58-P23*N58-Q23*M58-R23*L58-S23*K58-T23*J58-U23*I58-H58*V23</f>
        <v>-47.037933994853958</v>
      </c>
      <c r="V59" s="12">
        <f>-I23*V58-J23*U58-K23*T58-L23*S58-M23*R58-N23*Q58-O23*P58-P23*O58-Q23*N58-R23*M58-S23*L58-T23*K58-U23*J58-V23*I58-H58*W23</f>
        <v>-47.037933994853951</v>
      </c>
      <c r="W59" s="12">
        <f>-I23*W58-J23*V58-K23*U58-L23*T58-M23*S58-N23*R58-O23*Q58-P23*P58-Q23*O58-R23*N58-S23*M58-T23*L58-U23*K58-V23*J58-W23*I58-H58*X23</f>
        <v>-47.037933994853951</v>
      </c>
    </row>
    <row r="60" spans="1:23" s="8" customFormat="1" x14ac:dyDescent="0.2">
      <c r="A60" s="10">
        <f>A59+1</f>
        <v>38</v>
      </c>
      <c r="D60" s="13" t="s">
        <v>12</v>
      </c>
      <c r="E60" s="19"/>
      <c r="H60" s="20">
        <f>SUM(H57:H59)</f>
        <v>0</v>
      </c>
      <c r="I60" s="20">
        <f t="shared" ref="I60:W60" si="27">SUM(I57:I59)</f>
        <v>0</v>
      </c>
      <c r="J60" s="20">
        <f t="shared" si="27"/>
        <v>0</v>
      </c>
      <c r="K60" s="20">
        <f t="shared" si="27"/>
        <v>0</v>
      </c>
      <c r="L60" s="20">
        <f t="shared" si="27"/>
        <v>0</v>
      </c>
      <c r="M60" s="20">
        <f t="shared" si="27"/>
        <v>756.76196540349986</v>
      </c>
      <c r="N60" s="20">
        <f t="shared" si="27"/>
        <v>681.08576886314984</v>
      </c>
      <c r="O60" s="20">
        <f t="shared" si="27"/>
        <v>612.97719197683489</v>
      </c>
      <c r="P60" s="20">
        <f t="shared" si="27"/>
        <v>551.67947277915141</v>
      </c>
      <c r="Q60" s="20">
        <f t="shared" si="27"/>
        <v>496.51152550123629</v>
      </c>
      <c r="R60" s="20">
        <f t="shared" si="27"/>
        <v>446.86037295111265</v>
      </c>
      <c r="S60" s="20">
        <f t="shared" si="27"/>
        <v>399.82243895625868</v>
      </c>
      <c r="T60" s="20">
        <f t="shared" si="27"/>
        <v>352.78450496140471</v>
      </c>
      <c r="U60" s="20">
        <f t="shared" si="27"/>
        <v>305.74657096655073</v>
      </c>
      <c r="V60" s="20">
        <f t="shared" si="27"/>
        <v>258.70863697169676</v>
      </c>
      <c r="W60" s="20">
        <f t="shared" si="27"/>
        <v>211.67070297684282</v>
      </c>
    </row>
    <row r="61" spans="1:23" s="8" customFormat="1" x14ac:dyDescent="0.2">
      <c r="A61" s="10"/>
      <c r="D61" s="13"/>
      <c r="E61" s="19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s="8" customFormat="1" x14ac:dyDescent="0.2">
      <c r="A62" s="10"/>
      <c r="C62" s="8" t="s">
        <v>80</v>
      </c>
      <c r="D62" s="13"/>
      <c r="E62" s="19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s="8" customFormat="1" x14ac:dyDescent="0.2">
      <c r="A63" s="10">
        <f>A60+1</f>
        <v>39</v>
      </c>
      <c r="D63" s="13" t="s">
        <v>9</v>
      </c>
      <c r="E63" s="19"/>
      <c r="H63" s="12">
        <v>0</v>
      </c>
      <c r="I63" s="12">
        <f t="shared" ref="I63:W63" si="28">H66</f>
        <v>0</v>
      </c>
      <c r="J63" s="12">
        <f t="shared" si="28"/>
        <v>0</v>
      </c>
      <c r="K63" s="12">
        <f t="shared" si="28"/>
        <v>0</v>
      </c>
      <c r="L63" s="12">
        <f t="shared" si="28"/>
        <v>0</v>
      </c>
      <c r="M63" s="12">
        <f t="shared" si="28"/>
        <v>0</v>
      </c>
      <c r="N63" s="12">
        <f t="shared" si="28"/>
        <v>776.67675396674986</v>
      </c>
      <c r="O63" s="12">
        <f t="shared" si="28"/>
        <v>737.84291626841241</v>
      </c>
      <c r="P63" s="12">
        <f t="shared" si="28"/>
        <v>700.95077045499181</v>
      </c>
      <c r="Q63" s="12">
        <f t="shared" si="28"/>
        <v>665.90323193224219</v>
      </c>
      <c r="R63" s="12">
        <f t="shared" si="28"/>
        <v>632.60807033563003</v>
      </c>
      <c r="S63" s="12">
        <f t="shared" si="28"/>
        <v>600.97766681884855</v>
      </c>
      <c r="T63" s="12">
        <f t="shared" si="28"/>
        <v>570.92878347790611</v>
      </c>
      <c r="U63" s="12">
        <f t="shared" si="28"/>
        <v>542.38234430401076</v>
      </c>
      <c r="V63" s="12">
        <f t="shared" si="28"/>
        <v>515.26322708881025</v>
      </c>
      <c r="W63" s="12">
        <f t="shared" si="28"/>
        <v>489.50006573436974</v>
      </c>
    </row>
    <row r="64" spans="1:23" s="8" customFormat="1" x14ac:dyDescent="0.2">
      <c r="A64" s="10">
        <f>A63+1</f>
        <v>40</v>
      </c>
      <c r="D64" s="13" t="s">
        <v>11</v>
      </c>
      <c r="E64" s="19"/>
      <c r="H64" s="12">
        <f>-H38</f>
        <v>0</v>
      </c>
      <c r="I64" s="12">
        <f>-I38</f>
        <v>0</v>
      </c>
      <c r="J64" s="12">
        <f t="shared" ref="J64:W64" si="29">-J38</f>
        <v>0</v>
      </c>
      <c r="K64" s="12">
        <f t="shared" si="29"/>
        <v>0</v>
      </c>
      <c r="L64" s="12">
        <f t="shared" si="29"/>
        <v>0</v>
      </c>
      <c r="M64" s="12">
        <f t="shared" si="29"/>
        <v>796.59154252999986</v>
      </c>
      <c r="N64" s="12">
        <f t="shared" si="29"/>
        <v>0</v>
      </c>
      <c r="O64" s="12">
        <f t="shared" si="29"/>
        <v>0</v>
      </c>
      <c r="P64" s="12">
        <f t="shared" si="29"/>
        <v>0</v>
      </c>
      <c r="Q64" s="12">
        <f t="shared" si="29"/>
        <v>0</v>
      </c>
      <c r="R64" s="12">
        <f t="shared" si="29"/>
        <v>0</v>
      </c>
      <c r="S64" s="12">
        <f t="shared" si="29"/>
        <v>0</v>
      </c>
      <c r="T64" s="12">
        <f t="shared" si="29"/>
        <v>0</v>
      </c>
      <c r="U64" s="12">
        <f t="shared" si="29"/>
        <v>0</v>
      </c>
      <c r="V64" s="12">
        <f t="shared" si="29"/>
        <v>0</v>
      </c>
      <c r="W64" s="12">
        <f t="shared" si="29"/>
        <v>0</v>
      </c>
    </row>
    <row r="65" spans="1:23" s="8" customFormat="1" x14ac:dyDescent="0.2">
      <c r="A65" s="10">
        <f>A64+1</f>
        <v>41</v>
      </c>
      <c r="D65" s="13" t="s">
        <v>80</v>
      </c>
      <c r="E65" s="19"/>
      <c r="H65" s="12">
        <f>-H13*$F27*(H63+0.5*H64)</f>
        <v>0</v>
      </c>
      <c r="I65" s="12">
        <f t="shared" ref="I65:W65" si="30">-I13*$F27*(I63+0.5*I64)</f>
        <v>0</v>
      </c>
      <c r="J65" s="12">
        <f t="shared" si="30"/>
        <v>0</v>
      </c>
      <c r="K65" s="12">
        <f t="shared" si="30"/>
        <v>0</v>
      </c>
      <c r="L65" s="12">
        <f t="shared" si="30"/>
        <v>0</v>
      </c>
      <c r="M65" s="12">
        <f t="shared" si="30"/>
        <v>-19.914788563249999</v>
      </c>
      <c r="N65" s="12">
        <f t="shared" si="30"/>
        <v>-38.833837698337497</v>
      </c>
      <c r="O65" s="12">
        <f t="shared" si="30"/>
        <v>-36.892145813420619</v>
      </c>
      <c r="P65" s="12">
        <f t="shared" si="30"/>
        <v>-35.047538522749591</v>
      </c>
      <c r="Q65" s="12">
        <f t="shared" si="30"/>
        <v>-33.295161596612111</v>
      </c>
      <c r="R65" s="12">
        <f t="shared" si="30"/>
        <v>-31.630403516781502</v>
      </c>
      <c r="S65" s="12">
        <f t="shared" si="30"/>
        <v>-30.048883340942428</v>
      </c>
      <c r="T65" s="12">
        <f t="shared" si="30"/>
        <v>-28.546439173895308</v>
      </c>
      <c r="U65" s="12">
        <f t="shared" si="30"/>
        <v>-27.119117215200539</v>
      </c>
      <c r="V65" s="12">
        <f t="shared" si="30"/>
        <v>-25.763161354440513</v>
      </c>
      <c r="W65" s="12">
        <f t="shared" si="30"/>
        <v>-24.47500328671849</v>
      </c>
    </row>
    <row r="66" spans="1:23" s="8" customFormat="1" x14ac:dyDescent="0.2">
      <c r="A66" s="10">
        <f>A65+1</f>
        <v>42</v>
      </c>
      <c r="D66" s="13" t="s">
        <v>12</v>
      </c>
      <c r="E66" s="19"/>
      <c r="H66" s="20">
        <f>SUM(H63:H65)</f>
        <v>0</v>
      </c>
      <c r="I66" s="20">
        <f t="shared" ref="I66:W66" si="31">SUM(I63:I65)</f>
        <v>0</v>
      </c>
      <c r="J66" s="20">
        <f t="shared" si="31"/>
        <v>0</v>
      </c>
      <c r="K66" s="20">
        <f t="shared" si="31"/>
        <v>0</v>
      </c>
      <c r="L66" s="20">
        <f t="shared" si="31"/>
        <v>0</v>
      </c>
      <c r="M66" s="20">
        <f t="shared" si="31"/>
        <v>776.67675396674986</v>
      </c>
      <c r="N66" s="20">
        <f t="shared" si="31"/>
        <v>737.84291626841241</v>
      </c>
      <c r="O66" s="20">
        <f t="shared" si="31"/>
        <v>700.95077045499181</v>
      </c>
      <c r="P66" s="20">
        <f t="shared" si="31"/>
        <v>665.90323193224219</v>
      </c>
      <c r="Q66" s="20">
        <f t="shared" si="31"/>
        <v>632.60807033563003</v>
      </c>
      <c r="R66" s="20">
        <f t="shared" si="31"/>
        <v>600.97766681884855</v>
      </c>
      <c r="S66" s="20">
        <f t="shared" si="31"/>
        <v>570.92878347790611</v>
      </c>
      <c r="T66" s="20">
        <f t="shared" si="31"/>
        <v>542.38234430401076</v>
      </c>
      <c r="U66" s="20">
        <f t="shared" si="31"/>
        <v>515.26322708881025</v>
      </c>
      <c r="V66" s="20">
        <f t="shared" si="31"/>
        <v>489.50006573436974</v>
      </c>
      <c r="W66" s="20">
        <f t="shared" si="31"/>
        <v>465.02506244765124</v>
      </c>
    </row>
    <row r="67" spans="1:23" s="8" customFormat="1" x14ac:dyDescent="0.2">
      <c r="A67" s="10"/>
      <c r="D67" s="13"/>
      <c r="E67" s="19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s="8" customFormat="1" x14ac:dyDescent="0.2">
      <c r="A68" s="10"/>
      <c r="C68" s="8" t="s">
        <v>76</v>
      </c>
      <c r="D68" s="13"/>
      <c r="E68" s="19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s="8" customFormat="1" x14ac:dyDescent="0.2">
      <c r="A69" s="10">
        <f>A66+1</f>
        <v>43</v>
      </c>
      <c r="D69" s="13" t="s">
        <v>9</v>
      </c>
      <c r="E69" s="19"/>
      <c r="H69" s="12">
        <v>0</v>
      </c>
      <c r="I69" s="12">
        <f>H72</f>
        <v>0</v>
      </c>
      <c r="J69" s="12">
        <f>I72</f>
        <v>0</v>
      </c>
      <c r="K69" s="12">
        <f t="shared" ref="K69:W69" si="32">J72</f>
        <v>0</v>
      </c>
      <c r="L69" s="12">
        <f t="shared" si="32"/>
        <v>0</v>
      </c>
      <c r="M69" s="12">
        <f t="shared" si="32"/>
        <v>0</v>
      </c>
      <c r="N69" s="12">
        <f t="shared" si="32"/>
        <v>11.02741587112842</v>
      </c>
      <c r="O69" s="12">
        <f t="shared" si="32"/>
        <v>31.630997226415545</v>
      </c>
      <c r="P69" s="12">
        <f t="shared" si="32"/>
        <v>49.474342087083102</v>
      </c>
      <c r="Q69" s="12">
        <f t="shared" si="32"/>
        <v>64.82789562180767</v>
      </c>
      <c r="R69" s="12">
        <f t="shared" si="32"/>
        <v>77.935337406437455</v>
      </c>
      <c r="S69" s="12">
        <f t="shared" si="32"/>
        <v>89.016244037073136</v>
      </c>
      <c r="T69" s="12">
        <f t="shared" si="32"/>
        <v>99.091650024060726</v>
      </c>
      <c r="U69" s="12">
        <f t="shared" si="32"/>
        <v>109.08072556920979</v>
      </c>
      <c r="V69" s="12">
        <f t="shared" si="32"/>
        <v>118.98778719461225</v>
      </c>
      <c r="W69" s="12">
        <f t="shared" si="32"/>
        <v>128.81693559625543</v>
      </c>
    </row>
    <row r="70" spans="1:23" s="8" customFormat="1" x14ac:dyDescent="0.2">
      <c r="A70" s="10">
        <f>A69+1</f>
        <v>44</v>
      </c>
      <c r="D70" s="13" t="s">
        <v>77</v>
      </c>
      <c r="E70" s="19"/>
      <c r="H70" s="12">
        <f>($F24="Y")*H25*(-H59-H51-H71)</f>
        <v>0</v>
      </c>
      <c r="I70" s="12">
        <f>($F24="Y")*I25*(-I59-I51-I71)</f>
        <v>0</v>
      </c>
      <c r="J70" s="12">
        <f>($F24="Y")*J25*(-J59-J51-J71)</f>
        <v>0</v>
      </c>
      <c r="K70" s="12">
        <f t="shared" ref="K70:W70" si="33">($F24="Y")*K25*(-K59-K51-K71)</f>
        <v>0</v>
      </c>
      <c r="L70" s="12">
        <f t="shared" si="33"/>
        <v>0</v>
      </c>
      <c r="M70" s="12">
        <f t="shared" si="33"/>
        <v>10.147182216632771</v>
      </c>
      <c r="N70" s="12">
        <f t="shared" si="33"/>
        <v>18.931137411745389</v>
      </c>
      <c r="O70" s="12">
        <f t="shared" si="33"/>
        <v>16.342546479752468</v>
      </c>
      <c r="P70" s="12">
        <f t="shared" si="33"/>
        <v>14.015818438304803</v>
      </c>
      <c r="Q70" s="12">
        <f t="shared" si="33"/>
        <v>11.924616808480573</v>
      </c>
      <c r="R70" s="12">
        <f t="shared" si="33"/>
        <v>10.045246268743504</v>
      </c>
      <c r="S70" s="12">
        <f t="shared" si="33"/>
        <v>9.1795520086395808</v>
      </c>
      <c r="T70" s="12">
        <f t="shared" si="33"/>
        <v>9.2260376311680172</v>
      </c>
      <c r="U70" s="12">
        <f t="shared" si="33"/>
        <v>9.2701989725700358</v>
      </c>
      <c r="V70" s="12">
        <f t="shared" si="33"/>
        <v>9.3121522469019471</v>
      </c>
      <c r="W70" s="12">
        <f t="shared" si="33"/>
        <v>9.3520078575172683</v>
      </c>
    </row>
    <row r="71" spans="1:23" s="8" customFormat="1" x14ac:dyDescent="0.2">
      <c r="A71" s="10">
        <f>A70+1</f>
        <v>45</v>
      </c>
      <c r="D71" s="13" t="s">
        <v>78</v>
      </c>
      <c r="E71" s="19"/>
      <c r="H71" s="12">
        <f>($F28="Y")*H29*(-H65-H51)</f>
        <v>0</v>
      </c>
      <c r="I71" s="12">
        <f>($F28="Y")*I29*(-I65-I51)</f>
        <v>0</v>
      </c>
      <c r="J71" s="12">
        <f t="shared" ref="J71:W71" si="34">($F28="Y")*J29*(-J65-J51)</f>
        <v>0</v>
      </c>
      <c r="K71" s="12">
        <f t="shared" si="34"/>
        <v>0</v>
      </c>
      <c r="L71" s="12">
        <f t="shared" si="34"/>
        <v>0</v>
      </c>
      <c r="M71" s="12">
        <f t="shared" si="34"/>
        <v>0.88023365449565005</v>
      </c>
      <c r="N71" s="12">
        <f t="shared" si="34"/>
        <v>1.6724439435417349</v>
      </c>
      <c r="O71" s="12">
        <f t="shared" si="34"/>
        <v>1.5007983809150829</v>
      </c>
      <c r="P71" s="12">
        <f t="shared" si="34"/>
        <v>1.3377350964197641</v>
      </c>
      <c r="Q71" s="12">
        <f t="shared" si="34"/>
        <v>1.1828249761492107</v>
      </c>
      <c r="R71" s="12">
        <f t="shared" si="34"/>
        <v>1.0356603618921849</v>
      </c>
      <c r="S71" s="12">
        <f t="shared" si="34"/>
        <v>0.89585397834801073</v>
      </c>
      <c r="T71" s="12">
        <f t="shared" si="34"/>
        <v>0.76303791398104537</v>
      </c>
      <c r="U71" s="12">
        <f t="shared" si="34"/>
        <v>0.63686265283242782</v>
      </c>
      <c r="V71" s="12">
        <f t="shared" si="34"/>
        <v>0.51699615474124139</v>
      </c>
      <c r="W71" s="12">
        <f t="shared" si="34"/>
        <v>0.40312298155461462</v>
      </c>
    </row>
    <row r="72" spans="1:23" s="8" customFormat="1" x14ac:dyDescent="0.2">
      <c r="A72" s="10">
        <f>A71+1</f>
        <v>46</v>
      </c>
      <c r="D72" s="13" t="s">
        <v>12</v>
      </c>
      <c r="E72" s="19"/>
      <c r="H72" s="20">
        <f>SUM(H69:H71)</f>
        <v>0</v>
      </c>
      <c r="I72" s="20">
        <f>SUM(I69:I71)</f>
        <v>0</v>
      </c>
      <c r="J72" s="20">
        <f>SUM(J69:J71)</f>
        <v>0</v>
      </c>
      <c r="K72" s="20">
        <f t="shared" ref="K72:W72" si="35">SUM(K69:K71)</f>
        <v>0</v>
      </c>
      <c r="L72" s="20">
        <f t="shared" si="35"/>
        <v>0</v>
      </c>
      <c r="M72" s="20">
        <f t="shared" si="35"/>
        <v>11.02741587112842</v>
      </c>
      <c r="N72" s="20">
        <f t="shared" si="35"/>
        <v>31.630997226415545</v>
      </c>
      <c r="O72" s="20">
        <f t="shared" si="35"/>
        <v>49.474342087083102</v>
      </c>
      <c r="P72" s="20">
        <f t="shared" si="35"/>
        <v>64.82789562180767</v>
      </c>
      <c r="Q72" s="20">
        <f t="shared" si="35"/>
        <v>77.935337406437455</v>
      </c>
      <c r="R72" s="20">
        <f t="shared" si="35"/>
        <v>89.016244037073136</v>
      </c>
      <c r="S72" s="20">
        <f t="shared" si="35"/>
        <v>99.091650024060726</v>
      </c>
      <c r="T72" s="20">
        <f t="shared" si="35"/>
        <v>109.08072556920979</v>
      </c>
      <c r="U72" s="20">
        <f t="shared" si="35"/>
        <v>118.98778719461225</v>
      </c>
      <c r="V72" s="20">
        <f t="shared" si="35"/>
        <v>128.81693559625543</v>
      </c>
      <c r="W72" s="20">
        <f t="shared" si="35"/>
        <v>138.57206643532732</v>
      </c>
    </row>
    <row r="73" spans="1:23" s="8" customFormat="1" x14ac:dyDescent="0.2">
      <c r="A73" s="10">
        <f>A72+1</f>
        <v>47</v>
      </c>
      <c r="D73" s="13" t="s">
        <v>16</v>
      </c>
      <c r="E73" s="19"/>
      <c r="H73" s="20">
        <f>(H69+H72)/2</f>
        <v>0</v>
      </c>
      <c r="I73" s="20">
        <f>(I69+I72)/2</f>
        <v>0</v>
      </c>
      <c r="J73" s="20">
        <f>(J69+J72)/2</f>
        <v>0</v>
      </c>
      <c r="K73" s="20">
        <f t="shared" ref="K73:W73" si="36">(K69+K72)/2</f>
        <v>0</v>
      </c>
      <c r="L73" s="20">
        <f t="shared" si="36"/>
        <v>0</v>
      </c>
      <c r="M73" s="20">
        <f t="shared" si="36"/>
        <v>5.5137079355642102</v>
      </c>
      <c r="N73" s="20">
        <f t="shared" si="36"/>
        <v>21.329206548771982</v>
      </c>
      <c r="O73" s="20">
        <f t="shared" si="36"/>
        <v>40.552669656749323</v>
      </c>
      <c r="P73" s="20">
        <f t="shared" si="36"/>
        <v>57.151118854445386</v>
      </c>
      <c r="Q73" s="20">
        <f t="shared" si="36"/>
        <v>71.381616514122555</v>
      </c>
      <c r="R73" s="20">
        <f t="shared" si="36"/>
        <v>83.475790721755288</v>
      </c>
      <c r="S73" s="20">
        <f t="shared" si="36"/>
        <v>94.053947030566931</v>
      </c>
      <c r="T73" s="20">
        <f t="shared" si="36"/>
        <v>104.08618779663526</v>
      </c>
      <c r="U73" s="20">
        <f t="shared" si="36"/>
        <v>114.03425638191102</v>
      </c>
      <c r="V73" s="20">
        <f t="shared" si="36"/>
        <v>123.90236139543384</v>
      </c>
      <c r="W73" s="20">
        <f t="shared" si="36"/>
        <v>133.69450101579139</v>
      </c>
    </row>
    <row r="74" spans="1:23" s="8" customFormat="1" x14ac:dyDescent="0.2">
      <c r="A74" s="10"/>
      <c r="D74" s="13"/>
      <c r="E74" s="19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s="8" customFormat="1" x14ac:dyDescent="0.2">
      <c r="A75" s="10"/>
      <c r="C75" s="8" t="s">
        <v>21</v>
      </c>
      <c r="D75" s="13"/>
      <c r="E75" s="19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s="8" customFormat="1" x14ac:dyDescent="0.2">
      <c r="A76" s="10">
        <f>A73+1</f>
        <v>48</v>
      </c>
      <c r="D76" s="13" t="s">
        <v>13</v>
      </c>
      <c r="E76" s="19"/>
      <c r="H76" s="12">
        <f>H47</f>
        <v>0</v>
      </c>
      <c r="I76" s="12">
        <f t="shared" ref="I76:W76" si="37">I47</f>
        <v>0</v>
      </c>
      <c r="J76" s="12">
        <f t="shared" si="37"/>
        <v>0</v>
      </c>
      <c r="K76" s="12">
        <f t="shared" si="37"/>
        <v>0</v>
      </c>
      <c r="L76" s="12">
        <f t="shared" si="37"/>
        <v>0</v>
      </c>
      <c r="M76" s="12">
        <f t="shared" si="37"/>
        <v>398.29577126499993</v>
      </c>
      <c r="N76" s="12">
        <f t="shared" si="37"/>
        <v>796.59154252999986</v>
      </c>
      <c r="O76" s="12">
        <f t="shared" si="37"/>
        <v>796.59154252999986</v>
      </c>
      <c r="P76" s="12">
        <f t="shared" si="37"/>
        <v>796.59154252999986</v>
      </c>
      <c r="Q76" s="12">
        <f t="shared" si="37"/>
        <v>796.59154252999986</v>
      </c>
      <c r="R76" s="12">
        <f t="shared" si="37"/>
        <v>796.59154252999986</v>
      </c>
      <c r="S76" s="12">
        <f t="shared" si="37"/>
        <v>796.59154252999986</v>
      </c>
      <c r="T76" s="12">
        <f t="shared" si="37"/>
        <v>796.59154252999986</v>
      </c>
      <c r="U76" s="12">
        <f t="shared" si="37"/>
        <v>796.59154252999986</v>
      </c>
      <c r="V76" s="12">
        <f t="shared" si="37"/>
        <v>796.59154252999986</v>
      </c>
      <c r="W76" s="12">
        <f t="shared" si="37"/>
        <v>796.59154252999986</v>
      </c>
    </row>
    <row r="77" spans="1:23" s="8" customFormat="1" x14ac:dyDescent="0.2">
      <c r="A77" s="10">
        <f>A76+1</f>
        <v>49</v>
      </c>
      <c r="D77" s="13" t="s">
        <v>15</v>
      </c>
      <c r="E77" s="19"/>
      <c r="H77" s="12">
        <f>-H54</f>
        <v>0</v>
      </c>
      <c r="I77" s="12">
        <f t="shared" ref="I77:W77" si="38">-I54</f>
        <v>0</v>
      </c>
      <c r="J77" s="12">
        <f t="shared" si="38"/>
        <v>0</v>
      </c>
      <c r="K77" s="12">
        <f t="shared" si="38"/>
        <v>0</v>
      </c>
      <c r="L77" s="12">
        <f t="shared" si="38"/>
        <v>0</v>
      </c>
      <c r="M77" s="12">
        <f t="shared" si="38"/>
        <v>-4.9786971408124998</v>
      </c>
      <c r="N77" s="12">
        <f t="shared" si="38"/>
        <v>-19.914788563249999</v>
      </c>
      <c r="O77" s="12">
        <f t="shared" si="38"/>
        <v>-39.829577126499998</v>
      </c>
      <c r="P77" s="12">
        <f t="shared" si="38"/>
        <v>-59.744365689749998</v>
      </c>
      <c r="Q77" s="12">
        <f t="shared" si="38"/>
        <v>-79.659154252999997</v>
      </c>
      <c r="R77" s="12">
        <f t="shared" si="38"/>
        <v>-99.573942816249996</v>
      </c>
      <c r="S77" s="12">
        <f t="shared" si="38"/>
        <v>-119.4887313795</v>
      </c>
      <c r="T77" s="12">
        <f t="shared" si="38"/>
        <v>-139.40351994274999</v>
      </c>
      <c r="U77" s="12">
        <f t="shared" si="38"/>
        <v>-159.31830850599999</v>
      </c>
      <c r="V77" s="12">
        <f t="shared" si="38"/>
        <v>-179.23309706924999</v>
      </c>
      <c r="W77" s="12">
        <f t="shared" si="38"/>
        <v>-199.14788563249999</v>
      </c>
    </row>
    <row r="78" spans="1:23" s="8" customFormat="1" x14ac:dyDescent="0.2">
      <c r="A78" s="10">
        <f>A77+1</f>
        <v>50</v>
      </c>
      <c r="D78" s="13" t="s">
        <v>20</v>
      </c>
      <c r="E78" s="19"/>
      <c r="F78" s="28"/>
      <c r="H78" s="12">
        <f>($F11="Y")*H40</f>
        <v>0</v>
      </c>
      <c r="I78" s="12">
        <f t="shared" ref="I78:W78" si="39">($F11="Y")*I40</f>
        <v>68.768742224999997</v>
      </c>
      <c r="J78" s="12">
        <f t="shared" si="39"/>
        <v>231.08576142499999</v>
      </c>
      <c r="K78" s="12">
        <f t="shared" si="39"/>
        <v>411.82591616249999</v>
      </c>
      <c r="L78" s="12">
        <f t="shared" si="39"/>
        <v>575.84774668749992</v>
      </c>
      <c r="M78" s="12">
        <f t="shared" si="39"/>
        <v>326.33884972499999</v>
      </c>
      <c r="N78" s="12">
        <f t="shared" si="39"/>
        <v>0</v>
      </c>
      <c r="O78" s="12">
        <f t="shared" si="39"/>
        <v>0</v>
      </c>
      <c r="P78" s="12">
        <f t="shared" si="39"/>
        <v>0</v>
      </c>
      <c r="Q78" s="12">
        <f t="shared" si="39"/>
        <v>0</v>
      </c>
      <c r="R78" s="12">
        <f t="shared" si="39"/>
        <v>0</v>
      </c>
      <c r="S78" s="12">
        <f t="shared" si="39"/>
        <v>0</v>
      </c>
      <c r="T78" s="12">
        <f t="shared" si="39"/>
        <v>0</v>
      </c>
      <c r="U78" s="12">
        <f t="shared" si="39"/>
        <v>0</v>
      </c>
      <c r="V78" s="12">
        <f t="shared" si="39"/>
        <v>0</v>
      </c>
      <c r="W78" s="12">
        <f t="shared" si="39"/>
        <v>0</v>
      </c>
    </row>
    <row r="79" spans="1:23" s="8" customFormat="1" x14ac:dyDescent="0.2">
      <c r="A79" s="10">
        <f>A78+1</f>
        <v>51</v>
      </c>
      <c r="D79" s="13" t="s">
        <v>36</v>
      </c>
      <c r="E79" s="19"/>
      <c r="F79" s="28"/>
      <c r="H79" s="12">
        <f>-H73</f>
        <v>0</v>
      </c>
      <c r="I79" s="12">
        <f>-I73</f>
        <v>0</v>
      </c>
      <c r="J79" s="12">
        <f>-J73</f>
        <v>0</v>
      </c>
      <c r="K79" s="12">
        <f t="shared" ref="K79:W79" si="40">-K73</f>
        <v>0</v>
      </c>
      <c r="L79" s="12">
        <f t="shared" si="40"/>
        <v>0</v>
      </c>
      <c r="M79" s="12">
        <f t="shared" si="40"/>
        <v>-5.5137079355642102</v>
      </c>
      <c r="N79" s="12">
        <f t="shared" si="40"/>
        <v>-21.329206548771982</v>
      </c>
      <c r="O79" s="12">
        <f t="shared" si="40"/>
        <v>-40.552669656749323</v>
      </c>
      <c r="P79" s="12">
        <f t="shared" si="40"/>
        <v>-57.151118854445386</v>
      </c>
      <c r="Q79" s="12">
        <f t="shared" si="40"/>
        <v>-71.381616514122555</v>
      </c>
      <c r="R79" s="12">
        <f t="shared" si="40"/>
        <v>-83.475790721755288</v>
      </c>
      <c r="S79" s="12">
        <f t="shared" si="40"/>
        <v>-94.053947030566931</v>
      </c>
      <c r="T79" s="12">
        <f t="shared" si="40"/>
        <v>-104.08618779663526</v>
      </c>
      <c r="U79" s="12">
        <f t="shared" si="40"/>
        <v>-114.03425638191102</v>
      </c>
      <c r="V79" s="12">
        <f t="shared" si="40"/>
        <v>-123.90236139543384</v>
      </c>
      <c r="W79" s="12">
        <f t="shared" si="40"/>
        <v>-133.69450101579139</v>
      </c>
    </row>
    <row r="80" spans="1:23" s="8" customFormat="1" x14ac:dyDescent="0.2">
      <c r="A80" s="10">
        <f>A79+1</f>
        <v>52</v>
      </c>
      <c r="D80" s="13" t="s">
        <v>5</v>
      </c>
      <c r="E80" s="19"/>
      <c r="H80" s="20">
        <f>SUM(H76:H79)</f>
        <v>0</v>
      </c>
      <c r="I80" s="20">
        <f>SUM(I76:I79)</f>
        <v>68.768742224999997</v>
      </c>
      <c r="J80" s="20">
        <f>SUM(J76:J79)</f>
        <v>231.08576142499999</v>
      </c>
      <c r="K80" s="20">
        <f t="shared" ref="K80:W80" si="41">SUM(K76:K79)</f>
        <v>411.82591616249999</v>
      </c>
      <c r="L80" s="20">
        <f t="shared" si="41"/>
        <v>575.84774668749992</v>
      </c>
      <c r="M80" s="20">
        <f t="shared" si="41"/>
        <v>714.14221591362332</v>
      </c>
      <c r="N80" s="20">
        <f t="shared" si="41"/>
        <v>755.34754741797792</v>
      </c>
      <c r="O80" s="20">
        <f t="shared" si="41"/>
        <v>716.20929574675051</v>
      </c>
      <c r="P80" s="20">
        <f t="shared" si="41"/>
        <v>679.69605798580449</v>
      </c>
      <c r="Q80" s="20">
        <f t="shared" si="41"/>
        <v>645.55077176287728</v>
      </c>
      <c r="R80" s="20">
        <f t="shared" si="41"/>
        <v>613.54180899199457</v>
      </c>
      <c r="S80" s="20">
        <f t="shared" si="41"/>
        <v>583.04886411993289</v>
      </c>
      <c r="T80" s="20">
        <f t="shared" si="41"/>
        <v>553.10183479061459</v>
      </c>
      <c r="U80" s="20">
        <f t="shared" si="41"/>
        <v>523.2389776420888</v>
      </c>
      <c r="V80" s="20">
        <f t="shared" si="41"/>
        <v>493.45608406531602</v>
      </c>
      <c r="W80" s="20">
        <f t="shared" si="41"/>
        <v>463.74915588170848</v>
      </c>
    </row>
    <row r="81" spans="1:24" s="8" customFormat="1" x14ac:dyDescent="0.2">
      <c r="A81" s="10"/>
      <c r="D81" s="13"/>
      <c r="E81" s="19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4" s="8" customFormat="1" x14ac:dyDescent="0.2">
      <c r="A82" s="10"/>
      <c r="C82" s="8" t="s">
        <v>17</v>
      </c>
      <c r="D82" s="13"/>
      <c r="E82" s="19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4" s="8" customFormat="1" x14ac:dyDescent="0.2">
      <c r="A83" s="10">
        <f>A80+1</f>
        <v>53</v>
      </c>
      <c r="D83" s="13" t="s">
        <v>4</v>
      </c>
      <c r="E83" s="19"/>
      <c r="I83" s="12">
        <f t="shared" ref="I83:W83" si="42">I51</f>
        <v>0</v>
      </c>
      <c r="J83" s="12">
        <f t="shared" si="42"/>
        <v>0</v>
      </c>
      <c r="K83" s="12">
        <f t="shared" si="42"/>
        <v>0</v>
      </c>
      <c r="L83" s="12">
        <f t="shared" si="42"/>
        <v>0</v>
      </c>
      <c r="M83" s="12">
        <f t="shared" si="42"/>
        <v>9.9573942816249996</v>
      </c>
      <c r="N83" s="12">
        <f t="shared" si="42"/>
        <v>19.914788563249999</v>
      </c>
      <c r="O83" s="12">
        <f t="shared" si="42"/>
        <v>19.914788563249999</v>
      </c>
      <c r="P83" s="12">
        <f t="shared" si="42"/>
        <v>19.914788563249999</v>
      </c>
      <c r="Q83" s="12">
        <f t="shared" si="42"/>
        <v>19.914788563249999</v>
      </c>
      <c r="R83" s="12">
        <f t="shared" si="42"/>
        <v>19.914788563249999</v>
      </c>
      <c r="S83" s="12">
        <f t="shared" si="42"/>
        <v>19.914788563249999</v>
      </c>
      <c r="T83" s="12">
        <f t="shared" si="42"/>
        <v>19.914788563249999</v>
      </c>
      <c r="U83" s="12">
        <f t="shared" si="42"/>
        <v>19.914788563249999</v>
      </c>
      <c r="V83" s="12">
        <f t="shared" si="42"/>
        <v>19.914788563249999</v>
      </c>
      <c r="W83" s="12">
        <f t="shared" si="42"/>
        <v>19.914788563249999</v>
      </c>
    </row>
    <row r="84" spans="1:24" s="8" customFormat="1" x14ac:dyDescent="0.2">
      <c r="A84" s="10">
        <f t="shared" ref="A84:A89" si="43">A83+1</f>
        <v>54</v>
      </c>
      <c r="D84" s="13" t="s">
        <v>34</v>
      </c>
      <c r="E84" s="19"/>
      <c r="I84" s="12">
        <f t="shared" ref="I84:W84" si="44">I15*I16*I80</f>
        <v>2.0630622667499998</v>
      </c>
      <c r="J84" s="12">
        <f t="shared" si="44"/>
        <v>6.9325728427499991</v>
      </c>
      <c r="K84" s="12">
        <f t="shared" si="44"/>
        <v>12.354777484874999</v>
      </c>
      <c r="L84" s="12">
        <f t="shared" si="44"/>
        <v>17.275432400624997</v>
      </c>
      <c r="M84" s="12">
        <f t="shared" si="44"/>
        <v>21.4242664774087</v>
      </c>
      <c r="N84" s="12">
        <f t="shared" si="44"/>
        <v>22.660426422539338</v>
      </c>
      <c r="O84" s="12">
        <f t="shared" si="44"/>
        <v>21.486278872402515</v>
      </c>
      <c r="P84" s="12">
        <f t="shared" si="44"/>
        <v>20.390881739574134</v>
      </c>
      <c r="Q84" s="12">
        <f t="shared" si="44"/>
        <v>19.366523152886316</v>
      </c>
      <c r="R84" s="12">
        <f t="shared" si="44"/>
        <v>18.406254269759838</v>
      </c>
      <c r="S84" s="12">
        <f t="shared" si="44"/>
        <v>17.491465923597985</v>
      </c>
      <c r="T84" s="12">
        <f t="shared" si="44"/>
        <v>16.593055043718437</v>
      </c>
      <c r="U84" s="12">
        <f t="shared" si="44"/>
        <v>15.697169329262664</v>
      </c>
      <c r="V84" s="12">
        <f t="shared" si="44"/>
        <v>14.80368252195948</v>
      </c>
      <c r="W84" s="12">
        <f t="shared" si="44"/>
        <v>13.912474676451254</v>
      </c>
    </row>
    <row r="85" spans="1:24" s="8" customFormat="1" x14ac:dyDescent="0.2">
      <c r="A85" s="10">
        <f t="shared" si="43"/>
        <v>55</v>
      </c>
      <c r="D85" s="13" t="s">
        <v>35</v>
      </c>
      <c r="E85" s="19"/>
      <c r="I85" s="12">
        <f t="shared" ref="I85:W85" si="45">I18*I19*I80</f>
        <v>3.7822808223749997</v>
      </c>
      <c r="J85" s="12">
        <f t="shared" si="45"/>
        <v>12.709716878375</v>
      </c>
      <c r="K85" s="12">
        <f t="shared" si="45"/>
        <v>22.650425388937499</v>
      </c>
      <c r="L85" s="12">
        <f t="shared" si="45"/>
        <v>31.671626067812497</v>
      </c>
      <c r="M85" s="12">
        <f t="shared" si="45"/>
        <v>39.27782187524928</v>
      </c>
      <c r="N85" s="12">
        <f t="shared" si="45"/>
        <v>41.544115107988787</v>
      </c>
      <c r="O85" s="12">
        <f t="shared" si="45"/>
        <v>39.391511266071277</v>
      </c>
      <c r="P85" s="12">
        <f t="shared" si="45"/>
        <v>37.383283189219249</v>
      </c>
      <c r="Q85" s="12">
        <f t="shared" si="45"/>
        <v>35.505292446958251</v>
      </c>
      <c r="R85" s="12">
        <f t="shared" si="45"/>
        <v>33.7447994945597</v>
      </c>
      <c r="S85" s="12">
        <f t="shared" si="45"/>
        <v>32.067687526596309</v>
      </c>
      <c r="T85" s="12">
        <f t="shared" si="45"/>
        <v>30.420600913483803</v>
      </c>
      <c r="U85" s="12">
        <f t="shared" si="45"/>
        <v>28.778143770314884</v>
      </c>
      <c r="V85" s="12">
        <f t="shared" si="45"/>
        <v>27.140084623592383</v>
      </c>
      <c r="W85" s="12">
        <f t="shared" si="45"/>
        <v>25.506203573493966</v>
      </c>
    </row>
    <row r="86" spans="1:24" s="8" customFormat="1" x14ac:dyDescent="0.2">
      <c r="A86" s="10">
        <f t="shared" si="43"/>
        <v>56</v>
      </c>
      <c r="D86" s="13" t="s">
        <v>73</v>
      </c>
      <c r="E86" s="19"/>
      <c r="I86" s="12">
        <f>IF($F24="Y",I85*I25/(1-I25),I85*I25/(1-I25)+(I51+I59)*I25)</f>
        <v>2.0366127505096148</v>
      </c>
      <c r="J86" s="12">
        <f t="shared" ref="J86:W86" si="46">IF($F24="Y",J85*J25/(1-J25),J85*J25/(1-J25)+(J51+J59)*J25)</f>
        <v>6.8436937037403842</v>
      </c>
      <c r="K86" s="12">
        <f t="shared" si="46"/>
        <v>12.196382901735575</v>
      </c>
      <c r="L86" s="12">
        <f t="shared" si="46"/>
        <v>17.05395249805288</v>
      </c>
      <c r="M86" s="12">
        <f t="shared" si="46"/>
        <v>21.149596394364995</v>
      </c>
      <c r="N86" s="12">
        <f t="shared" si="46"/>
        <v>22.369908135070883</v>
      </c>
      <c r="O86" s="12">
        <f t="shared" si="46"/>
        <v>21.210813758653764</v>
      </c>
      <c r="P86" s="12">
        <f t="shared" si="46"/>
        <v>20.129460178810362</v>
      </c>
      <c r="Q86" s="12">
        <f t="shared" si="46"/>
        <v>19.11823439451598</v>
      </c>
      <c r="R86" s="12">
        <f t="shared" si="46"/>
        <v>18.170276650916758</v>
      </c>
      <c r="S86" s="12">
        <f t="shared" si="46"/>
        <v>17.267216360474936</v>
      </c>
      <c r="T86" s="12">
        <f t="shared" si="46"/>
        <v>16.380323568798968</v>
      </c>
      <c r="U86" s="12">
        <f t="shared" si="46"/>
        <v>15.49592356863109</v>
      </c>
      <c r="V86" s="12">
        <f t="shared" si="46"/>
        <v>14.613891720395896</v>
      </c>
      <c r="W86" s="12">
        <f t="shared" si="46"/>
        <v>13.734109616496749</v>
      </c>
    </row>
    <row r="87" spans="1:24" s="8" customFormat="1" x14ac:dyDescent="0.2">
      <c r="A87" s="10">
        <f t="shared" si="43"/>
        <v>57</v>
      </c>
      <c r="D87" s="13" t="s">
        <v>74</v>
      </c>
      <c r="E87" s="19"/>
      <c r="I87" s="12">
        <f>IF($F28="Y",(I85+I86)*I29/(1-I29),(I85+I86)*I29/(1-I29)+(I51+I65)*I29)</f>
        <v>0.56427182080188676</v>
      </c>
      <c r="J87" s="12">
        <f t="shared" ref="J87:W87" si="47">IF($F28="Y",(J85+J86)*J29/(1-J29),(J85+J86)*J29/(1-J29)+(J51+J65)*J29)</f>
        <v>1.8961402977830191</v>
      </c>
      <c r="K87" s="12">
        <f t="shared" si="47"/>
        <v>3.3791771093632077</v>
      </c>
      <c r="L87" s="12">
        <f t="shared" si="47"/>
        <v>4.7250341654481129</v>
      </c>
      <c r="M87" s="12">
        <f t="shared" si="47"/>
        <v>5.8597891345260011</v>
      </c>
      <c r="N87" s="12">
        <f t="shared" si="47"/>
        <v>6.1978934342765202</v>
      </c>
      <c r="O87" s="12">
        <f t="shared" si="47"/>
        <v>5.876750254701288</v>
      </c>
      <c r="P87" s="12">
        <f t="shared" si="47"/>
        <v>5.5771462414807127</v>
      </c>
      <c r="Q87" s="12">
        <f t="shared" si="47"/>
        <v>5.2969721070494984</v>
      </c>
      <c r="R87" s="12">
        <f t="shared" si="47"/>
        <v>5.0343272611453704</v>
      </c>
      <c r="S87" s="12">
        <f t="shared" si="47"/>
        <v>4.7841218775966423</v>
      </c>
      <c r="T87" s="12">
        <f t="shared" si="47"/>
        <v>4.5383959239071929</v>
      </c>
      <c r="U87" s="12">
        <f t="shared" si="47"/>
        <v>4.2933606326928748</v>
      </c>
      <c r="V87" s="12">
        <f t="shared" si="47"/>
        <v>4.0489814708299301</v>
      </c>
      <c r="W87" s="12">
        <f t="shared" si="47"/>
        <v>3.8052256318507895</v>
      </c>
    </row>
    <row r="88" spans="1:24" s="8" customFormat="1" x14ac:dyDescent="0.2">
      <c r="A88" s="10">
        <f t="shared" si="43"/>
        <v>58</v>
      </c>
      <c r="D88" s="13" t="s">
        <v>19</v>
      </c>
      <c r="E88" s="19"/>
      <c r="I88" s="12">
        <f>(I80&gt;0)*(H88*(1+I32)+(H44+H45)*I31)</f>
        <v>0</v>
      </c>
      <c r="J88" s="12">
        <f>(J80&gt;0)*(I88*(1+J32)+(I44+I45)*J31)</f>
        <v>0</v>
      </c>
      <c r="K88" s="12">
        <f t="shared" ref="K88:W88" si="48">(K80&gt;0)*(J88*(1+K32)+J44*K31)</f>
        <v>0</v>
      </c>
      <c r="L88" s="12">
        <f t="shared" si="48"/>
        <v>0</v>
      </c>
      <c r="M88" s="12">
        <f t="shared" si="48"/>
        <v>0</v>
      </c>
      <c r="N88" s="12">
        <f t="shared" si="48"/>
        <v>15.931830850599997</v>
      </c>
      <c r="O88" s="12">
        <f t="shared" si="48"/>
        <v>16.250467467611998</v>
      </c>
      <c r="P88" s="12">
        <f t="shared" si="48"/>
        <v>16.575476816964237</v>
      </c>
      <c r="Q88" s="12">
        <f t="shared" si="48"/>
        <v>16.906986353303523</v>
      </c>
      <c r="R88" s="12">
        <f t="shared" si="48"/>
        <v>17.245126080369594</v>
      </c>
      <c r="S88" s="12">
        <f t="shared" si="48"/>
        <v>17.590028601976986</v>
      </c>
      <c r="T88" s="12">
        <f t="shared" si="48"/>
        <v>17.941829174016526</v>
      </c>
      <c r="U88" s="12">
        <f t="shared" si="48"/>
        <v>18.300665757496855</v>
      </c>
      <c r="V88" s="12">
        <f t="shared" si="48"/>
        <v>18.666679072646794</v>
      </c>
      <c r="W88" s="12">
        <f t="shared" si="48"/>
        <v>19.04001265409973</v>
      </c>
    </row>
    <row r="89" spans="1:24" s="8" customFormat="1" x14ac:dyDescent="0.2">
      <c r="A89" s="10">
        <f t="shared" si="43"/>
        <v>59</v>
      </c>
      <c r="D89" s="13" t="s">
        <v>5</v>
      </c>
      <c r="E89" s="19"/>
      <c r="I89" s="20">
        <f>SUM(I83:I88)</f>
        <v>8.4462276604365005</v>
      </c>
      <c r="J89" s="20">
        <f t="shared" ref="J89:W89" si="49">SUM(J83:J88)</f>
        <v>28.382123722648405</v>
      </c>
      <c r="K89" s="20">
        <f t="shared" si="49"/>
        <v>50.58076288491128</v>
      </c>
      <c r="L89" s="20">
        <f t="shared" si="49"/>
        <v>70.726045131938477</v>
      </c>
      <c r="M89" s="20">
        <f t="shared" si="49"/>
        <v>97.668868163173968</v>
      </c>
      <c r="N89" s="20">
        <f t="shared" si="49"/>
        <v>128.61896251372553</v>
      </c>
      <c r="O89" s="20">
        <f t="shared" si="49"/>
        <v>124.13061018269083</v>
      </c>
      <c r="P89" s="20">
        <f t="shared" si="49"/>
        <v>119.9710367292987</v>
      </c>
      <c r="Q89" s="20">
        <f t="shared" si="49"/>
        <v>116.10879701796357</v>
      </c>
      <c r="R89" s="20">
        <f t="shared" si="49"/>
        <v>112.51557232000127</v>
      </c>
      <c r="S89" s="20">
        <f t="shared" si="49"/>
        <v>109.11530885349285</v>
      </c>
      <c r="T89" s="20">
        <f t="shared" si="49"/>
        <v>105.78899318717492</v>
      </c>
      <c r="U89" s="20">
        <f t="shared" si="49"/>
        <v>102.48005162164837</v>
      </c>
      <c r="V89" s="20">
        <f t="shared" si="49"/>
        <v>99.188107972674487</v>
      </c>
      <c r="W89" s="20">
        <f t="shared" si="49"/>
        <v>95.912814715642483</v>
      </c>
      <c r="X89" s="45"/>
    </row>
    <row r="90" spans="1:24" s="8" customFormat="1" x14ac:dyDescent="0.2">
      <c r="A90" s="4"/>
      <c r="E90" s="9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2" spans="1:24" x14ac:dyDescent="0.2"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</row>
    <row r="93" spans="1:24" x14ac:dyDescent="0.2"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</row>
    <row r="94" spans="1:24" x14ac:dyDescent="0.2"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</row>
    <row r="95" spans="1:24" x14ac:dyDescent="0.2"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5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Y95"/>
  <sheetViews>
    <sheetView zoomScale="80" zoomScaleNormal="80" workbookViewId="0">
      <selection activeCell="L8" sqref="H8:L8"/>
    </sheetView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2.7109375" style="1" customWidth="1"/>
    <col min="4" max="4" width="2.7109375" style="3" customWidth="1"/>
    <col min="5" max="5" width="35.7109375" style="3" customWidth="1"/>
    <col min="6" max="6" width="10.7109375" style="2" customWidth="1"/>
    <col min="7" max="7" width="2.7109375" style="3" customWidth="1"/>
    <col min="8" max="71" width="10.7109375" style="3" customWidth="1"/>
    <col min="72" max="16384" width="9.140625" style="3"/>
  </cols>
  <sheetData>
    <row r="1" spans="1:24" x14ac:dyDescent="0.2">
      <c r="A1" s="1" t="s">
        <v>22</v>
      </c>
      <c r="B1" s="1"/>
      <c r="E1" s="29" t="s">
        <v>69</v>
      </c>
    </row>
    <row r="2" spans="1:24" x14ac:dyDescent="0.2">
      <c r="A2" s="1" t="s">
        <v>0</v>
      </c>
      <c r="B2" s="1"/>
    </row>
    <row r="3" spans="1:24" s="5" customFormat="1" x14ac:dyDescent="0.2">
      <c r="A3" s="4"/>
      <c r="E3" s="6"/>
      <c r="F3" s="4" t="s">
        <v>3</v>
      </c>
      <c r="H3" s="5">
        <v>2015</v>
      </c>
      <c r="I3" s="5">
        <v>2016</v>
      </c>
      <c r="J3" s="5">
        <f>I3+1</f>
        <v>2017</v>
      </c>
      <c r="K3" s="5">
        <f t="shared" ref="K3:W4" si="0">J3+1</f>
        <v>2018</v>
      </c>
      <c r="L3" s="5">
        <f t="shared" si="0"/>
        <v>2019</v>
      </c>
      <c r="M3" s="5">
        <f t="shared" si="0"/>
        <v>2020</v>
      </c>
      <c r="N3" s="5">
        <f t="shared" si="0"/>
        <v>2021</v>
      </c>
      <c r="O3" s="5">
        <f t="shared" si="0"/>
        <v>2022</v>
      </c>
      <c r="P3" s="5">
        <f t="shared" si="0"/>
        <v>2023</v>
      </c>
      <c r="Q3" s="5">
        <f t="shared" si="0"/>
        <v>2024</v>
      </c>
      <c r="R3" s="5">
        <f t="shared" si="0"/>
        <v>2025</v>
      </c>
      <c r="S3" s="5">
        <f t="shared" si="0"/>
        <v>2026</v>
      </c>
      <c r="T3" s="5">
        <f t="shared" si="0"/>
        <v>2027</v>
      </c>
      <c r="U3" s="5">
        <f t="shared" si="0"/>
        <v>2028</v>
      </c>
      <c r="V3" s="5">
        <f t="shared" si="0"/>
        <v>2029</v>
      </c>
      <c r="W3" s="5">
        <f t="shared" si="0"/>
        <v>2030</v>
      </c>
    </row>
    <row r="4" spans="1:24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si="0"/>
        <v>3</v>
      </c>
      <c r="L4" s="10">
        <f t="shared" si="0"/>
        <v>4</v>
      </c>
      <c r="M4" s="10">
        <f t="shared" si="0"/>
        <v>5</v>
      </c>
      <c r="N4" s="10">
        <f t="shared" si="0"/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10">
        <f t="shared" si="0"/>
        <v>11</v>
      </c>
      <c r="T4" s="10">
        <f t="shared" si="0"/>
        <v>12</v>
      </c>
      <c r="U4" s="10">
        <f t="shared" si="0"/>
        <v>13</v>
      </c>
      <c r="V4" s="10">
        <f t="shared" si="0"/>
        <v>14</v>
      </c>
      <c r="W4" s="10">
        <f t="shared" si="0"/>
        <v>15</v>
      </c>
      <c r="X4" s="10"/>
    </row>
    <row r="5" spans="1:24" s="8" customFormat="1" x14ac:dyDescent="0.2">
      <c r="A5" s="4"/>
      <c r="E5" s="9"/>
      <c r="F5" s="1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4" s="8" customFormat="1" x14ac:dyDescent="0.2">
      <c r="A6" s="4"/>
      <c r="C6" s="8" t="s">
        <v>64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4" s="8" customFormat="1" x14ac:dyDescent="0.2">
      <c r="A7" s="10">
        <v>1</v>
      </c>
      <c r="D7" s="13" t="s">
        <v>23</v>
      </c>
      <c r="E7" s="19"/>
      <c r="F7" s="21">
        <v>2019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4" s="8" customFormat="1" x14ac:dyDescent="0.2">
      <c r="A8" s="10">
        <f>A7+1</f>
        <v>2</v>
      </c>
      <c r="D8" s="13" t="s">
        <v>32</v>
      </c>
      <c r="E8" s="19"/>
      <c r="F8" s="17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</row>
    <row r="9" spans="1:24" x14ac:dyDescent="0.2">
      <c r="A9" s="10"/>
      <c r="F9" s="30"/>
    </row>
    <row r="10" spans="1:24" s="8" customFormat="1" x14ac:dyDescent="0.2">
      <c r="A10" s="10">
        <f>A8+1</f>
        <v>3</v>
      </c>
      <c r="D10" s="13" t="s">
        <v>30</v>
      </c>
      <c r="E10" s="19"/>
      <c r="F10" s="18" t="s">
        <v>33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4" s="8" customFormat="1" x14ac:dyDescent="0.2">
      <c r="A11" s="10">
        <f>A10+1</f>
        <v>4</v>
      </c>
      <c r="D11" s="13" t="s">
        <v>31</v>
      </c>
      <c r="E11" s="19"/>
      <c r="F11" s="18" t="s">
        <v>37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4" s="8" customFormat="1" x14ac:dyDescent="0.2">
      <c r="A12" s="10"/>
      <c r="D12" s="13"/>
      <c r="E12" s="19"/>
      <c r="F12" s="1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4" s="8" customFormat="1" x14ac:dyDescent="0.2">
      <c r="A13" s="10">
        <f>A11+1</f>
        <v>5</v>
      </c>
      <c r="D13" s="13" t="s">
        <v>71</v>
      </c>
      <c r="E13" s="19"/>
      <c r="F13" s="22">
        <v>2.5000000000000001E-2</v>
      </c>
      <c r="G13" s="23"/>
      <c r="H13" s="36">
        <f>$F13</f>
        <v>2.5000000000000001E-2</v>
      </c>
      <c r="I13" s="36">
        <f>$F13</f>
        <v>2.5000000000000001E-2</v>
      </c>
      <c r="J13" s="36">
        <f t="shared" ref="J13:W13" si="1">$F13</f>
        <v>2.5000000000000001E-2</v>
      </c>
      <c r="K13" s="36">
        <f t="shared" si="1"/>
        <v>2.5000000000000001E-2</v>
      </c>
      <c r="L13" s="36">
        <f t="shared" si="1"/>
        <v>2.5000000000000001E-2</v>
      </c>
      <c r="M13" s="36">
        <f t="shared" si="1"/>
        <v>2.5000000000000001E-2</v>
      </c>
      <c r="N13" s="36">
        <f t="shared" si="1"/>
        <v>2.5000000000000001E-2</v>
      </c>
      <c r="O13" s="36">
        <f t="shared" si="1"/>
        <v>2.5000000000000001E-2</v>
      </c>
      <c r="P13" s="36">
        <f t="shared" si="1"/>
        <v>2.5000000000000001E-2</v>
      </c>
      <c r="Q13" s="36">
        <f t="shared" si="1"/>
        <v>2.5000000000000001E-2</v>
      </c>
      <c r="R13" s="36">
        <f t="shared" si="1"/>
        <v>2.5000000000000001E-2</v>
      </c>
      <c r="S13" s="36">
        <f t="shared" si="1"/>
        <v>2.5000000000000001E-2</v>
      </c>
      <c r="T13" s="36">
        <f t="shared" si="1"/>
        <v>2.5000000000000001E-2</v>
      </c>
      <c r="U13" s="36">
        <f t="shared" si="1"/>
        <v>2.5000000000000001E-2</v>
      </c>
      <c r="V13" s="36">
        <f t="shared" si="1"/>
        <v>2.5000000000000001E-2</v>
      </c>
      <c r="W13" s="36">
        <f t="shared" si="1"/>
        <v>2.5000000000000001E-2</v>
      </c>
    </row>
    <row r="14" spans="1:24" s="8" customFormat="1" x14ac:dyDescent="0.2">
      <c r="A14" s="10"/>
      <c r="D14" s="13"/>
      <c r="E14" s="19"/>
      <c r="F14" s="24"/>
      <c r="G14" s="23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4" s="8" customFormat="1" x14ac:dyDescent="0.2">
      <c r="A15" s="10">
        <f>A13+1</f>
        <v>6</v>
      </c>
      <c r="D15" s="13" t="s">
        <v>24</v>
      </c>
      <c r="E15" s="19"/>
      <c r="F15" s="22">
        <v>0.5</v>
      </c>
      <c r="G15" s="23"/>
      <c r="H15" s="15"/>
      <c r="I15" s="36">
        <f t="shared" ref="I15:W16" si="2">$F15</f>
        <v>0.5</v>
      </c>
      <c r="J15" s="36">
        <f t="shared" si="2"/>
        <v>0.5</v>
      </c>
      <c r="K15" s="36">
        <f t="shared" si="2"/>
        <v>0.5</v>
      </c>
      <c r="L15" s="36">
        <f t="shared" si="2"/>
        <v>0.5</v>
      </c>
      <c r="M15" s="36">
        <f t="shared" si="2"/>
        <v>0.5</v>
      </c>
      <c r="N15" s="36">
        <f t="shared" si="2"/>
        <v>0.5</v>
      </c>
      <c r="O15" s="36">
        <f t="shared" si="2"/>
        <v>0.5</v>
      </c>
      <c r="P15" s="36">
        <f t="shared" si="2"/>
        <v>0.5</v>
      </c>
      <c r="Q15" s="36">
        <f t="shared" si="2"/>
        <v>0.5</v>
      </c>
      <c r="R15" s="36">
        <f t="shared" si="2"/>
        <v>0.5</v>
      </c>
      <c r="S15" s="36">
        <f t="shared" si="2"/>
        <v>0.5</v>
      </c>
      <c r="T15" s="36">
        <f t="shared" si="2"/>
        <v>0.5</v>
      </c>
      <c r="U15" s="36">
        <f t="shared" si="2"/>
        <v>0.5</v>
      </c>
      <c r="V15" s="36">
        <f t="shared" si="2"/>
        <v>0.5</v>
      </c>
      <c r="W15" s="36">
        <f t="shared" si="2"/>
        <v>0.5</v>
      </c>
    </row>
    <row r="16" spans="1:24" s="8" customFormat="1" x14ac:dyDescent="0.2">
      <c r="A16" s="10">
        <f>A15+1</f>
        <v>7</v>
      </c>
      <c r="D16" s="13" t="s">
        <v>25</v>
      </c>
      <c r="E16" s="19"/>
      <c r="F16" s="22">
        <v>0.06</v>
      </c>
      <c r="G16" s="23"/>
      <c r="H16" s="15"/>
      <c r="I16" s="36">
        <f t="shared" si="2"/>
        <v>0.06</v>
      </c>
      <c r="J16" s="36">
        <f t="shared" si="2"/>
        <v>0.06</v>
      </c>
      <c r="K16" s="36">
        <f t="shared" si="2"/>
        <v>0.06</v>
      </c>
      <c r="L16" s="36">
        <f t="shared" si="2"/>
        <v>0.06</v>
      </c>
      <c r="M16" s="36">
        <f t="shared" si="2"/>
        <v>0.06</v>
      </c>
      <c r="N16" s="36">
        <f t="shared" si="2"/>
        <v>0.06</v>
      </c>
      <c r="O16" s="36">
        <f t="shared" si="2"/>
        <v>0.06</v>
      </c>
      <c r="P16" s="36">
        <f t="shared" si="2"/>
        <v>0.06</v>
      </c>
      <c r="Q16" s="36">
        <f t="shared" si="2"/>
        <v>0.06</v>
      </c>
      <c r="R16" s="36">
        <f t="shared" si="2"/>
        <v>0.06</v>
      </c>
      <c r="S16" s="36">
        <f t="shared" si="2"/>
        <v>0.06</v>
      </c>
      <c r="T16" s="36">
        <f t="shared" si="2"/>
        <v>0.06</v>
      </c>
      <c r="U16" s="36">
        <f t="shared" si="2"/>
        <v>0.06</v>
      </c>
      <c r="V16" s="36">
        <f t="shared" si="2"/>
        <v>0.06</v>
      </c>
      <c r="W16" s="36">
        <f t="shared" si="2"/>
        <v>0.06</v>
      </c>
    </row>
    <row r="17" spans="1:24" s="8" customFormat="1" x14ac:dyDescent="0.2">
      <c r="A17" s="10"/>
      <c r="D17" s="13"/>
      <c r="E17" s="19"/>
      <c r="F17" s="24"/>
      <c r="G17" s="23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4" s="8" customFormat="1" x14ac:dyDescent="0.2">
      <c r="A18" s="10">
        <f>A16+1</f>
        <v>8</v>
      </c>
      <c r="D18" s="13" t="s">
        <v>26</v>
      </c>
      <c r="E18" s="19"/>
      <c r="F18" s="26"/>
      <c r="G18" s="23"/>
      <c r="H18" s="15"/>
      <c r="I18" s="15">
        <f t="shared" ref="I18:W18" si="3">1-I15</f>
        <v>0.5</v>
      </c>
      <c r="J18" s="15">
        <f t="shared" si="3"/>
        <v>0.5</v>
      </c>
      <c r="K18" s="15">
        <f t="shared" si="3"/>
        <v>0.5</v>
      </c>
      <c r="L18" s="15">
        <f t="shared" si="3"/>
        <v>0.5</v>
      </c>
      <c r="M18" s="15">
        <f t="shared" si="3"/>
        <v>0.5</v>
      </c>
      <c r="N18" s="15">
        <f t="shared" si="3"/>
        <v>0.5</v>
      </c>
      <c r="O18" s="15">
        <f t="shared" si="3"/>
        <v>0.5</v>
      </c>
      <c r="P18" s="15">
        <f t="shared" si="3"/>
        <v>0.5</v>
      </c>
      <c r="Q18" s="15">
        <f t="shared" si="3"/>
        <v>0.5</v>
      </c>
      <c r="R18" s="15">
        <f t="shared" si="3"/>
        <v>0.5</v>
      </c>
      <c r="S18" s="15">
        <f t="shared" si="3"/>
        <v>0.5</v>
      </c>
      <c r="T18" s="15">
        <f t="shared" si="3"/>
        <v>0.5</v>
      </c>
      <c r="U18" s="15">
        <f t="shared" si="3"/>
        <v>0.5</v>
      </c>
      <c r="V18" s="15">
        <f t="shared" si="3"/>
        <v>0.5</v>
      </c>
      <c r="W18" s="15">
        <f t="shared" si="3"/>
        <v>0.5</v>
      </c>
    </row>
    <row r="19" spans="1:24" s="8" customFormat="1" x14ac:dyDescent="0.2">
      <c r="A19" s="10">
        <f>A18+1</f>
        <v>9</v>
      </c>
      <c r="D19" s="13" t="s">
        <v>27</v>
      </c>
      <c r="E19" s="19"/>
      <c r="F19" s="22">
        <v>0.11</v>
      </c>
      <c r="G19" s="23"/>
      <c r="H19" s="15"/>
      <c r="I19" s="36">
        <f t="shared" ref="I19:W19" si="4">$F19</f>
        <v>0.11</v>
      </c>
      <c r="J19" s="36">
        <f t="shared" si="4"/>
        <v>0.11</v>
      </c>
      <c r="K19" s="36">
        <f t="shared" si="4"/>
        <v>0.11</v>
      </c>
      <c r="L19" s="36">
        <f t="shared" si="4"/>
        <v>0.11</v>
      </c>
      <c r="M19" s="36">
        <f t="shared" si="4"/>
        <v>0.11</v>
      </c>
      <c r="N19" s="36">
        <f t="shared" si="4"/>
        <v>0.11</v>
      </c>
      <c r="O19" s="36">
        <f t="shared" si="4"/>
        <v>0.11</v>
      </c>
      <c r="P19" s="36">
        <f t="shared" si="4"/>
        <v>0.11</v>
      </c>
      <c r="Q19" s="36">
        <f t="shared" si="4"/>
        <v>0.11</v>
      </c>
      <c r="R19" s="36">
        <f t="shared" si="4"/>
        <v>0.11</v>
      </c>
      <c r="S19" s="36">
        <f t="shared" si="4"/>
        <v>0.11</v>
      </c>
      <c r="T19" s="36">
        <f t="shared" si="4"/>
        <v>0.11</v>
      </c>
      <c r="U19" s="36">
        <f t="shared" si="4"/>
        <v>0.11</v>
      </c>
      <c r="V19" s="36">
        <f t="shared" si="4"/>
        <v>0.11</v>
      </c>
      <c r="W19" s="36">
        <f t="shared" si="4"/>
        <v>0.11</v>
      </c>
    </row>
    <row r="20" spans="1:24" s="8" customFormat="1" x14ac:dyDescent="0.2">
      <c r="A20" s="10"/>
      <c r="D20" s="13"/>
      <c r="E20" s="19"/>
      <c r="F20" s="2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4" s="8" customFormat="1" x14ac:dyDescent="0.2">
      <c r="A21" s="10">
        <f>A19+1</f>
        <v>10</v>
      </c>
      <c r="D21" s="13" t="s">
        <v>65</v>
      </c>
      <c r="E21" s="19"/>
      <c r="F21" s="26"/>
      <c r="G21" s="23"/>
      <c r="H21" s="15"/>
      <c r="I21" s="15">
        <f>I15*I16+I18*I19</f>
        <v>8.4999999999999992E-2</v>
      </c>
      <c r="J21" s="15">
        <f t="shared" ref="J21:W21" si="5">J15*J16+J18*J19</f>
        <v>8.4999999999999992E-2</v>
      </c>
      <c r="K21" s="15">
        <f t="shared" si="5"/>
        <v>8.4999999999999992E-2</v>
      </c>
      <c r="L21" s="15">
        <f t="shared" si="5"/>
        <v>8.4999999999999992E-2</v>
      </c>
      <c r="M21" s="15">
        <f t="shared" si="5"/>
        <v>8.4999999999999992E-2</v>
      </c>
      <c r="N21" s="15">
        <f t="shared" si="5"/>
        <v>8.4999999999999992E-2</v>
      </c>
      <c r="O21" s="15">
        <f t="shared" si="5"/>
        <v>8.4999999999999992E-2</v>
      </c>
      <c r="P21" s="15">
        <f t="shared" si="5"/>
        <v>8.4999999999999992E-2</v>
      </c>
      <c r="Q21" s="15">
        <f t="shared" si="5"/>
        <v>8.4999999999999992E-2</v>
      </c>
      <c r="R21" s="15">
        <f t="shared" si="5"/>
        <v>8.4999999999999992E-2</v>
      </c>
      <c r="S21" s="15">
        <f t="shared" si="5"/>
        <v>8.4999999999999992E-2</v>
      </c>
      <c r="T21" s="15">
        <f t="shared" si="5"/>
        <v>8.4999999999999992E-2</v>
      </c>
      <c r="U21" s="15">
        <f t="shared" si="5"/>
        <v>8.4999999999999992E-2</v>
      </c>
      <c r="V21" s="15">
        <f t="shared" si="5"/>
        <v>8.4999999999999992E-2</v>
      </c>
      <c r="W21" s="15">
        <f t="shared" si="5"/>
        <v>8.4999999999999992E-2</v>
      </c>
    </row>
    <row r="22" spans="1:24" s="8" customFormat="1" x14ac:dyDescent="0.2">
      <c r="A22" s="10"/>
      <c r="D22" s="13"/>
      <c r="E22" s="19"/>
      <c r="F22" s="26"/>
      <c r="G22" s="23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4" s="8" customFormat="1" x14ac:dyDescent="0.2">
      <c r="A23" s="10">
        <f>A21+1</f>
        <v>11</v>
      </c>
      <c r="D23" s="13" t="s">
        <v>81</v>
      </c>
      <c r="E23" s="19"/>
      <c r="F23" s="26"/>
      <c r="G23" s="23"/>
      <c r="H23" s="42"/>
      <c r="I23" s="42">
        <v>0.05</v>
      </c>
      <c r="J23" s="42">
        <f>MAX(0.1*(1-SUM($I23:I23)),(1-SUM($I23:I23))/(16.5-J4))</f>
        <v>9.5000000000000001E-2</v>
      </c>
      <c r="K23" s="42">
        <f>MAX(0.1*(1-SUM($I23:J23)),(1-SUM($I23:J23))/(16.5-K4))</f>
        <v>8.5500000000000007E-2</v>
      </c>
      <c r="L23" s="42">
        <f>MAX(0.1*(1-SUM($I23:K23)),(1-SUM($I23:K23))/(16.5-L4))</f>
        <v>7.6950000000000005E-2</v>
      </c>
      <c r="M23" s="42">
        <f>MAX(0.1*(1-SUM($I23:L23)),(1-SUM($I23:L23))/(16.5-M4))</f>
        <v>6.9254999999999997E-2</v>
      </c>
      <c r="N23" s="42">
        <f>MAX(0.1*(1-SUM($I23:M23)),(1-SUM($I23:M23))/(16.5-N4))</f>
        <v>6.2329499999999996E-2</v>
      </c>
      <c r="O23" s="42">
        <f>MAX(0.1*(1-SUM($I23:N23)),(1-SUM($I23:N23))/(16.5-O4))</f>
        <v>5.9048999999999997E-2</v>
      </c>
      <c r="P23" s="42">
        <f>MAX(0.1*(1-SUM($I23:O23)),(1-SUM($I23:O23))/(16.5-P4))</f>
        <v>5.9048999999999983E-2</v>
      </c>
      <c r="Q23" s="42">
        <f>MAX(0.1*(1-SUM($I23:P23)),(1-SUM($I23:P23))/(16.5-Q4))</f>
        <v>5.9048999999999997E-2</v>
      </c>
      <c r="R23" s="42">
        <f>MAX(0.1*(1-SUM($I23:Q23)),(1-SUM($I23:Q23))/(16.5-R4))</f>
        <v>5.904899999999999E-2</v>
      </c>
      <c r="S23" s="42">
        <f>MAX(0.1*(1-SUM($I23:R23)),(1-SUM($I23:R23))/(16.5-S4))</f>
        <v>5.904899999999999E-2</v>
      </c>
      <c r="T23" s="42">
        <f>MAX(0.1*(1-SUM($I23:S23)),(1-SUM($I23:S23))/(16.5-T4))</f>
        <v>5.9048999999999983E-2</v>
      </c>
      <c r="U23" s="42">
        <f>MAX(0.1*(1-SUM($I23:T23)),(1-SUM($I23:T23))/(16.5-U4))</f>
        <v>5.904899999999997E-2</v>
      </c>
      <c r="V23" s="42">
        <f>MAX(0.1*(1-SUM($I23:U23)),(1-SUM($I23:U23))/(16.5-V4))</f>
        <v>5.9048999999999949E-2</v>
      </c>
      <c r="W23" s="42">
        <f>MAX(0.1*(1-SUM($I23:V23)),(1-SUM($I23:V23))/(16.5-W4))</f>
        <v>5.9048999999999983E-2</v>
      </c>
      <c r="X23" s="42">
        <f>MAX(0.1*(1-SUM($I23:W23)),(1-SUM($I23:W23))/0.5)/2</f>
        <v>2.9524499999999954E-2</v>
      </c>
    </row>
    <row r="24" spans="1:24" s="8" customFormat="1" x14ac:dyDescent="0.2">
      <c r="A24" s="10">
        <f>A23+1</f>
        <v>12</v>
      </c>
      <c r="D24" s="13" t="s">
        <v>85</v>
      </c>
      <c r="E24" s="19"/>
      <c r="F24" s="18" t="s">
        <v>37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s="8" customFormat="1" x14ac:dyDescent="0.2">
      <c r="A25" s="10">
        <f>A24+1</f>
        <v>13</v>
      </c>
      <c r="D25" s="13" t="s">
        <v>82</v>
      </c>
      <c r="E25" s="19"/>
      <c r="F25" s="39">
        <v>0.35</v>
      </c>
      <c r="G25" s="23"/>
      <c r="H25" s="40">
        <f t="shared" ref="H25:W25" si="6">$F25</f>
        <v>0.35</v>
      </c>
      <c r="I25" s="40">
        <f t="shared" si="6"/>
        <v>0.35</v>
      </c>
      <c r="J25" s="40">
        <f t="shared" si="6"/>
        <v>0.35</v>
      </c>
      <c r="K25" s="40">
        <f t="shared" si="6"/>
        <v>0.35</v>
      </c>
      <c r="L25" s="40">
        <f t="shared" si="6"/>
        <v>0.35</v>
      </c>
      <c r="M25" s="40">
        <f t="shared" si="6"/>
        <v>0.35</v>
      </c>
      <c r="N25" s="40">
        <f t="shared" si="6"/>
        <v>0.35</v>
      </c>
      <c r="O25" s="40">
        <f t="shared" si="6"/>
        <v>0.35</v>
      </c>
      <c r="P25" s="40">
        <f t="shared" si="6"/>
        <v>0.35</v>
      </c>
      <c r="Q25" s="40">
        <f t="shared" si="6"/>
        <v>0.35</v>
      </c>
      <c r="R25" s="40">
        <f t="shared" si="6"/>
        <v>0.35</v>
      </c>
      <c r="S25" s="40">
        <f t="shared" si="6"/>
        <v>0.35</v>
      </c>
      <c r="T25" s="40">
        <f t="shared" si="6"/>
        <v>0.35</v>
      </c>
      <c r="U25" s="40">
        <f t="shared" si="6"/>
        <v>0.35</v>
      </c>
      <c r="V25" s="40">
        <f t="shared" si="6"/>
        <v>0.35</v>
      </c>
      <c r="W25" s="40">
        <f t="shared" si="6"/>
        <v>0.35</v>
      </c>
    </row>
    <row r="26" spans="1:24" s="8" customFormat="1" x14ac:dyDescent="0.2">
      <c r="A26" s="10"/>
      <c r="D26" s="13"/>
      <c r="E26" s="19"/>
      <c r="F26" s="41"/>
      <c r="G26" s="23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4" s="8" customFormat="1" x14ac:dyDescent="0.2">
      <c r="A27" s="10">
        <f>A25+1</f>
        <v>14</v>
      </c>
      <c r="D27" s="13" t="s">
        <v>83</v>
      </c>
      <c r="E27" s="19"/>
      <c r="F27" s="38">
        <v>2</v>
      </c>
      <c r="G27" s="23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4" s="8" customFormat="1" x14ac:dyDescent="0.2">
      <c r="A28" s="10">
        <f>A27+1</f>
        <v>15</v>
      </c>
      <c r="D28" s="13" t="s">
        <v>86</v>
      </c>
      <c r="E28" s="19"/>
      <c r="F28" s="22" t="s">
        <v>37</v>
      </c>
      <c r="G28" s="23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s="8" customFormat="1" x14ac:dyDescent="0.2">
      <c r="A29" s="10">
        <f>A28+1</f>
        <v>16</v>
      </c>
      <c r="D29" s="13" t="s">
        <v>84</v>
      </c>
      <c r="E29" s="19"/>
      <c r="F29" s="39">
        <v>8.8400000000000006E-2</v>
      </c>
      <c r="G29" s="23"/>
      <c r="H29" s="40">
        <f t="shared" ref="H29:W29" si="7">$F29</f>
        <v>8.8400000000000006E-2</v>
      </c>
      <c r="I29" s="40">
        <f t="shared" si="7"/>
        <v>8.8400000000000006E-2</v>
      </c>
      <c r="J29" s="40">
        <f t="shared" si="7"/>
        <v>8.8400000000000006E-2</v>
      </c>
      <c r="K29" s="40">
        <f t="shared" si="7"/>
        <v>8.8400000000000006E-2</v>
      </c>
      <c r="L29" s="40">
        <f t="shared" si="7"/>
        <v>8.8400000000000006E-2</v>
      </c>
      <c r="M29" s="40">
        <f t="shared" si="7"/>
        <v>8.8400000000000006E-2</v>
      </c>
      <c r="N29" s="40">
        <f t="shared" si="7"/>
        <v>8.8400000000000006E-2</v>
      </c>
      <c r="O29" s="40">
        <f t="shared" si="7"/>
        <v>8.8400000000000006E-2</v>
      </c>
      <c r="P29" s="40">
        <f t="shared" si="7"/>
        <v>8.8400000000000006E-2</v>
      </c>
      <c r="Q29" s="40">
        <f t="shared" si="7"/>
        <v>8.8400000000000006E-2</v>
      </c>
      <c r="R29" s="40">
        <f t="shared" si="7"/>
        <v>8.8400000000000006E-2</v>
      </c>
      <c r="S29" s="40">
        <f t="shared" si="7"/>
        <v>8.8400000000000006E-2</v>
      </c>
      <c r="T29" s="40">
        <f t="shared" si="7"/>
        <v>8.8400000000000006E-2</v>
      </c>
      <c r="U29" s="40">
        <f t="shared" si="7"/>
        <v>8.8400000000000006E-2</v>
      </c>
      <c r="V29" s="40">
        <f t="shared" si="7"/>
        <v>8.8400000000000006E-2</v>
      </c>
      <c r="W29" s="40">
        <f t="shared" si="7"/>
        <v>8.8400000000000006E-2</v>
      </c>
    </row>
    <row r="30" spans="1:24" s="8" customFormat="1" x14ac:dyDescent="0.2">
      <c r="A30" s="10"/>
      <c r="D30" s="13"/>
      <c r="E30" s="19"/>
      <c r="F30" s="24"/>
      <c r="G30" s="23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4" s="8" customFormat="1" x14ac:dyDescent="0.2">
      <c r="A31" s="10">
        <f>A29+1</f>
        <v>17</v>
      </c>
      <c r="D31" s="13" t="s">
        <v>28</v>
      </c>
      <c r="E31" s="19"/>
      <c r="F31" s="22">
        <v>0.02</v>
      </c>
      <c r="G31" s="23"/>
      <c r="H31" s="15"/>
      <c r="I31" s="36">
        <f t="shared" ref="I31:W32" si="8">$F31</f>
        <v>0.02</v>
      </c>
      <c r="J31" s="36">
        <f t="shared" si="8"/>
        <v>0.02</v>
      </c>
      <c r="K31" s="36">
        <f t="shared" si="8"/>
        <v>0.02</v>
      </c>
      <c r="L31" s="36">
        <f t="shared" si="8"/>
        <v>0.02</v>
      </c>
      <c r="M31" s="36">
        <f t="shared" si="8"/>
        <v>0.02</v>
      </c>
      <c r="N31" s="36">
        <f t="shared" si="8"/>
        <v>0.02</v>
      </c>
      <c r="O31" s="36">
        <f t="shared" si="8"/>
        <v>0.02</v>
      </c>
      <c r="P31" s="36">
        <f t="shared" si="8"/>
        <v>0.02</v>
      </c>
      <c r="Q31" s="36">
        <f t="shared" si="8"/>
        <v>0.02</v>
      </c>
      <c r="R31" s="36">
        <f t="shared" si="8"/>
        <v>0.02</v>
      </c>
      <c r="S31" s="36">
        <f t="shared" si="8"/>
        <v>0.02</v>
      </c>
      <c r="T31" s="36">
        <f t="shared" si="8"/>
        <v>0.02</v>
      </c>
      <c r="U31" s="36">
        <f t="shared" si="8"/>
        <v>0.02</v>
      </c>
      <c r="V31" s="36">
        <f t="shared" si="8"/>
        <v>0.02</v>
      </c>
      <c r="W31" s="36">
        <f t="shared" si="8"/>
        <v>0.02</v>
      </c>
    </row>
    <row r="32" spans="1:24" s="8" customFormat="1" x14ac:dyDescent="0.2">
      <c r="A32" s="10">
        <f>A31+1</f>
        <v>18</v>
      </c>
      <c r="D32" s="13" t="s">
        <v>29</v>
      </c>
      <c r="E32" s="19"/>
      <c r="F32" s="22">
        <v>0.02</v>
      </c>
      <c r="G32" s="23"/>
      <c r="H32" s="15"/>
      <c r="I32" s="36">
        <f t="shared" si="8"/>
        <v>0.02</v>
      </c>
      <c r="J32" s="36">
        <f t="shared" si="8"/>
        <v>0.02</v>
      </c>
      <c r="K32" s="36">
        <f t="shared" si="8"/>
        <v>0.02</v>
      </c>
      <c r="L32" s="36">
        <f t="shared" si="8"/>
        <v>0.02</v>
      </c>
      <c r="M32" s="36">
        <f t="shared" si="8"/>
        <v>0.02</v>
      </c>
      <c r="N32" s="36">
        <f t="shared" si="8"/>
        <v>0.02</v>
      </c>
      <c r="O32" s="36">
        <f t="shared" si="8"/>
        <v>0.02</v>
      </c>
      <c r="P32" s="36">
        <f t="shared" si="8"/>
        <v>0.02</v>
      </c>
      <c r="Q32" s="36">
        <f t="shared" si="8"/>
        <v>0.02</v>
      </c>
      <c r="R32" s="36">
        <f t="shared" si="8"/>
        <v>0.02</v>
      </c>
      <c r="S32" s="36">
        <f t="shared" si="8"/>
        <v>0.02</v>
      </c>
      <c r="T32" s="36">
        <f t="shared" si="8"/>
        <v>0.02</v>
      </c>
      <c r="U32" s="36">
        <f t="shared" si="8"/>
        <v>0.02</v>
      </c>
      <c r="V32" s="36">
        <f t="shared" si="8"/>
        <v>0.02</v>
      </c>
      <c r="W32" s="36">
        <f t="shared" si="8"/>
        <v>0.02</v>
      </c>
    </row>
    <row r="33" spans="1:23" s="8" customFormat="1" x14ac:dyDescent="0.2">
      <c r="A33" s="10"/>
      <c r="E33" s="9"/>
      <c r="F33" s="23"/>
      <c r="G33" s="23"/>
      <c r="H33" s="23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s="8" customFormat="1" x14ac:dyDescent="0.2">
      <c r="A34" s="10"/>
      <c r="C34" s="8" t="s">
        <v>7</v>
      </c>
      <c r="E34" s="9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s="8" customFormat="1" x14ac:dyDescent="0.2">
      <c r="A35" s="10">
        <f>A32+1</f>
        <v>19</v>
      </c>
      <c r="C35" s="8" t="s">
        <v>8</v>
      </c>
      <c r="D35" s="13" t="s">
        <v>9</v>
      </c>
      <c r="E35" s="19"/>
      <c r="H35" s="12">
        <v>0</v>
      </c>
      <c r="I35" s="12">
        <f>H39</f>
        <v>0</v>
      </c>
      <c r="J35" s="12">
        <f>I39</f>
        <v>0</v>
      </c>
      <c r="K35" s="12">
        <f t="shared" ref="K35:W35" si="9">J39</f>
        <v>0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</row>
    <row r="36" spans="1:23" s="8" customFormat="1" x14ac:dyDescent="0.2">
      <c r="A36" s="10">
        <f>A35+1</f>
        <v>20</v>
      </c>
      <c r="D36" s="13" t="s">
        <v>10</v>
      </c>
      <c r="E36" s="19"/>
      <c r="H36" s="12">
        <f>H8</f>
        <v>0</v>
      </c>
      <c r="I36" s="12">
        <f t="shared" ref="I36:W36" si="10">I8</f>
        <v>0</v>
      </c>
      <c r="J36" s="12">
        <f t="shared" si="10"/>
        <v>0</v>
      </c>
      <c r="K36" s="12">
        <f t="shared" si="10"/>
        <v>0</v>
      </c>
      <c r="L36" s="12">
        <f t="shared" si="10"/>
        <v>0</v>
      </c>
      <c r="M36" s="12">
        <f t="shared" si="10"/>
        <v>0</v>
      </c>
      <c r="N36" s="12">
        <f t="shared" si="10"/>
        <v>0</v>
      </c>
      <c r="O36" s="12">
        <f t="shared" si="10"/>
        <v>0</v>
      </c>
      <c r="P36" s="12">
        <f t="shared" si="10"/>
        <v>0</v>
      </c>
      <c r="Q36" s="12">
        <f t="shared" si="10"/>
        <v>0</v>
      </c>
      <c r="R36" s="12">
        <f t="shared" si="10"/>
        <v>0</v>
      </c>
      <c r="S36" s="12">
        <f t="shared" si="10"/>
        <v>0</v>
      </c>
      <c r="T36" s="12">
        <f t="shared" si="10"/>
        <v>0</v>
      </c>
      <c r="U36" s="12">
        <f t="shared" si="10"/>
        <v>0</v>
      </c>
      <c r="V36" s="12">
        <f t="shared" si="10"/>
        <v>0</v>
      </c>
      <c r="W36" s="12">
        <f t="shared" si="10"/>
        <v>0</v>
      </c>
    </row>
    <row r="37" spans="1:23" s="8" customFormat="1" x14ac:dyDescent="0.2">
      <c r="A37" s="10">
        <f>A36+1</f>
        <v>21</v>
      </c>
      <c r="D37" s="13" t="str">
        <f>IF(F11="Y","N/A (CWIP in Rate Base)", IF(F10="IDC","Interest During Construction","AFUDC"))</f>
        <v>N/A (CWIP in Rate Base)</v>
      </c>
      <c r="E37" s="19"/>
      <c r="H37" s="12">
        <f>($F11="N")*((H3&lt;$F7)*(H16*($F10="IDC")+H21*($F10="AFUDC"))*(H35+0.5*H36)+(H3&gt;=$F7)*0.5*H35*(H16*($F10="IDC")+H21*($F10="AFUDC"))/(1+0.5*(H16*($F10="IDC")+H21*($F10="AFUDC"))))</f>
        <v>0</v>
      </c>
      <c r="I37" s="12">
        <f>($F11="N")*((I3&lt;$F7)*(I16*($F10="IDC")+I21*($F10="AFUDC"))*(I35+0.5*I36)+(I3&gt;=$F7)*0.5*I35*(I16*($F10="IDC")+I21*($F10="AFUDC"))/(1+0.5*(I16*($F10="IDC")+I21*($F10="AFUDC"))))</f>
        <v>0</v>
      </c>
      <c r="J37" s="12">
        <f>($F11="N")*((J3&lt;$F7)*(J16*($F10="IDC")+J21*($F10="AFUDC"))*(J35+0.5*J36)+(J3&gt;=$F7)*0.5*J35*(J16*($F10="IDC")+J21*($F10="AFUDC"))/(1+0.5*(J16*($F10="IDC")+J21*($F10="AFUDC"))))</f>
        <v>0</v>
      </c>
      <c r="K37" s="12">
        <f t="shared" ref="K37:W37" si="11">($F11="N")*((K3&lt;$F7)*(K16*($F10="IDC")+K21*($F10="AFUDC"))*(K35+0.5*K36)+(K3&gt;=$F7)*0.5*K35*(K16*($F10="IDC")+K21*($F10="AFUDC"))/(1+0.5*(K16*($F10="IDC")+K21*($F10="AFUDC"))))</f>
        <v>0</v>
      </c>
      <c r="L37" s="12">
        <f t="shared" si="11"/>
        <v>0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12">
        <f t="shared" si="11"/>
        <v>0</v>
      </c>
      <c r="W37" s="12">
        <f t="shared" si="11"/>
        <v>0</v>
      </c>
    </row>
    <row r="38" spans="1:23" s="8" customFormat="1" x14ac:dyDescent="0.2">
      <c r="A38" s="10">
        <f>A37+1</f>
        <v>22</v>
      </c>
      <c r="D38" s="13" t="s">
        <v>11</v>
      </c>
      <c r="E38" s="19"/>
      <c r="H38" s="12">
        <f>IF(H3&gt;=$F7,-SUM(H35:H37),0)</f>
        <v>0</v>
      </c>
      <c r="I38" s="12">
        <f t="shared" ref="I38:W38" si="12">IF(I3&gt;=$F7,-SUM(I35:I37),0)</f>
        <v>0</v>
      </c>
      <c r="J38" s="12">
        <f t="shared" si="12"/>
        <v>0</v>
      </c>
      <c r="K38" s="12">
        <f t="shared" si="12"/>
        <v>0</v>
      </c>
      <c r="L38" s="12">
        <f t="shared" si="12"/>
        <v>0</v>
      </c>
      <c r="M38" s="12">
        <f t="shared" si="12"/>
        <v>0</v>
      </c>
      <c r="N38" s="12">
        <f t="shared" si="12"/>
        <v>0</v>
      </c>
      <c r="O38" s="12">
        <f t="shared" si="12"/>
        <v>0</v>
      </c>
      <c r="P38" s="12">
        <f t="shared" si="12"/>
        <v>0</v>
      </c>
      <c r="Q38" s="12">
        <f t="shared" si="12"/>
        <v>0</v>
      </c>
      <c r="R38" s="12">
        <f t="shared" si="12"/>
        <v>0</v>
      </c>
      <c r="S38" s="12">
        <f t="shared" si="12"/>
        <v>0</v>
      </c>
      <c r="T38" s="12">
        <f t="shared" si="12"/>
        <v>0</v>
      </c>
      <c r="U38" s="12">
        <f t="shared" si="12"/>
        <v>0</v>
      </c>
      <c r="V38" s="12">
        <f t="shared" si="12"/>
        <v>0</v>
      </c>
      <c r="W38" s="12">
        <f t="shared" si="12"/>
        <v>0</v>
      </c>
    </row>
    <row r="39" spans="1:23" s="8" customFormat="1" x14ac:dyDescent="0.2">
      <c r="A39" s="10">
        <f>A38+1</f>
        <v>23</v>
      </c>
      <c r="D39" s="13" t="s">
        <v>12</v>
      </c>
      <c r="E39" s="19"/>
      <c r="H39" s="20">
        <f>SUM(H35:H38)</f>
        <v>0</v>
      </c>
      <c r="I39" s="20">
        <f>SUM(I35:I38)</f>
        <v>0</v>
      </c>
      <c r="J39" s="20">
        <f>SUM(J35:J38)</f>
        <v>0</v>
      </c>
      <c r="K39" s="20">
        <f t="shared" ref="K39:W39" si="13">SUM(K35:K38)</f>
        <v>0</v>
      </c>
      <c r="L39" s="20">
        <f t="shared" si="13"/>
        <v>0</v>
      </c>
      <c r="M39" s="20">
        <f t="shared" si="13"/>
        <v>0</v>
      </c>
      <c r="N39" s="20">
        <f t="shared" si="13"/>
        <v>0</v>
      </c>
      <c r="O39" s="20">
        <f t="shared" si="13"/>
        <v>0</v>
      </c>
      <c r="P39" s="20">
        <f t="shared" si="13"/>
        <v>0</v>
      </c>
      <c r="Q39" s="20">
        <f t="shared" si="13"/>
        <v>0</v>
      </c>
      <c r="R39" s="20">
        <f t="shared" si="13"/>
        <v>0</v>
      </c>
      <c r="S39" s="20">
        <f t="shared" si="13"/>
        <v>0</v>
      </c>
      <c r="T39" s="20">
        <f t="shared" si="13"/>
        <v>0</v>
      </c>
      <c r="U39" s="20">
        <f t="shared" si="13"/>
        <v>0</v>
      </c>
      <c r="V39" s="20">
        <f t="shared" si="13"/>
        <v>0</v>
      </c>
      <c r="W39" s="20">
        <f t="shared" si="13"/>
        <v>0</v>
      </c>
    </row>
    <row r="40" spans="1:23" s="8" customFormat="1" x14ac:dyDescent="0.2">
      <c r="A40" s="10">
        <f>A39+1</f>
        <v>24</v>
      </c>
      <c r="D40" s="13" t="s">
        <v>16</v>
      </c>
      <c r="E40" s="19"/>
      <c r="H40" s="20">
        <f>(H35+H39)/2</f>
        <v>0</v>
      </c>
      <c r="I40" s="20">
        <f>(I35+I39)/2</f>
        <v>0</v>
      </c>
      <c r="J40" s="20">
        <f>(J35+J39)/2</f>
        <v>0</v>
      </c>
      <c r="K40" s="20">
        <f t="shared" ref="K40:W40" si="14">(K35+K39)/2</f>
        <v>0</v>
      </c>
      <c r="L40" s="20">
        <f t="shared" si="14"/>
        <v>0</v>
      </c>
      <c r="M40" s="20">
        <f t="shared" si="14"/>
        <v>0</v>
      </c>
      <c r="N40" s="20">
        <f t="shared" si="14"/>
        <v>0</v>
      </c>
      <c r="O40" s="20">
        <f t="shared" si="14"/>
        <v>0</v>
      </c>
      <c r="P40" s="20">
        <f t="shared" si="14"/>
        <v>0</v>
      </c>
      <c r="Q40" s="20">
        <f t="shared" si="14"/>
        <v>0</v>
      </c>
      <c r="R40" s="20">
        <f t="shared" si="14"/>
        <v>0</v>
      </c>
      <c r="S40" s="20">
        <f t="shared" si="14"/>
        <v>0</v>
      </c>
      <c r="T40" s="20">
        <f t="shared" si="14"/>
        <v>0</v>
      </c>
      <c r="U40" s="20">
        <f t="shared" si="14"/>
        <v>0</v>
      </c>
      <c r="V40" s="20">
        <f t="shared" si="14"/>
        <v>0</v>
      </c>
      <c r="W40" s="20">
        <f t="shared" si="14"/>
        <v>0</v>
      </c>
    </row>
    <row r="41" spans="1:23" s="8" customFormat="1" x14ac:dyDescent="0.2">
      <c r="A41" s="10"/>
      <c r="D41" s="13"/>
      <c r="E41" s="19"/>
      <c r="H41" s="12"/>
      <c r="I41" s="12"/>
      <c r="J41" s="27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8" customFormat="1" x14ac:dyDescent="0.2">
      <c r="A42" s="10"/>
      <c r="C42" s="8" t="s">
        <v>60</v>
      </c>
      <c r="D42" s="13"/>
      <c r="E42" s="19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s="8" customFormat="1" x14ac:dyDescent="0.2">
      <c r="A43" s="10">
        <f>A40+1</f>
        <v>25</v>
      </c>
      <c r="D43" s="13" t="s">
        <v>9</v>
      </c>
      <c r="E43" s="19"/>
      <c r="H43" s="12">
        <v>0</v>
      </c>
      <c r="I43" s="12">
        <f>H46</f>
        <v>0</v>
      </c>
      <c r="J43" s="12">
        <f>I46</f>
        <v>0</v>
      </c>
      <c r="K43" s="12">
        <f t="shared" ref="K43:W43" si="15">J46</f>
        <v>0</v>
      </c>
      <c r="L43" s="12">
        <f t="shared" si="15"/>
        <v>0</v>
      </c>
      <c r="M43" s="12">
        <f t="shared" si="15"/>
        <v>0</v>
      </c>
      <c r="N43" s="12">
        <f t="shared" si="15"/>
        <v>0</v>
      </c>
      <c r="O43" s="12">
        <f t="shared" si="15"/>
        <v>0</v>
      </c>
      <c r="P43" s="12">
        <f t="shared" si="15"/>
        <v>0</v>
      </c>
      <c r="Q43" s="12">
        <f t="shared" si="15"/>
        <v>0</v>
      </c>
      <c r="R43" s="12">
        <f t="shared" si="15"/>
        <v>0</v>
      </c>
      <c r="S43" s="12">
        <f t="shared" si="15"/>
        <v>0</v>
      </c>
      <c r="T43" s="12">
        <f t="shared" si="15"/>
        <v>0</v>
      </c>
      <c r="U43" s="12">
        <f t="shared" si="15"/>
        <v>0</v>
      </c>
      <c r="V43" s="12">
        <f t="shared" si="15"/>
        <v>0</v>
      </c>
      <c r="W43" s="12">
        <f t="shared" si="15"/>
        <v>0</v>
      </c>
    </row>
    <row r="44" spans="1:23" s="8" customFormat="1" x14ac:dyDescent="0.2">
      <c r="A44" s="10">
        <f>A43+1</f>
        <v>26</v>
      </c>
      <c r="D44" s="13" t="s">
        <v>11</v>
      </c>
      <c r="E44" s="19"/>
      <c r="H44" s="12">
        <f>-H38</f>
        <v>0</v>
      </c>
      <c r="I44" s="12">
        <f>-I38</f>
        <v>0</v>
      </c>
      <c r="J44" s="12">
        <f t="shared" ref="J44:W44" si="16">-J38</f>
        <v>0</v>
      </c>
      <c r="K44" s="12">
        <f t="shared" si="16"/>
        <v>0</v>
      </c>
      <c r="L44" s="12">
        <f t="shared" si="16"/>
        <v>0</v>
      </c>
      <c r="M44" s="12">
        <f t="shared" si="16"/>
        <v>0</v>
      </c>
      <c r="N44" s="12">
        <f t="shared" si="16"/>
        <v>0</v>
      </c>
      <c r="O44" s="12">
        <f t="shared" si="16"/>
        <v>0</v>
      </c>
      <c r="P44" s="12">
        <f t="shared" si="16"/>
        <v>0</v>
      </c>
      <c r="Q44" s="12">
        <f t="shared" si="16"/>
        <v>0</v>
      </c>
      <c r="R44" s="12">
        <f t="shared" si="16"/>
        <v>0</v>
      </c>
      <c r="S44" s="12">
        <f t="shared" si="16"/>
        <v>0</v>
      </c>
      <c r="T44" s="12">
        <f t="shared" si="16"/>
        <v>0</v>
      </c>
      <c r="U44" s="12">
        <f t="shared" si="16"/>
        <v>0</v>
      </c>
      <c r="V44" s="12">
        <f t="shared" si="16"/>
        <v>0</v>
      </c>
      <c r="W44" s="12">
        <f t="shared" si="16"/>
        <v>0</v>
      </c>
    </row>
    <row r="45" spans="1:23" s="8" customFormat="1" x14ac:dyDescent="0.2">
      <c r="A45" s="10">
        <f>A44+1</f>
        <v>27</v>
      </c>
      <c r="D45" s="13" t="s">
        <v>14</v>
      </c>
      <c r="E45" s="19"/>
      <c r="H45" s="12">
        <f>IF((H43+H44)&gt;(H50+H51),0,-(H43+H44))</f>
        <v>0</v>
      </c>
      <c r="I45" s="12">
        <f>IF((I43+I44)&gt;(I50+I51),0,-(I43+I44))</f>
        <v>0</v>
      </c>
      <c r="J45" s="12">
        <f>IF((J43+J44)&gt;(J50+J51),0,-(J43+J44))</f>
        <v>0</v>
      </c>
      <c r="K45" s="12">
        <f>IF((K43+K44)&gt;(K50+K51),0,-(K43+K44))</f>
        <v>0</v>
      </c>
      <c r="L45" s="12">
        <f>IF((L43+L44)&gt;(L50+L51),0,-(L43+L44))</f>
        <v>0</v>
      </c>
      <c r="M45" s="12">
        <f t="shared" ref="M45:W45" si="17">IF((M43+M44)&gt;(M50+M51),0,-(M43+M44))</f>
        <v>0</v>
      </c>
      <c r="N45" s="12">
        <f t="shared" si="17"/>
        <v>0</v>
      </c>
      <c r="O45" s="12">
        <f t="shared" si="17"/>
        <v>0</v>
      </c>
      <c r="P45" s="12">
        <f t="shared" si="17"/>
        <v>0</v>
      </c>
      <c r="Q45" s="12">
        <f t="shared" si="17"/>
        <v>0</v>
      </c>
      <c r="R45" s="12">
        <f t="shared" si="17"/>
        <v>0</v>
      </c>
      <c r="S45" s="12">
        <f t="shared" si="17"/>
        <v>0</v>
      </c>
      <c r="T45" s="12">
        <f t="shared" si="17"/>
        <v>0</v>
      </c>
      <c r="U45" s="12">
        <f t="shared" si="17"/>
        <v>0</v>
      </c>
      <c r="V45" s="12">
        <f t="shared" si="17"/>
        <v>0</v>
      </c>
      <c r="W45" s="12">
        <f t="shared" si="17"/>
        <v>0</v>
      </c>
    </row>
    <row r="46" spans="1:23" s="8" customFormat="1" x14ac:dyDescent="0.2">
      <c r="A46" s="10">
        <f>A45+1</f>
        <v>28</v>
      </c>
      <c r="D46" s="13" t="s">
        <v>12</v>
      </c>
      <c r="E46" s="19"/>
      <c r="H46" s="20">
        <f>SUM(H43:H45)</f>
        <v>0</v>
      </c>
      <c r="I46" s="20">
        <f>SUM(I43:I45)</f>
        <v>0</v>
      </c>
      <c r="J46" s="20">
        <f>SUM(J43:J45)</f>
        <v>0</v>
      </c>
      <c r="K46" s="20">
        <f t="shared" ref="K46:W46" si="18">SUM(K43:K45)</f>
        <v>0</v>
      </c>
      <c r="L46" s="20">
        <f t="shared" si="18"/>
        <v>0</v>
      </c>
      <c r="M46" s="20">
        <f t="shared" si="18"/>
        <v>0</v>
      </c>
      <c r="N46" s="20">
        <f t="shared" si="18"/>
        <v>0</v>
      </c>
      <c r="O46" s="20">
        <f t="shared" si="18"/>
        <v>0</v>
      </c>
      <c r="P46" s="20">
        <f t="shared" si="18"/>
        <v>0</v>
      </c>
      <c r="Q46" s="20">
        <f t="shared" si="18"/>
        <v>0</v>
      </c>
      <c r="R46" s="20">
        <f t="shared" si="18"/>
        <v>0</v>
      </c>
      <c r="S46" s="20">
        <f t="shared" si="18"/>
        <v>0</v>
      </c>
      <c r="T46" s="20">
        <f t="shared" si="18"/>
        <v>0</v>
      </c>
      <c r="U46" s="20">
        <f t="shared" si="18"/>
        <v>0</v>
      </c>
      <c r="V46" s="20">
        <f t="shared" si="18"/>
        <v>0</v>
      </c>
      <c r="W46" s="20">
        <f t="shared" si="18"/>
        <v>0</v>
      </c>
    </row>
    <row r="47" spans="1:23" s="8" customFormat="1" x14ac:dyDescent="0.2">
      <c r="A47" s="10">
        <f>A46+1</f>
        <v>29</v>
      </c>
      <c r="D47" s="13" t="s">
        <v>16</v>
      </c>
      <c r="E47" s="19"/>
      <c r="H47" s="20">
        <f>(H43+H46)/2</f>
        <v>0</v>
      </c>
      <c r="I47" s="20">
        <f>(I43+I46)/2</f>
        <v>0</v>
      </c>
      <c r="J47" s="20">
        <f>(J43+J46)/2</f>
        <v>0</v>
      </c>
      <c r="K47" s="20">
        <f t="shared" ref="K47:W47" si="19">(K43+K46)/2</f>
        <v>0</v>
      </c>
      <c r="L47" s="20">
        <f t="shared" si="19"/>
        <v>0</v>
      </c>
      <c r="M47" s="20">
        <f t="shared" si="19"/>
        <v>0</v>
      </c>
      <c r="N47" s="20">
        <f t="shared" si="19"/>
        <v>0</v>
      </c>
      <c r="O47" s="20">
        <f t="shared" si="19"/>
        <v>0</v>
      </c>
      <c r="P47" s="20">
        <f t="shared" si="19"/>
        <v>0</v>
      </c>
      <c r="Q47" s="20">
        <f t="shared" si="19"/>
        <v>0</v>
      </c>
      <c r="R47" s="20">
        <f t="shared" si="19"/>
        <v>0</v>
      </c>
      <c r="S47" s="20">
        <f t="shared" si="19"/>
        <v>0</v>
      </c>
      <c r="T47" s="20">
        <f t="shared" si="19"/>
        <v>0</v>
      </c>
      <c r="U47" s="20">
        <f t="shared" si="19"/>
        <v>0</v>
      </c>
      <c r="V47" s="20">
        <f t="shared" si="19"/>
        <v>0</v>
      </c>
      <c r="W47" s="20">
        <f t="shared" si="19"/>
        <v>0</v>
      </c>
    </row>
    <row r="48" spans="1:23" s="8" customFormat="1" x14ac:dyDescent="0.2">
      <c r="A48" s="10"/>
      <c r="D48" s="13"/>
      <c r="E48" s="19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s="8" customFormat="1" x14ac:dyDescent="0.2">
      <c r="A49" s="10"/>
      <c r="C49" s="8" t="s">
        <v>15</v>
      </c>
      <c r="D49" s="13"/>
      <c r="E49" s="19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s="8" customFormat="1" x14ac:dyDescent="0.2">
      <c r="A50" s="10">
        <f>A47+1</f>
        <v>30</v>
      </c>
      <c r="D50" s="13" t="s">
        <v>9</v>
      </c>
      <c r="E50" s="19"/>
      <c r="H50" s="12">
        <v>0</v>
      </c>
      <c r="I50" s="12">
        <f>H53</f>
        <v>0</v>
      </c>
      <c r="J50" s="12">
        <f>I53</f>
        <v>0</v>
      </c>
      <c r="K50" s="12">
        <f t="shared" ref="K50:W50" si="20">J53</f>
        <v>0</v>
      </c>
      <c r="L50" s="12">
        <f t="shared" si="20"/>
        <v>0</v>
      </c>
      <c r="M50" s="12">
        <f t="shared" si="20"/>
        <v>0</v>
      </c>
      <c r="N50" s="12">
        <f t="shared" si="20"/>
        <v>0</v>
      </c>
      <c r="O50" s="12">
        <f t="shared" si="20"/>
        <v>0</v>
      </c>
      <c r="P50" s="12">
        <f t="shared" si="20"/>
        <v>0</v>
      </c>
      <c r="Q50" s="12">
        <f t="shared" si="20"/>
        <v>0</v>
      </c>
      <c r="R50" s="12">
        <f t="shared" si="20"/>
        <v>0</v>
      </c>
      <c r="S50" s="12">
        <f t="shared" si="20"/>
        <v>0</v>
      </c>
      <c r="T50" s="12">
        <f t="shared" si="20"/>
        <v>0</v>
      </c>
      <c r="U50" s="12">
        <f t="shared" si="20"/>
        <v>0</v>
      </c>
      <c r="V50" s="12">
        <f t="shared" si="20"/>
        <v>0</v>
      </c>
      <c r="W50" s="12">
        <f t="shared" si="20"/>
        <v>0</v>
      </c>
    </row>
    <row r="51" spans="1:23" s="8" customFormat="1" x14ac:dyDescent="0.2">
      <c r="A51" s="10">
        <f>A50+1</f>
        <v>31</v>
      </c>
      <c r="D51" s="13" t="s">
        <v>72</v>
      </c>
      <c r="E51" s="19"/>
      <c r="H51" s="12">
        <f>MAX(H13*(H43+0.5*H44),0)</f>
        <v>0</v>
      </c>
      <c r="I51" s="12">
        <f>MAX(I13*(I43+0.5*I44),0)</f>
        <v>0</v>
      </c>
      <c r="J51" s="12">
        <f t="shared" ref="J51:W51" si="21">MIN(J13*(J43+0.5*J44),J43+J44-I53)</f>
        <v>0</v>
      </c>
      <c r="K51" s="12">
        <f t="shared" si="21"/>
        <v>0</v>
      </c>
      <c r="L51" s="12">
        <f t="shared" si="21"/>
        <v>0</v>
      </c>
      <c r="M51" s="12">
        <f t="shared" si="21"/>
        <v>0</v>
      </c>
      <c r="N51" s="12">
        <f t="shared" si="21"/>
        <v>0</v>
      </c>
      <c r="O51" s="12">
        <f t="shared" si="21"/>
        <v>0</v>
      </c>
      <c r="P51" s="12">
        <f t="shared" si="21"/>
        <v>0</v>
      </c>
      <c r="Q51" s="12">
        <f t="shared" si="21"/>
        <v>0</v>
      </c>
      <c r="R51" s="12">
        <f t="shared" si="21"/>
        <v>0</v>
      </c>
      <c r="S51" s="12">
        <f t="shared" si="21"/>
        <v>0</v>
      </c>
      <c r="T51" s="12">
        <f t="shared" si="21"/>
        <v>0</v>
      </c>
      <c r="U51" s="12">
        <f t="shared" si="21"/>
        <v>0</v>
      </c>
      <c r="V51" s="12">
        <f t="shared" si="21"/>
        <v>0</v>
      </c>
      <c r="W51" s="12">
        <f t="shared" si="21"/>
        <v>0</v>
      </c>
    </row>
    <row r="52" spans="1:23" s="8" customFormat="1" x14ac:dyDescent="0.2">
      <c r="A52" s="10">
        <f>A51+1</f>
        <v>32</v>
      </c>
      <c r="D52" s="13" t="s">
        <v>14</v>
      </c>
      <c r="E52" s="19"/>
      <c r="H52" s="12">
        <f>H45</f>
        <v>0</v>
      </c>
      <c r="I52" s="12">
        <f>I45</f>
        <v>0</v>
      </c>
      <c r="J52" s="12">
        <f t="shared" ref="J52:W52" si="22">J45</f>
        <v>0</v>
      </c>
      <c r="K52" s="12">
        <f t="shared" si="22"/>
        <v>0</v>
      </c>
      <c r="L52" s="12">
        <f t="shared" si="22"/>
        <v>0</v>
      </c>
      <c r="M52" s="12">
        <f t="shared" si="22"/>
        <v>0</v>
      </c>
      <c r="N52" s="12">
        <f t="shared" si="22"/>
        <v>0</v>
      </c>
      <c r="O52" s="12">
        <f t="shared" si="22"/>
        <v>0</v>
      </c>
      <c r="P52" s="12">
        <f t="shared" si="22"/>
        <v>0</v>
      </c>
      <c r="Q52" s="12">
        <f t="shared" si="22"/>
        <v>0</v>
      </c>
      <c r="R52" s="12">
        <f t="shared" si="22"/>
        <v>0</v>
      </c>
      <c r="S52" s="12">
        <f t="shared" si="22"/>
        <v>0</v>
      </c>
      <c r="T52" s="12">
        <f t="shared" si="22"/>
        <v>0</v>
      </c>
      <c r="U52" s="12">
        <f t="shared" si="22"/>
        <v>0</v>
      </c>
      <c r="V52" s="12">
        <f t="shared" si="22"/>
        <v>0</v>
      </c>
      <c r="W52" s="12">
        <f t="shared" si="22"/>
        <v>0</v>
      </c>
    </row>
    <row r="53" spans="1:23" s="8" customFormat="1" x14ac:dyDescent="0.2">
      <c r="A53" s="10">
        <f>A52+1</f>
        <v>33</v>
      </c>
      <c r="D53" s="13" t="s">
        <v>12</v>
      </c>
      <c r="E53" s="19"/>
      <c r="H53" s="20">
        <f>SUM(H50:H52)</f>
        <v>0</v>
      </c>
      <c r="I53" s="20">
        <f>SUM(I50:I52)</f>
        <v>0</v>
      </c>
      <c r="J53" s="20">
        <f>SUM(J50:J52)</f>
        <v>0</v>
      </c>
      <c r="K53" s="20">
        <f t="shared" ref="K53:W53" si="23">SUM(K50:K52)</f>
        <v>0</v>
      </c>
      <c r="L53" s="20">
        <f t="shared" si="23"/>
        <v>0</v>
      </c>
      <c r="M53" s="20">
        <f t="shared" si="23"/>
        <v>0</v>
      </c>
      <c r="N53" s="20">
        <f t="shared" si="23"/>
        <v>0</v>
      </c>
      <c r="O53" s="20">
        <f t="shared" si="23"/>
        <v>0</v>
      </c>
      <c r="P53" s="20">
        <f t="shared" si="23"/>
        <v>0</v>
      </c>
      <c r="Q53" s="20">
        <f t="shared" si="23"/>
        <v>0</v>
      </c>
      <c r="R53" s="20">
        <f t="shared" si="23"/>
        <v>0</v>
      </c>
      <c r="S53" s="20">
        <f t="shared" si="23"/>
        <v>0</v>
      </c>
      <c r="T53" s="20">
        <f t="shared" si="23"/>
        <v>0</v>
      </c>
      <c r="U53" s="20">
        <f t="shared" si="23"/>
        <v>0</v>
      </c>
      <c r="V53" s="20">
        <f t="shared" si="23"/>
        <v>0</v>
      </c>
      <c r="W53" s="20">
        <f t="shared" si="23"/>
        <v>0</v>
      </c>
    </row>
    <row r="54" spans="1:23" s="8" customFormat="1" x14ac:dyDescent="0.2">
      <c r="A54" s="10">
        <f>A53+1</f>
        <v>34</v>
      </c>
      <c r="D54" s="13" t="s">
        <v>16</v>
      </c>
      <c r="E54" s="19"/>
      <c r="H54" s="20">
        <f>(H50+H53)/2</f>
        <v>0</v>
      </c>
      <c r="I54" s="20">
        <f>(I50+I53)/2</f>
        <v>0</v>
      </c>
      <c r="J54" s="20">
        <f>(J50+J53)/2</f>
        <v>0</v>
      </c>
      <c r="K54" s="20">
        <f t="shared" ref="K54:W54" si="24">(K50+K53)/2</f>
        <v>0</v>
      </c>
      <c r="L54" s="20">
        <f t="shared" si="24"/>
        <v>0</v>
      </c>
      <c r="M54" s="20">
        <f t="shared" si="24"/>
        <v>0</v>
      </c>
      <c r="N54" s="20">
        <f t="shared" si="24"/>
        <v>0</v>
      </c>
      <c r="O54" s="20">
        <f t="shared" si="24"/>
        <v>0</v>
      </c>
      <c r="P54" s="20">
        <f t="shared" si="24"/>
        <v>0</v>
      </c>
      <c r="Q54" s="20">
        <f t="shared" si="24"/>
        <v>0</v>
      </c>
      <c r="R54" s="20">
        <f t="shared" si="24"/>
        <v>0</v>
      </c>
      <c r="S54" s="20">
        <f t="shared" si="24"/>
        <v>0</v>
      </c>
      <c r="T54" s="20">
        <f t="shared" si="24"/>
        <v>0</v>
      </c>
      <c r="U54" s="20">
        <f t="shared" si="24"/>
        <v>0</v>
      </c>
      <c r="V54" s="20">
        <f t="shared" si="24"/>
        <v>0</v>
      </c>
      <c r="W54" s="20">
        <f t="shared" si="24"/>
        <v>0</v>
      </c>
    </row>
    <row r="55" spans="1:23" s="8" customFormat="1" x14ac:dyDescent="0.2">
      <c r="A55" s="10"/>
      <c r="D55" s="13"/>
      <c r="E55" s="19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s="8" customFormat="1" x14ac:dyDescent="0.2">
      <c r="A56" s="10"/>
      <c r="C56" s="8" t="s">
        <v>79</v>
      </c>
      <c r="D56" s="13"/>
      <c r="E56" s="19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s="8" customFormat="1" x14ac:dyDescent="0.2">
      <c r="A57" s="10">
        <f>A54+1</f>
        <v>35</v>
      </c>
      <c r="D57" s="13" t="s">
        <v>9</v>
      </c>
      <c r="E57" s="19"/>
      <c r="H57" s="12">
        <v>0</v>
      </c>
      <c r="I57" s="12">
        <f>H60</f>
        <v>0</v>
      </c>
      <c r="J57" s="12">
        <f>I60</f>
        <v>0</v>
      </c>
      <c r="K57" s="12">
        <f t="shared" ref="K57:W57" si="25">J60</f>
        <v>0</v>
      </c>
      <c r="L57" s="12">
        <f t="shared" si="25"/>
        <v>0</v>
      </c>
      <c r="M57" s="12">
        <f t="shared" si="25"/>
        <v>0</v>
      </c>
      <c r="N57" s="12">
        <f t="shared" si="25"/>
        <v>0</v>
      </c>
      <c r="O57" s="12">
        <f t="shared" si="25"/>
        <v>0</v>
      </c>
      <c r="P57" s="12">
        <f t="shared" si="25"/>
        <v>0</v>
      </c>
      <c r="Q57" s="12">
        <f t="shared" si="25"/>
        <v>0</v>
      </c>
      <c r="R57" s="12">
        <f t="shared" si="25"/>
        <v>0</v>
      </c>
      <c r="S57" s="12">
        <f t="shared" si="25"/>
        <v>0</v>
      </c>
      <c r="T57" s="12">
        <f t="shared" si="25"/>
        <v>0</v>
      </c>
      <c r="U57" s="12">
        <f t="shared" si="25"/>
        <v>0</v>
      </c>
      <c r="V57" s="12">
        <f t="shared" si="25"/>
        <v>0</v>
      </c>
      <c r="W57" s="12">
        <f t="shared" si="25"/>
        <v>0</v>
      </c>
    </row>
    <row r="58" spans="1:23" s="8" customFormat="1" x14ac:dyDescent="0.2">
      <c r="A58" s="10">
        <f>A57+1</f>
        <v>36</v>
      </c>
      <c r="D58" s="13" t="s">
        <v>11</v>
      </c>
      <c r="E58" s="19"/>
      <c r="H58" s="12">
        <f>-H38</f>
        <v>0</v>
      </c>
      <c r="I58" s="12">
        <f>-I38</f>
        <v>0</v>
      </c>
      <c r="J58" s="12">
        <f t="shared" ref="J58:W58" si="26">-J38</f>
        <v>0</v>
      </c>
      <c r="K58" s="12">
        <f t="shared" si="26"/>
        <v>0</v>
      </c>
      <c r="L58" s="12">
        <f t="shared" si="26"/>
        <v>0</v>
      </c>
      <c r="M58" s="12">
        <f t="shared" si="26"/>
        <v>0</v>
      </c>
      <c r="N58" s="12">
        <f t="shared" si="26"/>
        <v>0</v>
      </c>
      <c r="O58" s="12">
        <f t="shared" si="26"/>
        <v>0</v>
      </c>
      <c r="P58" s="12">
        <f t="shared" si="26"/>
        <v>0</v>
      </c>
      <c r="Q58" s="12">
        <f t="shared" si="26"/>
        <v>0</v>
      </c>
      <c r="R58" s="12">
        <f t="shared" si="26"/>
        <v>0</v>
      </c>
      <c r="S58" s="12">
        <f t="shared" si="26"/>
        <v>0</v>
      </c>
      <c r="T58" s="12">
        <f t="shared" si="26"/>
        <v>0</v>
      </c>
      <c r="U58" s="12">
        <f t="shared" si="26"/>
        <v>0</v>
      </c>
      <c r="V58" s="12">
        <f t="shared" si="26"/>
        <v>0</v>
      </c>
      <c r="W58" s="12">
        <f t="shared" si="26"/>
        <v>0</v>
      </c>
    </row>
    <row r="59" spans="1:23" s="8" customFormat="1" x14ac:dyDescent="0.2">
      <c r="A59" s="10">
        <f>A58+1</f>
        <v>37</v>
      </c>
      <c r="D59" s="13" t="s">
        <v>79</v>
      </c>
      <c r="E59" s="19"/>
      <c r="H59" s="12">
        <f>-I23*H58</f>
        <v>0</v>
      </c>
      <c r="I59" s="12">
        <f>-I23*I58-H58*J23</f>
        <v>0</v>
      </c>
      <c r="J59" s="12">
        <f>-I23*J58-J23*I58-H58*K23</f>
        <v>0</v>
      </c>
      <c r="K59" s="12">
        <f>-I23*K58-J23*J58-K23*I58-H58*L23</f>
        <v>0</v>
      </c>
      <c r="L59" s="12">
        <f>-I23*L58-J23*K58-K23*J58-L23*I58-H58*M23</f>
        <v>0</v>
      </c>
      <c r="M59" s="12">
        <f>-I23*M58-J23*L58-K23*K58-L23*J58-M23*I58-H58*N23</f>
        <v>0</v>
      </c>
      <c r="N59" s="12">
        <f>-I23*N58-J23*M58-K23*L58-L23*K58-M23*J58-N23*I58-H58*O23</f>
        <v>0</v>
      </c>
      <c r="O59" s="12">
        <f>-I23*O58-J23*N58-K23*M58-L23*L58-M23*K58-N23*J58-O23*I58-H58*P23</f>
        <v>0</v>
      </c>
      <c r="P59" s="12">
        <f>-I23*P58-J23*O58-K23*N58-L23*M58-M23*L58-N23*K58-O23*J58-P23*I58-H58*Q23</f>
        <v>0</v>
      </c>
      <c r="Q59" s="12">
        <f>-I23*Q58-J23*P58-K23*O58-L23*N58-M23*M58-N23*L58-O23*K58-P23*J58-Q23*I58-H58*R23</f>
        <v>0</v>
      </c>
      <c r="R59" s="12">
        <f>-I23*R58-J23*Q58-K23*P58-L23*O58-M23*N58-N23*M58-O23*L58-P23*K58-Q23*J58-R23*I58-H58*S23</f>
        <v>0</v>
      </c>
      <c r="S59" s="12">
        <f>-I23*S58-J23*R58-K23*Q58-L23*P58-M23*O58-N23*N58-O23*M58-P23*L58-Q23*K58-R23*J58-S23*I58-H58*T23</f>
        <v>0</v>
      </c>
      <c r="T59" s="12">
        <f>-I23*T58-J23*S58-K23*R58-L23*Q58-M23*P58-N23*O58-O23*N58-P23*M58-Q23*L58-R23*K58-S23*J58-T23*I58-H58*U23</f>
        <v>0</v>
      </c>
      <c r="U59" s="12">
        <f>-I23*U58-J23*T58-K23*S58-L23*R58-M23*Q58-N23*P58-O23*O58-P23*N58-Q23*M58-R23*L58-S23*K58-T23*J58-U23*I58-H58*V23</f>
        <v>0</v>
      </c>
      <c r="V59" s="12">
        <f>-I23*V58-J23*U58-K23*T58-L23*S58-M23*R58-N23*Q58-O23*P58-P23*O58-Q23*N58-R23*M58-S23*L58-T23*K58-U23*J58-V23*I58-H58*W23</f>
        <v>0</v>
      </c>
      <c r="W59" s="12">
        <f>-I23*W58-J23*V58-K23*U58-L23*T58-M23*S58-N23*R58-O23*Q58-P23*P58-Q23*O58-R23*N58-S23*M58-T23*L58-U23*K58-V23*J58-W23*I58-H58*X23</f>
        <v>0</v>
      </c>
    </row>
    <row r="60" spans="1:23" s="8" customFormat="1" x14ac:dyDescent="0.2">
      <c r="A60" s="10">
        <f>A59+1</f>
        <v>38</v>
      </c>
      <c r="D60" s="13" t="s">
        <v>12</v>
      </c>
      <c r="E60" s="19"/>
      <c r="H60" s="20">
        <f>SUM(H57:H59)</f>
        <v>0</v>
      </c>
      <c r="I60" s="20">
        <f t="shared" ref="I60:W60" si="27">SUM(I57:I59)</f>
        <v>0</v>
      </c>
      <c r="J60" s="20">
        <f t="shared" si="27"/>
        <v>0</v>
      </c>
      <c r="K60" s="20">
        <f t="shared" si="27"/>
        <v>0</v>
      </c>
      <c r="L60" s="20">
        <f t="shared" si="27"/>
        <v>0</v>
      </c>
      <c r="M60" s="20">
        <f t="shared" si="27"/>
        <v>0</v>
      </c>
      <c r="N60" s="20">
        <f t="shared" si="27"/>
        <v>0</v>
      </c>
      <c r="O60" s="20">
        <f t="shared" si="27"/>
        <v>0</v>
      </c>
      <c r="P60" s="20">
        <f t="shared" si="27"/>
        <v>0</v>
      </c>
      <c r="Q60" s="20">
        <f t="shared" si="27"/>
        <v>0</v>
      </c>
      <c r="R60" s="20">
        <f t="shared" si="27"/>
        <v>0</v>
      </c>
      <c r="S60" s="20">
        <f t="shared" si="27"/>
        <v>0</v>
      </c>
      <c r="T60" s="20">
        <f t="shared" si="27"/>
        <v>0</v>
      </c>
      <c r="U60" s="20">
        <f t="shared" si="27"/>
        <v>0</v>
      </c>
      <c r="V60" s="20">
        <f t="shared" si="27"/>
        <v>0</v>
      </c>
      <c r="W60" s="20">
        <f t="shared" si="27"/>
        <v>0</v>
      </c>
    </row>
    <row r="61" spans="1:23" s="8" customFormat="1" x14ac:dyDescent="0.2">
      <c r="A61" s="10"/>
      <c r="D61" s="13"/>
      <c r="E61" s="19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s="8" customFormat="1" x14ac:dyDescent="0.2">
      <c r="A62" s="10"/>
      <c r="C62" s="8" t="s">
        <v>80</v>
      </c>
      <c r="D62" s="13"/>
      <c r="E62" s="19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s="8" customFormat="1" x14ac:dyDescent="0.2">
      <c r="A63" s="10">
        <f>A60+1</f>
        <v>39</v>
      </c>
      <c r="D63" s="13" t="s">
        <v>9</v>
      </c>
      <c r="E63" s="19"/>
      <c r="H63" s="12">
        <v>0</v>
      </c>
      <c r="I63" s="12">
        <f t="shared" ref="I63:W63" si="28">H66</f>
        <v>0</v>
      </c>
      <c r="J63" s="12">
        <f t="shared" si="28"/>
        <v>0</v>
      </c>
      <c r="K63" s="12">
        <f t="shared" si="28"/>
        <v>0</v>
      </c>
      <c r="L63" s="12">
        <f t="shared" si="28"/>
        <v>0</v>
      </c>
      <c r="M63" s="12">
        <f t="shared" si="28"/>
        <v>0</v>
      </c>
      <c r="N63" s="12">
        <f t="shared" si="28"/>
        <v>0</v>
      </c>
      <c r="O63" s="12">
        <f t="shared" si="28"/>
        <v>0</v>
      </c>
      <c r="P63" s="12">
        <f t="shared" si="28"/>
        <v>0</v>
      </c>
      <c r="Q63" s="12">
        <f t="shared" si="28"/>
        <v>0</v>
      </c>
      <c r="R63" s="12">
        <f t="shared" si="28"/>
        <v>0</v>
      </c>
      <c r="S63" s="12">
        <f t="shared" si="28"/>
        <v>0</v>
      </c>
      <c r="T63" s="12">
        <f t="shared" si="28"/>
        <v>0</v>
      </c>
      <c r="U63" s="12">
        <f t="shared" si="28"/>
        <v>0</v>
      </c>
      <c r="V63" s="12">
        <f t="shared" si="28"/>
        <v>0</v>
      </c>
      <c r="W63" s="12">
        <f t="shared" si="28"/>
        <v>0</v>
      </c>
    </row>
    <row r="64" spans="1:23" s="8" customFormat="1" x14ac:dyDescent="0.2">
      <c r="A64" s="10">
        <f>A63+1</f>
        <v>40</v>
      </c>
      <c r="D64" s="13" t="s">
        <v>11</v>
      </c>
      <c r="E64" s="19"/>
      <c r="H64" s="12">
        <f>-H38</f>
        <v>0</v>
      </c>
      <c r="I64" s="12">
        <f>-I38</f>
        <v>0</v>
      </c>
      <c r="J64" s="12">
        <f t="shared" ref="J64:W64" si="29">-J38</f>
        <v>0</v>
      </c>
      <c r="K64" s="12">
        <f t="shared" si="29"/>
        <v>0</v>
      </c>
      <c r="L64" s="12">
        <f t="shared" si="29"/>
        <v>0</v>
      </c>
      <c r="M64" s="12">
        <f t="shared" si="29"/>
        <v>0</v>
      </c>
      <c r="N64" s="12">
        <f t="shared" si="29"/>
        <v>0</v>
      </c>
      <c r="O64" s="12">
        <f t="shared" si="29"/>
        <v>0</v>
      </c>
      <c r="P64" s="12">
        <f t="shared" si="29"/>
        <v>0</v>
      </c>
      <c r="Q64" s="12">
        <f t="shared" si="29"/>
        <v>0</v>
      </c>
      <c r="R64" s="12">
        <f t="shared" si="29"/>
        <v>0</v>
      </c>
      <c r="S64" s="12">
        <f t="shared" si="29"/>
        <v>0</v>
      </c>
      <c r="T64" s="12">
        <f t="shared" si="29"/>
        <v>0</v>
      </c>
      <c r="U64" s="12">
        <f t="shared" si="29"/>
        <v>0</v>
      </c>
      <c r="V64" s="12">
        <f t="shared" si="29"/>
        <v>0</v>
      </c>
      <c r="W64" s="12">
        <f t="shared" si="29"/>
        <v>0</v>
      </c>
    </row>
    <row r="65" spans="1:23" s="8" customFormat="1" x14ac:dyDescent="0.2">
      <c r="A65" s="10">
        <f>A64+1</f>
        <v>41</v>
      </c>
      <c r="D65" s="13" t="s">
        <v>80</v>
      </c>
      <c r="E65" s="19"/>
      <c r="H65" s="12">
        <f>-H13*$F27*(H63+0.5*H64)</f>
        <v>0</v>
      </c>
      <c r="I65" s="12">
        <f t="shared" ref="I65:W65" si="30">-I13*$F27*(I63+0.5*I64)</f>
        <v>0</v>
      </c>
      <c r="J65" s="12">
        <f t="shared" si="30"/>
        <v>0</v>
      </c>
      <c r="K65" s="12">
        <f t="shared" si="30"/>
        <v>0</v>
      </c>
      <c r="L65" s="12">
        <f t="shared" si="30"/>
        <v>0</v>
      </c>
      <c r="M65" s="12">
        <f t="shared" si="30"/>
        <v>0</v>
      </c>
      <c r="N65" s="12">
        <f t="shared" si="30"/>
        <v>0</v>
      </c>
      <c r="O65" s="12">
        <f t="shared" si="30"/>
        <v>0</v>
      </c>
      <c r="P65" s="12">
        <f t="shared" si="30"/>
        <v>0</v>
      </c>
      <c r="Q65" s="12">
        <f t="shared" si="30"/>
        <v>0</v>
      </c>
      <c r="R65" s="12">
        <f t="shared" si="30"/>
        <v>0</v>
      </c>
      <c r="S65" s="12">
        <f t="shared" si="30"/>
        <v>0</v>
      </c>
      <c r="T65" s="12">
        <f t="shared" si="30"/>
        <v>0</v>
      </c>
      <c r="U65" s="12">
        <f t="shared" si="30"/>
        <v>0</v>
      </c>
      <c r="V65" s="12">
        <f t="shared" si="30"/>
        <v>0</v>
      </c>
      <c r="W65" s="12">
        <f t="shared" si="30"/>
        <v>0</v>
      </c>
    </row>
    <row r="66" spans="1:23" s="8" customFormat="1" x14ac:dyDescent="0.2">
      <c r="A66" s="10">
        <f>A65+1</f>
        <v>42</v>
      </c>
      <c r="D66" s="13" t="s">
        <v>12</v>
      </c>
      <c r="E66" s="19"/>
      <c r="H66" s="20">
        <f>SUM(H63:H65)</f>
        <v>0</v>
      </c>
      <c r="I66" s="20">
        <f t="shared" ref="I66:W66" si="31">SUM(I63:I65)</f>
        <v>0</v>
      </c>
      <c r="J66" s="20">
        <f t="shared" si="31"/>
        <v>0</v>
      </c>
      <c r="K66" s="20">
        <f t="shared" si="31"/>
        <v>0</v>
      </c>
      <c r="L66" s="20">
        <f t="shared" si="31"/>
        <v>0</v>
      </c>
      <c r="M66" s="20">
        <f t="shared" si="31"/>
        <v>0</v>
      </c>
      <c r="N66" s="20">
        <f t="shared" si="31"/>
        <v>0</v>
      </c>
      <c r="O66" s="20">
        <f t="shared" si="31"/>
        <v>0</v>
      </c>
      <c r="P66" s="20">
        <f t="shared" si="31"/>
        <v>0</v>
      </c>
      <c r="Q66" s="20">
        <f t="shared" si="31"/>
        <v>0</v>
      </c>
      <c r="R66" s="20">
        <f t="shared" si="31"/>
        <v>0</v>
      </c>
      <c r="S66" s="20">
        <f t="shared" si="31"/>
        <v>0</v>
      </c>
      <c r="T66" s="20">
        <f t="shared" si="31"/>
        <v>0</v>
      </c>
      <c r="U66" s="20">
        <f t="shared" si="31"/>
        <v>0</v>
      </c>
      <c r="V66" s="20">
        <f t="shared" si="31"/>
        <v>0</v>
      </c>
      <c r="W66" s="20">
        <f t="shared" si="31"/>
        <v>0</v>
      </c>
    </row>
    <row r="67" spans="1:23" s="8" customFormat="1" x14ac:dyDescent="0.2">
      <c r="A67" s="10"/>
      <c r="D67" s="13"/>
      <c r="E67" s="19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s="8" customFormat="1" x14ac:dyDescent="0.2">
      <c r="A68" s="10"/>
      <c r="C68" s="8" t="s">
        <v>76</v>
      </c>
      <c r="D68" s="13"/>
      <c r="E68" s="19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s="8" customFormat="1" x14ac:dyDescent="0.2">
      <c r="A69" s="10">
        <f>A66+1</f>
        <v>43</v>
      </c>
      <c r="D69" s="13" t="s">
        <v>9</v>
      </c>
      <c r="E69" s="19"/>
      <c r="H69" s="12">
        <v>0</v>
      </c>
      <c r="I69" s="12">
        <f>H72</f>
        <v>0</v>
      </c>
      <c r="J69" s="12">
        <f>I72</f>
        <v>0</v>
      </c>
      <c r="K69" s="12">
        <f t="shared" ref="K69:W69" si="32">J72</f>
        <v>0</v>
      </c>
      <c r="L69" s="12">
        <f t="shared" si="32"/>
        <v>0</v>
      </c>
      <c r="M69" s="12">
        <f t="shared" si="32"/>
        <v>0</v>
      </c>
      <c r="N69" s="12">
        <f t="shared" si="32"/>
        <v>0</v>
      </c>
      <c r="O69" s="12">
        <f t="shared" si="32"/>
        <v>0</v>
      </c>
      <c r="P69" s="12">
        <f t="shared" si="32"/>
        <v>0</v>
      </c>
      <c r="Q69" s="12">
        <f t="shared" si="32"/>
        <v>0</v>
      </c>
      <c r="R69" s="12">
        <f t="shared" si="32"/>
        <v>0</v>
      </c>
      <c r="S69" s="12">
        <f t="shared" si="32"/>
        <v>0</v>
      </c>
      <c r="T69" s="12">
        <f t="shared" si="32"/>
        <v>0</v>
      </c>
      <c r="U69" s="12">
        <f t="shared" si="32"/>
        <v>0</v>
      </c>
      <c r="V69" s="12">
        <f t="shared" si="32"/>
        <v>0</v>
      </c>
      <c r="W69" s="12">
        <f t="shared" si="32"/>
        <v>0</v>
      </c>
    </row>
    <row r="70" spans="1:23" s="8" customFormat="1" x14ac:dyDescent="0.2">
      <c r="A70" s="10">
        <f>A69+1</f>
        <v>44</v>
      </c>
      <c r="D70" s="13" t="s">
        <v>77</v>
      </c>
      <c r="E70" s="19"/>
      <c r="H70" s="12">
        <f>($F24="Y")*H25*(-H59-H51-H71)</f>
        <v>0</v>
      </c>
      <c r="I70" s="12">
        <f>($F24="Y")*I25*(-I59-I51-I71)</f>
        <v>0</v>
      </c>
      <c r="J70" s="12">
        <f>($F24="Y")*J25*(-J59-J51-J71)</f>
        <v>0</v>
      </c>
      <c r="K70" s="12">
        <f t="shared" ref="K70:W70" si="33">($F24="Y")*K25*(-K59-K51-K71)</f>
        <v>0</v>
      </c>
      <c r="L70" s="12">
        <f t="shared" si="33"/>
        <v>0</v>
      </c>
      <c r="M70" s="12">
        <f t="shared" si="33"/>
        <v>0</v>
      </c>
      <c r="N70" s="12">
        <f t="shared" si="33"/>
        <v>0</v>
      </c>
      <c r="O70" s="12">
        <f t="shared" si="33"/>
        <v>0</v>
      </c>
      <c r="P70" s="12">
        <f t="shared" si="33"/>
        <v>0</v>
      </c>
      <c r="Q70" s="12">
        <f t="shared" si="33"/>
        <v>0</v>
      </c>
      <c r="R70" s="12">
        <f t="shared" si="33"/>
        <v>0</v>
      </c>
      <c r="S70" s="12">
        <f t="shared" si="33"/>
        <v>0</v>
      </c>
      <c r="T70" s="12">
        <f t="shared" si="33"/>
        <v>0</v>
      </c>
      <c r="U70" s="12">
        <f t="shared" si="33"/>
        <v>0</v>
      </c>
      <c r="V70" s="12">
        <f t="shared" si="33"/>
        <v>0</v>
      </c>
      <c r="W70" s="12">
        <f t="shared" si="33"/>
        <v>0</v>
      </c>
    </row>
    <row r="71" spans="1:23" s="8" customFormat="1" x14ac:dyDescent="0.2">
      <c r="A71" s="10">
        <f>A70+1</f>
        <v>45</v>
      </c>
      <c r="D71" s="13" t="s">
        <v>78</v>
      </c>
      <c r="E71" s="19"/>
      <c r="H71" s="12">
        <f>($F28="Y")*H29*(-H65-H51)</f>
        <v>0</v>
      </c>
      <c r="I71" s="12">
        <f>($F28="Y")*I29*(-I65-I51)</f>
        <v>0</v>
      </c>
      <c r="J71" s="12">
        <f t="shared" ref="J71:W71" si="34">($F28="Y")*J29*(-J65-J51)</f>
        <v>0</v>
      </c>
      <c r="K71" s="12">
        <f t="shared" si="34"/>
        <v>0</v>
      </c>
      <c r="L71" s="12">
        <f t="shared" si="34"/>
        <v>0</v>
      </c>
      <c r="M71" s="12">
        <f t="shared" si="34"/>
        <v>0</v>
      </c>
      <c r="N71" s="12">
        <f t="shared" si="34"/>
        <v>0</v>
      </c>
      <c r="O71" s="12">
        <f t="shared" si="34"/>
        <v>0</v>
      </c>
      <c r="P71" s="12">
        <f t="shared" si="34"/>
        <v>0</v>
      </c>
      <c r="Q71" s="12">
        <f t="shared" si="34"/>
        <v>0</v>
      </c>
      <c r="R71" s="12">
        <f t="shared" si="34"/>
        <v>0</v>
      </c>
      <c r="S71" s="12">
        <f t="shared" si="34"/>
        <v>0</v>
      </c>
      <c r="T71" s="12">
        <f t="shared" si="34"/>
        <v>0</v>
      </c>
      <c r="U71" s="12">
        <f t="shared" si="34"/>
        <v>0</v>
      </c>
      <c r="V71" s="12">
        <f t="shared" si="34"/>
        <v>0</v>
      </c>
      <c r="W71" s="12">
        <f t="shared" si="34"/>
        <v>0</v>
      </c>
    </row>
    <row r="72" spans="1:23" s="8" customFormat="1" x14ac:dyDescent="0.2">
      <c r="A72" s="10">
        <f>A71+1</f>
        <v>46</v>
      </c>
      <c r="D72" s="13" t="s">
        <v>12</v>
      </c>
      <c r="E72" s="19"/>
      <c r="H72" s="20">
        <f>SUM(H69:H71)</f>
        <v>0</v>
      </c>
      <c r="I72" s="20">
        <f>SUM(I69:I71)</f>
        <v>0</v>
      </c>
      <c r="J72" s="20">
        <f>SUM(J69:J71)</f>
        <v>0</v>
      </c>
      <c r="K72" s="20">
        <f t="shared" ref="K72:W72" si="35">SUM(K69:K71)</f>
        <v>0</v>
      </c>
      <c r="L72" s="20">
        <f t="shared" si="35"/>
        <v>0</v>
      </c>
      <c r="M72" s="20">
        <f t="shared" si="35"/>
        <v>0</v>
      </c>
      <c r="N72" s="20">
        <f t="shared" si="35"/>
        <v>0</v>
      </c>
      <c r="O72" s="20">
        <f t="shared" si="35"/>
        <v>0</v>
      </c>
      <c r="P72" s="20">
        <f t="shared" si="35"/>
        <v>0</v>
      </c>
      <c r="Q72" s="20">
        <f t="shared" si="35"/>
        <v>0</v>
      </c>
      <c r="R72" s="20">
        <f t="shared" si="35"/>
        <v>0</v>
      </c>
      <c r="S72" s="20">
        <f t="shared" si="35"/>
        <v>0</v>
      </c>
      <c r="T72" s="20">
        <f t="shared" si="35"/>
        <v>0</v>
      </c>
      <c r="U72" s="20">
        <f t="shared" si="35"/>
        <v>0</v>
      </c>
      <c r="V72" s="20">
        <f t="shared" si="35"/>
        <v>0</v>
      </c>
      <c r="W72" s="20">
        <f t="shared" si="35"/>
        <v>0</v>
      </c>
    </row>
    <row r="73" spans="1:23" s="8" customFormat="1" x14ac:dyDescent="0.2">
      <c r="A73" s="10">
        <f>A72+1</f>
        <v>47</v>
      </c>
      <c r="D73" s="13" t="s">
        <v>16</v>
      </c>
      <c r="E73" s="19"/>
      <c r="H73" s="20">
        <f>(H69+H72)/2</f>
        <v>0</v>
      </c>
      <c r="I73" s="20">
        <f>(I69+I72)/2</f>
        <v>0</v>
      </c>
      <c r="J73" s="20">
        <f>(J69+J72)/2</f>
        <v>0</v>
      </c>
      <c r="K73" s="20">
        <f t="shared" ref="K73:W73" si="36">(K69+K72)/2</f>
        <v>0</v>
      </c>
      <c r="L73" s="20">
        <f t="shared" si="36"/>
        <v>0</v>
      </c>
      <c r="M73" s="20">
        <f t="shared" si="36"/>
        <v>0</v>
      </c>
      <c r="N73" s="20">
        <f t="shared" si="36"/>
        <v>0</v>
      </c>
      <c r="O73" s="20">
        <f t="shared" si="36"/>
        <v>0</v>
      </c>
      <c r="P73" s="20">
        <f t="shared" si="36"/>
        <v>0</v>
      </c>
      <c r="Q73" s="20">
        <f t="shared" si="36"/>
        <v>0</v>
      </c>
      <c r="R73" s="20">
        <f t="shared" si="36"/>
        <v>0</v>
      </c>
      <c r="S73" s="20">
        <f t="shared" si="36"/>
        <v>0</v>
      </c>
      <c r="T73" s="20">
        <f t="shared" si="36"/>
        <v>0</v>
      </c>
      <c r="U73" s="20">
        <f t="shared" si="36"/>
        <v>0</v>
      </c>
      <c r="V73" s="20">
        <f t="shared" si="36"/>
        <v>0</v>
      </c>
      <c r="W73" s="20">
        <f t="shared" si="36"/>
        <v>0</v>
      </c>
    </row>
    <row r="74" spans="1:23" s="8" customFormat="1" x14ac:dyDescent="0.2">
      <c r="A74" s="10"/>
      <c r="D74" s="13"/>
      <c r="E74" s="19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s="8" customFormat="1" x14ac:dyDescent="0.2">
      <c r="A75" s="10"/>
      <c r="C75" s="8" t="s">
        <v>21</v>
      </c>
      <c r="D75" s="13"/>
      <c r="E75" s="19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s="8" customFormat="1" x14ac:dyDescent="0.2">
      <c r="A76" s="10">
        <f>A73+1</f>
        <v>48</v>
      </c>
      <c r="D76" s="13" t="s">
        <v>13</v>
      </c>
      <c r="E76" s="19"/>
      <c r="H76" s="12">
        <f>H47</f>
        <v>0</v>
      </c>
      <c r="I76" s="12">
        <f t="shared" ref="I76:W76" si="37">I47</f>
        <v>0</v>
      </c>
      <c r="J76" s="12">
        <f t="shared" si="37"/>
        <v>0</v>
      </c>
      <c r="K76" s="12">
        <f t="shared" si="37"/>
        <v>0</v>
      </c>
      <c r="L76" s="12">
        <f t="shared" si="37"/>
        <v>0</v>
      </c>
      <c r="M76" s="12">
        <f t="shared" si="37"/>
        <v>0</v>
      </c>
      <c r="N76" s="12">
        <f t="shared" si="37"/>
        <v>0</v>
      </c>
      <c r="O76" s="12">
        <f t="shared" si="37"/>
        <v>0</v>
      </c>
      <c r="P76" s="12">
        <f t="shared" si="37"/>
        <v>0</v>
      </c>
      <c r="Q76" s="12">
        <f t="shared" si="37"/>
        <v>0</v>
      </c>
      <c r="R76" s="12">
        <f t="shared" si="37"/>
        <v>0</v>
      </c>
      <c r="S76" s="12">
        <f t="shared" si="37"/>
        <v>0</v>
      </c>
      <c r="T76" s="12">
        <f t="shared" si="37"/>
        <v>0</v>
      </c>
      <c r="U76" s="12">
        <f t="shared" si="37"/>
        <v>0</v>
      </c>
      <c r="V76" s="12">
        <f t="shared" si="37"/>
        <v>0</v>
      </c>
      <c r="W76" s="12">
        <f t="shared" si="37"/>
        <v>0</v>
      </c>
    </row>
    <row r="77" spans="1:23" s="8" customFormat="1" x14ac:dyDescent="0.2">
      <c r="A77" s="10">
        <f>A76+1</f>
        <v>49</v>
      </c>
      <c r="D77" s="13" t="s">
        <v>15</v>
      </c>
      <c r="E77" s="19"/>
      <c r="H77" s="12">
        <f>-H54</f>
        <v>0</v>
      </c>
      <c r="I77" s="12">
        <f t="shared" ref="I77:W77" si="38">-I54</f>
        <v>0</v>
      </c>
      <c r="J77" s="12">
        <f t="shared" si="38"/>
        <v>0</v>
      </c>
      <c r="K77" s="12">
        <f t="shared" si="38"/>
        <v>0</v>
      </c>
      <c r="L77" s="12">
        <f t="shared" si="38"/>
        <v>0</v>
      </c>
      <c r="M77" s="12">
        <f t="shared" si="38"/>
        <v>0</v>
      </c>
      <c r="N77" s="12">
        <f t="shared" si="38"/>
        <v>0</v>
      </c>
      <c r="O77" s="12">
        <f t="shared" si="38"/>
        <v>0</v>
      </c>
      <c r="P77" s="12">
        <f t="shared" si="38"/>
        <v>0</v>
      </c>
      <c r="Q77" s="12">
        <f t="shared" si="38"/>
        <v>0</v>
      </c>
      <c r="R77" s="12">
        <f t="shared" si="38"/>
        <v>0</v>
      </c>
      <c r="S77" s="12">
        <f t="shared" si="38"/>
        <v>0</v>
      </c>
      <c r="T77" s="12">
        <f t="shared" si="38"/>
        <v>0</v>
      </c>
      <c r="U77" s="12">
        <f t="shared" si="38"/>
        <v>0</v>
      </c>
      <c r="V77" s="12">
        <f t="shared" si="38"/>
        <v>0</v>
      </c>
      <c r="W77" s="12">
        <f t="shared" si="38"/>
        <v>0</v>
      </c>
    </row>
    <row r="78" spans="1:23" s="8" customFormat="1" x14ac:dyDescent="0.2">
      <c r="A78" s="10">
        <f>A77+1</f>
        <v>50</v>
      </c>
      <c r="D78" s="13" t="s">
        <v>20</v>
      </c>
      <c r="E78" s="19"/>
      <c r="F78" s="28"/>
      <c r="H78" s="12">
        <f>($F11="Y")*H40</f>
        <v>0</v>
      </c>
      <c r="I78" s="12">
        <f t="shared" ref="I78:W78" si="39">($F11="Y")*I40</f>
        <v>0</v>
      </c>
      <c r="J78" s="12">
        <f t="shared" si="39"/>
        <v>0</v>
      </c>
      <c r="K78" s="12">
        <f t="shared" si="39"/>
        <v>0</v>
      </c>
      <c r="L78" s="12">
        <f t="shared" si="39"/>
        <v>0</v>
      </c>
      <c r="M78" s="12">
        <f t="shared" si="39"/>
        <v>0</v>
      </c>
      <c r="N78" s="12">
        <f t="shared" si="39"/>
        <v>0</v>
      </c>
      <c r="O78" s="12">
        <f t="shared" si="39"/>
        <v>0</v>
      </c>
      <c r="P78" s="12">
        <f t="shared" si="39"/>
        <v>0</v>
      </c>
      <c r="Q78" s="12">
        <f t="shared" si="39"/>
        <v>0</v>
      </c>
      <c r="R78" s="12">
        <f t="shared" si="39"/>
        <v>0</v>
      </c>
      <c r="S78" s="12">
        <f t="shared" si="39"/>
        <v>0</v>
      </c>
      <c r="T78" s="12">
        <f t="shared" si="39"/>
        <v>0</v>
      </c>
      <c r="U78" s="12">
        <f t="shared" si="39"/>
        <v>0</v>
      </c>
      <c r="V78" s="12">
        <f t="shared" si="39"/>
        <v>0</v>
      </c>
      <c r="W78" s="12">
        <f t="shared" si="39"/>
        <v>0</v>
      </c>
    </row>
    <row r="79" spans="1:23" s="8" customFormat="1" x14ac:dyDescent="0.2">
      <c r="A79" s="10">
        <f>A78+1</f>
        <v>51</v>
      </c>
      <c r="D79" s="13" t="s">
        <v>36</v>
      </c>
      <c r="E79" s="19"/>
      <c r="F79" s="28"/>
      <c r="H79" s="12">
        <f>-H73</f>
        <v>0</v>
      </c>
      <c r="I79" s="12">
        <f>-I73</f>
        <v>0</v>
      </c>
      <c r="J79" s="12">
        <f>-J73</f>
        <v>0</v>
      </c>
      <c r="K79" s="12">
        <f t="shared" ref="K79:W79" si="40">-K73</f>
        <v>0</v>
      </c>
      <c r="L79" s="12">
        <f t="shared" si="40"/>
        <v>0</v>
      </c>
      <c r="M79" s="12">
        <f t="shared" si="40"/>
        <v>0</v>
      </c>
      <c r="N79" s="12">
        <f t="shared" si="40"/>
        <v>0</v>
      </c>
      <c r="O79" s="12">
        <f t="shared" si="40"/>
        <v>0</v>
      </c>
      <c r="P79" s="12">
        <f t="shared" si="40"/>
        <v>0</v>
      </c>
      <c r="Q79" s="12">
        <f t="shared" si="40"/>
        <v>0</v>
      </c>
      <c r="R79" s="12">
        <f t="shared" si="40"/>
        <v>0</v>
      </c>
      <c r="S79" s="12">
        <f t="shared" si="40"/>
        <v>0</v>
      </c>
      <c r="T79" s="12">
        <f t="shared" si="40"/>
        <v>0</v>
      </c>
      <c r="U79" s="12">
        <f t="shared" si="40"/>
        <v>0</v>
      </c>
      <c r="V79" s="12">
        <f t="shared" si="40"/>
        <v>0</v>
      </c>
      <c r="W79" s="12">
        <f t="shared" si="40"/>
        <v>0</v>
      </c>
    </row>
    <row r="80" spans="1:23" s="8" customFormat="1" x14ac:dyDescent="0.2">
      <c r="A80" s="10">
        <f>A79+1</f>
        <v>52</v>
      </c>
      <c r="D80" s="13" t="s">
        <v>5</v>
      </c>
      <c r="E80" s="19"/>
      <c r="H80" s="20">
        <f>SUM(H76:H79)</f>
        <v>0</v>
      </c>
      <c r="I80" s="20">
        <f>SUM(I76:I79)</f>
        <v>0</v>
      </c>
      <c r="J80" s="20">
        <f>SUM(J76:J79)</f>
        <v>0</v>
      </c>
      <c r="K80" s="20">
        <f t="shared" ref="K80:W80" si="41">SUM(K76:K79)</f>
        <v>0</v>
      </c>
      <c r="L80" s="20">
        <f t="shared" si="41"/>
        <v>0</v>
      </c>
      <c r="M80" s="20">
        <f t="shared" si="41"/>
        <v>0</v>
      </c>
      <c r="N80" s="20">
        <f t="shared" si="41"/>
        <v>0</v>
      </c>
      <c r="O80" s="20">
        <f t="shared" si="41"/>
        <v>0</v>
      </c>
      <c r="P80" s="20">
        <f t="shared" si="41"/>
        <v>0</v>
      </c>
      <c r="Q80" s="20">
        <f t="shared" si="41"/>
        <v>0</v>
      </c>
      <c r="R80" s="20">
        <f t="shared" si="41"/>
        <v>0</v>
      </c>
      <c r="S80" s="20">
        <f t="shared" si="41"/>
        <v>0</v>
      </c>
      <c r="T80" s="20">
        <f t="shared" si="41"/>
        <v>0</v>
      </c>
      <c r="U80" s="20">
        <f t="shared" si="41"/>
        <v>0</v>
      </c>
      <c r="V80" s="20">
        <f t="shared" si="41"/>
        <v>0</v>
      </c>
      <c r="W80" s="20">
        <f t="shared" si="41"/>
        <v>0</v>
      </c>
    </row>
    <row r="81" spans="1:25" s="8" customFormat="1" x14ac:dyDescent="0.2">
      <c r="A81" s="10"/>
      <c r="D81" s="13"/>
      <c r="E81" s="19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5" s="8" customFormat="1" x14ac:dyDescent="0.2">
      <c r="A82" s="10"/>
      <c r="C82" s="8" t="s">
        <v>17</v>
      </c>
      <c r="D82" s="13"/>
      <c r="E82" s="19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5" s="8" customFormat="1" x14ac:dyDescent="0.2">
      <c r="A83" s="10">
        <f>A80+1</f>
        <v>53</v>
      </c>
      <c r="D83" s="13" t="s">
        <v>4</v>
      </c>
      <c r="E83" s="19"/>
      <c r="I83" s="12">
        <f t="shared" ref="I83:W83" si="42">I51</f>
        <v>0</v>
      </c>
      <c r="J83" s="12">
        <f t="shared" si="42"/>
        <v>0</v>
      </c>
      <c r="K83" s="12">
        <f t="shared" si="42"/>
        <v>0</v>
      </c>
      <c r="L83" s="12">
        <f t="shared" si="42"/>
        <v>0</v>
      </c>
      <c r="M83" s="12">
        <f t="shared" si="42"/>
        <v>0</v>
      </c>
      <c r="N83" s="12">
        <f t="shared" si="42"/>
        <v>0</v>
      </c>
      <c r="O83" s="12">
        <f t="shared" si="42"/>
        <v>0</v>
      </c>
      <c r="P83" s="12">
        <f t="shared" si="42"/>
        <v>0</v>
      </c>
      <c r="Q83" s="12">
        <f t="shared" si="42"/>
        <v>0</v>
      </c>
      <c r="R83" s="12">
        <f t="shared" si="42"/>
        <v>0</v>
      </c>
      <c r="S83" s="12">
        <f t="shared" si="42"/>
        <v>0</v>
      </c>
      <c r="T83" s="12">
        <f t="shared" si="42"/>
        <v>0</v>
      </c>
      <c r="U83" s="12">
        <f t="shared" si="42"/>
        <v>0</v>
      </c>
      <c r="V83" s="12">
        <f t="shared" si="42"/>
        <v>0</v>
      </c>
      <c r="W83" s="12">
        <f t="shared" si="42"/>
        <v>0</v>
      </c>
    </row>
    <row r="84" spans="1:25" s="8" customFormat="1" x14ac:dyDescent="0.2">
      <c r="A84" s="10">
        <f t="shared" ref="A84:A89" si="43">A83+1</f>
        <v>54</v>
      </c>
      <c r="D84" s="13" t="s">
        <v>34</v>
      </c>
      <c r="E84" s="19"/>
      <c r="I84" s="12">
        <f t="shared" ref="I84:W84" si="44">I15*I16*I80</f>
        <v>0</v>
      </c>
      <c r="J84" s="12">
        <f t="shared" si="44"/>
        <v>0</v>
      </c>
      <c r="K84" s="12">
        <f t="shared" si="44"/>
        <v>0</v>
      </c>
      <c r="L84" s="12">
        <f t="shared" si="44"/>
        <v>0</v>
      </c>
      <c r="M84" s="12">
        <f t="shared" si="44"/>
        <v>0</v>
      </c>
      <c r="N84" s="12">
        <f t="shared" si="44"/>
        <v>0</v>
      </c>
      <c r="O84" s="12">
        <f t="shared" si="44"/>
        <v>0</v>
      </c>
      <c r="P84" s="12">
        <f t="shared" si="44"/>
        <v>0</v>
      </c>
      <c r="Q84" s="12">
        <f t="shared" si="44"/>
        <v>0</v>
      </c>
      <c r="R84" s="12">
        <f t="shared" si="44"/>
        <v>0</v>
      </c>
      <c r="S84" s="12">
        <f t="shared" si="44"/>
        <v>0</v>
      </c>
      <c r="T84" s="12">
        <f t="shared" si="44"/>
        <v>0</v>
      </c>
      <c r="U84" s="12">
        <f t="shared" si="44"/>
        <v>0</v>
      </c>
      <c r="V84" s="12">
        <f t="shared" si="44"/>
        <v>0</v>
      </c>
      <c r="W84" s="12">
        <f t="shared" si="44"/>
        <v>0</v>
      </c>
    </row>
    <row r="85" spans="1:25" s="8" customFormat="1" x14ac:dyDescent="0.2">
      <c r="A85" s="10">
        <f t="shared" si="43"/>
        <v>55</v>
      </c>
      <c r="D85" s="13" t="s">
        <v>35</v>
      </c>
      <c r="E85" s="19"/>
      <c r="I85" s="12">
        <f t="shared" ref="I85:W85" si="45">I18*I19*I80</f>
        <v>0</v>
      </c>
      <c r="J85" s="12">
        <f t="shared" si="45"/>
        <v>0</v>
      </c>
      <c r="K85" s="12">
        <f t="shared" si="45"/>
        <v>0</v>
      </c>
      <c r="L85" s="12">
        <f t="shared" si="45"/>
        <v>0</v>
      </c>
      <c r="M85" s="12">
        <f t="shared" si="45"/>
        <v>0</v>
      </c>
      <c r="N85" s="12">
        <f t="shared" si="45"/>
        <v>0</v>
      </c>
      <c r="O85" s="12">
        <f t="shared" si="45"/>
        <v>0</v>
      </c>
      <c r="P85" s="12">
        <f t="shared" si="45"/>
        <v>0</v>
      </c>
      <c r="Q85" s="12">
        <f t="shared" si="45"/>
        <v>0</v>
      </c>
      <c r="R85" s="12">
        <f t="shared" si="45"/>
        <v>0</v>
      </c>
      <c r="S85" s="12">
        <f t="shared" si="45"/>
        <v>0</v>
      </c>
      <c r="T85" s="12">
        <f t="shared" si="45"/>
        <v>0</v>
      </c>
      <c r="U85" s="12">
        <f t="shared" si="45"/>
        <v>0</v>
      </c>
      <c r="V85" s="12">
        <f t="shared" si="45"/>
        <v>0</v>
      </c>
      <c r="W85" s="12">
        <f t="shared" si="45"/>
        <v>0</v>
      </c>
    </row>
    <row r="86" spans="1:25" s="8" customFormat="1" x14ac:dyDescent="0.2">
      <c r="A86" s="10">
        <f t="shared" si="43"/>
        <v>56</v>
      </c>
      <c r="D86" s="13" t="s">
        <v>73</v>
      </c>
      <c r="E86" s="19"/>
      <c r="I86" s="12">
        <f>IF($F24="Y",I85*I25/(1-I25),I85*I25/(1-I25)+(I51+I59)*I25)</f>
        <v>0</v>
      </c>
      <c r="J86" s="12">
        <f t="shared" ref="J86:W86" si="46">IF($F24="Y",J85*J25/(1-J25),J85*J25/(1-J25)+(J51+J59)*J25)</f>
        <v>0</v>
      </c>
      <c r="K86" s="12">
        <f t="shared" si="46"/>
        <v>0</v>
      </c>
      <c r="L86" s="12">
        <f t="shared" si="46"/>
        <v>0</v>
      </c>
      <c r="M86" s="12">
        <f t="shared" si="46"/>
        <v>0</v>
      </c>
      <c r="N86" s="12">
        <f t="shared" si="46"/>
        <v>0</v>
      </c>
      <c r="O86" s="12">
        <f t="shared" si="46"/>
        <v>0</v>
      </c>
      <c r="P86" s="12">
        <f t="shared" si="46"/>
        <v>0</v>
      </c>
      <c r="Q86" s="12">
        <f t="shared" si="46"/>
        <v>0</v>
      </c>
      <c r="R86" s="12">
        <f t="shared" si="46"/>
        <v>0</v>
      </c>
      <c r="S86" s="12">
        <f t="shared" si="46"/>
        <v>0</v>
      </c>
      <c r="T86" s="12">
        <f t="shared" si="46"/>
        <v>0</v>
      </c>
      <c r="U86" s="12">
        <f t="shared" si="46"/>
        <v>0</v>
      </c>
      <c r="V86" s="12">
        <f t="shared" si="46"/>
        <v>0</v>
      </c>
      <c r="W86" s="12">
        <f t="shared" si="46"/>
        <v>0</v>
      </c>
    </row>
    <row r="87" spans="1:25" s="8" customFormat="1" x14ac:dyDescent="0.2">
      <c r="A87" s="10">
        <f t="shared" si="43"/>
        <v>57</v>
      </c>
      <c r="D87" s="13" t="s">
        <v>74</v>
      </c>
      <c r="E87" s="19"/>
      <c r="I87" s="12">
        <f>IF($F28="Y",(I85+I86)*I29/(1-I29),(I85+I86)*I29/(1-I29)+(I51+I65)*I29)</f>
        <v>0</v>
      </c>
      <c r="J87" s="12">
        <f t="shared" ref="J87:W87" si="47">IF($F28="Y",(J85+J86)*J29/(1-J29),(J85+J86)*J29/(1-J29)+(J51+J65)*J29)</f>
        <v>0</v>
      </c>
      <c r="K87" s="12">
        <f t="shared" si="47"/>
        <v>0</v>
      </c>
      <c r="L87" s="12">
        <f t="shared" si="47"/>
        <v>0</v>
      </c>
      <c r="M87" s="12">
        <f t="shared" si="47"/>
        <v>0</v>
      </c>
      <c r="N87" s="12">
        <f t="shared" si="47"/>
        <v>0</v>
      </c>
      <c r="O87" s="12">
        <f t="shared" si="47"/>
        <v>0</v>
      </c>
      <c r="P87" s="12">
        <f t="shared" si="47"/>
        <v>0</v>
      </c>
      <c r="Q87" s="12">
        <f t="shared" si="47"/>
        <v>0</v>
      </c>
      <c r="R87" s="12">
        <f t="shared" si="47"/>
        <v>0</v>
      </c>
      <c r="S87" s="12">
        <f t="shared" si="47"/>
        <v>0</v>
      </c>
      <c r="T87" s="12">
        <f t="shared" si="47"/>
        <v>0</v>
      </c>
      <c r="U87" s="12">
        <f t="shared" si="47"/>
        <v>0</v>
      </c>
      <c r="V87" s="12">
        <f t="shared" si="47"/>
        <v>0</v>
      </c>
      <c r="W87" s="12">
        <f t="shared" si="47"/>
        <v>0</v>
      </c>
    </row>
    <row r="88" spans="1:25" s="8" customFormat="1" x14ac:dyDescent="0.2">
      <c r="A88" s="10">
        <f t="shared" si="43"/>
        <v>58</v>
      </c>
      <c r="D88" s="13" t="s">
        <v>19</v>
      </c>
      <c r="E88" s="19"/>
      <c r="I88" s="12">
        <f>(I80&gt;0)*(H88*(1+I32)+(H44+H45)*I31)</f>
        <v>0</v>
      </c>
      <c r="J88" s="12">
        <f>(J80&gt;0)*(I88*(1+J32)+(I44+I45)*J31)</f>
        <v>0</v>
      </c>
      <c r="K88" s="12">
        <f t="shared" ref="K88:W88" si="48">(K80&gt;0)*(J88*(1+K32)+J44*K31)</f>
        <v>0</v>
      </c>
      <c r="L88" s="12">
        <f t="shared" si="48"/>
        <v>0</v>
      </c>
      <c r="M88" s="12">
        <f t="shared" si="48"/>
        <v>0</v>
      </c>
      <c r="N88" s="12">
        <f t="shared" si="48"/>
        <v>0</v>
      </c>
      <c r="O88" s="12">
        <f t="shared" si="48"/>
        <v>0</v>
      </c>
      <c r="P88" s="12">
        <f t="shared" si="48"/>
        <v>0</v>
      </c>
      <c r="Q88" s="12">
        <f t="shared" si="48"/>
        <v>0</v>
      </c>
      <c r="R88" s="12">
        <f t="shared" si="48"/>
        <v>0</v>
      </c>
      <c r="S88" s="12">
        <f t="shared" si="48"/>
        <v>0</v>
      </c>
      <c r="T88" s="12">
        <f t="shared" si="48"/>
        <v>0</v>
      </c>
      <c r="U88" s="12">
        <f t="shared" si="48"/>
        <v>0</v>
      </c>
      <c r="V88" s="12">
        <f t="shared" si="48"/>
        <v>0</v>
      </c>
      <c r="W88" s="12">
        <f t="shared" si="48"/>
        <v>0</v>
      </c>
    </row>
    <row r="89" spans="1:25" s="8" customFormat="1" x14ac:dyDescent="0.2">
      <c r="A89" s="10">
        <f t="shared" si="43"/>
        <v>59</v>
      </c>
      <c r="D89" s="13" t="s">
        <v>5</v>
      </c>
      <c r="E89" s="19"/>
      <c r="I89" s="20">
        <f>SUM(I83:I88)</f>
        <v>0</v>
      </c>
      <c r="J89" s="20">
        <f t="shared" ref="J89:W89" si="49">SUM(J83:J88)</f>
        <v>0</v>
      </c>
      <c r="K89" s="20">
        <f t="shared" si="49"/>
        <v>0</v>
      </c>
      <c r="L89" s="20">
        <f t="shared" si="49"/>
        <v>0</v>
      </c>
      <c r="M89" s="20">
        <f t="shared" si="49"/>
        <v>0</v>
      </c>
      <c r="N89" s="20">
        <f t="shared" si="49"/>
        <v>0</v>
      </c>
      <c r="O89" s="20">
        <f t="shared" si="49"/>
        <v>0</v>
      </c>
      <c r="P89" s="20">
        <f t="shared" si="49"/>
        <v>0</v>
      </c>
      <c r="Q89" s="20">
        <f t="shared" si="49"/>
        <v>0</v>
      </c>
      <c r="R89" s="20">
        <f t="shared" si="49"/>
        <v>0</v>
      </c>
      <c r="S89" s="20">
        <f t="shared" si="49"/>
        <v>0</v>
      </c>
      <c r="T89" s="20">
        <f t="shared" si="49"/>
        <v>0</v>
      </c>
      <c r="U89" s="20">
        <f t="shared" si="49"/>
        <v>0</v>
      </c>
      <c r="V89" s="20">
        <f t="shared" si="49"/>
        <v>0</v>
      </c>
      <c r="W89" s="20">
        <f t="shared" si="49"/>
        <v>0</v>
      </c>
      <c r="X89" s="45"/>
    </row>
    <row r="90" spans="1:25" s="8" customFormat="1" x14ac:dyDescent="0.2">
      <c r="A90" s="4"/>
      <c r="E90" s="9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2" spans="1:25" x14ac:dyDescent="0.2"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</row>
    <row r="93" spans="1:25" x14ac:dyDescent="0.2"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</row>
    <row r="94" spans="1:25" x14ac:dyDescent="0.2"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</row>
    <row r="95" spans="1:25" x14ac:dyDescent="0.2"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5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X90"/>
  <sheetViews>
    <sheetView zoomScale="80" zoomScaleNormal="80" workbookViewId="0">
      <selection activeCell="L8" sqref="L8"/>
    </sheetView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2.7109375" style="1" customWidth="1"/>
    <col min="4" max="4" width="2.7109375" style="3" customWidth="1"/>
    <col min="5" max="5" width="35.7109375" style="3" customWidth="1"/>
    <col min="6" max="6" width="10.7109375" style="2" customWidth="1"/>
    <col min="7" max="7" width="2.7109375" style="3" customWidth="1"/>
    <col min="8" max="71" width="10.7109375" style="3" customWidth="1"/>
    <col min="72" max="16384" width="9.140625" style="3"/>
  </cols>
  <sheetData>
    <row r="1" spans="1:24" x14ac:dyDescent="0.2">
      <c r="A1" s="1" t="s">
        <v>22</v>
      </c>
      <c r="B1" s="1"/>
      <c r="E1" s="29" t="s">
        <v>116</v>
      </c>
    </row>
    <row r="2" spans="1:24" x14ac:dyDescent="0.2">
      <c r="A2" s="1" t="s">
        <v>0</v>
      </c>
      <c r="B2" s="1"/>
    </row>
    <row r="3" spans="1:24" s="5" customFormat="1" x14ac:dyDescent="0.2">
      <c r="A3" s="4"/>
      <c r="E3" s="6"/>
      <c r="F3" s="4" t="s">
        <v>3</v>
      </c>
      <c r="H3" s="5">
        <v>2017</v>
      </c>
      <c r="I3" s="5">
        <v>2018</v>
      </c>
      <c r="J3" s="5">
        <v>2019</v>
      </c>
      <c r="K3" s="5">
        <v>2020</v>
      </c>
      <c r="L3" s="5">
        <v>2021</v>
      </c>
      <c r="M3" s="5">
        <v>2022</v>
      </c>
      <c r="N3" s="5">
        <v>2023</v>
      </c>
      <c r="O3" s="5">
        <v>2024</v>
      </c>
      <c r="P3" s="5">
        <v>2025</v>
      </c>
      <c r="Q3" s="5">
        <v>2026</v>
      </c>
      <c r="R3" s="5">
        <v>2027</v>
      </c>
      <c r="S3" s="5">
        <v>2028</v>
      </c>
      <c r="T3" s="5">
        <v>2029</v>
      </c>
      <c r="U3" s="5">
        <v>2030</v>
      </c>
      <c r="V3" s="5">
        <v>2031</v>
      </c>
      <c r="W3" s="5">
        <v>2032</v>
      </c>
    </row>
    <row r="4" spans="1:24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ref="K4:W4" si="0">J4+1</f>
        <v>3</v>
      </c>
      <c r="L4" s="10">
        <f t="shared" si="0"/>
        <v>4</v>
      </c>
      <c r="M4" s="10">
        <f t="shared" si="0"/>
        <v>5</v>
      </c>
      <c r="N4" s="10">
        <f t="shared" si="0"/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10">
        <f t="shared" si="0"/>
        <v>11</v>
      </c>
      <c r="T4" s="10">
        <f t="shared" si="0"/>
        <v>12</v>
      </c>
      <c r="U4" s="10">
        <f t="shared" si="0"/>
        <v>13</v>
      </c>
      <c r="V4" s="10">
        <f t="shared" si="0"/>
        <v>14</v>
      </c>
      <c r="W4" s="10">
        <f t="shared" si="0"/>
        <v>15</v>
      </c>
      <c r="X4" s="10"/>
    </row>
    <row r="5" spans="1:24" s="8" customFormat="1" x14ac:dyDescent="0.2">
      <c r="A5" s="4"/>
      <c r="E5" s="9"/>
      <c r="F5" s="1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4" s="8" customFormat="1" x14ac:dyDescent="0.2">
      <c r="A6" s="4"/>
      <c r="C6" s="8" t="s">
        <v>64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4" s="8" customFormat="1" x14ac:dyDescent="0.2">
      <c r="A7" s="10">
        <v>1</v>
      </c>
      <c r="D7" s="13" t="s">
        <v>23</v>
      </c>
      <c r="E7" s="19"/>
      <c r="F7" s="21">
        <v>2020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4" s="8" customFormat="1" x14ac:dyDescent="0.2">
      <c r="A8" s="10">
        <f>A7+1</f>
        <v>2</v>
      </c>
      <c r="D8" s="13" t="s">
        <v>32</v>
      </c>
      <c r="E8" s="19"/>
      <c r="F8" s="17"/>
      <c r="I8" s="46"/>
      <c r="J8" s="14"/>
      <c r="K8" s="14"/>
      <c r="L8" s="14">
        <v>63.424999999999997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4" x14ac:dyDescent="0.2">
      <c r="A9" s="10"/>
      <c r="F9" s="30"/>
    </row>
    <row r="10" spans="1:24" s="8" customFormat="1" x14ac:dyDescent="0.2">
      <c r="A10" s="10">
        <f>A8+1</f>
        <v>3</v>
      </c>
      <c r="D10" s="13" t="s">
        <v>30</v>
      </c>
      <c r="E10" s="19"/>
      <c r="F10" s="18" t="s">
        <v>33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4" s="8" customFormat="1" x14ac:dyDescent="0.2">
      <c r="A11" s="10">
        <f>A10+1</f>
        <v>4</v>
      </c>
      <c r="D11" s="13" t="s">
        <v>31</v>
      </c>
      <c r="E11" s="19"/>
      <c r="F11" s="18" t="s">
        <v>37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4" s="8" customFormat="1" x14ac:dyDescent="0.2">
      <c r="A12" s="10"/>
      <c r="D12" s="13"/>
      <c r="E12" s="19"/>
      <c r="F12" s="1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4" s="8" customFormat="1" x14ac:dyDescent="0.2">
      <c r="A13" s="10">
        <f>A11+1</f>
        <v>5</v>
      </c>
      <c r="D13" s="13" t="s">
        <v>71</v>
      </c>
      <c r="E13" s="19"/>
      <c r="F13" s="22">
        <v>2.5000000000000001E-2</v>
      </c>
      <c r="G13" s="23"/>
      <c r="H13" s="23"/>
      <c r="I13" s="36">
        <f>$F13</f>
        <v>2.5000000000000001E-2</v>
      </c>
      <c r="J13" s="36">
        <f t="shared" ref="J13:W13" si="1">$F13</f>
        <v>2.5000000000000001E-2</v>
      </c>
      <c r="K13" s="36">
        <f t="shared" si="1"/>
        <v>2.5000000000000001E-2</v>
      </c>
      <c r="L13" s="36">
        <f t="shared" si="1"/>
        <v>2.5000000000000001E-2</v>
      </c>
      <c r="M13" s="36">
        <f t="shared" si="1"/>
        <v>2.5000000000000001E-2</v>
      </c>
      <c r="N13" s="36">
        <f t="shared" si="1"/>
        <v>2.5000000000000001E-2</v>
      </c>
      <c r="O13" s="36">
        <f t="shared" si="1"/>
        <v>2.5000000000000001E-2</v>
      </c>
      <c r="P13" s="36">
        <f t="shared" si="1"/>
        <v>2.5000000000000001E-2</v>
      </c>
      <c r="Q13" s="36">
        <f t="shared" si="1"/>
        <v>2.5000000000000001E-2</v>
      </c>
      <c r="R13" s="36">
        <f t="shared" si="1"/>
        <v>2.5000000000000001E-2</v>
      </c>
      <c r="S13" s="36">
        <f t="shared" si="1"/>
        <v>2.5000000000000001E-2</v>
      </c>
      <c r="T13" s="36">
        <f t="shared" si="1"/>
        <v>2.5000000000000001E-2</v>
      </c>
      <c r="U13" s="36">
        <f t="shared" si="1"/>
        <v>2.5000000000000001E-2</v>
      </c>
      <c r="V13" s="36">
        <f t="shared" si="1"/>
        <v>2.5000000000000001E-2</v>
      </c>
      <c r="W13" s="36">
        <f t="shared" si="1"/>
        <v>2.5000000000000001E-2</v>
      </c>
    </row>
    <row r="14" spans="1:24" s="8" customFormat="1" x14ac:dyDescent="0.2">
      <c r="A14" s="10"/>
      <c r="D14" s="13"/>
      <c r="E14" s="19"/>
      <c r="F14" s="24"/>
      <c r="G14" s="23"/>
      <c r="H14" s="23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4" s="8" customFormat="1" x14ac:dyDescent="0.2">
      <c r="A15" s="10">
        <f>A13+1</f>
        <v>6</v>
      </c>
      <c r="D15" s="13" t="s">
        <v>24</v>
      </c>
      <c r="E15" s="19"/>
      <c r="F15" s="22">
        <v>0.5</v>
      </c>
      <c r="G15" s="23"/>
      <c r="H15" s="23"/>
      <c r="I15" s="36">
        <f t="shared" ref="I15:W16" si="2">$F15</f>
        <v>0.5</v>
      </c>
      <c r="J15" s="36">
        <f t="shared" si="2"/>
        <v>0.5</v>
      </c>
      <c r="K15" s="36">
        <f t="shared" si="2"/>
        <v>0.5</v>
      </c>
      <c r="L15" s="36">
        <f t="shared" si="2"/>
        <v>0.5</v>
      </c>
      <c r="M15" s="36">
        <f t="shared" si="2"/>
        <v>0.5</v>
      </c>
      <c r="N15" s="36">
        <f t="shared" si="2"/>
        <v>0.5</v>
      </c>
      <c r="O15" s="36">
        <f t="shared" si="2"/>
        <v>0.5</v>
      </c>
      <c r="P15" s="36">
        <f t="shared" si="2"/>
        <v>0.5</v>
      </c>
      <c r="Q15" s="36">
        <f t="shared" si="2"/>
        <v>0.5</v>
      </c>
      <c r="R15" s="36">
        <f t="shared" si="2"/>
        <v>0.5</v>
      </c>
      <c r="S15" s="36">
        <f t="shared" si="2"/>
        <v>0.5</v>
      </c>
      <c r="T15" s="36">
        <f t="shared" si="2"/>
        <v>0.5</v>
      </c>
      <c r="U15" s="36">
        <f t="shared" si="2"/>
        <v>0.5</v>
      </c>
      <c r="V15" s="36">
        <f t="shared" si="2"/>
        <v>0.5</v>
      </c>
      <c r="W15" s="36">
        <f t="shared" si="2"/>
        <v>0.5</v>
      </c>
    </row>
    <row r="16" spans="1:24" s="8" customFormat="1" x14ac:dyDescent="0.2">
      <c r="A16" s="10">
        <f>A15+1</f>
        <v>7</v>
      </c>
      <c r="D16" s="13" t="s">
        <v>25</v>
      </c>
      <c r="E16" s="19"/>
      <c r="F16" s="22">
        <v>0.06</v>
      </c>
      <c r="G16" s="23"/>
      <c r="H16" s="23"/>
      <c r="I16" s="36">
        <f t="shared" si="2"/>
        <v>0.06</v>
      </c>
      <c r="J16" s="36">
        <f t="shared" si="2"/>
        <v>0.06</v>
      </c>
      <c r="K16" s="36">
        <f t="shared" si="2"/>
        <v>0.06</v>
      </c>
      <c r="L16" s="36">
        <f t="shared" si="2"/>
        <v>0.06</v>
      </c>
      <c r="M16" s="36">
        <f t="shared" si="2"/>
        <v>0.06</v>
      </c>
      <c r="N16" s="36">
        <f t="shared" si="2"/>
        <v>0.06</v>
      </c>
      <c r="O16" s="36">
        <f t="shared" si="2"/>
        <v>0.06</v>
      </c>
      <c r="P16" s="36">
        <f t="shared" si="2"/>
        <v>0.06</v>
      </c>
      <c r="Q16" s="36">
        <f t="shared" si="2"/>
        <v>0.06</v>
      </c>
      <c r="R16" s="36">
        <f t="shared" si="2"/>
        <v>0.06</v>
      </c>
      <c r="S16" s="36">
        <f t="shared" si="2"/>
        <v>0.06</v>
      </c>
      <c r="T16" s="36">
        <f t="shared" si="2"/>
        <v>0.06</v>
      </c>
      <c r="U16" s="36">
        <f t="shared" si="2"/>
        <v>0.06</v>
      </c>
      <c r="V16" s="36">
        <f t="shared" si="2"/>
        <v>0.06</v>
      </c>
      <c r="W16" s="36">
        <f t="shared" si="2"/>
        <v>0.06</v>
      </c>
    </row>
    <row r="17" spans="1:24" s="8" customFormat="1" x14ac:dyDescent="0.2">
      <c r="A17" s="10"/>
      <c r="D17" s="13"/>
      <c r="E17" s="19"/>
      <c r="F17" s="24"/>
      <c r="G17" s="23"/>
      <c r="H17" s="23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4" s="8" customFormat="1" x14ac:dyDescent="0.2">
      <c r="A18" s="10">
        <f>A16+1</f>
        <v>8</v>
      </c>
      <c r="D18" s="13" t="s">
        <v>26</v>
      </c>
      <c r="E18" s="19"/>
      <c r="F18" s="26"/>
      <c r="G18" s="23"/>
      <c r="H18" s="23"/>
      <c r="I18" s="15">
        <f t="shared" ref="I18:W18" si="3">1-I15</f>
        <v>0.5</v>
      </c>
      <c r="J18" s="15">
        <f t="shared" si="3"/>
        <v>0.5</v>
      </c>
      <c r="K18" s="15">
        <f t="shared" si="3"/>
        <v>0.5</v>
      </c>
      <c r="L18" s="15">
        <f t="shared" si="3"/>
        <v>0.5</v>
      </c>
      <c r="M18" s="15">
        <f t="shared" si="3"/>
        <v>0.5</v>
      </c>
      <c r="N18" s="15">
        <f t="shared" si="3"/>
        <v>0.5</v>
      </c>
      <c r="O18" s="15">
        <f t="shared" si="3"/>
        <v>0.5</v>
      </c>
      <c r="P18" s="15">
        <f t="shared" si="3"/>
        <v>0.5</v>
      </c>
      <c r="Q18" s="15">
        <f t="shared" si="3"/>
        <v>0.5</v>
      </c>
      <c r="R18" s="15">
        <f t="shared" si="3"/>
        <v>0.5</v>
      </c>
      <c r="S18" s="15">
        <f t="shared" si="3"/>
        <v>0.5</v>
      </c>
      <c r="T18" s="15">
        <f t="shared" si="3"/>
        <v>0.5</v>
      </c>
      <c r="U18" s="15">
        <f t="shared" si="3"/>
        <v>0.5</v>
      </c>
      <c r="V18" s="15">
        <f t="shared" si="3"/>
        <v>0.5</v>
      </c>
      <c r="W18" s="15">
        <f t="shared" si="3"/>
        <v>0.5</v>
      </c>
    </row>
    <row r="19" spans="1:24" s="8" customFormat="1" x14ac:dyDescent="0.2">
      <c r="A19" s="10">
        <f>A18+1</f>
        <v>9</v>
      </c>
      <c r="D19" s="13" t="s">
        <v>27</v>
      </c>
      <c r="E19" s="19"/>
      <c r="F19" s="22">
        <v>0.11</v>
      </c>
      <c r="G19" s="23"/>
      <c r="H19" s="23"/>
      <c r="I19" s="36">
        <f t="shared" ref="I19:W19" si="4">$F19</f>
        <v>0.11</v>
      </c>
      <c r="J19" s="36">
        <f t="shared" si="4"/>
        <v>0.11</v>
      </c>
      <c r="K19" s="36">
        <f t="shared" si="4"/>
        <v>0.11</v>
      </c>
      <c r="L19" s="36">
        <f t="shared" si="4"/>
        <v>0.11</v>
      </c>
      <c r="M19" s="36">
        <f t="shared" si="4"/>
        <v>0.11</v>
      </c>
      <c r="N19" s="36">
        <f t="shared" si="4"/>
        <v>0.11</v>
      </c>
      <c r="O19" s="36">
        <f t="shared" si="4"/>
        <v>0.11</v>
      </c>
      <c r="P19" s="36">
        <f t="shared" si="4"/>
        <v>0.11</v>
      </c>
      <c r="Q19" s="36">
        <f t="shared" si="4"/>
        <v>0.11</v>
      </c>
      <c r="R19" s="36">
        <f t="shared" si="4"/>
        <v>0.11</v>
      </c>
      <c r="S19" s="36">
        <f t="shared" si="4"/>
        <v>0.11</v>
      </c>
      <c r="T19" s="36">
        <f t="shared" si="4"/>
        <v>0.11</v>
      </c>
      <c r="U19" s="36">
        <f t="shared" si="4"/>
        <v>0.11</v>
      </c>
      <c r="V19" s="36">
        <f t="shared" si="4"/>
        <v>0.11</v>
      </c>
      <c r="W19" s="36">
        <f t="shared" si="4"/>
        <v>0.11</v>
      </c>
    </row>
    <row r="20" spans="1:24" s="8" customFormat="1" x14ac:dyDescent="0.2">
      <c r="A20" s="10"/>
      <c r="D20" s="13"/>
      <c r="E20" s="19"/>
      <c r="F20" s="2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4" s="8" customFormat="1" x14ac:dyDescent="0.2">
      <c r="A21" s="10">
        <f>A19+1</f>
        <v>10</v>
      </c>
      <c r="D21" s="13" t="s">
        <v>65</v>
      </c>
      <c r="E21" s="19"/>
      <c r="F21" s="26"/>
      <c r="G21" s="23"/>
      <c r="H21" s="23"/>
      <c r="I21" s="15">
        <f>I15*I16+I18*I19</f>
        <v>8.4999999999999992E-2</v>
      </c>
      <c r="J21" s="15">
        <f t="shared" ref="J21:W21" si="5">J15*J16+J18*J19</f>
        <v>8.4999999999999992E-2</v>
      </c>
      <c r="K21" s="15">
        <f t="shared" si="5"/>
        <v>8.4999999999999992E-2</v>
      </c>
      <c r="L21" s="15">
        <f t="shared" si="5"/>
        <v>8.4999999999999992E-2</v>
      </c>
      <c r="M21" s="15">
        <f t="shared" si="5"/>
        <v>8.4999999999999992E-2</v>
      </c>
      <c r="N21" s="15">
        <f t="shared" si="5"/>
        <v>8.4999999999999992E-2</v>
      </c>
      <c r="O21" s="15">
        <f t="shared" si="5"/>
        <v>8.4999999999999992E-2</v>
      </c>
      <c r="P21" s="15">
        <f t="shared" si="5"/>
        <v>8.4999999999999992E-2</v>
      </c>
      <c r="Q21" s="15">
        <f t="shared" si="5"/>
        <v>8.4999999999999992E-2</v>
      </c>
      <c r="R21" s="15">
        <f t="shared" si="5"/>
        <v>8.4999999999999992E-2</v>
      </c>
      <c r="S21" s="15">
        <f t="shared" si="5"/>
        <v>8.4999999999999992E-2</v>
      </c>
      <c r="T21" s="15">
        <f t="shared" si="5"/>
        <v>8.4999999999999992E-2</v>
      </c>
      <c r="U21" s="15">
        <f t="shared" si="5"/>
        <v>8.4999999999999992E-2</v>
      </c>
      <c r="V21" s="15">
        <f t="shared" si="5"/>
        <v>8.4999999999999992E-2</v>
      </c>
      <c r="W21" s="15">
        <f t="shared" si="5"/>
        <v>8.4999999999999992E-2</v>
      </c>
    </row>
    <row r="22" spans="1:24" s="8" customFormat="1" x14ac:dyDescent="0.2">
      <c r="A22" s="10"/>
      <c r="D22" s="13"/>
      <c r="E22" s="19"/>
      <c r="F22" s="26"/>
      <c r="G22" s="23"/>
      <c r="H22" s="23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4" s="8" customFormat="1" x14ac:dyDescent="0.2">
      <c r="A23" s="10">
        <f>A21+1</f>
        <v>11</v>
      </c>
      <c r="D23" s="13" t="s">
        <v>81</v>
      </c>
      <c r="E23" s="19"/>
      <c r="F23" s="26"/>
      <c r="G23" s="23"/>
      <c r="H23" s="23"/>
      <c r="I23" s="42">
        <v>0.05</v>
      </c>
      <c r="J23" s="42">
        <f>MAX(0.1*(1-SUM($I23:I23)),(1-SUM($I23:I23))/(16.5-J4))</f>
        <v>9.5000000000000001E-2</v>
      </c>
      <c r="K23" s="42">
        <f>MAX(0.1*(1-SUM($I23:J23)),(1-SUM($I23:J23))/(16.5-K4))</f>
        <v>8.5500000000000007E-2</v>
      </c>
      <c r="L23" s="42">
        <f>MAX(0.1*(1-SUM($I23:K23)),(1-SUM($I23:K23))/(16.5-L4))</f>
        <v>7.6950000000000005E-2</v>
      </c>
      <c r="M23" s="42">
        <f>MAX(0.1*(1-SUM($I23:L23)),(1-SUM($I23:L23))/(16.5-M4))</f>
        <v>6.9254999999999997E-2</v>
      </c>
      <c r="N23" s="42">
        <f>MAX(0.1*(1-SUM($I23:M23)),(1-SUM($I23:M23))/(16.5-N4))</f>
        <v>6.2329499999999996E-2</v>
      </c>
      <c r="O23" s="42">
        <f>MAX(0.1*(1-SUM($I23:N23)),(1-SUM($I23:N23))/(16.5-O4))</f>
        <v>5.9048999999999997E-2</v>
      </c>
      <c r="P23" s="42">
        <f>MAX(0.1*(1-SUM($I23:O23)),(1-SUM($I23:O23))/(16.5-P4))</f>
        <v>5.9048999999999983E-2</v>
      </c>
      <c r="Q23" s="42">
        <f>MAX(0.1*(1-SUM($I23:P23)),(1-SUM($I23:P23))/(16.5-Q4))</f>
        <v>5.9048999999999997E-2</v>
      </c>
      <c r="R23" s="42">
        <f>MAX(0.1*(1-SUM($I23:Q23)),(1-SUM($I23:Q23))/(16.5-R4))</f>
        <v>5.904899999999999E-2</v>
      </c>
      <c r="S23" s="42">
        <f>MAX(0.1*(1-SUM($I23:R23)),(1-SUM($I23:R23))/(16.5-S4))</f>
        <v>5.904899999999999E-2</v>
      </c>
      <c r="T23" s="42">
        <f>MAX(0.1*(1-SUM($I23:S23)),(1-SUM($I23:S23))/(16.5-T4))</f>
        <v>5.9048999999999983E-2</v>
      </c>
      <c r="U23" s="42">
        <f>MAX(0.1*(1-SUM($I23:T23)),(1-SUM($I23:T23))/(16.5-U4))</f>
        <v>5.904899999999997E-2</v>
      </c>
      <c r="V23" s="42">
        <f>MAX(0.1*(1-SUM($I23:U23)),(1-SUM($I23:U23))/(16.5-V4))</f>
        <v>5.9048999999999949E-2</v>
      </c>
      <c r="W23" s="42">
        <f>MAX(0.1*(1-SUM($I23:V23)),(1-SUM($I23:V23))/(16.5-W4))</f>
        <v>5.9048999999999983E-2</v>
      </c>
      <c r="X23" s="42">
        <f>MAX(0.1*(1-SUM($I23:W23)),(1-SUM($I23:W23))/0.5)/2</f>
        <v>2.9524499999999954E-2</v>
      </c>
    </row>
    <row r="24" spans="1:24" s="8" customFormat="1" x14ac:dyDescent="0.2">
      <c r="A24" s="10">
        <f>A23+1</f>
        <v>12</v>
      </c>
      <c r="D24" s="13" t="s">
        <v>85</v>
      </c>
      <c r="E24" s="19"/>
      <c r="F24" s="18" t="s">
        <v>37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s="8" customFormat="1" x14ac:dyDescent="0.2">
      <c r="A25" s="10">
        <f>A24+1</f>
        <v>13</v>
      </c>
      <c r="D25" s="13" t="s">
        <v>82</v>
      </c>
      <c r="E25" s="19"/>
      <c r="F25" s="39">
        <v>0.35</v>
      </c>
      <c r="G25" s="23"/>
      <c r="H25" s="23"/>
      <c r="I25" s="40">
        <f t="shared" ref="I25:W25" si="6">$F25</f>
        <v>0.35</v>
      </c>
      <c r="J25" s="40">
        <f t="shared" si="6"/>
        <v>0.35</v>
      </c>
      <c r="K25" s="40">
        <f t="shared" si="6"/>
        <v>0.35</v>
      </c>
      <c r="L25" s="40">
        <f t="shared" si="6"/>
        <v>0.35</v>
      </c>
      <c r="M25" s="40">
        <f t="shared" si="6"/>
        <v>0.35</v>
      </c>
      <c r="N25" s="40">
        <f t="shared" si="6"/>
        <v>0.35</v>
      </c>
      <c r="O25" s="40">
        <f t="shared" si="6"/>
        <v>0.35</v>
      </c>
      <c r="P25" s="40">
        <f t="shared" si="6"/>
        <v>0.35</v>
      </c>
      <c r="Q25" s="40">
        <f t="shared" si="6"/>
        <v>0.35</v>
      </c>
      <c r="R25" s="40">
        <f t="shared" si="6"/>
        <v>0.35</v>
      </c>
      <c r="S25" s="40">
        <f t="shared" si="6"/>
        <v>0.35</v>
      </c>
      <c r="T25" s="40">
        <f t="shared" si="6"/>
        <v>0.35</v>
      </c>
      <c r="U25" s="40">
        <f t="shared" si="6"/>
        <v>0.35</v>
      </c>
      <c r="V25" s="40">
        <f t="shared" si="6"/>
        <v>0.35</v>
      </c>
      <c r="W25" s="40">
        <f t="shared" si="6"/>
        <v>0.35</v>
      </c>
    </row>
    <row r="26" spans="1:24" s="8" customFormat="1" x14ac:dyDescent="0.2">
      <c r="A26" s="10"/>
      <c r="D26" s="13"/>
      <c r="E26" s="19"/>
      <c r="F26" s="41"/>
      <c r="G26" s="23"/>
      <c r="H26" s="23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4" s="8" customFormat="1" x14ac:dyDescent="0.2">
      <c r="A27" s="10">
        <f>A25+1</f>
        <v>14</v>
      </c>
      <c r="D27" s="13" t="s">
        <v>83</v>
      </c>
      <c r="E27" s="19"/>
      <c r="F27" s="38">
        <v>2</v>
      </c>
      <c r="G27" s="23"/>
      <c r="H27" s="23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4" s="8" customFormat="1" x14ac:dyDescent="0.2">
      <c r="A28" s="10">
        <f>A27+1</f>
        <v>15</v>
      </c>
      <c r="D28" s="13" t="s">
        <v>86</v>
      </c>
      <c r="E28" s="19"/>
      <c r="F28" s="22" t="s">
        <v>37</v>
      </c>
      <c r="G28" s="23"/>
      <c r="H28" s="23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s="8" customFormat="1" x14ac:dyDescent="0.2">
      <c r="A29" s="10">
        <f>A28+1</f>
        <v>16</v>
      </c>
      <c r="D29" s="13" t="s">
        <v>84</v>
      </c>
      <c r="E29" s="19"/>
      <c r="F29" s="39">
        <v>8.8400000000000006E-2</v>
      </c>
      <c r="G29" s="23"/>
      <c r="H29" s="23"/>
      <c r="I29" s="40">
        <f t="shared" ref="I29:W29" si="7">$F29</f>
        <v>8.8400000000000006E-2</v>
      </c>
      <c r="J29" s="40">
        <f t="shared" si="7"/>
        <v>8.8400000000000006E-2</v>
      </c>
      <c r="K29" s="40">
        <f t="shared" si="7"/>
        <v>8.8400000000000006E-2</v>
      </c>
      <c r="L29" s="40">
        <f t="shared" si="7"/>
        <v>8.8400000000000006E-2</v>
      </c>
      <c r="M29" s="40">
        <f t="shared" si="7"/>
        <v>8.8400000000000006E-2</v>
      </c>
      <c r="N29" s="40">
        <f t="shared" si="7"/>
        <v>8.8400000000000006E-2</v>
      </c>
      <c r="O29" s="40">
        <f t="shared" si="7"/>
        <v>8.8400000000000006E-2</v>
      </c>
      <c r="P29" s="40">
        <f t="shared" si="7"/>
        <v>8.8400000000000006E-2</v>
      </c>
      <c r="Q29" s="40">
        <f t="shared" si="7"/>
        <v>8.8400000000000006E-2</v>
      </c>
      <c r="R29" s="40">
        <f t="shared" si="7"/>
        <v>8.8400000000000006E-2</v>
      </c>
      <c r="S29" s="40">
        <f t="shared" si="7"/>
        <v>8.8400000000000006E-2</v>
      </c>
      <c r="T29" s="40">
        <f t="shared" si="7"/>
        <v>8.8400000000000006E-2</v>
      </c>
      <c r="U29" s="40">
        <f t="shared" si="7"/>
        <v>8.8400000000000006E-2</v>
      </c>
      <c r="V29" s="40">
        <f t="shared" si="7"/>
        <v>8.8400000000000006E-2</v>
      </c>
      <c r="W29" s="40">
        <f t="shared" si="7"/>
        <v>8.8400000000000006E-2</v>
      </c>
    </row>
    <row r="30" spans="1:24" s="8" customFormat="1" x14ac:dyDescent="0.2">
      <c r="A30" s="10"/>
      <c r="D30" s="13"/>
      <c r="E30" s="19"/>
      <c r="F30" s="24"/>
      <c r="G30" s="23"/>
      <c r="H30" s="23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4" s="8" customFormat="1" x14ac:dyDescent="0.2">
      <c r="A31" s="10">
        <f>A29+1</f>
        <v>17</v>
      </c>
      <c r="D31" s="13" t="s">
        <v>28</v>
      </c>
      <c r="E31" s="19"/>
      <c r="F31" s="22">
        <v>0.02</v>
      </c>
      <c r="G31" s="23"/>
      <c r="H31" s="23"/>
      <c r="I31" s="36">
        <f t="shared" ref="I31:W32" si="8">$F31</f>
        <v>0.02</v>
      </c>
      <c r="J31" s="36">
        <f t="shared" si="8"/>
        <v>0.02</v>
      </c>
      <c r="K31" s="36">
        <f t="shared" si="8"/>
        <v>0.02</v>
      </c>
      <c r="L31" s="36">
        <f t="shared" si="8"/>
        <v>0.02</v>
      </c>
      <c r="M31" s="36">
        <f t="shared" si="8"/>
        <v>0.02</v>
      </c>
      <c r="N31" s="36">
        <f t="shared" si="8"/>
        <v>0.02</v>
      </c>
      <c r="O31" s="36">
        <f t="shared" si="8"/>
        <v>0.02</v>
      </c>
      <c r="P31" s="36">
        <f t="shared" si="8"/>
        <v>0.02</v>
      </c>
      <c r="Q31" s="36">
        <f t="shared" si="8"/>
        <v>0.02</v>
      </c>
      <c r="R31" s="36">
        <f t="shared" si="8"/>
        <v>0.02</v>
      </c>
      <c r="S31" s="36">
        <f t="shared" si="8"/>
        <v>0.02</v>
      </c>
      <c r="T31" s="36">
        <f t="shared" si="8"/>
        <v>0.02</v>
      </c>
      <c r="U31" s="36">
        <f t="shared" si="8"/>
        <v>0.02</v>
      </c>
      <c r="V31" s="36">
        <f t="shared" si="8"/>
        <v>0.02</v>
      </c>
      <c r="W31" s="36">
        <f t="shared" si="8"/>
        <v>0.02</v>
      </c>
    </row>
    <row r="32" spans="1:24" s="8" customFormat="1" x14ac:dyDescent="0.2">
      <c r="A32" s="10">
        <f>A31+1</f>
        <v>18</v>
      </c>
      <c r="D32" s="13" t="s">
        <v>29</v>
      </c>
      <c r="E32" s="19"/>
      <c r="F32" s="22">
        <v>0.02</v>
      </c>
      <c r="G32" s="23"/>
      <c r="H32" s="23"/>
      <c r="I32" s="36">
        <f t="shared" si="8"/>
        <v>0.02</v>
      </c>
      <c r="J32" s="36">
        <f t="shared" si="8"/>
        <v>0.02</v>
      </c>
      <c r="K32" s="36">
        <f t="shared" si="8"/>
        <v>0.02</v>
      </c>
      <c r="L32" s="36">
        <f t="shared" si="8"/>
        <v>0.02</v>
      </c>
      <c r="M32" s="36">
        <f t="shared" si="8"/>
        <v>0.02</v>
      </c>
      <c r="N32" s="36">
        <f t="shared" si="8"/>
        <v>0.02</v>
      </c>
      <c r="O32" s="36">
        <f t="shared" si="8"/>
        <v>0.02</v>
      </c>
      <c r="P32" s="36">
        <f t="shared" si="8"/>
        <v>0.02</v>
      </c>
      <c r="Q32" s="36">
        <f t="shared" si="8"/>
        <v>0.02</v>
      </c>
      <c r="R32" s="36">
        <f t="shared" si="8"/>
        <v>0.02</v>
      </c>
      <c r="S32" s="36">
        <f t="shared" si="8"/>
        <v>0.02</v>
      </c>
      <c r="T32" s="36">
        <f t="shared" si="8"/>
        <v>0.02</v>
      </c>
      <c r="U32" s="36">
        <f t="shared" si="8"/>
        <v>0.02</v>
      </c>
      <c r="V32" s="36">
        <f t="shared" si="8"/>
        <v>0.02</v>
      </c>
      <c r="W32" s="36">
        <f t="shared" si="8"/>
        <v>0.02</v>
      </c>
    </row>
    <row r="33" spans="1:23" s="8" customFormat="1" x14ac:dyDescent="0.2">
      <c r="A33" s="10"/>
      <c r="E33" s="9"/>
      <c r="F33" s="23"/>
      <c r="G33" s="23"/>
      <c r="H33" s="23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s="8" customFormat="1" x14ac:dyDescent="0.2">
      <c r="A34" s="10"/>
      <c r="C34" s="8" t="s">
        <v>7</v>
      </c>
      <c r="E34" s="9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s="8" customFormat="1" x14ac:dyDescent="0.2">
      <c r="A35" s="10">
        <f>A32+1</f>
        <v>19</v>
      </c>
      <c r="C35" s="8" t="s">
        <v>8</v>
      </c>
      <c r="D35" s="13" t="s">
        <v>9</v>
      </c>
      <c r="E35" s="19"/>
      <c r="I35" s="12">
        <v>0</v>
      </c>
      <c r="J35" s="12">
        <f>I39</f>
        <v>0</v>
      </c>
      <c r="K35" s="12">
        <f t="shared" ref="K35:W35" si="9">J39</f>
        <v>0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</row>
    <row r="36" spans="1:23" s="8" customFormat="1" x14ac:dyDescent="0.2">
      <c r="A36" s="10">
        <f>A35+1</f>
        <v>20</v>
      </c>
      <c r="D36" s="13" t="s">
        <v>10</v>
      </c>
      <c r="E36" s="19"/>
      <c r="I36" s="12">
        <f t="shared" ref="I36:W36" si="10">I8</f>
        <v>0</v>
      </c>
      <c r="J36" s="12">
        <f t="shared" si="10"/>
        <v>0</v>
      </c>
      <c r="K36" s="12">
        <f t="shared" si="10"/>
        <v>0</v>
      </c>
      <c r="L36" s="12">
        <f t="shared" si="10"/>
        <v>63.424999999999997</v>
      </c>
      <c r="M36" s="12">
        <f t="shared" si="10"/>
        <v>0</v>
      </c>
      <c r="N36" s="12">
        <f t="shared" si="10"/>
        <v>0</v>
      </c>
      <c r="O36" s="12">
        <f t="shared" si="10"/>
        <v>0</v>
      </c>
      <c r="P36" s="12">
        <f t="shared" si="10"/>
        <v>0</v>
      </c>
      <c r="Q36" s="12">
        <f t="shared" si="10"/>
        <v>0</v>
      </c>
      <c r="R36" s="12">
        <f t="shared" si="10"/>
        <v>0</v>
      </c>
      <c r="S36" s="12">
        <f t="shared" si="10"/>
        <v>0</v>
      </c>
      <c r="T36" s="12">
        <f t="shared" si="10"/>
        <v>0</v>
      </c>
      <c r="U36" s="12">
        <f t="shared" si="10"/>
        <v>0</v>
      </c>
      <c r="V36" s="12">
        <f t="shared" si="10"/>
        <v>0</v>
      </c>
      <c r="W36" s="12">
        <f t="shared" si="10"/>
        <v>0</v>
      </c>
    </row>
    <row r="37" spans="1:23" s="8" customFormat="1" x14ac:dyDescent="0.2">
      <c r="A37" s="10">
        <f>A36+1</f>
        <v>21</v>
      </c>
      <c r="D37" s="13" t="str">
        <f>IF(F11="Y","N/A (CWIP in Rate Base)", IF(F10="IDC","Interest During Construction","AFUDC"))</f>
        <v>N/A (CWIP in Rate Base)</v>
      </c>
      <c r="E37" s="19"/>
      <c r="I37" s="12">
        <f>($F11="N")*((I3&lt;$F7)*(I16*($F10="IDC")+I21*($F10="AFUDC"))*(I35+0.5*I36)+(I3&gt;=$F7)*0.5*I35*(I16*($F10="IDC")+I21*($F10="AFUDC"))/(1+0.5*(I16*($F10="IDC")+I21*($F10="AFUDC"))))</f>
        <v>0</v>
      </c>
      <c r="J37" s="12">
        <f>($F11="N")*((J3&lt;$F7)*(J16*($F10="IDC")+J21*($F10="AFUDC"))*(J35+0.5*J36)+(J3&gt;=$F7)*0.5*J35*(J16*($F10="IDC")+J21*($F10="AFUDC"))/(1+0.5*(J16*($F10="IDC")+J21*($F10="AFUDC"))))</f>
        <v>0</v>
      </c>
      <c r="K37" s="12">
        <f t="shared" ref="K37:W37" si="11">($F11="N")*((K3&lt;$F7)*(K16*($F10="IDC")+K21*($F10="AFUDC"))*(K35+0.5*K36)+(K3&gt;=$F7)*0.5*K35*(K16*($F10="IDC")+K21*($F10="AFUDC"))/(1+0.5*(K16*($F10="IDC")+K21*($F10="AFUDC"))))</f>
        <v>0</v>
      </c>
      <c r="L37" s="12">
        <f t="shared" si="11"/>
        <v>0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12">
        <f t="shared" si="11"/>
        <v>0</v>
      </c>
      <c r="W37" s="12">
        <f t="shared" si="11"/>
        <v>0</v>
      </c>
    </row>
    <row r="38" spans="1:23" s="8" customFormat="1" x14ac:dyDescent="0.2">
      <c r="A38" s="10">
        <f>A37+1</f>
        <v>22</v>
      </c>
      <c r="D38" s="13" t="s">
        <v>11</v>
      </c>
      <c r="E38" s="19"/>
      <c r="I38" s="12">
        <f t="shared" ref="I38:W38" si="12">IF(I3&gt;=$F7,-SUM(I35:I37),0)</f>
        <v>0</v>
      </c>
      <c r="J38" s="12">
        <f t="shared" si="12"/>
        <v>0</v>
      </c>
      <c r="K38" s="12">
        <f t="shared" si="12"/>
        <v>0</v>
      </c>
      <c r="L38" s="12">
        <f t="shared" si="12"/>
        <v>-63.424999999999997</v>
      </c>
      <c r="M38" s="12">
        <f t="shared" si="12"/>
        <v>0</v>
      </c>
      <c r="N38" s="12">
        <f t="shared" si="12"/>
        <v>0</v>
      </c>
      <c r="O38" s="12">
        <f t="shared" si="12"/>
        <v>0</v>
      </c>
      <c r="P38" s="12">
        <f t="shared" si="12"/>
        <v>0</v>
      </c>
      <c r="Q38" s="12">
        <f t="shared" si="12"/>
        <v>0</v>
      </c>
      <c r="R38" s="12">
        <f t="shared" si="12"/>
        <v>0</v>
      </c>
      <c r="S38" s="12">
        <f t="shared" si="12"/>
        <v>0</v>
      </c>
      <c r="T38" s="12">
        <f t="shared" si="12"/>
        <v>0</v>
      </c>
      <c r="U38" s="12">
        <f t="shared" si="12"/>
        <v>0</v>
      </c>
      <c r="V38" s="12">
        <f t="shared" si="12"/>
        <v>0</v>
      </c>
      <c r="W38" s="12">
        <f t="shared" si="12"/>
        <v>0</v>
      </c>
    </row>
    <row r="39" spans="1:23" s="8" customFormat="1" x14ac:dyDescent="0.2">
      <c r="A39" s="10">
        <f>A38+1</f>
        <v>23</v>
      </c>
      <c r="D39" s="13" t="s">
        <v>12</v>
      </c>
      <c r="E39" s="19"/>
      <c r="I39" s="20">
        <f>SUM(I35:I38)</f>
        <v>0</v>
      </c>
      <c r="J39" s="20">
        <f>SUM(J35:J38)</f>
        <v>0</v>
      </c>
      <c r="K39" s="20">
        <f t="shared" ref="K39:W39" si="13">SUM(K35:K38)</f>
        <v>0</v>
      </c>
      <c r="L39" s="20">
        <f t="shared" si="13"/>
        <v>0</v>
      </c>
      <c r="M39" s="20">
        <f t="shared" si="13"/>
        <v>0</v>
      </c>
      <c r="N39" s="20">
        <f t="shared" si="13"/>
        <v>0</v>
      </c>
      <c r="O39" s="20">
        <f t="shared" si="13"/>
        <v>0</v>
      </c>
      <c r="P39" s="20">
        <f t="shared" si="13"/>
        <v>0</v>
      </c>
      <c r="Q39" s="20">
        <f t="shared" si="13"/>
        <v>0</v>
      </c>
      <c r="R39" s="20">
        <f t="shared" si="13"/>
        <v>0</v>
      </c>
      <c r="S39" s="20">
        <f t="shared" si="13"/>
        <v>0</v>
      </c>
      <c r="T39" s="20">
        <f t="shared" si="13"/>
        <v>0</v>
      </c>
      <c r="U39" s="20">
        <f t="shared" si="13"/>
        <v>0</v>
      </c>
      <c r="V39" s="20">
        <f t="shared" si="13"/>
        <v>0</v>
      </c>
      <c r="W39" s="20">
        <f t="shared" si="13"/>
        <v>0</v>
      </c>
    </row>
    <row r="40" spans="1:23" s="8" customFormat="1" x14ac:dyDescent="0.2">
      <c r="A40" s="10">
        <f>A39+1</f>
        <v>24</v>
      </c>
      <c r="D40" s="13" t="s">
        <v>16</v>
      </c>
      <c r="E40" s="19"/>
      <c r="I40" s="20">
        <f>(I35+I39)/2</f>
        <v>0</v>
      </c>
      <c r="J40" s="20">
        <f>(J35+J39)/2</f>
        <v>0</v>
      </c>
      <c r="K40" s="20">
        <f t="shared" ref="K40:W40" si="14">(K35+K39)/2</f>
        <v>0</v>
      </c>
      <c r="L40" s="20">
        <f t="shared" si="14"/>
        <v>0</v>
      </c>
      <c r="M40" s="20">
        <f t="shared" si="14"/>
        <v>0</v>
      </c>
      <c r="N40" s="20">
        <f t="shared" si="14"/>
        <v>0</v>
      </c>
      <c r="O40" s="20">
        <f t="shared" si="14"/>
        <v>0</v>
      </c>
      <c r="P40" s="20">
        <f t="shared" si="14"/>
        <v>0</v>
      </c>
      <c r="Q40" s="20">
        <f t="shared" si="14"/>
        <v>0</v>
      </c>
      <c r="R40" s="20">
        <f t="shared" si="14"/>
        <v>0</v>
      </c>
      <c r="S40" s="20">
        <f t="shared" si="14"/>
        <v>0</v>
      </c>
      <c r="T40" s="20">
        <f t="shared" si="14"/>
        <v>0</v>
      </c>
      <c r="U40" s="20">
        <f t="shared" si="14"/>
        <v>0</v>
      </c>
      <c r="V40" s="20">
        <f t="shared" si="14"/>
        <v>0</v>
      </c>
      <c r="W40" s="20">
        <f t="shared" si="14"/>
        <v>0</v>
      </c>
    </row>
    <row r="41" spans="1:23" s="8" customFormat="1" x14ac:dyDescent="0.2">
      <c r="A41" s="10"/>
      <c r="D41" s="13"/>
      <c r="E41" s="19"/>
      <c r="I41" s="12"/>
      <c r="J41" s="27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8" customFormat="1" x14ac:dyDescent="0.2">
      <c r="A42" s="10"/>
      <c r="C42" s="8" t="s">
        <v>60</v>
      </c>
      <c r="D42" s="13"/>
      <c r="E42" s="19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s="8" customFormat="1" x14ac:dyDescent="0.2">
      <c r="A43" s="10">
        <f>A40+1</f>
        <v>25</v>
      </c>
      <c r="D43" s="13" t="s">
        <v>9</v>
      </c>
      <c r="E43" s="19"/>
      <c r="I43" s="12">
        <v>0</v>
      </c>
      <c r="J43" s="12">
        <f>I46</f>
        <v>0</v>
      </c>
      <c r="K43" s="12">
        <f t="shared" ref="K43:W43" si="15">J46</f>
        <v>0</v>
      </c>
      <c r="L43" s="12">
        <f t="shared" si="15"/>
        <v>0</v>
      </c>
      <c r="M43" s="12">
        <f t="shared" si="15"/>
        <v>63.424999999999997</v>
      </c>
      <c r="N43" s="12">
        <f t="shared" si="15"/>
        <v>63.424999999999997</v>
      </c>
      <c r="O43" s="12">
        <f t="shared" si="15"/>
        <v>63.424999999999997</v>
      </c>
      <c r="P43" s="12">
        <f t="shared" si="15"/>
        <v>63.424999999999997</v>
      </c>
      <c r="Q43" s="12">
        <f t="shared" si="15"/>
        <v>63.424999999999997</v>
      </c>
      <c r="R43" s="12">
        <f t="shared" si="15"/>
        <v>63.424999999999997</v>
      </c>
      <c r="S43" s="12">
        <f t="shared" si="15"/>
        <v>63.424999999999997</v>
      </c>
      <c r="T43" s="12">
        <f t="shared" si="15"/>
        <v>63.424999999999997</v>
      </c>
      <c r="U43" s="12">
        <f t="shared" si="15"/>
        <v>63.424999999999997</v>
      </c>
      <c r="V43" s="12">
        <f t="shared" si="15"/>
        <v>63.424999999999997</v>
      </c>
      <c r="W43" s="12">
        <f t="shared" si="15"/>
        <v>63.424999999999997</v>
      </c>
    </row>
    <row r="44" spans="1:23" s="8" customFormat="1" x14ac:dyDescent="0.2">
      <c r="A44" s="10">
        <f>A43+1</f>
        <v>26</v>
      </c>
      <c r="D44" s="13" t="s">
        <v>11</v>
      </c>
      <c r="E44" s="19"/>
      <c r="I44" s="12">
        <f>-I38</f>
        <v>0</v>
      </c>
      <c r="J44" s="12">
        <f t="shared" ref="J44:W44" si="16">-J38</f>
        <v>0</v>
      </c>
      <c r="K44" s="12">
        <f t="shared" si="16"/>
        <v>0</v>
      </c>
      <c r="L44" s="12">
        <f t="shared" si="16"/>
        <v>63.424999999999997</v>
      </c>
      <c r="M44" s="12">
        <f t="shared" si="16"/>
        <v>0</v>
      </c>
      <c r="N44" s="12">
        <f t="shared" si="16"/>
        <v>0</v>
      </c>
      <c r="O44" s="12">
        <f t="shared" si="16"/>
        <v>0</v>
      </c>
      <c r="P44" s="12">
        <f t="shared" si="16"/>
        <v>0</v>
      </c>
      <c r="Q44" s="12">
        <f t="shared" si="16"/>
        <v>0</v>
      </c>
      <c r="R44" s="12">
        <f t="shared" si="16"/>
        <v>0</v>
      </c>
      <c r="S44" s="12">
        <f t="shared" si="16"/>
        <v>0</v>
      </c>
      <c r="T44" s="12">
        <f t="shared" si="16"/>
        <v>0</v>
      </c>
      <c r="U44" s="12">
        <f t="shared" si="16"/>
        <v>0</v>
      </c>
      <c r="V44" s="12">
        <f t="shared" si="16"/>
        <v>0</v>
      </c>
      <c r="W44" s="12">
        <f t="shared" si="16"/>
        <v>0</v>
      </c>
    </row>
    <row r="45" spans="1:23" s="8" customFormat="1" x14ac:dyDescent="0.2">
      <c r="A45" s="10">
        <f>A44+1</f>
        <v>27</v>
      </c>
      <c r="D45" s="13" t="s">
        <v>14</v>
      </c>
      <c r="E45" s="19"/>
      <c r="I45" s="12">
        <f>IF((I43+I44)&gt;(I50+I51),0,-(I43+I44))</f>
        <v>0</v>
      </c>
      <c r="J45" s="12">
        <f>IF((J43+J44)&gt;(J50+J51),0,-(J43+J44))</f>
        <v>0</v>
      </c>
      <c r="K45" s="12">
        <f>IF((K43+K44)&gt;(K50+K51),0,-(K43+K44))</f>
        <v>0</v>
      </c>
      <c r="L45" s="12">
        <f>IF((L43+L44)&gt;(L50+L51),0,-(L43+L44))</f>
        <v>0</v>
      </c>
      <c r="M45" s="12">
        <f t="shared" ref="M45:W45" si="17">IF((M43+M44)&gt;(M50+M51),0,-(M43+M44))</f>
        <v>0</v>
      </c>
      <c r="N45" s="12">
        <f t="shared" si="17"/>
        <v>0</v>
      </c>
      <c r="O45" s="12">
        <f t="shared" si="17"/>
        <v>0</v>
      </c>
      <c r="P45" s="12">
        <f t="shared" si="17"/>
        <v>0</v>
      </c>
      <c r="Q45" s="12">
        <f t="shared" si="17"/>
        <v>0</v>
      </c>
      <c r="R45" s="12">
        <f t="shared" si="17"/>
        <v>0</v>
      </c>
      <c r="S45" s="12">
        <f t="shared" si="17"/>
        <v>0</v>
      </c>
      <c r="T45" s="12">
        <f t="shared" si="17"/>
        <v>0</v>
      </c>
      <c r="U45" s="12">
        <f t="shared" si="17"/>
        <v>0</v>
      </c>
      <c r="V45" s="12">
        <f t="shared" si="17"/>
        <v>0</v>
      </c>
      <c r="W45" s="12">
        <f t="shared" si="17"/>
        <v>0</v>
      </c>
    </row>
    <row r="46" spans="1:23" s="8" customFormat="1" x14ac:dyDescent="0.2">
      <c r="A46" s="10">
        <f>A45+1</f>
        <v>28</v>
      </c>
      <c r="D46" s="13" t="s">
        <v>12</v>
      </c>
      <c r="E46" s="19"/>
      <c r="I46" s="20">
        <f>SUM(I43:I45)</f>
        <v>0</v>
      </c>
      <c r="J46" s="20">
        <f>SUM(J43:J45)</f>
        <v>0</v>
      </c>
      <c r="K46" s="20">
        <f t="shared" ref="K46:W46" si="18">SUM(K43:K45)</f>
        <v>0</v>
      </c>
      <c r="L46" s="20">
        <f t="shared" si="18"/>
        <v>63.424999999999997</v>
      </c>
      <c r="M46" s="20">
        <f t="shared" si="18"/>
        <v>63.424999999999997</v>
      </c>
      <c r="N46" s="20">
        <f t="shared" si="18"/>
        <v>63.424999999999997</v>
      </c>
      <c r="O46" s="20">
        <f t="shared" si="18"/>
        <v>63.424999999999997</v>
      </c>
      <c r="P46" s="20">
        <f t="shared" si="18"/>
        <v>63.424999999999997</v>
      </c>
      <c r="Q46" s="20">
        <f t="shared" si="18"/>
        <v>63.424999999999997</v>
      </c>
      <c r="R46" s="20">
        <f t="shared" si="18"/>
        <v>63.424999999999997</v>
      </c>
      <c r="S46" s="20">
        <f t="shared" si="18"/>
        <v>63.424999999999997</v>
      </c>
      <c r="T46" s="20">
        <f t="shared" si="18"/>
        <v>63.424999999999997</v>
      </c>
      <c r="U46" s="20">
        <f t="shared" si="18"/>
        <v>63.424999999999997</v>
      </c>
      <c r="V46" s="20">
        <f t="shared" si="18"/>
        <v>63.424999999999997</v>
      </c>
      <c r="W46" s="20">
        <f t="shared" si="18"/>
        <v>63.424999999999997</v>
      </c>
    </row>
    <row r="47" spans="1:23" s="8" customFormat="1" x14ac:dyDescent="0.2">
      <c r="A47" s="10">
        <f>A46+1</f>
        <v>29</v>
      </c>
      <c r="D47" s="13" t="s">
        <v>16</v>
      </c>
      <c r="E47" s="19"/>
      <c r="I47" s="20">
        <f>(I43+I46)/2</f>
        <v>0</v>
      </c>
      <c r="J47" s="20">
        <f>(J43+J46)/2</f>
        <v>0</v>
      </c>
      <c r="K47" s="20">
        <f t="shared" ref="K47:W47" si="19">(K43+K46)/2</f>
        <v>0</v>
      </c>
      <c r="L47" s="20">
        <f t="shared" si="19"/>
        <v>31.712499999999999</v>
      </c>
      <c r="M47" s="20">
        <f t="shared" si="19"/>
        <v>63.424999999999997</v>
      </c>
      <c r="N47" s="20">
        <f t="shared" si="19"/>
        <v>63.424999999999997</v>
      </c>
      <c r="O47" s="20">
        <f t="shared" si="19"/>
        <v>63.424999999999997</v>
      </c>
      <c r="P47" s="20">
        <f t="shared" si="19"/>
        <v>63.424999999999997</v>
      </c>
      <c r="Q47" s="20">
        <f t="shared" si="19"/>
        <v>63.424999999999997</v>
      </c>
      <c r="R47" s="20">
        <f t="shared" si="19"/>
        <v>63.424999999999997</v>
      </c>
      <c r="S47" s="20">
        <f t="shared" si="19"/>
        <v>63.424999999999997</v>
      </c>
      <c r="T47" s="20">
        <f t="shared" si="19"/>
        <v>63.424999999999997</v>
      </c>
      <c r="U47" s="20">
        <f t="shared" si="19"/>
        <v>63.424999999999997</v>
      </c>
      <c r="V47" s="20">
        <f t="shared" si="19"/>
        <v>63.424999999999997</v>
      </c>
      <c r="W47" s="20">
        <f t="shared" si="19"/>
        <v>63.424999999999997</v>
      </c>
    </row>
    <row r="48" spans="1:23" s="8" customFormat="1" x14ac:dyDescent="0.2">
      <c r="A48" s="10"/>
      <c r="D48" s="13"/>
      <c r="E48" s="19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s="8" customFormat="1" x14ac:dyDescent="0.2">
      <c r="A49" s="10"/>
      <c r="C49" s="8" t="s">
        <v>15</v>
      </c>
      <c r="D49" s="13"/>
      <c r="E49" s="19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s="8" customFormat="1" x14ac:dyDescent="0.2">
      <c r="A50" s="10">
        <f>A47+1</f>
        <v>30</v>
      </c>
      <c r="D50" s="13" t="s">
        <v>9</v>
      </c>
      <c r="E50" s="19"/>
      <c r="I50" s="12">
        <v>0</v>
      </c>
      <c r="J50" s="12">
        <f>I53</f>
        <v>0</v>
      </c>
      <c r="K50" s="12">
        <f t="shared" ref="K50:W50" si="20">J53</f>
        <v>0</v>
      </c>
      <c r="L50" s="12">
        <f t="shared" si="20"/>
        <v>0</v>
      </c>
      <c r="M50" s="12">
        <f t="shared" si="20"/>
        <v>0.79281250000000003</v>
      </c>
      <c r="N50" s="12">
        <f t="shared" si="20"/>
        <v>2.3784375</v>
      </c>
      <c r="O50" s="12">
        <f t="shared" si="20"/>
        <v>3.9640624999999998</v>
      </c>
      <c r="P50" s="12">
        <f t="shared" si="20"/>
        <v>5.5496875000000001</v>
      </c>
      <c r="Q50" s="12">
        <f t="shared" si="20"/>
        <v>7.1353125000000004</v>
      </c>
      <c r="R50" s="12">
        <f t="shared" si="20"/>
        <v>8.7209374999999998</v>
      </c>
      <c r="S50" s="12">
        <f t="shared" si="20"/>
        <v>10.3065625</v>
      </c>
      <c r="T50" s="12">
        <f t="shared" si="20"/>
        <v>11.8921875</v>
      </c>
      <c r="U50" s="12">
        <f t="shared" si="20"/>
        <v>13.477812500000001</v>
      </c>
      <c r="V50" s="12">
        <f t="shared" si="20"/>
        <v>15.063437500000001</v>
      </c>
      <c r="W50" s="12">
        <f t="shared" si="20"/>
        <v>16.649062499999999</v>
      </c>
    </row>
    <row r="51" spans="1:23" s="8" customFormat="1" x14ac:dyDescent="0.2">
      <c r="A51" s="10">
        <f>A50+1</f>
        <v>31</v>
      </c>
      <c r="D51" s="13" t="s">
        <v>72</v>
      </c>
      <c r="E51" s="19"/>
      <c r="I51" s="12">
        <f>MAX(I13*(I43+0.5*I44),0)</f>
        <v>0</v>
      </c>
      <c r="J51" s="12">
        <f t="shared" ref="J51:W51" si="21">MIN(J13*(J43+0.5*J44),J43+J44-I53)</f>
        <v>0</v>
      </c>
      <c r="K51" s="12">
        <f t="shared" si="21"/>
        <v>0</v>
      </c>
      <c r="L51" s="12">
        <f t="shared" si="21"/>
        <v>0.79281250000000003</v>
      </c>
      <c r="M51" s="12">
        <f t="shared" si="21"/>
        <v>1.5856250000000001</v>
      </c>
      <c r="N51" s="12">
        <f t="shared" si="21"/>
        <v>1.5856250000000001</v>
      </c>
      <c r="O51" s="12">
        <f t="shared" si="21"/>
        <v>1.5856250000000001</v>
      </c>
      <c r="P51" s="12">
        <f t="shared" si="21"/>
        <v>1.5856250000000001</v>
      </c>
      <c r="Q51" s="12">
        <f t="shared" si="21"/>
        <v>1.5856250000000001</v>
      </c>
      <c r="R51" s="12">
        <f t="shared" si="21"/>
        <v>1.5856250000000001</v>
      </c>
      <c r="S51" s="12">
        <f t="shared" si="21"/>
        <v>1.5856250000000001</v>
      </c>
      <c r="T51" s="12">
        <f t="shared" si="21"/>
        <v>1.5856250000000001</v>
      </c>
      <c r="U51" s="12">
        <f t="shared" si="21"/>
        <v>1.5856250000000001</v>
      </c>
      <c r="V51" s="12">
        <f t="shared" si="21"/>
        <v>1.5856250000000001</v>
      </c>
      <c r="W51" s="12">
        <f t="shared" si="21"/>
        <v>1.5856250000000001</v>
      </c>
    </row>
    <row r="52" spans="1:23" s="8" customFormat="1" x14ac:dyDescent="0.2">
      <c r="A52" s="10">
        <f>A51+1</f>
        <v>32</v>
      </c>
      <c r="D52" s="13" t="s">
        <v>14</v>
      </c>
      <c r="E52" s="19"/>
      <c r="I52" s="12">
        <f>I45</f>
        <v>0</v>
      </c>
      <c r="J52" s="12">
        <f t="shared" ref="J52:W52" si="22">J45</f>
        <v>0</v>
      </c>
      <c r="K52" s="12">
        <f t="shared" si="22"/>
        <v>0</v>
      </c>
      <c r="L52" s="12">
        <f t="shared" si="22"/>
        <v>0</v>
      </c>
      <c r="M52" s="12">
        <f t="shared" si="22"/>
        <v>0</v>
      </c>
      <c r="N52" s="12">
        <f t="shared" si="22"/>
        <v>0</v>
      </c>
      <c r="O52" s="12">
        <f t="shared" si="22"/>
        <v>0</v>
      </c>
      <c r="P52" s="12">
        <f t="shared" si="22"/>
        <v>0</v>
      </c>
      <c r="Q52" s="12">
        <f t="shared" si="22"/>
        <v>0</v>
      </c>
      <c r="R52" s="12">
        <f t="shared" si="22"/>
        <v>0</v>
      </c>
      <c r="S52" s="12">
        <f t="shared" si="22"/>
        <v>0</v>
      </c>
      <c r="T52" s="12">
        <f t="shared" si="22"/>
        <v>0</v>
      </c>
      <c r="U52" s="12">
        <f t="shared" si="22"/>
        <v>0</v>
      </c>
      <c r="V52" s="12">
        <f t="shared" si="22"/>
        <v>0</v>
      </c>
      <c r="W52" s="12">
        <f t="shared" si="22"/>
        <v>0</v>
      </c>
    </row>
    <row r="53" spans="1:23" s="8" customFormat="1" x14ac:dyDescent="0.2">
      <c r="A53" s="10">
        <f>A52+1</f>
        <v>33</v>
      </c>
      <c r="D53" s="13" t="s">
        <v>12</v>
      </c>
      <c r="E53" s="19"/>
      <c r="I53" s="20">
        <f>SUM(I50:I52)</f>
        <v>0</v>
      </c>
      <c r="J53" s="20">
        <f>SUM(J50:J52)</f>
        <v>0</v>
      </c>
      <c r="K53" s="20">
        <f t="shared" ref="K53:W53" si="23">SUM(K50:K52)</f>
        <v>0</v>
      </c>
      <c r="L53" s="20">
        <f t="shared" si="23"/>
        <v>0.79281250000000003</v>
      </c>
      <c r="M53" s="20">
        <f t="shared" si="23"/>
        <v>2.3784375</v>
      </c>
      <c r="N53" s="20">
        <f t="shared" si="23"/>
        <v>3.9640624999999998</v>
      </c>
      <c r="O53" s="20">
        <f t="shared" si="23"/>
        <v>5.5496875000000001</v>
      </c>
      <c r="P53" s="20">
        <f t="shared" si="23"/>
        <v>7.1353125000000004</v>
      </c>
      <c r="Q53" s="20">
        <f t="shared" si="23"/>
        <v>8.7209374999999998</v>
      </c>
      <c r="R53" s="20">
        <f t="shared" si="23"/>
        <v>10.3065625</v>
      </c>
      <c r="S53" s="20">
        <f t="shared" si="23"/>
        <v>11.8921875</v>
      </c>
      <c r="T53" s="20">
        <f t="shared" si="23"/>
        <v>13.477812500000001</v>
      </c>
      <c r="U53" s="20">
        <f t="shared" si="23"/>
        <v>15.063437500000001</v>
      </c>
      <c r="V53" s="20">
        <f t="shared" si="23"/>
        <v>16.649062499999999</v>
      </c>
      <c r="W53" s="20">
        <f t="shared" si="23"/>
        <v>18.2346875</v>
      </c>
    </row>
    <row r="54" spans="1:23" s="8" customFormat="1" x14ac:dyDescent="0.2">
      <c r="A54" s="10">
        <f>A53+1</f>
        <v>34</v>
      </c>
      <c r="D54" s="13" t="s">
        <v>16</v>
      </c>
      <c r="E54" s="19"/>
      <c r="I54" s="20">
        <f>(I50+I53)/2</f>
        <v>0</v>
      </c>
      <c r="J54" s="20">
        <f>(J50+J53)/2</f>
        <v>0</v>
      </c>
      <c r="K54" s="20">
        <f t="shared" ref="K54:W54" si="24">(K50+K53)/2</f>
        <v>0</v>
      </c>
      <c r="L54" s="20">
        <f t="shared" si="24"/>
        <v>0.39640625000000002</v>
      </c>
      <c r="M54" s="20">
        <f t="shared" si="24"/>
        <v>1.5856250000000001</v>
      </c>
      <c r="N54" s="20">
        <f t="shared" si="24"/>
        <v>3.1712499999999997</v>
      </c>
      <c r="O54" s="20">
        <f t="shared" si="24"/>
        <v>4.756875</v>
      </c>
      <c r="P54" s="20">
        <f t="shared" si="24"/>
        <v>6.3425000000000002</v>
      </c>
      <c r="Q54" s="20">
        <f t="shared" si="24"/>
        <v>7.9281249999999996</v>
      </c>
      <c r="R54" s="20">
        <f t="shared" si="24"/>
        <v>9.5137499999999999</v>
      </c>
      <c r="S54" s="20">
        <f t="shared" si="24"/>
        <v>11.099375</v>
      </c>
      <c r="T54" s="20">
        <f t="shared" si="24"/>
        <v>12.685</v>
      </c>
      <c r="U54" s="20">
        <f t="shared" si="24"/>
        <v>14.270625000000001</v>
      </c>
      <c r="V54" s="20">
        <f t="shared" si="24"/>
        <v>15.856249999999999</v>
      </c>
      <c r="W54" s="20">
        <f t="shared" si="24"/>
        <v>17.441875</v>
      </c>
    </row>
    <row r="55" spans="1:23" s="8" customFormat="1" x14ac:dyDescent="0.2">
      <c r="A55" s="10"/>
      <c r="D55" s="13"/>
      <c r="E55" s="19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s="8" customFormat="1" x14ac:dyDescent="0.2">
      <c r="A56" s="10"/>
      <c r="C56" s="8" t="s">
        <v>79</v>
      </c>
      <c r="D56" s="13"/>
      <c r="E56" s="19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s="8" customFormat="1" x14ac:dyDescent="0.2">
      <c r="A57" s="10">
        <f>A54+1</f>
        <v>35</v>
      </c>
      <c r="D57" s="13" t="s">
        <v>9</v>
      </c>
      <c r="E57" s="19"/>
      <c r="I57" s="12">
        <v>0</v>
      </c>
      <c r="J57" s="12">
        <f>I60</f>
        <v>0</v>
      </c>
      <c r="K57" s="12">
        <f t="shared" ref="K57:W57" si="25">J60</f>
        <v>0</v>
      </c>
      <c r="L57" s="12">
        <f t="shared" si="25"/>
        <v>0</v>
      </c>
      <c r="M57" s="12">
        <f t="shared" si="25"/>
        <v>60.253749999999997</v>
      </c>
      <c r="N57" s="12">
        <f t="shared" si="25"/>
        <v>54.228375</v>
      </c>
      <c r="O57" s="12">
        <f t="shared" si="25"/>
        <v>48.8055375</v>
      </c>
      <c r="P57" s="12">
        <f t="shared" si="25"/>
        <v>43.924983750000003</v>
      </c>
      <c r="Q57" s="12">
        <f t="shared" si="25"/>
        <v>39.532485375</v>
      </c>
      <c r="R57" s="12">
        <f t="shared" si="25"/>
        <v>35.579236837499998</v>
      </c>
      <c r="S57" s="12">
        <f t="shared" si="25"/>
        <v>31.834054012499998</v>
      </c>
      <c r="T57" s="12">
        <f t="shared" si="25"/>
        <v>28.088871187499997</v>
      </c>
      <c r="U57" s="12">
        <f t="shared" si="25"/>
        <v>24.343688362499996</v>
      </c>
      <c r="V57" s="12">
        <f t="shared" si="25"/>
        <v>20.598505537499996</v>
      </c>
      <c r="W57" s="12">
        <f t="shared" si="25"/>
        <v>16.853322712499995</v>
      </c>
    </row>
    <row r="58" spans="1:23" s="8" customFormat="1" x14ac:dyDescent="0.2">
      <c r="A58" s="10">
        <f>A57+1</f>
        <v>36</v>
      </c>
      <c r="D58" s="13" t="s">
        <v>11</v>
      </c>
      <c r="E58" s="19"/>
      <c r="I58" s="12">
        <f>-I38</f>
        <v>0</v>
      </c>
      <c r="J58" s="12">
        <f t="shared" ref="J58:W58" si="26">-J38</f>
        <v>0</v>
      </c>
      <c r="K58" s="12">
        <f t="shared" si="26"/>
        <v>0</v>
      </c>
      <c r="L58" s="12">
        <f t="shared" si="26"/>
        <v>63.424999999999997</v>
      </c>
      <c r="M58" s="12">
        <f t="shared" si="26"/>
        <v>0</v>
      </c>
      <c r="N58" s="12">
        <f t="shared" si="26"/>
        <v>0</v>
      </c>
      <c r="O58" s="12">
        <f t="shared" si="26"/>
        <v>0</v>
      </c>
      <c r="P58" s="12">
        <f t="shared" si="26"/>
        <v>0</v>
      </c>
      <c r="Q58" s="12">
        <f t="shared" si="26"/>
        <v>0</v>
      </c>
      <c r="R58" s="12">
        <f t="shared" si="26"/>
        <v>0</v>
      </c>
      <c r="S58" s="12">
        <f t="shared" si="26"/>
        <v>0</v>
      </c>
      <c r="T58" s="12">
        <f t="shared" si="26"/>
        <v>0</v>
      </c>
      <c r="U58" s="12">
        <f t="shared" si="26"/>
        <v>0</v>
      </c>
      <c r="V58" s="12">
        <f t="shared" si="26"/>
        <v>0</v>
      </c>
      <c r="W58" s="12">
        <f t="shared" si="26"/>
        <v>0</v>
      </c>
    </row>
    <row r="59" spans="1:23" s="8" customFormat="1" x14ac:dyDescent="0.2">
      <c r="A59" s="10">
        <f>A58+1</f>
        <v>37</v>
      </c>
      <c r="D59" s="13" t="s">
        <v>79</v>
      </c>
      <c r="E59" s="19"/>
      <c r="I59" s="12">
        <f>-I23*I58</f>
        <v>0</v>
      </c>
      <c r="J59" s="12">
        <f>-I23*J58-J23*I58</f>
        <v>0</v>
      </c>
      <c r="K59" s="12">
        <f>-I23*K58-J23*J58-K23*I58</f>
        <v>0</v>
      </c>
      <c r="L59" s="12">
        <f>-I23*L58-J23*K58-K23*J58-L23*I58</f>
        <v>-3.1712500000000001</v>
      </c>
      <c r="M59" s="12">
        <f>-I23*M58-J23*L58-K23*K58-L23*J58-M23*I58</f>
        <v>-6.0253749999999995</v>
      </c>
      <c r="N59" s="12">
        <f>-I23*N58-J23*M58-K23*L58-L23*K58-M23*J58-N23*I58</f>
        <v>-5.4228375</v>
      </c>
      <c r="O59" s="12">
        <f>-I23*O58-J23*N58-K23*M58-L23*L58-M23*K58-N23*J58-O23*I58</f>
        <v>-4.8805537499999998</v>
      </c>
      <c r="P59" s="12">
        <f>-I23*P58-J23*O58-K23*N58-L23*M58-M23*L58-N23*K58-O23*J58-P23*I58</f>
        <v>-4.3924983749999997</v>
      </c>
      <c r="Q59" s="12">
        <f>-I23*Q58-J23*P58-K23*O58-L23*N58-M23*M58-N23*L58-O23*K58-P23*J58-Q23*I58</f>
        <v>-3.9532485374999995</v>
      </c>
      <c r="R59" s="12">
        <f>-I23*R58-J23*Q58-K23*P58-L23*O58-M23*N58-N23*M58-O23*L58-P23*K58-Q23*J58-R23*I58</f>
        <v>-3.7451828249999997</v>
      </c>
      <c r="S59" s="12">
        <f>-I23*S58-J23*R58-K23*Q58-L23*P58-M23*O58-N23*N58-O23*M58-P23*L58-Q23*K58-R23*J58-S23*I58</f>
        <v>-3.7451828249999988</v>
      </c>
      <c r="T59" s="12">
        <f>-I23*T58-J23*S58-K23*R58-L23*Q58-M23*P58-N23*O58-O23*N58-P23*M58-Q23*L58-R23*K58-S23*J58-T23*I58</f>
        <v>-3.7451828249999997</v>
      </c>
      <c r="U59" s="12">
        <f>-I23*U58-J23*T58-K23*S58-L23*R58-M23*Q58-N23*P58-O23*O58-P23*N58-Q23*M58-R23*L58-S23*K58-T23*J58-U23*I58</f>
        <v>-3.7451828249999992</v>
      </c>
      <c r="V59" s="12">
        <f>-I23*V58-J23*U58-K23*T58-L23*S58-M23*R58-N23*Q58-O23*P58-P23*O58-Q23*N58-R23*M58-S23*L58-T23*K58-U23*J58-V23*I58</f>
        <v>-3.7451828249999992</v>
      </c>
      <c r="W59" s="12">
        <f>-I23*W58-J23*V58-K23*U58-L23*T58-M23*S58-N23*R58-O23*Q58-P23*P58-Q23*O58-R23*N58-S23*M58-T23*L58-U23*K58-V23*J58-W23*I58</f>
        <v>-3.7451828249999988</v>
      </c>
    </row>
    <row r="60" spans="1:23" s="8" customFormat="1" x14ac:dyDescent="0.2">
      <c r="A60" s="10">
        <f>A59+1</f>
        <v>38</v>
      </c>
      <c r="D60" s="13" t="s">
        <v>12</v>
      </c>
      <c r="E60" s="19"/>
      <c r="I60" s="20">
        <f t="shared" ref="I60:W60" si="27">SUM(I57:I59)</f>
        <v>0</v>
      </c>
      <c r="J60" s="20">
        <f t="shared" si="27"/>
        <v>0</v>
      </c>
      <c r="K60" s="20">
        <f t="shared" si="27"/>
        <v>0</v>
      </c>
      <c r="L60" s="20">
        <f t="shared" si="27"/>
        <v>60.253749999999997</v>
      </c>
      <c r="M60" s="20">
        <f t="shared" si="27"/>
        <v>54.228375</v>
      </c>
      <c r="N60" s="20">
        <f t="shared" si="27"/>
        <v>48.8055375</v>
      </c>
      <c r="O60" s="20">
        <f t="shared" si="27"/>
        <v>43.924983750000003</v>
      </c>
      <c r="P60" s="20">
        <f t="shared" si="27"/>
        <v>39.532485375</v>
      </c>
      <c r="Q60" s="20">
        <f t="shared" si="27"/>
        <v>35.579236837499998</v>
      </c>
      <c r="R60" s="20">
        <f t="shared" si="27"/>
        <v>31.834054012499998</v>
      </c>
      <c r="S60" s="20">
        <f t="shared" si="27"/>
        <v>28.088871187499997</v>
      </c>
      <c r="T60" s="20">
        <f t="shared" si="27"/>
        <v>24.343688362499996</v>
      </c>
      <c r="U60" s="20">
        <f t="shared" si="27"/>
        <v>20.598505537499996</v>
      </c>
      <c r="V60" s="20">
        <f t="shared" si="27"/>
        <v>16.853322712499995</v>
      </c>
      <c r="W60" s="20">
        <f t="shared" si="27"/>
        <v>13.108139887499997</v>
      </c>
    </row>
    <row r="61" spans="1:23" s="8" customFormat="1" x14ac:dyDescent="0.2">
      <c r="A61" s="10"/>
      <c r="D61" s="13"/>
      <c r="E61" s="19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s="8" customFormat="1" x14ac:dyDescent="0.2">
      <c r="A62" s="10"/>
      <c r="C62" s="8" t="s">
        <v>80</v>
      </c>
      <c r="D62" s="13"/>
      <c r="E62" s="19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s="8" customFormat="1" x14ac:dyDescent="0.2">
      <c r="A63" s="10">
        <f>A60+1</f>
        <v>39</v>
      </c>
      <c r="D63" s="13" t="s">
        <v>9</v>
      </c>
      <c r="E63" s="19"/>
      <c r="I63" s="12">
        <v>0</v>
      </c>
      <c r="J63" s="12">
        <f t="shared" ref="J63:W63" si="28">I66</f>
        <v>0</v>
      </c>
      <c r="K63" s="12">
        <f t="shared" si="28"/>
        <v>0</v>
      </c>
      <c r="L63" s="12">
        <f t="shared" si="28"/>
        <v>0</v>
      </c>
      <c r="M63" s="12">
        <f t="shared" si="28"/>
        <v>61.839374999999997</v>
      </c>
      <c r="N63" s="12">
        <f t="shared" si="28"/>
        <v>58.747406249999997</v>
      </c>
      <c r="O63" s="12">
        <f t="shared" si="28"/>
        <v>55.810035937499997</v>
      </c>
      <c r="P63" s="12">
        <f t="shared" si="28"/>
        <v>53.019534140624998</v>
      </c>
      <c r="Q63" s="12">
        <f t="shared" si="28"/>
        <v>50.36855743359375</v>
      </c>
      <c r="R63" s="12">
        <f t="shared" si="28"/>
        <v>47.850129561914059</v>
      </c>
      <c r="S63" s="12">
        <f t="shared" si="28"/>
        <v>45.457623083818355</v>
      </c>
      <c r="T63" s="12">
        <f t="shared" si="28"/>
        <v>43.184741929627435</v>
      </c>
      <c r="U63" s="12">
        <f t="shared" si="28"/>
        <v>41.025504833146066</v>
      </c>
      <c r="V63" s="12">
        <f t="shared" si="28"/>
        <v>38.974229591488765</v>
      </c>
      <c r="W63" s="12">
        <f t="shared" si="28"/>
        <v>37.025518111914323</v>
      </c>
    </row>
    <row r="64" spans="1:23" s="8" customFormat="1" x14ac:dyDescent="0.2">
      <c r="A64" s="10">
        <f>A63+1</f>
        <v>40</v>
      </c>
      <c r="D64" s="13" t="s">
        <v>11</v>
      </c>
      <c r="E64" s="19"/>
      <c r="I64" s="12">
        <f>-I38</f>
        <v>0</v>
      </c>
      <c r="J64" s="12">
        <f t="shared" ref="J64:W64" si="29">-J38</f>
        <v>0</v>
      </c>
      <c r="K64" s="12">
        <f t="shared" si="29"/>
        <v>0</v>
      </c>
      <c r="L64" s="12">
        <f t="shared" si="29"/>
        <v>63.424999999999997</v>
      </c>
      <c r="M64" s="12">
        <f t="shared" si="29"/>
        <v>0</v>
      </c>
      <c r="N64" s="12">
        <f t="shared" si="29"/>
        <v>0</v>
      </c>
      <c r="O64" s="12">
        <f t="shared" si="29"/>
        <v>0</v>
      </c>
      <c r="P64" s="12">
        <f t="shared" si="29"/>
        <v>0</v>
      </c>
      <c r="Q64" s="12">
        <f t="shared" si="29"/>
        <v>0</v>
      </c>
      <c r="R64" s="12">
        <f t="shared" si="29"/>
        <v>0</v>
      </c>
      <c r="S64" s="12">
        <f t="shared" si="29"/>
        <v>0</v>
      </c>
      <c r="T64" s="12">
        <f t="shared" si="29"/>
        <v>0</v>
      </c>
      <c r="U64" s="12">
        <f t="shared" si="29"/>
        <v>0</v>
      </c>
      <c r="V64" s="12">
        <f t="shared" si="29"/>
        <v>0</v>
      </c>
      <c r="W64" s="12">
        <f t="shared" si="29"/>
        <v>0</v>
      </c>
    </row>
    <row r="65" spans="1:23" s="8" customFormat="1" x14ac:dyDescent="0.2">
      <c r="A65" s="10">
        <f>A64+1</f>
        <v>41</v>
      </c>
      <c r="D65" s="13" t="s">
        <v>80</v>
      </c>
      <c r="E65" s="19"/>
      <c r="I65" s="12">
        <f t="shared" ref="I65:W65" si="30">-I13*$F27*(I63+0.5*I64)</f>
        <v>0</v>
      </c>
      <c r="J65" s="12">
        <f t="shared" si="30"/>
        <v>0</v>
      </c>
      <c r="K65" s="12">
        <f t="shared" si="30"/>
        <v>0</v>
      </c>
      <c r="L65" s="12">
        <f t="shared" si="30"/>
        <v>-1.5856250000000001</v>
      </c>
      <c r="M65" s="12">
        <f t="shared" si="30"/>
        <v>-3.0919687499999999</v>
      </c>
      <c r="N65" s="12">
        <f t="shared" si="30"/>
        <v>-2.9373703125000001</v>
      </c>
      <c r="O65" s="12">
        <f t="shared" si="30"/>
        <v>-2.7905017968750001</v>
      </c>
      <c r="P65" s="12">
        <f t="shared" si="30"/>
        <v>-2.65097670703125</v>
      </c>
      <c r="Q65" s="12">
        <f t="shared" si="30"/>
        <v>-2.5184278716796875</v>
      </c>
      <c r="R65" s="12">
        <f t="shared" si="30"/>
        <v>-2.392506478095703</v>
      </c>
      <c r="S65" s="12">
        <f t="shared" si="30"/>
        <v>-2.2728811541909177</v>
      </c>
      <c r="T65" s="12">
        <f t="shared" si="30"/>
        <v>-2.1592370964813719</v>
      </c>
      <c r="U65" s="12">
        <f t="shared" si="30"/>
        <v>-2.0512752416573035</v>
      </c>
      <c r="V65" s="12">
        <f t="shared" si="30"/>
        <v>-1.9487114795744382</v>
      </c>
      <c r="W65" s="12">
        <f t="shared" si="30"/>
        <v>-1.8512759055957162</v>
      </c>
    </row>
    <row r="66" spans="1:23" s="8" customFormat="1" x14ac:dyDescent="0.2">
      <c r="A66" s="10">
        <f>A65+1</f>
        <v>42</v>
      </c>
      <c r="D66" s="13" t="s">
        <v>12</v>
      </c>
      <c r="E66" s="19"/>
      <c r="I66" s="20">
        <f t="shared" ref="I66:W66" si="31">SUM(I63:I65)</f>
        <v>0</v>
      </c>
      <c r="J66" s="20">
        <f t="shared" si="31"/>
        <v>0</v>
      </c>
      <c r="K66" s="20">
        <f t="shared" si="31"/>
        <v>0</v>
      </c>
      <c r="L66" s="20">
        <f t="shared" si="31"/>
        <v>61.839374999999997</v>
      </c>
      <c r="M66" s="20">
        <f t="shared" si="31"/>
        <v>58.747406249999997</v>
      </c>
      <c r="N66" s="20">
        <f t="shared" si="31"/>
        <v>55.810035937499997</v>
      </c>
      <c r="O66" s="20">
        <f t="shared" si="31"/>
        <v>53.019534140624998</v>
      </c>
      <c r="P66" s="20">
        <f t="shared" si="31"/>
        <v>50.36855743359375</v>
      </c>
      <c r="Q66" s="20">
        <f t="shared" si="31"/>
        <v>47.850129561914059</v>
      </c>
      <c r="R66" s="20">
        <f t="shared" si="31"/>
        <v>45.457623083818355</v>
      </c>
      <c r="S66" s="20">
        <f t="shared" si="31"/>
        <v>43.184741929627435</v>
      </c>
      <c r="T66" s="20">
        <f t="shared" si="31"/>
        <v>41.025504833146066</v>
      </c>
      <c r="U66" s="20">
        <f t="shared" si="31"/>
        <v>38.974229591488765</v>
      </c>
      <c r="V66" s="20">
        <f t="shared" si="31"/>
        <v>37.025518111914323</v>
      </c>
      <c r="W66" s="20">
        <f t="shared" si="31"/>
        <v>35.17424220631861</v>
      </c>
    </row>
    <row r="67" spans="1:23" s="8" customFormat="1" x14ac:dyDescent="0.2">
      <c r="A67" s="10"/>
      <c r="D67" s="13"/>
      <c r="E67" s="19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s="8" customFormat="1" x14ac:dyDescent="0.2">
      <c r="A68" s="10"/>
      <c r="C68" s="8" t="s">
        <v>76</v>
      </c>
      <c r="D68" s="13"/>
      <c r="E68" s="19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s="8" customFormat="1" x14ac:dyDescent="0.2">
      <c r="A69" s="10">
        <f>A66+1</f>
        <v>43</v>
      </c>
      <c r="D69" s="13" t="s">
        <v>9</v>
      </c>
      <c r="E69" s="19"/>
      <c r="I69" s="12">
        <v>0</v>
      </c>
      <c r="J69" s="12">
        <f>I72</f>
        <v>0</v>
      </c>
      <c r="K69" s="12">
        <f t="shared" ref="K69:W69" si="32">J72</f>
        <v>0</v>
      </c>
      <c r="L69" s="12">
        <f t="shared" si="32"/>
        <v>0</v>
      </c>
      <c r="M69" s="12">
        <f t="shared" si="32"/>
        <v>0.87800813124999988</v>
      </c>
      <c r="N69" s="12">
        <f t="shared" si="32"/>
        <v>2.5184751431249999</v>
      </c>
      <c r="O69" s="12">
        <f t="shared" si="32"/>
        <v>3.9391708037812498</v>
      </c>
      <c r="P69" s="12">
        <f t="shared" si="32"/>
        <v>5.1616280870296878</v>
      </c>
      <c r="Q69" s="12">
        <f t="shared" si="32"/>
        <v>6.2052488773657037</v>
      </c>
      <c r="R69" s="12">
        <f t="shared" si="32"/>
        <v>7.0875159684974189</v>
      </c>
      <c r="S69" s="12">
        <f t="shared" si="32"/>
        <v>7.889724616978798</v>
      </c>
      <c r="T69" s="12">
        <f t="shared" si="32"/>
        <v>8.6850595943486066</v>
      </c>
      <c r="U69" s="12">
        <f t="shared" si="32"/>
        <v>9.4738645841624258</v>
      </c>
      <c r="V69" s="12">
        <f t="shared" si="32"/>
        <v>10.256466085798055</v>
      </c>
      <c r="W69" s="12">
        <f t="shared" si="32"/>
        <v>11.0331742736644</v>
      </c>
    </row>
    <row r="70" spans="1:23" s="8" customFormat="1" x14ac:dyDescent="0.2">
      <c r="A70" s="10">
        <f>A69+1</f>
        <v>44</v>
      </c>
      <c r="D70" s="13" t="s">
        <v>77</v>
      </c>
      <c r="E70" s="19"/>
      <c r="I70" s="12">
        <f>($F24="Y")*I25*(-I59-I51-I71)</f>
        <v>0</v>
      </c>
      <c r="J70" s="12">
        <f>($F24="Y")*J25*(-J59-J51-J71)</f>
        <v>0</v>
      </c>
      <c r="K70" s="12">
        <f t="shared" ref="K70:W70" si="33">($F24="Y")*K25*(-K59-K51-K71)</f>
        <v>0</v>
      </c>
      <c r="L70" s="12">
        <f t="shared" si="33"/>
        <v>0.80792350624999987</v>
      </c>
      <c r="M70" s="12">
        <f t="shared" si="33"/>
        <v>1.5073062243749997</v>
      </c>
      <c r="N70" s="12">
        <f t="shared" si="33"/>
        <v>1.3012013750312499</v>
      </c>
      <c r="O70" s="12">
        <f t="shared" si="33"/>
        <v>1.1159461744046872</v>
      </c>
      <c r="P70" s="12">
        <f t="shared" si="33"/>
        <v>0.94944369943445284</v>
      </c>
      <c r="Q70" s="12">
        <f t="shared" si="33"/>
        <v>0.79980731727523013</v>
      </c>
      <c r="R70" s="12">
        <f t="shared" si="33"/>
        <v>0.73088032581771867</v>
      </c>
      <c r="S70" s="12">
        <f t="shared" si="33"/>
        <v>0.7345815333393324</v>
      </c>
      <c r="T70" s="12">
        <f t="shared" si="33"/>
        <v>0.73809768048486613</v>
      </c>
      <c r="U70" s="12">
        <f t="shared" si="33"/>
        <v>0.74143802027312278</v>
      </c>
      <c r="V70" s="12">
        <f t="shared" si="33"/>
        <v>0.74461134307196664</v>
      </c>
      <c r="W70" s="12">
        <f t="shared" si="33"/>
        <v>0.74762599973086807</v>
      </c>
    </row>
    <row r="71" spans="1:23" s="8" customFormat="1" x14ac:dyDescent="0.2">
      <c r="A71" s="10">
        <f>A70+1</f>
        <v>45</v>
      </c>
      <c r="D71" s="13" t="s">
        <v>78</v>
      </c>
      <c r="E71" s="19"/>
      <c r="I71" s="12">
        <f>($F28="Y")*I29*(-I65-I51)</f>
        <v>0</v>
      </c>
      <c r="J71" s="12">
        <f t="shared" ref="J71:W71" si="34">($F28="Y")*J29*(-J65-J51)</f>
        <v>0</v>
      </c>
      <c r="K71" s="12">
        <f t="shared" si="34"/>
        <v>0</v>
      </c>
      <c r="L71" s="12">
        <f t="shared" si="34"/>
        <v>7.0084625000000011E-2</v>
      </c>
      <c r="M71" s="12">
        <f t="shared" si="34"/>
        <v>0.13316078749999999</v>
      </c>
      <c r="N71" s="12">
        <f t="shared" si="34"/>
        <v>0.11949428562500002</v>
      </c>
      <c r="O71" s="12">
        <f t="shared" si="34"/>
        <v>0.10651110884375001</v>
      </c>
      <c r="P71" s="12">
        <f t="shared" si="34"/>
        <v>9.4177090901562496E-2</v>
      </c>
      <c r="Q71" s="12">
        <f t="shared" si="34"/>
        <v>8.2459773856484384E-2</v>
      </c>
      <c r="R71" s="12">
        <f t="shared" si="34"/>
        <v>7.1328322663660154E-2</v>
      </c>
      <c r="S71" s="12">
        <f t="shared" si="34"/>
        <v>6.0753444030477124E-2</v>
      </c>
      <c r="T71" s="12">
        <f t="shared" si="34"/>
        <v>5.0707309328953273E-2</v>
      </c>
      <c r="U71" s="12">
        <f t="shared" si="34"/>
        <v>4.1163481362505625E-2</v>
      </c>
      <c r="V71" s="12">
        <f t="shared" si="34"/>
        <v>3.2096844794380339E-2</v>
      </c>
      <c r="W71" s="12">
        <f t="shared" si="34"/>
        <v>2.3483540054661307E-2</v>
      </c>
    </row>
    <row r="72" spans="1:23" s="8" customFormat="1" x14ac:dyDescent="0.2">
      <c r="A72" s="10">
        <f>A71+1</f>
        <v>46</v>
      </c>
      <c r="D72" s="13" t="s">
        <v>12</v>
      </c>
      <c r="E72" s="19"/>
      <c r="I72" s="20">
        <f>SUM(I69:I71)</f>
        <v>0</v>
      </c>
      <c r="J72" s="20">
        <f>SUM(J69:J71)</f>
        <v>0</v>
      </c>
      <c r="K72" s="20">
        <f t="shared" ref="K72:W72" si="35">SUM(K69:K71)</f>
        <v>0</v>
      </c>
      <c r="L72" s="20">
        <f t="shared" si="35"/>
        <v>0.87800813124999988</v>
      </c>
      <c r="M72" s="20">
        <f t="shared" si="35"/>
        <v>2.5184751431249999</v>
      </c>
      <c r="N72" s="20">
        <f t="shared" si="35"/>
        <v>3.9391708037812498</v>
      </c>
      <c r="O72" s="20">
        <f t="shared" si="35"/>
        <v>5.1616280870296878</v>
      </c>
      <c r="P72" s="20">
        <f t="shared" si="35"/>
        <v>6.2052488773657037</v>
      </c>
      <c r="Q72" s="20">
        <f t="shared" si="35"/>
        <v>7.0875159684974189</v>
      </c>
      <c r="R72" s="20">
        <f t="shared" si="35"/>
        <v>7.889724616978798</v>
      </c>
      <c r="S72" s="20">
        <f t="shared" si="35"/>
        <v>8.6850595943486066</v>
      </c>
      <c r="T72" s="20">
        <f t="shared" si="35"/>
        <v>9.4738645841624258</v>
      </c>
      <c r="U72" s="20">
        <f t="shared" si="35"/>
        <v>10.256466085798055</v>
      </c>
      <c r="V72" s="20">
        <f t="shared" si="35"/>
        <v>11.0331742736644</v>
      </c>
      <c r="W72" s="20">
        <f t="shared" si="35"/>
        <v>11.804283813449929</v>
      </c>
    </row>
    <row r="73" spans="1:23" s="8" customFormat="1" x14ac:dyDescent="0.2">
      <c r="A73" s="10">
        <f>A72+1</f>
        <v>47</v>
      </c>
      <c r="D73" s="13" t="s">
        <v>16</v>
      </c>
      <c r="E73" s="19"/>
      <c r="I73" s="20">
        <f>(I69+I72)/2</f>
        <v>0</v>
      </c>
      <c r="J73" s="20">
        <f>(J69+J72)/2</f>
        <v>0</v>
      </c>
      <c r="K73" s="20">
        <f t="shared" ref="K73:W73" si="36">(K69+K72)/2</f>
        <v>0</v>
      </c>
      <c r="L73" s="20">
        <f t="shared" si="36"/>
        <v>0.43900406562499994</v>
      </c>
      <c r="M73" s="20">
        <f t="shared" si="36"/>
        <v>1.6982416371875</v>
      </c>
      <c r="N73" s="20">
        <f t="shared" si="36"/>
        <v>3.2288229734531249</v>
      </c>
      <c r="O73" s="20">
        <f t="shared" si="36"/>
        <v>4.5503994454054686</v>
      </c>
      <c r="P73" s="20">
        <f t="shared" si="36"/>
        <v>5.6834384821976958</v>
      </c>
      <c r="Q73" s="20">
        <f t="shared" si="36"/>
        <v>6.6463824229315609</v>
      </c>
      <c r="R73" s="20">
        <f t="shared" si="36"/>
        <v>7.4886202927381085</v>
      </c>
      <c r="S73" s="20">
        <f t="shared" si="36"/>
        <v>8.2873921056637023</v>
      </c>
      <c r="T73" s="20">
        <f t="shared" si="36"/>
        <v>9.0794620892555162</v>
      </c>
      <c r="U73" s="20">
        <f t="shared" si="36"/>
        <v>9.8651653349802402</v>
      </c>
      <c r="V73" s="20">
        <f t="shared" si="36"/>
        <v>10.644820179731227</v>
      </c>
      <c r="W73" s="20">
        <f t="shared" si="36"/>
        <v>11.418729043557164</v>
      </c>
    </row>
    <row r="74" spans="1:23" s="8" customFormat="1" x14ac:dyDescent="0.2">
      <c r="A74" s="10"/>
      <c r="D74" s="13"/>
      <c r="E74" s="19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s="8" customFormat="1" x14ac:dyDescent="0.2">
      <c r="A75" s="10"/>
      <c r="C75" s="8" t="s">
        <v>21</v>
      </c>
      <c r="D75" s="13"/>
      <c r="E75" s="19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s="8" customFormat="1" x14ac:dyDescent="0.2">
      <c r="A76" s="10">
        <f>A73+1</f>
        <v>48</v>
      </c>
      <c r="D76" s="13" t="s">
        <v>13</v>
      </c>
      <c r="E76" s="19"/>
      <c r="I76" s="12">
        <f t="shared" ref="I76:W76" si="37">I47</f>
        <v>0</v>
      </c>
      <c r="J76" s="12">
        <f t="shared" si="37"/>
        <v>0</v>
      </c>
      <c r="K76" s="12">
        <f t="shared" si="37"/>
        <v>0</v>
      </c>
      <c r="L76" s="12">
        <f t="shared" si="37"/>
        <v>31.712499999999999</v>
      </c>
      <c r="M76" s="12">
        <f t="shared" si="37"/>
        <v>63.424999999999997</v>
      </c>
      <c r="N76" s="12">
        <f t="shared" si="37"/>
        <v>63.424999999999997</v>
      </c>
      <c r="O76" s="12">
        <f t="shared" si="37"/>
        <v>63.424999999999997</v>
      </c>
      <c r="P76" s="12">
        <f t="shared" si="37"/>
        <v>63.424999999999997</v>
      </c>
      <c r="Q76" s="12">
        <f t="shared" si="37"/>
        <v>63.424999999999997</v>
      </c>
      <c r="R76" s="12">
        <f t="shared" si="37"/>
        <v>63.424999999999997</v>
      </c>
      <c r="S76" s="12">
        <f t="shared" si="37"/>
        <v>63.424999999999997</v>
      </c>
      <c r="T76" s="12">
        <f t="shared" si="37"/>
        <v>63.424999999999997</v>
      </c>
      <c r="U76" s="12">
        <f t="shared" si="37"/>
        <v>63.424999999999997</v>
      </c>
      <c r="V76" s="12">
        <f t="shared" si="37"/>
        <v>63.424999999999997</v>
      </c>
      <c r="W76" s="12">
        <f t="shared" si="37"/>
        <v>63.424999999999997</v>
      </c>
    </row>
    <row r="77" spans="1:23" s="8" customFormat="1" x14ac:dyDescent="0.2">
      <c r="A77" s="10">
        <f>A76+1</f>
        <v>49</v>
      </c>
      <c r="D77" s="13" t="s">
        <v>15</v>
      </c>
      <c r="E77" s="19"/>
      <c r="I77" s="12">
        <f t="shared" ref="I77:W77" si="38">-I54</f>
        <v>0</v>
      </c>
      <c r="J77" s="12">
        <f t="shared" si="38"/>
        <v>0</v>
      </c>
      <c r="K77" s="12">
        <f t="shared" si="38"/>
        <v>0</v>
      </c>
      <c r="L77" s="12">
        <f t="shared" si="38"/>
        <v>-0.39640625000000002</v>
      </c>
      <c r="M77" s="12">
        <f t="shared" si="38"/>
        <v>-1.5856250000000001</v>
      </c>
      <c r="N77" s="12">
        <f t="shared" si="38"/>
        <v>-3.1712499999999997</v>
      </c>
      <c r="O77" s="12">
        <f t="shared" si="38"/>
        <v>-4.756875</v>
      </c>
      <c r="P77" s="12">
        <f t="shared" si="38"/>
        <v>-6.3425000000000002</v>
      </c>
      <c r="Q77" s="12">
        <f t="shared" si="38"/>
        <v>-7.9281249999999996</v>
      </c>
      <c r="R77" s="12">
        <f t="shared" si="38"/>
        <v>-9.5137499999999999</v>
      </c>
      <c r="S77" s="12">
        <f t="shared" si="38"/>
        <v>-11.099375</v>
      </c>
      <c r="T77" s="12">
        <f t="shared" si="38"/>
        <v>-12.685</v>
      </c>
      <c r="U77" s="12">
        <f t="shared" si="38"/>
        <v>-14.270625000000001</v>
      </c>
      <c r="V77" s="12">
        <f t="shared" si="38"/>
        <v>-15.856249999999999</v>
      </c>
      <c r="W77" s="12">
        <f t="shared" si="38"/>
        <v>-17.441875</v>
      </c>
    </row>
    <row r="78" spans="1:23" s="8" customFormat="1" x14ac:dyDescent="0.2">
      <c r="A78" s="10">
        <f>A77+1</f>
        <v>50</v>
      </c>
      <c r="D78" s="13" t="s">
        <v>20</v>
      </c>
      <c r="E78" s="19"/>
      <c r="F78" s="28"/>
      <c r="I78" s="12">
        <f t="shared" ref="I78:W78" si="39">($F11="Y")*I40</f>
        <v>0</v>
      </c>
      <c r="J78" s="12">
        <f t="shared" si="39"/>
        <v>0</v>
      </c>
      <c r="K78" s="12">
        <f t="shared" si="39"/>
        <v>0</v>
      </c>
      <c r="L78" s="12">
        <f t="shared" si="39"/>
        <v>0</v>
      </c>
      <c r="M78" s="12">
        <f t="shared" si="39"/>
        <v>0</v>
      </c>
      <c r="N78" s="12">
        <f t="shared" si="39"/>
        <v>0</v>
      </c>
      <c r="O78" s="12">
        <f t="shared" si="39"/>
        <v>0</v>
      </c>
      <c r="P78" s="12">
        <f t="shared" si="39"/>
        <v>0</v>
      </c>
      <c r="Q78" s="12">
        <f t="shared" si="39"/>
        <v>0</v>
      </c>
      <c r="R78" s="12">
        <f t="shared" si="39"/>
        <v>0</v>
      </c>
      <c r="S78" s="12">
        <f t="shared" si="39"/>
        <v>0</v>
      </c>
      <c r="T78" s="12">
        <f t="shared" si="39"/>
        <v>0</v>
      </c>
      <c r="U78" s="12">
        <f t="shared" si="39"/>
        <v>0</v>
      </c>
      <c r="V78" s="12">
        <f t="shared" si="39"/>
        <v>0</v>
      </c>
      <c r="W78" s="12">
        <f t="shared" si="39"/>
        <v>0</v>
      </c>
    </row>
    <row r="79" spans="1:23" s="8" customFormat="1" x14ac:dyDescent="0.2">
      <c r="A79" s="10">
        <f>A78+1</f>
        <v>51</v>
      </c>
      <c r="D79" s="13" t="s">
        <v>36</v>
      </c>
      <c r="E79" s="19"/>
      <c r="F79" s="28"/>
      <c r="I79" s="12">
        <f>-I73</f>
        <v>0</v>
      </c>
      <c r="J79" s="12">
        <f>-J73</f>
        <v>0</v>
      </c>
      <c r="K79" s="12">
        <f t="shared" ref="K79:W79" si="40">-K73</f>
        <v>0</v>
      </c>
      <c r="L79" s="12">
        <f t="shared" si="40"/>
        <v>-0.43900406562499994</v>
      </c>
      <c r="M79" s="12">
        <f t="shared" si="40"/>
        <v>-1.6982416371875</v>
      </c>
      <c r="N79" s="12">
        <f t="shared" si="40"/>
        <v>-3.2288229734531249</v>
      </c>
      <c r="O79" s="12">
        <f t="shared" si="40"/>
        <v>-4.5503994454054686</v>
      </c>
      <c r="P79" s="12">
        <f t="shared" si="40"/>
        <v>-5.6834384821976958</v>
      </c>
      <c r="Q79" s="12">
        <f t="shared" si="40"/>
        <v>-6.6463824229315609</v>
      </c>
      <c r="R79" s="12">
        <f t="shared" si="40"/>
        <v>-7.4886202927381085</v>
      </c>
      <c r="S79" s="12">
        <f t="shared" si="40"/>
        <v>-8.2873921056637023</v>
      </c>
      <c r="T79" s="12">
        <f t="shared" si="40"/>
        <v>-9.0794620892555162</v>
      </c>
      <c r="U79" s="12">
        <f t="shared" si="40"/>
        <v>-9.8651653349802402</v>
      </c>
      <c r="V79" s="12">
        <f t="shared" si="40"/>
        <v>-10.644820179731227</v>
      </c>
      <c r="W79" s="12">
        <f t="shared" si="40"/>
        <v>-11.418729043557164</v>
      </c>
    </row>
    <row r="80" spans="1:23" s="8" customFormat="1" x14ac:dyDescent="0.2">
      <c r="A80" s="10">
        <f>A79+1</f>
        <v>52</v>
      </c>
      <c r="D80" s="13" t="s">
        <v>5</v>
      </c>
      <c r="E80" s="19"/>
      <c r="I80" s="20">
        <f>SUM(I76:I79)</f>
        <v>0</v>
      </c>
      <c r="J80" s="20">
        <f>SUM(J76:J79)</f>
        <v>0</v>
      </c>
      <c r="K80" s="20">
        <f t="shared" ref="K80:W80" si="41">SUM(K76:K79)</f>
        <v>0</v>
      </c>
      <c r="L80" s="20">
        <f t="shared" si="41"/>
        <v>30.877089684375001</v>
      </c>
      <c r="M80" s="20">
        <f t="shared" si="41"/>
        <v>60.141133362812496</v>
      </c>
      <c r="N80" s="20">
        <f t="shared" si="41"/>
        <v>57.02492702654687</v>
      </c>
      <c r="O80" s="20">
        <f t="shared" si="41"/>
        <v>54.117725554594529</v>
      </c>
      <c r="P80" s="20">
        <f t="shared" si="41"/>
        <v>51.399061517802302</v>
      </c>
      <c r="Q80" s="20">
        <f t="shared" si="41"/>
        <v>48.850492577068437</v>
      </c>
      <c r="R80" s="20">
        <f t="shared" si="41"/>
        <v>46.422629707261891</v>
      </c>
      <c r="S80" s="20">
        <f t="shared" si="41"/>
        <v>44.038232894336289</v>
      </c>
      <c r="T80" s="20">
        <f t="shared" si="41"/>
        <v>41.66053791074448</v>
      </c>
      <c r="U80" s="20">
        <f t="shared" si="41"/>
        <v>39.289209665019754</v>
      </c>
      <c r="V80" s="20">
        <f t="shared" si="41"/>
        <v>36.923929820268768</v>
      </c>
      <c r="W80" s="20">
        <f t="shared" si="41"/>
        <v>34.564395956442837</v>
      </c>
    </row>
    <row r="81" spans="1:24" s="8" customFormat="1" x14ac:dyDescent="0.2">
      <c r="A81" s="10"/>
      <c r="D81" s="13"/>
      <c r="E81" s="19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4" s="8" customFormat="1" x14ac:dyDescent="0.2">
      <c r="A82" s="10"/>
      <c r="C82" s="8" t="s">
        <v>17</v>
      </c>
      <c r="D82" s="13"/>
      <c r="E82" s="19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4" s="8" customFormat="1" x14ac:dyDescent="0.2">
      <c r="A83" s="10">
        <f>A80+1</f>
        <v>53</v>
      </c>
      <c r="D83" s="13" t="s">
        <v>4</v>
      </c>
      <c r="E83" s="19"/>
      <c r="I83" s="12">
        <f t="shared" ref="I83:W83" si="42">I51</f>
        <v>0</v>
      </c>
      <c r="J83" s="12">
        <f t="shared" si="42"/>
        <v>0</v>
      </c>
      <c r="K83" s="12">
        <f t="shared" si="42"/>
        <v>0</v>
      </c>
      <c r="L83" s="12">
        <f t="shared" si="42"/>
        <v>0.79281250000000003</v>
      </c>
      <c r="M83" s="12">
        <f t="shared" si="42"/>
        <v>1.5856250000000001</v>
      </c>
      <c r="N83" s="12">
        <f t="shared" si="42"/>
        <v>1.5856250000000001</v>
      </c>
      <c r="O83" s="12">
        <f t="shared" si="42"/>
        <v>1.5856250000000001</v>
      </c>
      <c r="P83" s="12">
        <f t="shared" si="42"/>
        <v>1.5856250000000001</v>
      </c>
      <c r="Q83" s="12">
        <f t="shared" si="42"/>
        <v>1.5856250000000001</v>
      </c>
      <c r="R83" s="12">
        <f t="shared" si="42"/>
        <v>1.5856250000000001</v>
      </c>
      <c r="S83" s="12">
        <f t="shared" si="42"/>
        <v>1.5856250000000001</v>
      </c>
      <c r="T83" s="12">
        <f t="shared" si="42"/>
        <v>1.5856250000000001</v>
      </c>
      <c r="U83" s="12">
        <f t="shared" si="42"/>
        <v>1.5856250000000001</v>
      </c>
      <c r="V83" s="12">
        <f t="shared" si="42"/>
        <v>1.5856250000000001</v>
      </c>
      <c r="W83" s="12">
        <f t="shared" si="42"/>
        <v>1.5856250000000001</v>
      </c>
    </row>
    <row r="84" spans="1:24" s="8" customFormat="1" x14ac:dyDescent="0.2">
      <c r="A84" s="10">
        <f t="shared" ref="A84:A89" si="43">A83+1</f>
        <v>54</v>
      </c>
      <c r="D84" s="13" t="s">
        <v>34</v>
      </c>
      <c r="E84" s="19"/>
      <c r="I84" s="12">
        <f t="shared" ref="I84:W84" si="44">I15*I16*I80</f>
        <v>0</v>
      </c>
      <c r="J84" s="12">
        <f t="shared" si="44"/>
        <v>0</v>
      </c>
      <c r="K84" s="12">
        <f t="shared" si="44"/>
        <v>0</v>
      </c>
      <c r="L84" s="12">
        <f t="shared" si="44"/>
        <v>0.92631269053124998</v>
      </c>
      <c r="M84" s="12">
        <f t="shared" si="44"/>
        <v>1.8042340008843749</v>
      </c>
      <c r="N84" s="12">
        <f t="shared" si="44"/>
        <v>1.710747810796406</v>
      </c>
      <c r="O84" s="12">
        <f t="shared" si="44"/>
        <v>1.6235317666378357</v>
      </c>
      <c r="P84" s="12">
        <f t="shared" si="44"/>
        <v>1.541971845534069</v>
      </c>
      <c r="Q84" s="12">
        <f t="shared" si="44"/>
        <v>1.4655147773120532</v>
      </c>
      <c r="R84" s="12">
        <f t="shared" si="44"/>
        <v>1.3926788912178567</v>
      </c>
      <c r="S84" s="12">
        <f t="shared" si="44"/>
        <v>1.3211469868300887</v>
      </c>
      <c r="T84" s="12">
        <f t="shared" si="44"/>
        <v>1.2498161373223344</v>
      </c>
      <c r="U84" s="12">
        <f t="shared" si="44"/>
        <v>1.1786762899505925</v>
      </c>
      <c r="V84" s="12">
        <f t="shared" si="44"/>
        <v>1.107717894608063</v>
      </c>
      <c r="W84" s="12">
        <f t="shared" si="44"/>
        <v>1.0369318786932851</v>
      </c>
    </row>
    <row r="85" spans="1:24" s="8" customFormat="1" x14ac:dyDescent="0.2">
      <c r="A85" s="10">
        <f t="shared" si="43"/>
        <v>55</v>
      </c>
      <c r="D85" s="13" t="s">
        <v>35</v>
      </c>
      <c r="E85" s="19"/>
      <c r="I85" s="12">
        <f t="shared" ref="I85:W85" si="45">I18*I19*I80</f>
        <v>0</v>
      </c>
      <c r="J85" s="12">
        <f t="shared" si="45"/>
        <v>0</v>
      </c>
      <c r="K85" s="12">
        <f t="shared" si="45"/>
        <v>0</v>
      </c>
      <c r="L85" s="12">
        <f t="shared" si="45"/>
        <v>1.698239932640625</v>
      </c>
      <c r="M85" s="12">
        <f t="shared" si="45"/>
        <v>3.3077623349546874</v>
      </c>
      <c r="N85" s="12">
        <f t="shared" si="45"/>
        <v>3.1363709864600779</v>
      </c>
      <c r="O85" s="12">
        <f t="shared" si="45"/>
        <v>2.9764749055026991</v>
      </c>
      <c r="P85" s="12">
        <f t="shared" si="45"/>
        <v>2.8269483834791265</v>
      </c>
      <c r="Q85" s="12">
        <f t="shared" si="45"/>
        <v>2.6867770917387639</v>
      </c>
      <c r="R85" s="12">
        <f t="shared" si="45"/>
        <v>2.5532446338994039</v>
      </c>
      <c r="S85" s="12">
        <f t="shared" si="45"/>
        <v>2.422102809188496</v>
      </c>
      <c r="T85" s="12">
        <f t="shared" si="45"/>
        <v>2.2913295850909465</v>
      </c>
      <c r="U85" s="12">
        <f t="shared" si="45"/>
        <v>2.1609065315760865</v>
      </c>
      <c r="V85" s="12">
        <f t="shared" si="45"/>
        <v>2.0308161401147822</v>
      </c>
      <c r="W85" s="12">
        <f t="shared" si="45"/>
        <v>1.901041777604356</v>
      </c>
    </row>
    <row r="86" spans="1:24" s="8" customFormat="1" x14ac:dyDescent="0.2">
      <c r="A86" s="10">
        <f t="shared" si="43"/>
        <v>56</v>
      </c>
      <c r="D86" s="13" t="s">
        <v>73</v>
      </c>
      <c r="E86" s="19"/>
      <c r="I86" s="12">
        <f>IF($F24="Y",I85*I25/(1-I25),I85*I25/(1-I25)+(I51+I59)*I25)</f>
        <v>0</v>
      </c>
      <c r="J86" s="12">
        <f t="shared" ref="J86:W86" si="46">IF($F24="Y",J85*J25/(1-J25),J85*J25/(1-J25)+(J51+J59)*J25)</f>
        <v>0</v>
      </c>
      <c r="K86" s="12">
        <f t="shared" si="46"/>
        <v>0</v>
      </c>
      <c r="L86" s="12">
        <f t="shared" si="46"/>
        <v>0.91443688680649027</v>
      </c>
      <c r="M86" s="12">
        <f t="shared" si="46"/>
        <v>1.7811027957448315</v>
      </c>
      <c r="N86" s="12">
        <f t="shared" si="46"/>
        <v>1.6888151465554262</v>
      </c>
      <c r="O86" s="12">
        <f t="shared" si="46"/>
        <v>1.6027172568091457</v>
      </c>
      <c r="P86" s="12">
        <f t="shared" si="46"/>
        <v>1.5222029757195294</v>
      </c>
      <c r="Q86" s="12">
        <f t="shared" si="46"/>
        <v>1.4467261263208728</v>
      </c>
      <c r="R86" s="12">
        <f t="shared" si="46"/>
        <v>1.3748240336381403</v>
      </c>
      <c r="S86" s="12">
        <f t="shared" si="46"/>
        <v>1.3042092049476515</v>
      </c>
      <c r="T86" s="12">
        <f t="shared" si="46"/>
        <v>1.2337928535105096</v>
      </c>
      <c r="U86" s="12">
        <f t="shared" si="46"/>
        <v>1.1635650554640464</v>
      </c>
      <c r="V86" s="12">
        <f t="shared" si="46"/>
        <v>1.0935163831387287</v>
      </c>
      <c r="W86" s="12">
        <f t="shared" si="46"/>
        <v>1.0236378802484993</v>
      </c>
    </row>
    <row r="87" spans="1:24" s="8" customFormat="1" x14ac:dyDescent="0.2">
      <c r="A87" s="10">
        <f t="shared" si="43"/>
        <v>57</v>
      </c>
      <c r="D87" s="13" t="s">
        <v>74</v>
      </c>
      <c r="E87" s="19"/>
      <c r="I87" s="12">
        <f>IF($F28="Y",(I85+I86)*I29/(1-I29),(I85+I86)*I29/(1-I29)+(I51+I65)*I29)</f>
        <v>0</v>
      </c>
      <c r="J87" s="12">
        <f t="shared" ref="J87:W87" si="47">IF($F28="Y",(J85+J86)*J29/(1-J29),(J85+J86)*J29/(1-J29)+(J51+J65)*J29)</f>
        <v>0</v>
      </c>
      <c r="K87" s="12">
        <f t="shared" si="47"/>
        <v>0</v>
      </c>
      <c r="L87" s="12">
        <f t="shared" si="47"/>
        <v>0.25335742742334905</v>
      </c>
      <c r="M87" s="12">
        <f t="shared" si="47"/>
        <v>0.49347924259964621</v>
      </c>
      <c r="N87" s="12">
        <f t="shared" si="47"/>
        <v>0.46790966888829594</v>
      </c>
      <c r="O87" s="12">
        <f t="shared" si="47"/>
        <v>0.44405505391440009</v>
      </c>
      <c r="P87" s="12">
        <f t="shared" si="47"/>
        <v>0.42174745519214701</v>
      </c>
      <c r="Q87" s="12">
        <f t="shared" si="47"/>
        <v>0.40083554681491002</v>
      </c>
      <c r="R87" s="12">
        <f t="shared" si="47"/>
        <v>0.38091407438604535</v>
      </c>
      <c r="S87" s="12">
        <f t="shared" si="47"/>
        <v>0.36134925630719117</v>
      </c>
      <c r="T87" s="12">
        <f t="shared" si="47"/>
        <v>0.34183942910527509</v>
      </c>
      <c r="U87" s="12">
        <f t="shared" si="47"/>
        <v>0.32238184323644997</v>
      </c>
      <c r="V87" s="12">
        <f t="shared" si="47"/>
        <v>0.30297388663406138</v>
      </c>
      <c r="W87" s="12">
        <f t="shared" si="47"/>
        <v>0.28361307783478762</v>
      </c>
    </row>
    <row r="88" spans="1:24" s="8" customFormat="1" x14ac:dyDescent="0.2">
      <c r="A88" s="10">
        <f t="shared" si="43"/>
        <v>58</v>
      </c>
      <c r="D88" s="13" t="s">
        <v>19</v>
      </c>
      <c r="E88" s="19"/>
      <c r="I88" s="12">
        <v>0</v>
      </c>
      <c r="J88" s="12">
        <f>(J80&gt;0)*(I88*(1+J32)+(I44+I45)*J31)</f>
        <v>0</v>
      </c>
      <c r="K88" s="12">
        <f t="shared" ref="K88:W88" si="48">(K80&gt;0)*(J88*(1+K32)+J44*K31)</f>
        <v>0</v>
      </c>
      <c r="L88" s="12">
        <f t="shared" si="48"/>
        <v>0</v>
      </c>
      <c r="M88" s="12">
        <f t="shared" si="48"/>
        <v>1.2685</v>
      </c>
      <c r="N88" s="12">
        <f t="shared" si="48"/>
        <v>1.2938700000000001</v>
      </c>
      <c r="O88" s="12">
        <f t="shared" si="48"/>
        <v>1.3197474</v>
      </c>
      <c r="P88" s="12">
        <f t="shared" si="48"/>
        <v>1.3461423480000001</v>
      </c>
      <c r="Q88" s="12">
        <f t="shared" si="48"/>
        <v>1.3730651949600001</v>
      </c>
      <c r="R88" s="12">
        <f t="shared" si="48"/>
        <v>1.4005264988592001</v>
      </c>
      <c r="S88" s="12">
        <f t="shared" si="48"/>
        <v>1.4285370288363841</v>
      </c>
      <c r="T88" s="12">
        <f t="shared" si="48"/>
        <v>1.4571077694131118</v>
      </c>
      <c r="U88" s="12">
        <f t="shared" si="48"/>
        <v>1.4862499248013741</v>
      </c>
      <c r="V88" s="12">
        <f t="shared" si="48"/>
        <v>1.5159749232974016</v>
      </c>
      <c r="W88" s="12">
        <f t="shared" si="48"/>
        <v>1.5462944217633496</v>
      </c>
    </row>
    <row r="89" spans="1:24" s="8" customFormat="1" x14ac:dyDescent="0.2">
      <c r="A89" s="10">
        <f t="shared" si="43"/>
        <v>59</v>
      </c>
      <c r="D89" s="13" t="s">
        <v>5</v>
      </c>
      <c r="E89" s="19"/>
      <c r="I89" s="20">
        <f>SUM(I83:I88)</f>
        <v>0</v>
      </c>
      <c r="J89" s="20">
        <f t="shared" ref="J89:W89" si="49">SUM(J83:J88)</f>
        <v>0</v>
      </c>
      <c r="K89" s="20">
        <f t="shared" si="49"/>
        <v>0</v>
      </c>
      <c r="L89" s="20">
        <f t="shared" si="49"/>
        <v>4.5851594374017139</v>
      </c>
      <c r="M89" s="20">
        <f t="shared" si="49"/>
        <v>10.240703374183539</v>
      </c>
      <c r="N89" s="20">
        <f t="shared" si="49"/>
        <v>9.8833386127002054</v>
      </c>
      <c r="O89" s="20">
        <f t="shared" si="49"/>
        <v>9.5521513828640821</v>
      </c>
      <c r="P89" s="20">
        <f t="shared" si="49"/>
        <v>9.2446380079248716</v>
      </c>
      <c r="Q89" s="20">
        <f t="shared" si="49"/>
        <v>8.9585437371466003</v>
      </c>
      <c r="R89" s="20">
        <f t="shared" si="49"/>
        <v>8.6878131320006471</v>
      </c>
      <c r="S89" s="20">
        <f t="shared" si="49"/>
        <v>8.4229702861098126</v>
      </c>
      <c r="T89" s="20">
        <f t="shared" si="49"/>
        <v>8.1595107744421771</v>
      </c>
      <c r="U89" s="20">
        <f t="shared" si="49"/>
        <v>7.8974046450285496</v>
      </c>
      <c r="V89" s="20">
        <f t="shared" si="49"/>
        <v>7.6366242277930372</v>
      </c>
      <c r="W89" s="20">
        <f t="shared" si="49"/>
        <v>7.3771440361442782</v>
      </c>
      <c r="X89" s="45"/>
    </row>
    <row r="90" spans="1:24" s="8" customFormat="1" x14ac:dyDescent="0.2">
      <c r="A90" s="4"/>
      <c r="E90" s="9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5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X94"/>
  <sheetViews>
    <sheetView zoomScale="80" zoomScaleNormal="80" workbookViewId="0">
      <selection activeCell="L50" sqref="L50"/>
    </sheetView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2.7109375" style="1" customWidth="1"/>
    <col min="4" max="4" width="2.7109375" style="3" customWidth="1"/>
    <col min="5" max="5" width="35.7109375" style="3" customWidth="1"/>
    <col min="6" max="6" width="16.7109375" style="2" customWidth="1"/>
    <col min="7" max="7" width="2.7109375" style="3" customWidth="1"/>
    <col min="8" max="71" width="10.7109375" style="3" customWidth="1"/>
    <col min="72" max="16384" width="9.140625" style="3"/>
  </cols>
  <sheetData>
    <row r="1" spans="1:24" x14ac:dyDescent="0.2">
      <c r="A1" s="1" t="s">
        <v>22</v>
      </c>
      <c r="B1" s="1"/>
      <c r="E1" s="29" t="s">
        <v>160</v>
      </c>
    </row>
    <row r="2" spans="1:24" x14ac:dyDescent="0.2">
      <c r="A2" s="1" t="s">
        <v>0</v>
      </c>
      <c r="B2" s="1"/>
    </row>
    <row r="3" spans="1:24" s="5" customFormat="1" x14ac:dyDescent="0.2">
      <c r="A3" s="4"/>
      <c r="E3" s="6"/>
      <c r="F3" s="4" t="s">
        <v>3</v>
      </c>
      <c r="H3" s="5">
        <v>2017</v>
      </c>
      <c r="I3" s="5">
        <v>2018</v>
      </c>
      <c r="J3" s="5">
        <v>2019</v>
      </c>
      <c r="K3" s="5">
        <v>2020</v>
      </c>
      <c r="L3" s="5">
        <v>2021</v>
      </c>
      <c r="M3" s="5">
        <v>2022</v>
      </c>
      <c r="N3" s="5">
        <v>2023</v>
      </c>
      <c r="O3" s="5">
        <v>2024</v>
      </c>
      <c r="P3" s="5">
        <v>2025</v>
      </c>
      <c r="Q3" s="5">
        <v>2026</v>
      </c>
      <c r="R3" s="5">
        <v>2027</v>
      </c>
      <c r="S3" s="5">
        <v>2028</v>
      </c>
      <c r="T3" s="5">
        <v>2029</v>
      </c>
      <c r="U3" s="5">
        <v>2030</v>
      </c>
      <c r="V3" s="5">
        <v>2031</v>
      </c>
      <c r="W3" s="5">
        <v>2032</v>
      </c>
    </row>
    <row r="4" spans="1:24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ref="K4:W4" si="0">J4+1</f>
        <v>3</v>
      </c>
      <c r="L4" s="10">
        <f t="shared" si="0"/>
        <v>4</v>
      </c>
      <c r="M4" s="10">
        <f t="shared" si="0"/>
        <v>5</v>
      </c>
      <c r="N4" s="10">
        <f t="shared" si="0"/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10">
        <f t="shared" si="0"/>
        <v>11</v>
      </c>
      <c r="T4" s="10">
        <f t="shared" si="0"/>
        <v>12</v>
      </c>
      <c r="U4" s="10">
        <f t="shared" si="0"/>
        <v>13</v>
      </c>
      <c r="V4" s="10">
        <f t="shared" si="0"/>
        <v>14</v>
      </c>
      <c r="W4" s="10">
        <f t="shared" si="0"/>
        <v>15</v>
      </c>
      <c r="X4" s="10"/>
    </row>
    <row r="5" spans="1:24" s="8" customFormat="1" x14ac:dyDescent="0.2">
      <c r="A5" s="4"/>
      <c r="E5" s="9"/>
      <c r="F5" s="1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4" s="8" customFormat="1" x14ac:dyDescent="0.2">
      <c r="A6" s="4"/>
      <c r="C6" s="8" t="s">
        <v>64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4" s="8" customFormat="1" x14ac:dyDescent="0.2">
      <c r="A7" s="10">
        <v>1</v>
      </c>
      <c r="D7" s="13" t="s">
        <v>23</v>
      </c>
      <c r="E7" s="19"/>
      <c r="F7" s="21">
        <v>2015</v>
      </c>
      <c r="I7" s="10"/>
      <c r="J7" s="10"/>
      <c r="K7" s="10"/>
      <c r="L7" s="10"/>
      <c r="M7" s="62"/>
      <c r="N7" s="62"/>
      <c r="O7" s="10"/>
      <c r="P7" s="10"/>
      <c r="Q7" s="10"/>
      <c r="R7" s="10"/>
      <c r="S7" s="10"/>
      <c r="T7" s="10"/>
      <c r="U7" s="10"/>
      <c r="V7" s="10"/>
      <c r="W7" s="10"/>
    </row>
    <row r="8" spans="1:24" s="8" customFormat="1" x14ac:dyDescent="0.2">
      <c r="A8" s="10">
        <f>A7+1</f>
        <v>2</v>
      </c>
      <c r="D8" s="13" t="s">
        <v>32</v>
      </c>
      <c r="E8" s="19"/>
      <c r="F8" s="17"/>
      <c r="H8" s="49">
        <v>0</v>
      </c>
      <c r="I8" s="49">
        <v>238.55655000000002</v>
      </c>
      <c r="J8" s="49">
        <v>356.71690000000001</v>
      </c>
      <c r="K8" s="49">
        <v>434.59377500000005</v>
      </c>
      <c r="L8" s="49">
        <v>60.024374999999999</v>
      </c>
      <c r="M8" s="49">
        <v>37.286826499999997</v>
      </c>
      <c r="N8" s="49">
        <v>0</v>
      </c>
      <c r="O8" s="49">
        <v>28</v>
      </c>
      <c r="P8" s="49">
        <v>0</v>
      </c>
      <c r="Q8" s="64">
        <v>0</v>
      </c>
      <c r="R8" s="64">
        <v>0</v>
      </c>
      <c r="S8" s="64">
        <v>0</v>
      </c>
      <c r="T8" s="64">
        <v>0</v>
      </c>
      <c r="U8" s="14">
        <v>0</v>
      </c>
      <c r="V8" s="14">
        <v>0</v>
      </c>
      <c r="W8" s="14">
        <v>0</v>
      </c>
    </row>
    <row r="9" spans="1:24" x14ac:dyDescent="0.2">
      <c r="A9" s="10"/>
      <c r="F9" s="30"/>
    </row>
    <row r="10" spans="1:24" s="8" customFormat="1" x14ac:dyDescent="0.2">
      <c r="A10" s="10">
        <f>A8+1</f>
        <v>3</v>
      </c>
      <c r="D10" s="13" t="s">
        <v>30</v>
      </c>
      <c r="E10" s="19"/>
      <c r="F10" s="18" t="s">
        <v>33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4" s="8" customFormat="1" x14ac:dyDescent="0.2">
      <c r="A11" s="10">
        <f>A10+1</f>
        <v>4</v>
      </c>
      <c r="D11" s="13" t="s">
        <v>31</v>
      </c>
      <c r="E11" s="19"/>
      <c r="F11" s="18" t="s">
        <v>37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4" s="8" customFormat="1" x14ac:dyDescent="0.2">
      <c r="A12" s="10"/>
      <c r="D12" s="13"/>
      <c r="E12" s="19"/>
      <c r="F12" s="1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4" s="8" customFormat="1" x14ac:dyDescent="0.2">
      <c r="A13" s="10">
        <f>A11+1</f>
        <v>5</v>
      </c>
      <c r="D13" s="13" t="s">
        <v>71</v>
      </c>
      <c r="E13" s="19"/>
      <c r="F13" s="22">
        <v>2.5000000000000001E-2</v>
      </c>
      <c r="G13" s="23"/>
      <c r="H13" s="36">
        <f>$F13</f>
        <v>2.5000000000000001E-2</v>
      </c>
      <c r="I13" s="36">
        <f>$F13</f>
        <v>2.5000000000000001E-2</v>
      </c>
      <c r="J13" s="36">
        <f t="shared" ref="J13:W13" si="1">$F13</f>
        <v>2.5000000000000001E-2</v>
      </c>
      <c r="K13" s="36">
        <f t="shared" si="1"/>
        <v>2.5000000000000001E-2</v>
      </c>
      <c r="L13" s="36">
        <f t="shared" si="1"/>
        <v>2.5000000000000001E-2</v>
      </c>
      <c r="M13" s="36">
        <f t="shared" si="1"/>
        <v>2.5000000000000001E-2</v>
      </c>
      <c r="N13" s="36">
        <f t="shared" si="1"/>
        <v>2.5000000000000001E-2</v>
      </c>
      <c r="O13" s="36">
        <f t="shared" si="1"/>
        <v>2.5000000000000001E-2</v>
      </c>
      <c r="P13" s="36">
        <f t="shared" si="1"/>
        <v>2.5000000000000001E-2</v>
      </c>
      <c r="Q13" s="36">
        <f t="shared" si="1"/>
        <v>2.5000000000000001E-2</v>
      </c>
      <c r="R13" s="36">
        <f t="shared" si="1"/>
        <v>2.5000000000000001E-2</v>
      </c>
      <c r="S13" s="36">
        <f t="shared" si="1"/>
        <v>2.5000000000000001E-2</v>
      </c>
      <c r="T13" s="36">
        <f t="shared" si="1"/>
        <v>2.5000000000000001E-2</v>
      </c>
      <c r="U13" s="36">
        <f t="shared" si="1"/>
        <v>2.5000000000000001E-2</v>
      </c>
      <c r="V13" s="36">
        <f t="shared" si="1"/>
        <v>2.5000000000000001E-2</v>
      </c>
      <c r="W13" s="36">
        <f t="shared" si="1"/>
        <v>2.5000000000000001E-2</v>
      </c>
    </row>
    <row r="14" spans="1:24" s="8" customFormat="1" x14ac:dyDescent="0.2">
      <c r="A14" s="10"/>
      <c r="D14" s="13"/>
      <c r="E14" s="19"/>
      <c r="F14" s="24"/>
      <c r="G14" s="23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4" s="8" customFormat="1" x14ac:dyDescent="0.2">
      <c r="A15" s="10">
        <f>A13+1</f>
        <v>6</v>
      </c>
      <c r="D15" s="13" t="s">
        <v>24</v>
      </c>
      <c r="E15" s="19"/>
      <c r="F15" s="22">
        <v>0.5</v>
      </c>
      <c r="G15" s="23"/>
      <c r="H15" s="15"/>
      <c r="I15" s="36">
        <f t="shared" ref="I15:W16" si="2">$F15</f>
        <v>0.5</v>
      </c>
      <c r="J15" s="36">
        <f t="shared" si="2"/>
        <v>0.5</v>
      </c>
      <c r="K15" s="36">
        <f t="shared" si="2"/>
        <v>0.5</v>
      </c>
      <c r="L15" s="36">
        <f t="shared" si="2"/>
        <v>0.5</v>
      </c>
      <c r="M15" s="36">
        <f t="shared" si="2"/>
        <v>0.5</v>
      </c>
      <c r="N15" s="36">
        <f t="shared" si="2"/>
        <v>0.5</v>
      </c>
      <c r="O15" s="36">
        <f t="shared" si="2"/>
        <v>0.5</v>
      </c>
      <c r="P15" s="36">
        <f t="shared" si="2"/>
        <v>0.5</v>
      </c>
      <c r="Q15" s="36">
        <f t="shared" si="2"/>
        <v>0.5</v>
      </c>
      <c r="R15" s="36">
        <f t="shared" si="2"/>
        <v>0.5</v>
      </c>
      <c r="S15" s="36">
        <f t="shared" si="2"/>
        <v>0.5</v>
      </c>
      <c r="T15" s="36">
        <f t="shared" si="2"/>
        <v>0.5</v>
      </c>
      <c r="U15" s="36">
        <f t="shared" si="2"/>
        <v>0.5</v>
      </c>
      <c r="V15" s="36">
        <f t="shared" si="2"/>
        <v>0.5</v>
      </c>
      <c r="W15" s="36">
        <f t="shared" si="2"/>
        <v>0.5</v>
      </c>
    </row>
    <row r="16" spans="1:24" s="8" customFormat="1" x14ac:dyDescent="0.2">
      <c r="A16" s="10">
        <f>A15+1</f>
        <v>7</v>
      </c>
      <c r="D16" s="13" t="s">
        <v>25</v>
      </c>
      <c r="E16" s="19"/>
      <c r="F16" s="22">
        <v>0.06</v>
      </c>
      <c r="G16" s="23"/>
      <c r="H16" s="15"/>
      <c r="I16" s="36">
        <f t="shared" si="2"/>
        <v>0.06</v>
      </c>
      <c r="J16" s="36">
        <f t="shared" si="2"/>
        <v>0.06</v>
      </c>
      <c r="K16" s="36">
        <f t="shared" si="2"/>
        <v>0.06</v>
      </c>
      <c r="L16" s="36">
        <f t="shared" si="2"/>
        <v>0.06</v>
      </c>
      <c r="M16" s="36">
        <f t="shared" si="2"/>
        <v>0.06</v>
      </c>
      <c r="N16" s="36">
        <f t="shared" si="2"/>
        <v>0.06</v>
      </c>
      <c r="O16" s="36">
        <f t="shared" si="2"/>
        <v>0.06</v>
      </c>
      <c r="P16" s="36">
        <f t="shared" si="2"/>
        <v>0.06</v>
      </c>
      <c r="Q16" s="36">
        <f t="shared" si="2"/>
        <v>0.06</v>
      </c>
      <c r="R16" s="36">
        <f t="shared" si="2"/>
        <v>0.06</v>
      </c>
      <c r="S16" s="36">
        <f t="shared" si="2"/>
        <v>0.06</v>
      </c>
      <c r="T16" s="36">
        <f t="shared" si="2"/>
        <v>0.06</v>
      </c>
      <c r="U16" s="36">
        <f t="shared" si="2"/>
        <v>0.06</v>
      </c>
      <c r="V16" s="36">
        <f t="shared" si="2"/>
        <v>0.06</v>
      </c>
      <c r="W16" s="36">
        <f t="shared" si="2"/>
        <v>0.06</v>
      </c>
    </row>
    <row r="17" spans="1:24" s="8" customFormat="1" x14ac:dyDescent="0.2">
      <c r="A17" s="10"/>
      <c r="D17" s="13"/>
      <c r="E17" s="19"/>
      <c r="F17" s="24"/>
      <c r="G17" s="23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4" s="8" customFormat="1" x14ac:dyDescent="0.2">
      <c r="A18" s="10">
        <f>A16+1</f>
        <v>8</v>
      </c>
      <c r="D18" s="13" t="s">
        <v>26</v>
      </c>
      <c r="E18" s="19"/>
      <c r="F18" s="26"/>
      <c r="G18" s="23"/>
      <c r="H18" s="15"/>
      <c r="I18" s="15">
        <f t="shared" ref="I18:W18" si="3">1-I15</f>
        <v>0.5</v>
      </c>
      <c r="J18" s="15">
        <f t="shared" si="3"/>
        <v>0.5</v>
      </c>
      <c r="K18" s="15">
        <f t="shared" si="3"/>
        <v>0.5</v>
      </c>
      <c r="L18" s="15">
        <f t="shared" si="3"/>
        <v>0.5</v>
      </c>
      <c r="M18" s="15">
        <f t="shared" si="3"/>
        <v>0.5</v>
      </c>
      <c r="N18" s="15">
        <f t="shared" si="3"/>
        <v>0.5</v>
      </c>
      <c r="O18" s="15">
        <f t="shared" si="3"/>
        <v>0.5</v>
      </c>
      <c r="P18" s="15">
        <f t="shared" si="3"/>
        <v>0.5</v>
      </c>
      <c r="Q18" s="15">
        <f t="shared" si="3"/>
        <v>0.5</v>
      </c>
      <c r="R18" s="15">
        <f t="shared" si="3"/>
        <v>0.5</v>
      </c>
      <c r="S18" s="15">
        <f t="shared" si="3"/>
        <v>0.5</v>
      </c>
      <c r="T18" s="15">
        <f t="shared" si="3"/>
        <v>0.5</v>
      </c>
      <c r="U18" s="15">
        <f t="shared" si="3"/>
        <v>0.5</v>
      </c>
      <c r="V18" s="15">
        <f t="shared" si="3"/>
        <v>0.5</v>
      </c>
      <c r="W18" s="15">
        <f t="shared" si="3"/>
        <v>0.5</v>
      </c>
    </row>
    <row r="19" spans="1:24" s="8" customFormat="1" x14ac:dyDescent="0.2">
      <c r="A19" s="10">
        <f>A18+1</f>
        <v>9</v>
      </c>
      <c r="D19" s="13" t="s">
        <v>27</v>
      </c>
      <c r="E19" s="19"/>
      <c r="F19" s="22">
        <v>0.11</v>
      </c>
      <c r="G19" s="23"/>
      <c r="H19" s="15"/>
      <c r="I19" s="36">
        <f t="shared" ref="I19:W19" si="4">$F19</f>
        <v>0.11</v>
      </c>
      <c r="J19" s="36">
        <f t="shared" si="4"/>
        <v>0.11</v>
      </c>
      <c r="K19" s="36">
        <f t="shared" si="4"/>
        <v>0.11</v>
      </c>
      <c r="L19" s="36">
        <f t="shared" si="4"/>
        <v>0.11</v>
      </c>
      <c r="M19" s="36">
        <f t="shared" si="4"/>
        <v>0.11</v>
      </c>
      <c r="N19" s="36">
        <f t="shared" si="4"/>
        <v>0.11</v>
      </c>
      <c r="O19" s="36">
        <f t="shared" si="4"/>
        <v>0.11</v>
      </c>
      <c r="P19" s="36">
        <f t="shared" si="4"/>
        <v>0.11</v>
      </c>
      <c r="Q19" s="36">
        <f t="shared" si="4"/>
        <v>0.11</v>
      </c>
      <c r="R19" s="36">
        <f t="shared" si="4"/>
        <v>0.11</v>
      </c>
      <c r="S19" s="36">
        <f t="shared" si="4"/>
        <v>0.11</v>
      </c>
      <c r="T19" s="36">
        <f t="shared" si="4"/>
        <v>0.11</v>
      </c>
      <c r="U19" s="36">
        <f t="shared" si="4"/>
        <v>0.11</v>
      </c>
      <c r="V19" s="36">
        <f t="shared" si="4"/>
        <v>0.11</v>
      </c>
      <c r="W19" s="36">
        <f t="shared" si="4"/>
        <v>0.11</v>
      </c>
    </row>
    <row r="20" spans="1:24" s="8" customFormat="1" x14ac:dyDescent="0.2">
      <c r="A20" s="10"/>
      <c r="D20" s="13"/>
      <c r="E20" s="19"/>
      <c r="F20" s="2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4" s="8" customFormat="1" x14ac:dyDescent="0.2">
      <c r="A21" s="10">
        <f>A19+1</f>
        <v>10</v>
      </c>
      <c r="D21" s="13" t="s">
        <v>65</v>
      </c>
      <c r="E21" s="19"/>
      <c r="F21" s="26"/>
      <c r="G21" s="23"/>
      <c r="H21" s="15"/>
      <c r="I21" s="15">
        <f>I15*I16+I18*I19</f>
        <v>8.4999999999999992E-2</v>
      </c>
      <c r="J21" s="15">
        <f t="shared" ref="J21:W21" si="5">J15*J16+J18*J19</f>
        <v>8.4999999999999992E-2</v>
      </c>
      <c r="K21" s="15">
        <f t="shared" si="5"/>
        <v>8.4999999999999992E-2</v>
      </c>
      <c r="L21" s="15">
        <f t="shared" si="5"/>
        <v>8.4999999999999992E-2</v>
      </c>
      <c r="M21" s="15">
        <f t="shared" si="5"/>
        <v>8.4999999999999992E-2</v>
      </c>
      <c r="N21" s="15">
        <f t="shared" si="5"/>
        <v>8.4999999999999992E-2</v>
      </c>
      <c r="O21" s="15">
        <f t="shared" si="5"/>
        <v>8.4999999999999992E-2</v>
      </c>
      <c r="P21" s="15">
        <f t="shared" si="5"/>
        <v>8.4999999999999992E-2</v>
      </c>
      <c r="Q21" s="15">
        <f t="shared" si="5"/>
        <v>8.4999999999999992E-2</v>
      </c>
      <c r="R21" s="15">
        <f t="shared" si="5"/>
        <v>8.4999999999999992E-2</v>
      </c>
      <c r="S21" s="15">
        <f t="shared" si="5"/>
        <v>8.4999999999999992E-2</v>
      </c>
      <c r="T21" s="15">
        <f t="shared" si="5"/>
        <v>8.4999999999999992E-2</v>
      </c>
      <c r="U21" s="15">
        <f t="shared" si="5"/>
        <v>8.4999999999999992E-2</v>
      </c>
      <c r="V21" s="15">
        <f t="shared" si="5"/>
        <v>8.4999999999999992E-2</v>
      </c>
      <c r="W21" s="15">
        <f t="shared" si="5"/>
        <v>8.4999999999999992E-2</v>
      </c>
    </row>
    <row r="22" spans="1:24" s="8" customFormat="1" x14ac:dyDescent="0.2">
      <c r="A22" s="10"/>
      <c r="D22" s="13"/>
      <c r="E22" s="19"/>
      <c r="F22" s="26"/>
      <c r="G22" s="23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4" s="8" customFormat="1" x14ac:dyDescent="0.2">
      <c r="A23" s="10">
        <f>A21+1</f>
        <v>11</v>
      </c>
      <c r="D23" s="13" t="s">
        <v>81</v>
      </c>
      <c r="E23" s="19"/>
      <c r="F23" s="26"/>
      <c r="G23" s="23"/>
      <c r="H23" s="42"/>
      <c r="I23" s="42">
        <v>0.05</v>
      </c>
      <c r="J23" s="42">
        <f>MAX(0.1*(1-SUM($I23:I23)),(1-SUM($I23:I23))/(16.5-J4))</f>
        <v>9.5000000000000001E-2</v>
      </c>
      <c r="K23" s="42">
        <f>MAX(0.1*(1-SUM($I23:J23)),(1-SUM($I23:J23))/(16.5-K4))</f>
        <v>8.5500000000000007E-2</v>
      </c>
      <c r="L23" s="42">
        <f>MAX(0.1*(1-SUM($I23:K23)),(1-SUM($I23:K23))/(16.5-L4))</f>
        <v>7.6950000000000005E-2</v>
      </c>
      <c r="M23" s="42">
        <f>MAX(0.1*(1-SUM($I23:L23)),(1-SUM($I23:L23))/(16.5-M4))</f>
        <v>6.9254999999999997E-2</v>
      </c>
      <c r="N23" s="42">
        <f>MAX(0.1*(1-SUM($I23:M23)),(1-SUM($I23:M23))/(16.5-N4))</f>
        <v>6.2329499999999996E-2</v>
      </c>
      <c r="O23" s="42">
        <f>MAX(0.1*(1-SUM($I23:N23)),(1-SUM($I23:N23))/(16.5-O4))</f>
        <v>5.9048999999999997E-2</v>
      </c>
      <c r="P23" s="42">
        <f>MAX(0.1*(1-SUM($I23:O23)),(1-SUM($I23:O23))/(16.5-P4))</f>
        <v>5.9048999999999983E-2</v>
      </c>
      <c r="Q23" s="42">
        <f>MAX(0.1*(1-SUM($I23:P23)),(1-SUM($I23:P23))/(16.5-Q4))</f>
        <v>5.9048999999999997E-2</v>
      </c>
      <c r="R23" s="42">
        <f>MAX(0.1*(1-SUM($I23:Q23)),(1-SUM($I23:Q23))/(16.5-R4))</f>
        <v>5.904899999999999E-2</v>
      </c>
      <c r="S23" s="42">
        <f>MAX(0.1*(1-SUM($I23:R23)),(1-SUM($I23:R23))/(16.5-S4))</f>
        <v>5.904899999999999E-2</v>
      </c>
      <c r="T23" s="42">
        <f>MAX(0.1*(1-SUM($I23:S23)),(1-SUM($I23:S23))/(16.5-T4))</f>
        <v>5.9048999999999983E-2</v>
      </c>
      <c r="U23" s="42">
        <f>MAX(0.1*(1-SUM($I23:T23)),(1-SUM($I23:T23))/(16.5-U4))</f>
        <v>5.904899999999997E-2</v>
      </c>
      <c r="V23" s="42">
        <f>MAX(0.1*(1-SUM($I23:U23)),(1-SUM($I23:U23))/(16.5-V4))</f>
        <v>5.9048999999999949E-2</v>
      </c>
      <c r="W23" s="42">
        <f>MAX(0.1*(1-SUM($I23:V23)),(1-SUM($I23:V23))/(16.5-W4))</f>
        <v>5.9048999999999983E-2</v>
      </c>
      <c r="X23" s="42">
        <f>MAX(0.1*(1-SUM($I23:W23)),(1-SUM($I23:W23))/0.5)/2</f>
        <v>2.9524499999999954E-2</v>
      </c>
    </row>
    <row r="24" spans="1:24" s="8" customFormat="1" x14ac:dyDescent="0.2">
      <c r="A24" s="10">
        <f>A23+1</f>
        <v>12</v>
      </c>
      <c r="D24" s="13" t="s">
        <v>85</v>
      </c>
      <c r="E24" s="19"/>
      <c r="F24" s="18" t="s">
        <v>37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s="8" customFormat="1" x14ac:dyDescent="0.2">
      <c r="A25" s="10">
        <f>A24+1</f>
        <v>13</v>
      </c>
      <c r="D25" s="13" t="s">
        <v>82</v>
      </c>
      <c r="E25" s="19"/>
      <c r="F25" s="39">
        <v>0.35</v>
      </c>
      <c r="G25" s="23"/>
      <c r="H25" s="40">
        <f t="shared" ref="H25:W25" si="6">$F25</f>
        <v>0.35</v>
      </c>
      <c r="I25" s="40">
        <f t="shared" si="6"/>
        <v>0.35</v>
      </c>
      <c r="J25" s="40">
        <f t="shared" si="6"/>
        <v>0.35</v>
      </c>
      <c r="K25" s="40">
        <f t="shared" si="6"/>
        <v>0.35</v>
      </c>
      <c r="L25" s="40">
        <f t="shared" si="6"/>
        <v>0.35</v>
      </c>
      <c r="M25" s="40">
        <f t="shared" si="6"/>
        <v>0.35</v>
      </c>
      <c r="N25" s="40">
        <f t="shared" si="6"/>
        <v>0.35</v>
      </c>
      <c r="O25" s="40">
        <f t="shared" si="6"/>
        <v>0.35</v>
      </c>
      <c r="P25" s="40">
        <f t="shared" si="6"/>
        <v>0.35</v>
      </c>
      <c r="Q25" s="40">
        <f t="shared" si="6"/>
        <v>0.35</v>
      </c>
      <c r="R25" s="40">
        <f t="shared" si="6"/>
        <v>0.35</v>
      </c>
      <c r="S25" s="40">
        <f t="shared" si="6"/>
        <v>0.35</v>
      </c>
      <c r="T25" s="40">
        <f t="shared" si="6"/>
        <v>0.35</v>
      </c>
      <c r="U25" s="40">
        <f t="shared" si="6"/>
        <v>0.35</v>
      </c>
      <c r="V25" s="40">
        <f t="shared" si="6"/>
        <v>0.35</v>
      </c>
      <c r="W25" s="40">
        <f t="shared" si="6"/>
        <v>0.35</v>
      </c>
    </row>
    <row r="26" spans="1:24" s="8" customFormat="1" x14ac:dyDescent="0.2">
      <c r="A26" s="10"/>
      <c r="D26" s="13"/>
      <c r="E26" s="19"/>
      <c r="F26" s="41"/>
      <c r="G26" s="23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4" s="8" customFormat="1" x14ac:dyDescent="0.2">
      <c r="A27" s="10">
        <f>A25+1</f>
        <v>14</v>
      </c>
      <c r="D27" s="13" t="s">
        <v>83</v>
      </c>
      <c r="E27" s="19"/>
      <c r="F27" s="38">
        <v>2</v>
      </c>
      <c r="G27" s="23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4" s="8" customFormat="1" x14ac:dyDescent="0.2">
      <c r="A28" s="10">
        <f>A27+1</f>
        <v>15</v>
      </c>
      <c r="D28" s="13" t="s">
        <v>86</v>
      </c>
      <c r="E28" s="19"/>
      <c r="F28" s="22" t="s">
        <v>37</v>
      </c>
      <c r="G28" s="23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s="8" customFormat="1" x14ac:dyDescent="0.2">
      <c r="A29" s="10">
        <f>A28+1</f>
        <v>16</v>
      </c>
      <c r="D29" s="13" t="s">
        <v>84</v>
      </c>
      <c r="E29" s="19"/>
      <c r="F29" s="39">
        <v>8.8400000000000006E-2</v>
      </c>
      <c r="G29" s="23"/>
      <c r="H29" s="40">
        <f t="shared" ref="H29:W29" si="7">$F29</f>
        <v>8.8400000000000006E-2</v>
      </c>
      <c r="I29" s="40">
        <f t="shared" si="7"/>
        <v>8.8400000000000006E-2</v>
      </c>
      <c r="J29" s="40">
        <f t="shared" si="7"/>
        <v>8.8400000000000006E-2</v>
      </c>
      <c r="K29" s="40">
        <f t="shared" si="7"/>
        <v>8.8400000000000006E-2</v>
      </c>
      <c r="L29" s="40">
        <f t="shared" si="7"/>
        <v>8.8400000000000006E-2</v>
      </c>
      <c r="M29" s="40">
        <f t="shared" si="7"/>
        <v>8.8400000000000006E-2</v>
      </c>
      <c r="N29" s="40">
        <f t="shared" si="7"/>
        <v>8.8400000000000006E-2</v>
      </c>
      <c r="O29" s="40">
        <f t="shared" si="7"/>
        <v>8.8400000000000006E-2</v>
      </c>
      <c r="P29" s="40">
        <f t="shared" si="7"/>
        <v>8.8400000000000006E-2</v>
      </c>
      <c r="Q29" s="40">
        <f t="shared" si="7"/>
        <v>8.8400000000000006E-2</v>
      </c>
      <c r="R29" s="40">
        <f t="shared" si="7"/>
        <v>8.8400000000000006E-2</v>
      </c>
      <c r="S29" s="40">
        <f t="shared" si="7"/>
        <v>8.8400000000000006E-2</v>
      </c>
      <c r="T29" s="40">
        <f t="shared" si="7"/>
        <v>8.8400000000000006E-2</v>
      </c>
      <c r="U29" s="40">
        <f t="shared" si="7"/>
        <v>8.8400000000000006E-2</v>
      </c>
      <c r="V29" s="40">
        <f t="shared" si="7"/>
        <v>8.8400000000000006E-2</v>
      </c>
      <c r="W29" s="40">
        <f t="shared" si="7"/>
        <v>8.8400000000000006E-2</v>
      </c>
    </row>
    <row r="30" spans="1:24" s="8" customFormat="1" x14ac:dyDescent="0.2">
      <c r="A30" s="10"/>
      <c r="D30" s="13"/>
      <c r="E30" s="19"/>
      <c r="F30" s="24"/>
      <c r="G30" s="23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4" s="8" customFormat="1" x14ac:dyDescent="0.2">
      <c r="A31" s="10">
        <f>A29+1</f>
        <v>17</v>
      </c>
      <c r="D31" s="13" t="s">
        <v>28</v>
      </c>
      <c r="E31" s="19"/>
      <c r="F31" s="22">
        <v>0.02</v>
      </c>
      <c r="G31" s="23"/>
      <c r="H31" s="15"/>
      <c r="I31" s="36">
        <f t="shared" ref="I31:W32" si="8">$F31</f>
        <v>0.02</v>
      </c>
      <c r="J31" s="36">
        <f t="shared" si="8"/>
        <v>0.02</v>
      </c>
      <c r="K31" s="36">
        <f t="shared" si="8"/>
        <v>0.02</v>
      </c>
      <c r="L31" s="36">
        <f t="shared" si="8"/>
        <v>0.02</v>
      </c>
      <c r="M31" s="36">
        <f t="shared" si="8"/>
        <v>0.02</v>
      </c>
      <c r="N31" s="36">
        <f t="shared" si="8"/>
        <v>0.02</v>
      </c>
      <c r="O31" s="36">
        <f t="shared" si="8"/>
        <v>0.02</v>
      </c>
      <c r="P31" s="36">
        <f t="shared" si="8"/>
        <v>0.02</v>
      </c>
      <c r="Q31" s="36">
        <f t="shared" si="8"/>
        <v>0.02</v>
      </c>
      <c r="R31" s="36">
        <f t="shared" si="8"/>
        <v>0.02</v>
      </c>
      <c r="S31" s="36">
        <f t="shared" si="8"/>
        <v>0.02</v>
      </c>
      <c r="T31" s="36">
        <f t="shared" si="8"/>
        <v>0.02</v>
      </c>
      <c r="U31" s="36">
        <f t="shared" si="8"/>
        <v>0.02</v>
      </c>
      <c r="V31" s="36">
        <f t="shared" si="8"/>
        <v>0.02</v>
      </c>
      <c r="W31" s="36">
        <f t="shared" si="8"/>
        <v>0.02</v>
      </c>
    </row>
    <row r="32" spans="1:24" s="8" customFormat="1" x14ac:dyDescent="0.2">
      <c r="A32" s="10">
        <f>A31+1</f>
        <v>18</v>
      </c>
      <c r="D32" s="13" t="s">
        <v>29</v>
      </c>
      <c r="E32" s="19"/>
      <c r="F32" s="22">
        <v>0.02</v>
      </c>
      <c r="G32" s="23"/>
      <c r="H32" s="15"/>
      <c r="I32" s="36">
        <f t="shared" si="8"/>
        <v>0.02</v>
      </c>
      <c r="J32" s="36">
        <f t="shared" si="8"/>
        <v>0.02</v>
      </c>
      <c r="K32" s="36">
        <f t="shared" si="8"/>
        <v>0.02</v>
      </c>
      <c r="L32" s="36">
        <f t="shared" si="8"/>
        <v>0.02</v>
      </c>
      <c r="M32" s="36">
        <f t="shared" si="8"/>
        <v>0.02</v>
      </c>
      <c r="N32" s="36">
        <f t="shared" si="8"/>
        <v>0.02</v>
      </c>
      <c r="O32" s="36">
        <f t="shared" si="8"/>
        <v>0.02</v>
      </c>
      <c r="P32" s="36">
        <f t="shared" si="8"/>
        <v>0.02</v>
      </c>
      <c r="Q32" s="36">
        <f t="shared" si="8"/>
        <v>0.02</v>
      </c>
      <c r="R32" s="36">
        <f t="shared" si="8"/>
        <v>0.02</v>
      </c>
      <c r="S32" s="36">
        <f t="shared" si="8"/>
        <v>0.02</v>
      </c>
      <c r="T32" s="36">
        <f t="shared" si="8"/>
        <v>0.02</v>
      </c>
      <c r="U32" s="36">
        <f t="shared" si="8"/>
        <v>0.02</v>
      </c>
      <c r="V32" s="36">
        <f t="shared" si="8"/>
        <v>0.02</v>
      </c>
      <c r="W32" s="36">
        <f t="shared" si="8"/>
        <v>0.02</v>
      </c>
    </row>
    <row r="33" spans="1:23" s="8" customFormat="1" x14ac:dyDescent="0.2">
      <c r="A33" s="10"/>
      <c r="E33" s="9"/>
      <c r="F33" s="23"/>
      <c r="G33" s="23"/>
      <c r="H33" s="23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s="8" customFormat="1" x14ac:dyDescent="0.2">
      <c r="A34" s="10"/>
      <c r="C34" s="8" t="s">
        <v>7</v>
      </c>
      <c r="E34" s="9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s="8" customFormat="1" x14ac:dyDescent="0.2">
      <c r="A35" s="10">
        <f>A32+1</f>
        <v>19</v>
      </c>
      <c r="C35" s="8" t="s">
        <v>8</v>
      </c>
      <c r="D35" s="13" t="s">
        <v>9</v>
      </c>
      <c r="E35" s="19"/>
      <c r="H35" s="12">
        <v>0</v>
      </c>
      <c r="I35" s="12">
        <f>H39</f>
        <v>0</v>
      </c>
      <c r="J35" s="12">
        <f>I39</f>
        <v>0</v>
      </c>
      <c r="K35" s="12">
        <f t="shared" ref="K35:W35" si="9">J39</f>
        <v>0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</row>
    <row r="36" spans="1:23" s="8" customFormat="1" x14ac:dyDescent="0.2">
      <c r="A36" s="10">
        <f>A35+1</f>
        <v>20</v>
      </c>
      <c r="D36" s="13" t="s">
        <v>10</v>
      </c>
      <c r="E36" s="19"/>
      <c r="H36" s="12">
        <f>H8</f>
        <v>0</v>
      </c>
      <c r="I36" s="12">
        <f t="shared" ref="I36:W36" si="10">I8</f>
        <v>238.55655000000002</v>
      </c>
      <c r="J36" s="12">
        <f t="shared" si="10"/>
        <v>356.71690000000001</v>
      </c>
      <c r="K36" s="12">
        <f t="shared" si="10"/>
        <v>434.59377500000005</v>
      </c>
      <c r="L36" s="12">
        <f t="shared" si="10"/>
        <v>60.024374999999999</v>
      </c>
      <c r="M36" s="12">
        <f>M8</f>
        <v>37.286826499999997</v>
      </c>
      <c r="N36" s="12">
        <f>N8</f>
        <v>0</v>
      </c>
      <c r="O36" s="12">
        <f t="shared" si="10"/>
        <v>28</v>
      </c>
      <c r="P36" s="12">
        <f t="shared" si="10"/>
        <v>0</v>
      </c>
      <c r="Q36" s="12">
        <f t="shared" si="10"/>
        <v>0</v>
      </c>
      <c r="R36" s="12">
        <f t="shared" si="10"/>
        <v>0</v>
      </c>
      <c r="S36" s="12">
        <f t="shared" si="10"/>
        <v>0</v>
      </c>
      <c r="T36" s="12">
        <f t="shared" si="10"/>
        <v>0</v>
      </c>
      <c r="U36" s="12">
        <f t="shared" si="10"/>
        <v>0</v>
      </c>
      <c r="V36" s="12">
        <f t="shared" si="10"/>
        <v>0</v>
      </c>
      <c r="W36" s="12">
        <f t="shared" si="10"/>
        <v>0</v>
      </c>
    </row>
    <row r="37" spans="1:23" s="8" customFormat="1" x14ac:dyDescent="0.2">
      <c r="A37" s="10">
        <f>A36+1</f>
        <v>21</v>
      </c>
      <c r="D37" s="13" t="str">
        <f>IF(F11="Y","N/A (CWIP in Rate Base)", IF(F10="IDC","Interest During Construction","AFUDC"))</f>
        <v>N/A (CWIP in Rate Base)</v>
      </c>
      <c r="E37" s="19"/>
      <c r="H37" s="12">
        <f>($F11="N")*((H3&lt;$F7)*(H16*($F10="IDC")+H21*($F10="AFUDC"))*(H35+0.5*H36)+(H3&gt;=$F7)*0.5*H35*(H16*($F10="IDC")+H21*($F10="AFUDC"))/(1+0.5*(H16*($F10="IDC")+H21*($F10="AFUDC"))))</f>
        <v>0</v>
      </c>
      <c r="I37" s="12">
        <f>($F11="N")*((I3&lt;$F7)*(I16*($F10="IDC")+I21*($F10="AFUDC"))*(I35+0.5*I36)+(I3&gt;=$F7)*0.5*I35*(I16*($F10="IDC")+I21*($F10="AFUDC"))/(1+0.5*(I16*($F10="IDC")+I21*($F10="AFUDC"))))</f>
        <v>0</v>
      </c>
      <c r="J37" s="12">
        <f>($F11="N")*((J3&lt;$F7)*(J16*($F10="IDC")+J21*($F10="AFUDC"))*(J35+0.5*J36)+(J3&gt;=$F7)*0.5*J35*(J16*($F10="IDC")+J21*($F10="AFUDC"))/(1+0.5*(J16*($F10="IDC")+J21*($F10="AFUDC"))))</f>
        <v>0</v>
      </c>
      <c r="K37" s="12">
        <f t="shared" ref="K37:W37" si="11">($F11="N")*((K3&lt;$F7)*(K16*($F10="IDC")+K21*($F10="AFUDC"))*(K35+0.5*K36)+(K3&gt;=$F7)*0.5*K35*(K16*($F10="IDC")+K21*($F10="AFUDC"))/(1+0.5*(K16*($F10="IDC")+K21*($F10="AFUDC"))))</f>
        <v>0</v>
      </c>
      <c r="L37" s="12">
        <f t="shared" si="11"/>
        <v>0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12">
        <f t="shared" si="11"/>
        <v>0</v>
      </c>
      <c r="W37" s="12">
        <f t="shared" si="11"/>
        <v>0</v>
      </c>
    </row>
    <row r="38" spans="1:23" s="8" customFormat="1" x14ac:dyDescent="0.2">
      <c r="A38" s="10">
        <f>A37+1</f>
        <v>22</v>
      </c>
      <c r="D38" s="13" t="s">
        <v>11</v>
      </c>
      <c r="E38" s="19"/>
      <c r="H38" s="12">
        <f>IF(H3&gt;=$F7,-SUM(H35:H37),0)</f>
        <v>0</v>
      </c>
      <c r="I38" s="12">
        <f t="shared" ref="I38:W38" si="12">IF(I3&gt;=$F7,-SUM(I35:I37),0)</f>
        <v>-238.55655000000002</v>
      </c>
      <c r="J38" s="12">
        <f t="shared" si="12"/>
        <v>-356.71690000000001</v>
      </c>
      <c r="K38" s="12">
        <f t="shared" si="12"/>
        <v>-434.59377500000005</v>
      </c>
      <c r="L38" s="12">
        <f t="shared" si="12"/>
        <v>-60.024374999999999</v>
      </c>
      <c r="M38" s="12">
        <f t="shared" si="12"/>
        <v>-37.286826499999997</v>
      </c>
      <c r="N38" s="12">
        <f t="shared" si="12"/>
        <v>0</v>
      </c>
      <c r="O38" s="12">
        <f t="shared" si="12"/>
        <v>-28</v>
      </c>
      <c r="P38" s="12">
        <f t="shared" si="12"/>
        <v>0</v>
      </c>
      <c r="Q38" s="12">
        <f t="shared" si="12"/>
        <v>0</v>
      </c>
      <c r="R38" s="12">
        <f t="shared" si="12"/>
        <v>0</v>
      </c>
      <c r="S38" s="12">
        <f t="shared" si="12"/>
        <v>0</v>
      </c>
      <c r="T38" s="12">
        <f t="shared" si="12"/>
        <v>0</v>
      </c>
      <c r="U38" s="12">
        <f t="shared" si="12"/>
        <v>0</v>
      </c>
      <c r="V38" s="12">
        <f t="shared" si="12"/>
        <v>0</v>
      </c>
      <c r="W38" s="12">
        <f t="shared" si="12"/>
        <v>0</v>
      </c>
    </row>
    <row r="39" spans="1:23" s="8" customFormat="1" x14ac:dyDescent="0.2">
      <c r="A39" s="10">
        <f>A38+1</f>
        <v>23</v>
      </c>
      <c r="D39" s="13" t="s">
        <v>12</v>
      </c>
      <c r="E39" s="19"/>
      <c r="H39" s="20">
        <f>SUM(H35:H38)</f>
        <v>0</v>
      </c>
      <c r="I39" s="20">
        <f>SUM(I35:I38)</f>
        <v>0</v>
      </c>
      <c r="J39" s="20">
        <f>SUM(J35:J38)</f>
        <v>0</v>
      </c>
      <c r="K39" s="20">
        <f t="shared" ref="K39:W39" si="13">SUM(K35:K38)</f>
        <v>0</v>
      </c>
      <c r="L39" s="20">
        <f t="shared" si="13"/>
        <v>0</v>
      </c>
      <c r="M39" s="20">
        <f t="shared" si="13"/>
        <v>0</v>
      </c>
      <c r="N39" s="20">
        <f t="shared" si="13"/>
        <v>0</v>
      </c>
      <c r="O39" s="20">
        <f t="shared" si="13"/>
        <v>0</v>
      </c>
      <c r="P39" s="20">
        <f t="shared" si="13"/>
        <v>0</v>
      </c>
      <c r="Q39" s="20">
        <f t="shared" si="13"/>
        <v>0</v>
      </c>
      <c r="R39" s="20">
        <f t="shared" si="13"/>
        <v>0</v>
      </c>
      <c r="S39" s="20">
        <f t="shared" si="13"/>
        <v>0</v>
      </c>
      <c r="T39" s="20">
        <f t="shared" si="13"/>
        <v>0</v>
      </c>
      <c r="U39" s="20">
        <f t="shared" si="13"/>
        <v>0</v>
      </c>
      <c r="V39" s="20">
        <f t="shared" si="13"/>
        <v>0</v>
      </c>
      <c r="W39" s="20">
        <f t="shared" si="13"/>
        <v>0</v>
      </c>
    </row>
    <row r="40" spans="1:23" s="8" customFormat="1" x14ac:dyDescent="0.2">
      <c r="A40" s="10">
        <f>A39+1</f>
        <v>24</v>
      </c>
      <c r="D40" s="13" t="s">
        <v>16</v>
      </c>
      <c r="E40" s="19"/>
      <c r="H40" s="20">
        <f>(H35+H39)/2</f>
        <v>0</v>
      </c>
      <c r="I40" s="20">
        <f>(I35+I39)/2</f>
        <v>0</v>
      </c>
      <c r="J40" s="20">
        <f>(J35+J39)/2</f>
        <v>0</v>
      </c>
      <c r="K40" s="20">
        <f t="shared" ref="K40:W40" si="14">(K35+K39)/2</f>
        <v>0</v>
      </c>
      <c r="L40" s="20">
        <f t="shared" si="14"/>
        <v>0</v>
      </c>
      <c r="M40" s="20">
        <f t="shared" si="14"/>
        <v>0</v>
      </c>
      <c r="N40" s="20">
        <f t="shared" si="14"/>
        <v>0</v>
      </c>
      <c r="O40" s="20">
        <f t="shared" si="14"/>
        <v>0</v>
      </c>
      <c r="P40" s="20">
        <f t="shared" si="14"/>
        <v>0</v>
      </c>
      <c r="Q40" s="20">
        <f t="shared" si="14"/>
        <v>0</v>
      </c>
      <c r="R40" s="20">
        <f t="shared" si="14"/>
        <v>0</v>
      </c>
      <c r="S40" s="20">
        <f t="shared" si="14"/>
        <v>0</v>
      </c>
      <c r="T40" s="20">
        <f t="shared" si="14"/>
        <v>0</v>
      </c>
      <c r="U40" s="20">
        <f t="shared" si="14"/>
        <v>0</v>
      </c>
      <c r="V40" s="20">
        <f t="shared" si="14"/>
        <v>0</v>
      </c>
      <c r="W40" s="20">
        <f t="shared" si="14"/>
        <v>0</v>
      </c>
    </row>
    <row r="41" spans="1:23" s="8" customFormat="1" x14ac:dyDescent="0.2">
      <c r="A41" s="10"/>
      <c r="D41" s="13"/>
      <c r="E41" s="19"/>
      <c r="H41" s="12"/>
      <c r="I41" s="12"/>
      <c r="J41" s="27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8" customFormat="1" x14ac:dyDescent="0.2">
      <c r="A42" s="10"/>
      <c r="C42" s="8" t="s">
        <v>60</v>
      </c>
      <c r="D42" s="13"/>
      <c r="E42" s="19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s="8" customFormat="1" x14ac:dyDescent="0.2">
      <c r="A43" s="10">
        <f>A40+1</f>
        <v>25</v>
      </c>
      <c r="D43" s="13" t="s">
        <v>9</v>
      </c>
      <c r="E43" s="19"/>
      <c r="H43" s="12">
        <v>0</v>
      </c>
      <c r="I43" s="12">
        <f>H46</f>
        <v>0</v>
      </c>
      <c r="J43" s="12">
        <f>I46</f>
        <v>238.55655000000002</v>
      </c>
      <c r="K43" s="12">
        <f t="shared" ref="K43:W43" si="15">J46</f>
        <v>595.27345000000003</v>
      </c>
      <c r="L43" s="12">
        <f t="shared" si="15"/>
        <v>1029.867225</v>
      </c>
      <c r="M43" s="12">
        <f t="shared" si="15"/>
        <v>1089.8915999999999</v>
      </c>
      <c r="N43" s="12">
        <f t="shared" si="15"/>
        <v>1127.1784264999999</v>
      </c>
      <c r="O43" s="12">
        <f t="shared" si="15"/>
        <v>1127.1784264999999</v>
      </c>
      <c r="P43" s="12">
        <f t="shared" si="15"/>
        <v>1155.1784264999999</v>
      </c>
      <c r="Q43" s="12">
        <f t="shared" si="15"/>
        <v>1155.1784264999999</v>
      </c>
      <c r="R43" s="12">
        <f t="shared" si="15"/>
        <v>1155.1784264999999</v>
      </c>
      <c r="S43" s="12">
        <f t="shared" si="15"/>
        <v>1155.1784264999999</v>
      </c>
      <c r="T43" s="12">
        <f t="shared" si="15"/>
        <v>1155.1784264999999</v>
      </c>
      <c r="U43" s="12">
        <f t="shared" si="15"/>
        <v>1155.1784264999999</v>
      </c>
      <c r="V43" s="12">
        <f t="shared" si="15"/>
        <v>1155.1784264999999</v>
      </c>
      <c r="W43" s="12">
        <f t="shared" si="15"/>
        <v>1155.1784264999999</v>
      </c>
    </row>
    <row r="44" spans="1:23" s="8" customFormat="1" x14ac:dyDescent="0.2">
      <c r="A44" s="10">
        <f>A43+1</f>
        <v>26</v>
      </c>
      <c r="D44" s="13" t="s">
        <v>11</v>
      </c>
      <c r="E44" s="19"/>
      <c r="H44" s="12">
        <f>-H38</f>
        <v>0</v>
      </c>
      <c r="I44" s="12">
        <f>-I38</f>
        <v>238.55655000000002</v>
      </c>
      <c r="J44" s="12">
        <f t="shared" ref="J44:W44" si="16">-J38</f>
        <v>356.71690000000001</v>
      </c>
      <c r="K44" s="12">
        <f t="shared" si="16"/>
        <v>434.59377500000005</v>
      </c>
      <c r="L44" s="12">
        <f t="shared" si="16"/>
        <v>60.024374999999999</v>
      </c>
      <c r="M44" s="12">
        <f t="shared" si="16"/>
        <v>37.286826499999997</v>
      </c>
      <c r="N44" s="12">
        <f t="shared" si="16"/>
        <v>0</v>
      </c>
      <c r="O44" s="12">
        <f t="shared" si="16"/>
        <v>28</v>
      </c>
      <c r="P44" s="12">
        <f t="shared" si="16"/>
        <v>0</v>
      </c>
      <c r="Q44" s="12">
        <f t="shared" si="16"/>
        <v>0</v>
      </c>
      <c r="R44" s="12">
        <f t="shared" si="16"/>
        <v>0</v>
      </c>
      <c r="S44" s="12">
        <f t="shared" si="16"/>
        <v>0</v>
      </c>
      <c r="T44" s="12">
        <f t="shared" si="16"/>
        <v>0</v>
      </c>
      <c r="U44" s="12">
        <f t="shared" si="16"/>
        <v>0</v>
      </c>
      <c r="V44" s="12">
        <f t="shared" si="16"/>
        <v>0</v>
      </c>
      <c r="W44" s="12">
        <f t="shared" si="16"/>
        <v>0</v>
      </c>
    </row>
    <row r="45" spans="1:23" s="8" customFormat="1" x14ac:dyDescent="0.2">
      <c r="A45" s="10">
        <f>A44+1</f>
        <v>27</v>
      </c>
      <c r="D45" s="13" t="s">
        <v>14</v>
      </c>
      <c r="E45" s="19"/>
      <c r="H45" s="12">
        <f>IF((H43+H44)&gt;(H50+H51),0,-(H43+H44))</f>
        <v>0</v>
      </c>
      <c r="I45" s="12">
        <f>IF((I43+I44)&gt;(I50+I51),0,-(I43+I44))</f>
        <v>0</v>
      </c>
      <c r="J45" s="12">
        <f>IF((J43+J44)&gt;(J50+J51),0,-(J43+J44))</f>
        <v>0</v>
      </c>
      <c r="K45" s="12">
        <f>IF((K43+K44)&gt;(K50+K51),0,-(K43+K44))</f>
        <v>0</v>
      </c>
      <c r="L45" s="12">
        <f>IF((L43+L44)&gt;(L50+L51),0,-(L43+L44))</f>
        <v>0</v>
      </c>
      <c r="M45" s="12">
        <f t="shared" ref="M45:W45" si="17">IF((M43+M44)&gt;(M50+M51),0,-(M43+M44))</f>
        <v>0</v>
      </c>
      <c r="N45" s="12">
        <f t="shared" si="17"/>
        <v>0</v>
      </c>
      <c r="O45" s="12">
        <f t="shared" si="17"/>
        <v>0</v>
      </c>
      <c r="P45" s="12">
        <f t="shared" si="17"/>
        <v>0</v>
      </c>
      <c r="Q45" s="12">
        <f t="shared" si="17"/>
        <v>0</v>
      </c>
      <c r="R45" s="12">
        <f t="shared" si="17"/>
        <v>0</v>
      </c>
      <c r="S45" s="12">
        <f t="shared" si="17"/>
        <v>0</v>
      </c>
      <c r="T45" s="12">
        <f t="shared" si="17"/>
        <v>0</v>
      </c>
      <c r="U45" s="12">
        <f t="shared" si="17"/>
        <v>0</v>
      </c>
      <c r="V45" s="12">
        <f t="shared" si="17"/>
        <v>0</v>
      </c>
      <c r="W45" s="12">
        <f t="shared" si="17"/>
        <v>0</v>
      </c>
    </row>
    <row r="46" spans="1:23" s="8" customFormat="1" x14ac:dyDescent="0.2">
      <c r="A46" s="10">
        <f>A45+1</f>
        <v>28</v>
      </c>
      <c r="D46" s="13" t="s">
        <v>12</v>
      </c>
      <c r="E46" s="19"/>
      <c r="H46" s="20">
        <f>SUM(H43:H45)</f>
        <v>0</v>
      </c>
      <c r="I46" s="20">
        <f>SUM(I43:I45)</f>
        <v>238.55655000000002</v>
      </c>
      <c r="J46" s="20">
        <f>SUM(J43:J45)</f>
        <v>595.27345000000003</v>
      </c>
      <c r="K46" s="20">
        <f t="shared" ref="K46:W46" si="18">SUM(K43:K45)</f>
        <v>1029.867225</v>
      </c>
      <c r="L46" s="20">
        <f t="shared" si="18"/>
        <v>1089.8915999999999</v>
      </c>
      <c r="M46" s="20">
        <f t="shared" si="18"/>
        <v>1127.1784264999999</v>
      </c>
      <c r="N46" s="20">
        <f t="shared" si="18"/>
        <v>1127.1784264999999</v>
      </c>
      <c r="O46" s="20">
        <f t="shared" si="18"/>
        <v>1155.1784264999999</v>
      </c>
      <c r="P46" s="20">
        <f t="shared" si="18"/>
        <v>1155.1784264999999</v>
      </c>
      <c r="Q46" s="20">
        <f t="shared" si="18"/>
        <v>1155.1784264999999</v>
      </c>
      <c r="R46" s="20">
        <f t="shared" si="18"/>
        <v>1155.1784264999999</v>
      </c>
      <c r="S46" s="20">
        <f t="shared" si="18"/>
        <v>1155.1784264999999</v>
      </c>
      <c r="T46" s="20">
        <f t="shared" si="18"/>
        <v>1155.1784264999999</v>
      </c>
      <c r="U46" s="20">
        <f t="shared" si="18"/>
        <v>1155.1784264999999</v>
      </c>
      <c r="V46" s="20">
        <f t="shared" si="18"/>
        <v>1155.1784264999999</v>
      </c>
      <c r="W46" s="20">
        <f t="shared" si="18"/>
        <v>1155.1784264999999</v>
      </c>
    </row>
    <row r="47" spans="1:23" s="8" customFormat="1" x14ac:dyDescent="0.2">
      <c r="A47" s="10">
        <f>A46+1</f>
        <v>29</v>
      </c>
      <c r="D47" s="13" t="s">
        <v>16</v>
      </c>
      <c r="E47" s="19"/>
      <c r="H47" s="20">
        <f>(H43+H46)/2</f>
        <v>0</v>
      </c>
      <c r="I47" s="20">
        <f>(I43+I46)/2</f>
        <v>119.27827500000001</v>
      </c>
      <c r="J47" s="20">
        <f>(J43+J46)/2</f>
        <v>416.91500000000002</v>
      </c>
      <c r="K47" s="20">
        <f t="shared" ref="K47:W47" si="19">(K43+K46)/2</f>
        <v>812.57033750000005</v>
      </c>
      <c r="L47" s="20">
        <f t="shared" si="19"/>
        <v>1059.8794124999999</v>
      </c>
      <c r="M47" s="20">
        <f t="shared" si="19"/>
        <v>1108.5350132499998</v>
      </c>
      <c r="N47" s="20">
        <f t="shared" si="19"/>
        <v>1127.1784264999999</v>
      </c>
      <c r="O47" s="20">
        <f t="shared" si="19"/>
        <v>1141.1784264999999</v>
      </c>
      <c r="P47" s="20">
        <f t="shared" si="19"/>
        <v>1155.1784264999999</v>
      </c>
      <c r="Q47" s="20">
        <f t="shared" si="19"/>
        <v>1155.1784264999999</v>
      </c>
      <c r="R47" s="20">
        <f t="shared" si="19"/>
        <v>1155.1784264999999</v>
      </c>
      <c r="S47" s="20">
        <f t="shared" si="19"/>
        <v>1155.1784264999999</v>
      </c>
      <c r="T47" s="20">
        <f t="shared" si="19"/>
        <v>1155.1784264999999</v>
      </c>
      <c r="U47" s="20">
        <f t="shared" si="19"/>
        <v>1155.1784264999999</v>
      </c>
      <c r="V47" s="20">
        <f t="shared" si="19"/>
        <v>1155.1784264999999</v>
      </c>
      <c r="W47" s="20">
        <f t="shared" si="19"/>
        <v>1155.1784264999999</v>
      </c>
    </row>
    <row r="48" spans="1:23" s="8" customFormat="1" x14ac:dyDescent="0.2">
      <c r="A48" s="10"/>
      <c r="D48" s="13"/>
      <c r="E48" s="19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s="8" customFormat="1" x14ac:dyDescent="0.2">
      <c r="A49" s="10"/>
      <c r="C49" s="8" t="s">
        <v>15</v>
      </c>
      <c r="D49" s="13"/>
      <c r="E49" s="19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s="8" customFormat="1" x14ac:dyDescent="0.2">
      <c r="A50" s="10">
        <f>A47+1</f>
        <v>30</v>
      </c>
      <c r="D50" s="13" t="s">
        <v>9</v>
      </c>
      <c r="E50" s="19"/>
      <c r="H50" s="12">
        <v>0</v>
      </c>
      <c r="I50" s="12">
        <f>H53</f>
        <v>0</v>
      </c>
      <c r="J50" s="12">
        <f>I53</f>
        <v>2.9819568750000003</v>
      </c>
      <c r="K50" s="12">
        <f t="shared" ref="K50:W50" si="20">J53</f>
        <v>13.404831875000001</v>
      </c>
      <c r="L50" s="12">
        <f t="shared" si="20"/>
        <v>33.719090312500001</v>
      </c>
      <c r="M50" s="12">
        <f t="shared" si="20"/>
        <v>60.216075625000002</v>
      </c>
      <c r="N50" s="12">
        <f t="shared" si="20"/>
        <v>87.929450956250008</v>
      </c>
      <c r="O50" s="12">
        <f t="shared" si="20"/>
        <v>116.10891161875</v>
      </c>
      <c r="P50" s="12">
        <f t="shared" si="20"/>
        <v>144.63837228124999</v>
      </c>
      <c r="Q50" s="12">
        <f t="shared" si="20"/>
        <v>173.51783294374999</v>
      </c>
      <c r="R50" s="12">
        <f t="shared" si="20"/>
        <v>202.39729360625</v>
      </c>
      <c r="S50" s="12">
        <f t="shared" si="20"/>
        <v>231.27675426875001</v>
      </c>
      <c r="T50" s="12">
        <f t="shared" si="20"/>
        <v>260.15621493125002</v>
      </c>
      <c r="U50" s="12">
        <f t="shared" si="20"/>
        <v>289.03567559375</v>
      </c>
      <c r="V50" s="12">
        <f t="shared" si="20"/>
        <v>317.91513625624998</v>
      </c>
      <c r="W50" s="12">
        <f t="shared" si="20"/>
        <v>346.79459691874996</v>
      </c>
    </row>
    <row r="51" spans="1:23" s="8" customFormat="1" x14ac:dyDescent="0.2">
      <c r="A51" s="10">
        <f>A50+1</f>
        <v>31</v>
      </c>
      <c r="D51" s="13" t="s">
        <v>72</v>
      </c>
      <c r="E51" s="19"/>
      <c r="H51" s="12">
        <f>MAX(H13*(H43+0.5*H44),0)</f>
        <v>0</v>
      </c>
      <c r="I51" s="12">
        <f>MAX(I13*(I43+0.5*I44),0)</f>
        <v>2.9819568750000003</v>
      </c>
      <c r="J51" s="12">
        <f t="shared" ref="J51:W51" si="21">MIN(J13*(J43+0.5*J44),J43+J44-I53)</f>
        <v>10.422875000000001</v>
      </c>
      <c r="K51" s="12">
        <f t="shared" si="21"/>
        <v>20.314258437500001</v>
      </c>
      <c r="L51" s="12">
        <f t="shared" si="21"/>
        <v>26.496985312500001</v>
      </c>
      <c r="M51" s="12">
        <f t="shared" si="21"/>
        <v>27.713375331250003</v>
      </c>
      <c r="N51" s="12">
        <f t="shared" si="21"/>
        <v>28.179460662499999</v>
      </c>
      <c r="O51" s="12">
        <f t="shared" si="21"/>
        <v>28.5294606625</v>
      </c>
      <c r="P51" s="12">
        <f t="shared" si="21"/>
        <v>28.879460662499998</v>
      </c>
      <c r="Q51" s="12">
        <f t="shared" si="21"/>
        <v>28.879460662499998</v>
      </c>
      <c r="R51" s="12">
        <f t="shared" si="21"/>
        <v>28.879460662499998</v>
      </c>
      <c r="S51" s="12">
        <f t="shared" si="21"/>
        <v>28.879460662499998</v>
      </c>
      <c r="T51" s="12">
        <f t="shared" si="21"/>
        <v>28.879460662499998</v>
      </c>
      <c r="U51" s="12">
        <f t="shared" si="21"/>
        <v>28.879460662499998</v>
      </c>
      <c r="V51" s="12">
        <f t="shared" si="21"/>
        <v>28.879460662499998</v>
      </c>
      <c r="W51" s="12">
        <f t="shared" si="21"/>
        <v>28.879460662499998</v>
      </c>
    </row>
    <row r="52" spans="1:23" s="8" customFormat="1" x14ac:dyDescent="0.2">
      <c r="A52" s="10">
        <f>A51+1</f>
        <v>32</v>
      </c>
      <c r="D52" s="13" t="s">
        <v>14</v>
      </c>
      <c r="E52" s="19"/>
      <c r="H52" s="12">
        <f>H45</f>
        <v>0</v>
      </c>
      <c r="I52" s="12">
        <f>I45</f>
        <v>0</v>
      </c>
      <c r="J52" s="12">
        <f t="shared" ref="J52:W52" si="22">J45</f>
        <v>0</v>
      </c>
      <c r="K52" s="12">
        <f t="shared" si="22"/>
        <v>0</v>
      </c>
      <c r="L52" s="12">
        <f t="shared" si="22"/>
        <v>0</v>
      </c>
      <c r="M52" s="12">
        <f t="shared" si="22"/>
        <v>0</v>
      </c>
      <c r="N52" s="12">
        <f t="shared" si="22"/>
        <v>0</v>
      </c>
      <c r="O52" s="12">
        <f t="shared" si="22"/>
        <v>0</v>
      </c>
      <c r="P52" s="12">
        <f t="shared" si="22"/>
        <v>0</v>
      </c>
      <c r="Q52" s="12">
        <f t="shared" si="22"/>
        <v>0</v>
      </c>
      <c r="R52" s="12">
        <f t="shared" si="22"/>
        <v>0</v>
      </c>
      <c r="S52" s="12">
        <f t="shared" si="22"/>
        <v>0</v>
      </c>
      <c r="T52" s="12">
        <f t="shared" si="22"/>
        <v>0</v>
      </c>
      <c r="U52" s="12">
        <f t="shared" si="22"/>
        <v>0</v>
      </c>
      <c r="V52" s="12">
        <f t="shared" si="22"/>
        <v>0</v>
      </c>
      <c r="W52" s="12">
        <f t="shared" si="22"/>
        <v>0</v>
      </c>
    </row>
    <row r="53" spans="1:23" s="8" customFormat="1" x14ac:dyDescent="0.2">
      <c r="A53" s="10">
        <f>A52+1</f>
        <v>33</v>
      </c>
      <c r="D53" s="13" t="s">
        <v>12</v>
      </c>
      <c r="E53" s="19"/>
      <c r="H53" s="20">
        <f>SUM(H50:H52)</f>
        <v>0</v>
      </c>
      <c r="I53" s="20">
        <f>SUM(I50:I52)</f>
        <v>2.9819568750000003</v>
      </c>
      <c r="J53" s="20">
        <f>SUM(J50:J52)</f>
        <v>13.404831875000001</v>
      </c>
      <c r="K53" s="20">
        <f t="shared" ref="K53:W53" si="23">SUM(K50:K52)</f>
        <v>33.719090312500001</v>
      </c>
      <c r="L53" s="20">
        <f t="shared" si="23"/>
        <v>60.216075625000002</v>
      </c>
      <c r="M53" s="20">
        <f t="shared" si="23"/>
        <v>87.929450956250008</v>
      </c>
      <c r="N53" s="20">
        <f t="shared" si="23"/>
        <v>116.10891161875</v>
      </c>
      <c r="O53" s="20">
        <f t="shared" si="23"/>
        <v>144.63837228124999</v>
      </c>
      <c r="P53" s="20">
        <f t="shared" si="23"/>
        <v>173.51783294374999</v>
      </c>
      <c r="Q53" s="20">
        <f t="shared" si="23"/>
        <v>202.39729360625</v>
      </c>
      <c r="R53" s="20">
        <f t="shared" si="23"/>
        <v>231.27675426875001</v>
      </c>
      <c r="S53" s="20">
        <f t="shared" si="23"/>
        <v>260.15621493125002</v>
      </c>
      <c r="T53" s="20">
        <f t="shared" si="23"/>
        <v>289.03567559375</v>
      </c>
      <c r="U53" s="20">
        <f t="shared" si="23"/>
        <v>317.91513625624998</v>
      </c>
      <c r="V53" s="20">
        <f t="shared" si="23"/>
        <v>346.79459691874996</v>
      </c>
      <c r="W53" s="20">
        <f t="shared" si="23"/>
        <v>375.67405758124994</v>
      </c>
    </row>
    <row r="54" spans="1:23" s="8" customFormat="1" x14ac:dyDescent="0.2">
      <c r="A54" s="10">
        <f>A53+1</f>
        <v>34</v>
      </c>
      <c r="D54" s="13" t="s">
        <v>16</v>
      </c>
      <c r="E54" s="19"/>
      <c r="H54" s="20">
        <f>(H50+H53)/2</f>
        <v>0</v>
      </c>
      <c r="I54" s="20">
        <f>(I50+I53)/2</f>
        <v>1.4909784375000001</v>
      </c>
      <c r="J54" s="20">
        <f>(J50+J53)/2</f>
        <v>8.1933943750000005</v>
      </c>
      <c r="K54" s="20">
        <f t="shared" ref="K54:W54" si="24">(K50+K53)/2</f>
        <v>23.56196109375</v>
      </c>
      <c r="L54" s="20">
        <f t="shared" si="24"/>
        <v>46.967582968750001</v>
      </c>
      <c r="M54" s="20">
        <f t="shared" si="24"/>
        <v>74.072763290625005</v>
      </c>
      <c r="N54" s="20">
        <f t="shared" si="24"/>
        <v>102.0191812875</v>
      </c>
      <c r="O54" s="20">
        <f t="shared" si="24"/>
        <v>130.37364194999998</v>
      </c>
      <c r="P54" s="20">
        <f t="shared" si="24"/>
        <v>159.0781026125</v>
      </c>
      <c r="Q54" s="20">
        <f t="shared" si="24"/>
        <v>187.95756327499998</v>
      </c>
      <c r="R54" s="20">
        <f t="shared" si="24"/>
        <v>216.83702393750002</v>
      </c>
      <c r="S54" s="20">
        <f t="shared" si="24"/>
        <v>245.7164846</v>
      </c>
      <c r="T54" s="20">
        <f t="shared" si="24"/>
        <v>274.59594526249998</v>
      </c>
      <c r="U54" s="20">
        <f t="shared" si="24"/>
        <v>303.47540592500002</v>
      </c>
      <c r="V54" s="20">
        <f t="shared" si="24"/>
        <v>332.35486658749994</v>
      </c>
      <c r="W54" s="20">
        <f t="shared" si="24"/>
        <v>361.23432724999998</v>
      </c>
    </row>
    <row r="55" spans="1:23" s="8" customFormat="1" x14ac:dyDescent="0.2">
      <c r="A55" s="10"/>
      <c r="D55" s="13"/>
      <c r="E55" s="19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s="8" customFormat="1" x14ac:dyDescent="0.2">
      <c r="A56" s="10"/>
      <c r="C56" s="8" t="s">
        <v>79</v>
      </c>
      <c r="D56" s="13"/>
      <c r="E56" s="19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s="8" customFormat="1" x14ac:dyDescent="0.2">
      <c r="A57" s="10">
        <f>A54+1</f>
        <v>35</v>
      </c>
      <c r="D57" s="13" t="s">
        <v>9</v>
      </c>
      <c r="E57" s="19"/>
      <c r="H57" s="12">
        <v>0</v>
      </c>
      <c r="I57" s="12">
        <f>H60</f>
        <v>0</v>
      </c>
      <c r="J57" s="12">
        <f>I60</f>
        <v>226.62872250000001</v>
      </c>
      <c r="K57" s="12">
        <f t="shared" ref="K57:W57" si="25">J60</f>
        <v>542.84690524999996</v>
      </c>
      <c r="L57" s="12">
        <f t="shared" si="25"/>
        <v>901.426300975</v>
      </c>
      <c r="M57" s="12">
        <f t="shared" si="25"/>
        <v>868.3068271274999</v>
      </c>
      <c r="N57" s="12">
        <f t="shared" si="25"/>
        <v>816.89862958974982</v>
      </c>
      <c r="O57" s="12">
        <f t="shared" si="25"/>
        <v>735.20876663077479</v>
      </c>
      <c r="P57" s="12">
        <f t="shared" si="25"/>
        <v>687.58356368164982</v>
      </c>
      <c r="Q57" s="12">
        <f t="shared" si="25"/>
        <v>615.65903964393738</v>
      </c>
      <c r="R57" s="12">
        <f t="shared" si="25"/>
        <v>546.12882142409239</v>
      </c>
      <c r="S57" s="12">
        <f t="shared" si="25"/>
        <v>477.29314308336063</v>
      </c>
      <c r="T57" s="12">
        <f t="shared" si="25"/>
        <v>408.79524417696211</v>
      </c>
      <c r="U57" s="12">
        <f t="shared" si="25"/>
        <v>340.49125927056366</v>
      </c>
      <c r="V57" s="12">
        <f t="shared" si="25"/>
        <v>272.27912836416516</v>
      </c>
      <c r="W57" s="12">
        <f t="shared" si="25"/>
        <v>204.06699745776669</v>
      </c>
    </row>
    <row r="58" spans="1:23" s="8" customFormat="1" x14ac:dyDescent="0.2">
      <c r="A58" s="10">
        <f>A57+1</f>
        <v>36</v>
      </c>
      <c r="D58" s="13" t="s">
        <v>11</v>
      </c>
      <c r="E58" s="19"/>
      <c r="H58" s="12">
        <f>-H38</f>
        <v>0</v>
      </c>
      <c r="I58" s="12">
        <f>-I38</f>
        <v>238.55655000000002</v>
      </c>
      <c r="J58" s="12">
        <f t="shared" ref="J58:W58" si="26">-J38</f>
        <v>356.71690000000001</v>
      </c>
      <c r="K58" s="12">
        <f t="shared" si="26"/>
        <v>434.59377500000005</v>
      </c>
      <c r="L58" s="12">
        <f t="shared" si="26"/>
        <v>60.024374999999999</v>
      </c>
      <c r="M58" s="12">
        <f t="shared" si="26"/>
        <v>37.286826499999997</v>
      </c>
      <c r="N58" s="12">
        <f t="shared" si="26"/>
        <v>0</v>
      </c>
      <c r="O58" s="12">
        <f t="shared" si="26"/>
        <v>28</v>
      </c>
      <c r="P58" s="12">
        <f t="shared" si="26"/>
        <v>0</v>
      </c>
      <c r="Q58" s="12">
        <f t="shared" si="26"/>
        <v>0</v>
      </c>
      <c r="R58" s="12">
        <f t="shared" si="26"/>
        <v>0</v>
      </c>
      <c r="S58" s="12">
        <f t="shared" si="26"/>
        <v>0</v>
      </c>
      <c r="T58" s="12">
        <f t="shared" si="26"/>
        <v>0</v>
      </c>
      <c r="U58" s="12">
        <f t="shared" si="26"/>
        <v>0</v>
      </c>
      <c r="V58" s="12">
        <f t="shared" si="26"/>
        <v>0</v>
      </c>
      <c r="W58" s="12">
        <f t="shared" si="26"/>
        <v>0</v>
      </c>
    </row>
    <row r="59" spans="1:23" s="8" customFormat="1" x14ac:dyDescent="0.2">
      <c r="A59" s="10">
        <f>A58+1</f>
        <v>37</v>
      </c>
      <c r="D59" s="13" t="s">
        <v>79</v>
      </c>
      <c r="E59" s="19"/>
      <c r="H59" s="12">
        <f>-I23*H58</f>
        <v>0</v>
      </c>
      <c r="I59" s="12">
        <f>-I23*I58-H58*J23</f>
        <v>-11.927827500000001</v>
      </c>
      <c r="J59" s="12">
        <f>-I23*J58-J23*I58-H58*K23</f>
        <v>-40.498717250000006</v>
      </c>
      <c r="K59" s="12">
        <f>-I23*K58-J23*J58-K23*I58-H58*L23</f>
        <v>-76.01437927500001</v>
      </c>
      <c r="L59" s="12">
        <f>-I23*L58-J23*K58-K23*J58-L23*I58-H58*M23</f>
        <v>-93.14384884750001</v>
      </c>
      <c r="M59" s="12">
        <f>-I23*M58-J23*L58-K23*K58-L23*J58-M23*I58-H58*N23</f>
        <v>-88.695024037750017</v>
      </c>
      <c r="N59" s="12">
        <f>-I23*N58-J23*M58-K23*L58-L23*K58-M23*J58-N23*I58-H58*O23</f>
        <v>-81.689862958974999</v>
      </c>
      <c r="O59" s="12">
        <f>-I23*O58-J23*N58-K23*M58-L23*L58-M23*K58-N23*J58-O23*I58-H58*P23</f>
        <v>-75.625202949124997</v>
      </c>
      <c r="P59" s="12">
        <f>-I23*P58-J23*O58-K23*N58-L23*M58-M23*L58-N23*K58-O23*J58-P23*I58-H58*Q23</f>
        <v>-71.924524037712501</v>
      </c>
      <c r="Q59" s="12">
        <f>-I23*Q58-J23*P58-K23*O58-L23*N58-M23*M58-N23*L58-O23*K58-P23*J58-Q23*I58-H58*R23</f>
        <v>-69.530218219844983</v>
      </c>
      <c r="R59" s="12">
        <f>-I23*R58-J23*Q58-K23*P58-L23*O58-M23*N58-N23*M58-O23*L58-P23*K58-Q23*J58-R23*I58-H58*S23</f>
        <v>-68.835678340731747</v>
      </c>
      <c r="S59" s="12">
        <f>-I23*S58-J23*R58-K23*Q58-L23*P58-M23*O58-N23*N58-O23*M58-P23*L58-Q23*K58-R23*J58-S23*I58-H58*T23</f>
        <v>-68.49789890639849</v>
      </c>
      <c r="T59" s="12">
        <f>-I23*T58-J23*S58-K23*R58-L23*Q58-M23*P58-N23*O58-O23*N58-P23*M58-Q23*L58-R23*K58-S23*J58-T23*I58-H58*U23</f>
        <v>-68.303984906398483</v>
      </c>
      <c r="U59" s="12">
        <f>-I23*U58-J23*T58-K23*S58-L23*R58-M23*Q58-N23*P58-O23*O58-P23*N58-Q23*M58-R23*L58-S23*K58-T23*J58-U23*I58-H58*V23</f>
        <v>-68.212130906398485</v>
      </c>
      <c r="V59" s="12">
        <f>-I23*V58-J23*U58-K23*T58-L23*S58-M23*R58-N23*Q58-O23*P58-P23*O58-Q23*N58-R23*M58-S23*L58-T23*K58-U23*J58-V23*I58-H58*W23</f>
        <v>-68.212130906398471</v>
      </c>
      <c r="W59" s="12">
        <f>-I23*W58-J23*V58-K23*U58-L23*T58-M23*S58-N23*R58-O23*Q58-P23*P58-Q23*O58-R23*N58-S23*M58-T23*L58-U23*K58-V23*J58-W23*I58-H58*X23</f>
        <v>-68.212130906398471</v>
      </c>
    </row>
    <row r="60" spans="1:23" s="8" customFormat="1" x14ac:dyDescent="0.2">
      <c r="A60" s="10">
        <f>A59+1</f>
        <v>38</v>
      </c>
      <c r="D60" s="13" t="s">
        <v>12</v>
      </c>
      <c r="E60" s="19"/>
      <c r="H60" s="20">
        <f>SUM(H57:H59)</f>
        <v>0</v>
      </c>
      <c r="I60" s="20">
        <f t="shared" ref="I60:W60" si="27">SUM(I57:I59)</f>
        <v>226.62872250000001</v>
      </c>
      <c r="J60" s="20">
        <f t="shared" si="27"/>
        <v>542.84690524999996</v>
      </c>
      <c r="K60" s="20">
        <f t="shared" si="27"/>
        <v>901.426300975</v>
      </c>
      <c r="L60" s="20">
        <f t="shared" si="27"/>
        <v>868.3068271274999</v>
      </c>
      <c r="M60" s="20">
        <f t="shared" si="27"/>
        <v>816.89862958974982</v>
      </c>
      <c r="N60" s="20">
        <f t="shared" si="27"/>
        <v>735.20876663077479</v>
      </c>
      <c r="O60" s="20">
        <f t="shared" si="27"/>
        <v>687.58356368164982</v>
      </c>
      <c r="P60" s="20">
        <f t="shared" si="27"/>
        <v>615.65903964393738</v>
      </c>
      <c r="Q60" s="20">
        <f t="shared" si="27"/>
        <v>546.12882142409239</v>
      </c>
      <c r="R60" s="20">
        <f t="shared" si="27"/>
        <v>477.29314308336063</v>
      </c>
      <c r="S60" s="20">
        <f t="shared" si="27"/>
        <v>408.79524417696211</v>
      </c>
      <c r="T60" s="20">
        <f t="shared" si="27"/>
        <v>340.49125927056366</v>
      </c>
      <c r="U60" s="20">
        <f t="shared" si="27"/>
        <v>272.27912836416516</v>
      </c>
      <c r="V60" s="20">
        <f t="shared" si="27"/>
        <v>204.06699745776669</v>
      </c>
      <c r="W60" s="20">
        <f t="shared" si="27"/>
        <v>135.85486655136822</v>
      </c>
    </row>
    <row r="61" spans="1:23" s="8" customFormat="1" x14ac:dyDescent="0.2">
      <c r="A61" s="10"/>
      <c r="D61" s="13"/>
      <c r="E61" s="19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s="8" customFormat="1" x14ac:dyDescent="0.2">
      <c r="A62" s="10"/>
      <c r="C62" s="8" t="s">
        <v>80</v>
      </c>
      <c r="D62" s="13"/>
      <c r="E62" s="19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s="8" customFormat="1" x14ac:dyDescent="0.2">
      <c r="A63" s="10">
        <f>A60+1</f>
        <v>39</v>
      </c>
      <c r="D63" s="13" t="s">
        <v>9</v>
      </c>
      <c r="E63" s="19"/>
      <c r="H63" s="12">
        <v>0</v>
      </c>
      <c r="I63" s="12">
        <f t="shared" ref="I63:W63" si="28">H66</f>
        <v>0</v>
      </c>
      <c r="J63" s="12">
        <f t="shared" si="28"/>
        <v>232.59263625000003</v>
      </c>
      <c r="K63" s="12">
        <f t="shared" si="28"/>
        <v>568.76198193750008</v>
      </c>
      <c r="L63" s="12">
        <f t="shared" si="28"/>
        <v>964.05281346562515</v>
      </c>
      <c r="M63" s="12">
        <f t="shared" si="28"/>
        <v>974.37393841734388</v>
      </c>
      <c r="N63" s="12">
        <f t="shared" si="28"/>
        <v>962.0098973339766</v>
      </c>
      <c r="O63" s="12">
        <f t="shared" si="28"/>
        <v>913.9094024672778</v>
      </c>
      <c r="P63" s="12">
        <f t="shared" si="28"/>
        <v>895.51393234391389</v>
      </c>
      <c r="Q63" s="12">
        <f t="shared" si="28"/>
        <v>850.73823572671824</v>
      </c>
      <c r="R63" s="12">
        <f t="shared" si="28"/>
        <v>808.20132394038228</v>
      </c>
      <c r="S63" s="12">
        <f t="shared" si="28"/>
        <v>767.79125774336319</v>
      </c>
      <c r="T63" s="12">
        <f t="shared" si="28"/>
        <v>729.40169485619504</v>
      </c>
      <c r="U63" s="12">
        <f t="shared" si="28"/>
        <v>692.93161011338532</v>
      </c>
      <c r="V63" s="12">
        <f t="shared" si="28"/>
        <v>658.28502960771607</v>
      </c>
      <c r="W63" s="12">
        <f t="shared" si="28"/>
        <v>625.37077812733025</v>
      </c>
    </row>
    <row r="64" spans="1:23" s="8" customFormat="1" x14ac:dyDescent="0.2">
      <c r="A64" s="10">
        <f>A63+1</f>
        <v>40</v>
      </c>
      <c r="D64" s="13" t="s">
        <v>11</v>
      </c>
      <c r="E64" s="19"/>
      <c r="H64" s="12">
        <f>-H38</f>
        <v>0</v>
      </c>
      <c r="I64" s="12">
        <f>-I38</f>
        <v>238.55655000000002</v>
      </c>
      <c r="J64" s="12">
        <f t="shared" ref="J64:W64" si="29">-J38</f>
        <v>356.71690000000001</v>
      </c>
      <c r="K64" s="12">
        <f t="shared" si="29"/>
        <v>434.59377500000005</v>
      </c>
      <c r="L64" s="12">
        <f t="shared" si="29"/>
        <v>60.024374999999999</v>
      </c>
      <c r="M64" s="12">
        <f t="shared" si="29"/>
        <v>37.286826499999997</v>
      </c>
      <c r="N64" s="12">
        <f t="shared" si="29"/>
        <v>0</v>
      </c>
      <c r="O64" s="12">
        <f t="shared" si="29"/>
        <v>28</v>
      </c>
      <c r="P64" s="12">
        <f t="shared" si="29"/>
        <v>0</v>
      </c>
      <c r="Q64" s="12">
        <f t="shared" si="29"/>
        <v>0</v>
      </c>
      <c r="R64" s="12">
        <f t="shared" si="29"/>
        <v>0</v>
      </c>
      <c r="S64" s="12">
        <f t="shared" si="29"/>
        <v>0</v>
      </c>
      <c r="T64" s="12">
        <f t="shared" si="29"/>
        <v>0</v>
      </c>
      <c r="U64" s="12">
        <f t="shared" si="29"/>
        <v>0</v>
      </c>
      <c r="V64" s="12">
        <f t="shared" si="29"/>
        <v>0</v>
      </c>
      <c r="W64" s="12">
        <f t="shared" si="29"/>
        <v>0</v>
      </c>
    </row>
    <row r="65" spans="1:23" s="8" customFormat="1" x14ac:dyDescent="0.2">
      <c r="A65" s="10">
        <f>A64+1</f>
        <v>41</v>
      </c>
      <c r="D65" s="13" t="s">
        <v>80</v>
      </c>
      <c r="E65" s="19"/>
      <c r="H65" s="12">
        <f>-H13*$F27*(H63+0.5*H64)</f>
        <v>0</v>
      </c>
      <c r="I65" s="12">
        <f t="shared" ref="I65:W65" si="30">-I13*$F27*(I63+0.5*I64)</f>
        <v>-5.9639137500000006</v>
      </c>
      <c r="J65" s="12">
        <f t="shared" si="30"/>
        <v>-20.547554312500001</v>
      </c>
      <c r="K65" s="12">
        <f t="shared" si="30"/>
        <v>-39.302943471875011</v>
      </c>
      <c r="L65" s="12">
        <f t="shared" si="30"/>
        <v>-49.703250048281262</v>
      </c>
      <c r="M65" s="12">
        <f t="shared" si="30"/>
        <v>-49.650867583367194</v>
      </c>
      <c r="N65" s="12">
        <f t="shared" si="30"/>
        <v>-48.100494866698831</v>
      </c>
      <c r="O65" s="12">
        <f t="shared" si="30"/>
        <v>-46.395470123363893</v>
      </c>
      <c r="P65" s="12">
        <f t="shared" si="30"/>
        <v>-44.775696617195699</v>
      </c>
      <c r="Q65" s="12">
        <f t="shared" si="30"/>
        <v>-42.536911786335914</v>
      </c>
      <c r="R65" s="12">
        <f t="shared" si="30"/>
        <v>-40.41006619701912</v>
      </c>
      <c r="S65" s="12">
        <f t="shared" si="30"/>
        <v>-38.389562887168161</v>
      </c>
      <c r="T65" s="12">
        <f t="shared" si="30"/>
        <v>-36.470084742809753</v>
      </c>
      <c r="U65" s="12">
        <f t="shared" si="30"/>
        <v>-34.64658050566927</v>
      </c>
      <c r="V65" s="12">
        <f t="shared" si="30"/>
        <v>-32.914251480385808</v>
      </c>
      <c r="W65" s="12">
        <f t="shared" si="30"/>
        <v>-31.268538906366516</v>
      </c>
    </row>
    <row r="66" spans="1:23" s="8" customFormat="1" x14ac:dyDescent="0.2">
      <c r="A66" s="10">
        <f>A65+1</f>
        <v>42</v>
      </c>
      <c r="D66" s="13" t="s">
        <v>12</v>
      </c>
      <c r="E66" s="19"/>
      <c r="H66" s="20">
        <f>SUM(H63:H65)</f>
        <v>0</v>
      </c>
      <c r="I66" s="20">
        <f t="shared" ref="I66:W66" si="31">SUM(I63:I65)</f>
        <v>232.59263625000003</v>
      </c>
      <c r="J66" s="20">
        <f t="shared" si="31"/>
        <v>568.76198193750008</v>
      </c>
      <c r="K66" s="20">
        <f t="shared" si="31"/>
        <v>964.05281346562515</v>
      </c>
      <c r="L66" s="20">
        <f t="shared" si="31"/>
        <v>974.37393841734388</v>
      </c>
      <c r="M66" s="20">
        <f t="shared" si="31"/>
        <v>962.0098973339766</v>
      </c>
      <c r="N66" s="20">
        <f t="shared" si="31"/>
        <v>913.9094024672778</v>
      </c>
      <c r="O66" s="20">
        <f t="shared" si="31"/>
        <v>895.51393234391389</v>
      </c>
      <c r="P66" s="20">
        <f t="shared" si="31"/>
        <v>850.73823572671824</v>
      </c>
      <c r="Q66" s="20">
        <f t="shared" si="31"/>
        <v>808.20132394038228</v>
      </c>
      <c r="R66" s="20">
        <f t="shared" si="31"/>
        <v>767.79125774336319</v>
      </c>
      <c r="S66" s="20">
        <f t="shared" si="31"/>
        <v>729.40169485619504</v>
      </c>
      <c r="T66" s="20">
        <f t="shared" si="31"/>
        <v>692.93161011338532</v>
      </c>
      <c r="U66" s="20">
        <f t="shared" si="31"/>
        <v>658.28502960771607</v>
      </c>
      <c r="V66" s="20">
        <f t="shared" si="31"/>
        <v>625.37077812733025</v>
      </c>
      <c r="W66" s="20">
        <f t="shared" si="31"/>
        <v>594.10223922096372</v>
      </c>
    </row>
    <row r="67" spans="1:23" s="8" customFormat="1" x14ac:dyDescent="0.2">
      <c r="A67" s="10"/>
      <c r="D67" s="13"/>
      <c r="E67" s="19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s="8" customFormat="1" x14ac:dyDescent="0.2">
      <c r="A68" s="10"/>
      <c r="C68" s="8" t="s">
        <v>76</v>
      </c>
      <c r="D68" s="13"/>
      <c r="E68" s="19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s="8" customFormat="1" x14ac:dyDescent="0.2">
      <c r="A69" s="10">
        <f>A66+1</f>
        <v>43</v>
      </c>
      <c r="D69" s="13" t="s">
        <v>9</v>
      </c>
      <c r="E69" s="19"/>
      <c r="H69" s="12">
        <v>0</v>
      </c>
      <c r="I69" s="12">
        <f>H72</f>
        <v>0</v>
      </c>
      <c r="J69" s="12">
        <f>I72</f>
        <v>3.3023979607875003</v>
      </c>
      <c r="K69" s="12">
        <f t="shared" ref="K69:W69" si="32">J72</f>
        <v>14.410706821583751</v>
      </c>
      <c r="L69" s="12">
        <f t="shared" si="32"/>
        <v>34.996838956783947</v>
      </c>
      <c r="M69" s="12">
        <f t="shared" si="32"/>
        <v>59.65667316575194</v>
      </c>
      <c r="N69" s="12">
        <f t="shared" si="32"/>
        <v>82.2607785178336</v>
      </c>
      <c r="O69" s="12">
        <f t="shared" si="32"/>
        <v>102.13408194697311</v>
      </c>
      <c r="P69" s="12">
        <f t="shared" si="32"/>
        <v>119.64417265091309</v>
      </c>
      <c r="Q69" s="12">
        <f t="shared" si="32"/>
        <v>135.62334255019428</v>
      </c>
      <c r="R69" s="12">
        <f t="shared" si="32"/>
        <v>150.63586483684063</v>
      </c>
      <c r="S69" s="12">
        <f t="shared" si="32"/>
        <v>165.28308961823521</v>
      </c>
      <c r="T69" s="12">
        <f t="shared" si="32"/>
        <v>179.69599347742911</v>
      </c>
      <c r="U69" s="12">
        <f t="shared" si="32"/>
        <v>193.93073422244819</v>
      </c>
      <c r="V69" s="12">
        <f t="shared" si="32"/>
        <v>208.02854751400116</v>
      </c>
      <c r="W69" s="12">
        <f t="shared" si="32"/>
        <v>222.02682117976133</v>
      </c>
    </row>
    <row r="70" spans="1:23" s="8" customFormat="1" x14ac:dyDescent="0.2">
      <c r="A70" s="10">
        <f>A69+1</f>
        <v>44</v>
      </c>
      <c r="D70" s="13" t="s">
        <v>77</v>
      </c>
      <c r="E70" s="19"/>
      <c r="H70" s="12">
        <f>($F24="Y")*H25*(-H59-H51-H71)</f>
        <v>0</v>
      </c>
      <c r="I70" s="12">
        <f>($F24="Y")*I25*(-I59-I51-I71)</f>
        <v>3.0387929730375003</v>
      </c>
      <c r="J70" s="12">
        <f>($F24="Y")*J25*(-J59-J51-J71)</f>
        <v>10.21328720957125</v>
      </c>
      <c r="K70" s="12">
        <f t="shared" ref="K70:W70" si="33">($F24="Y")*K25*(-K59-K51-K71)</f>
        <v>18.907532378161438</v>
      </c>
      <c r="L70" s="12">
        <f t="shared" si="33"/>
        <v>22.608400406324929</v>
      </c>
      <c r="M70" s="12">
        <f t="shared" si="33"/>
        <v>20.664831036994496</v>
      </c>
      <c r="N70" s="12">
        <f t="shared" si="33"/>
        <v>18.112284005488338</v>
      </c>
      <c r="O70" s="12">
        <f t="shared" si="33"/>
        <v>15.930735467599618</v>
      </c>
      <c r="P70" s="12">
        <f t="shared" si="33"/>
        <v>14.573942640886091</v>
      </c>
      <c r="Q70" s="12">
        <f t="shared" si="33"/>
        <v>13.805203607299262</v>
      </c>
      <c r="R70" s="12">
        <f t="shared" si="33"/>
        <v>13.627919252143091</v>
      </c>
      <c r="S70" s="12">
        <f t="shared" si="33"/>
        <v>13.57221082253324</v>
      </c>
      <c r="T70" s="12">
        <f t="shared" si="33"/>
        <v>13.563729576319687</v>
      </c>
      <c r="U70" s="12">
        <f t="shared" si="33"/>
        <v>13.587999897416813</v>
      </c>
      <c r="V70" s="12">
        <f t="shared" si="33"/>
        <v>13.641598157459079</v>
      </c>
      <c r="W70" s="12">
        <f t="shared" si="33"/>
        <v>13.692516504499237</v>
      </c>
    </row>
    <row r="71" spans="1:23" s="8" customFormat="1" x14ac:dyDescent="0.2">
      <c r="A71" s="10">
        <f>A70+1</f>
        <v>45</v>
      </c>
      <c r="D71" s="13" t="s">
        <v>78</v>
      </c>
      <c r="E71" s="19"/>
      <c r="H71" s="12">
        <f>($F28="Y")*H29*(-H65-H51)</f>
        <v>0</v>
      </c>
      <c r="I71" s="12">
        <f>($F28="Y")*I29*(-I65-I51)</f>
        <v>0.26360498775000002</v>
      </c>
      <c r="J71" s="12">
        <f t="shared" ref="J71:W71" si="34">($F28="Y")*J29*(-J65-J51)</f>
        <v>0.89502165122499999</v>
      </c>
      <c r="K71" s="12">
        <f t="shared" si="34"/>
        <v>1.678599757038751</v>
      </c>
      <c r="L71" s="12">
        <f t="shared" si="34"/>
        <v>2.0514338026430634</v>
      </c>
      <c r="M71" s="12">
        <f t="shared" si="34"/>
        <v>1.9392743150871599</v>
      </c>
      <c r="N71" s="12">
        <f t="shared" si="34"/>
        <v>1.7610194236511769</v>
      </c>
      <c r="O71" s="12">
        <f t="shared" si="34"/>
        <v>1.5793552363403682</v>
      </c>
      <c r="P71" s="12">
        <f t="shared" si="34"/>
        <v>1.4052272583951</v>
      </c>
      <c r="Q71" s="12">
        <f t="shared" si="34"/>
        <v>1.2073186793470951</v>
      </c>
      <c r="R71" s="12">
        <f t="shared" si="34"/>
        <v>1.0193055292514905</v>
      </c>
      <c r="S71" s="12">
        <f t="shared" si="34"/>
        <v>0.84069303666066564</v>
      </c>
      <c r="T71" s="12">
        <f t="shared" si="34"/>
        <v>0.67101116869938238</v>
      </c>
      <c r="U71" s="12">
        <f t="shared" si="34"/>
        <v>0.50981339413616367</v>
      </c>
      <c r="V71" s="12">
        <f t="shared" si="34"/>
        <v>0.35667550830110561</v>
      </c>
      <c r="W71" s="12">
        <f t="shared" si="34"/>
        <v>0.21119451675780018</v>
      </c>
    </row>
    <row r="72" spans="1:23" s="8" customFormat="1" x14ac:dyDescent="0.2">
      <c r="A72" s="10">
        <f>A71+1</f>
        <v>46</v>
      </c>
      <c r="D72" s="13" t="s">
        <v>12</v>
      </c>
      <c r="E72" s="19"/>
      <c r="H72" s="20">
        <f>SUM(H69:H71)</f>
        <v>0</v>
      </c>
      <c r="I72" s="20">
        <f>SUM(I69:I71)</f>
        <v>3.3023979607875003</v>
      </c>
      <c r="J72" s="20">
        <f>SUM(J69:J71)</f>
        <v>14.410706821583751</v>
      </c>
      <c r="K72" s="20">
        <f t="shared" ref="K72:W72" si="35">SUM(K69:K71)</f>
        <v>34.996838956783947</v>
      </c>
      <c r="L72" s="20">
        <f t="shared" si="35"/>
        <v>59.65667316575194</v>
      </c>
      <c r="M72" s="20">
        <f t="shared" si="35"/>
        <v>82.2607785178336</v>
      </c>
      <c r="N72" s="20">
        <f t="shared" si="35"/>
        <v>102.13408194697311</v>
      </c>
      <c r="O72" s="20">
        <f t="shared" si="35"/>
        <v>119.64417265091309</v>
      </c>
      <c r="P72" s="20">
        <f t="shared" si="35"/>
        <v>135.62334255019428</v>
      </c>
      <c r="Q72" s="20">
        <f t="shared" si="35"/>
        <v>150.63586483684063</v>
      </c>
      <c r="R72" s="20">
        <f t="shared" si="35"/>
        <v>165.28308961823521</v>
      </c>
      <c r="S72" s="20">
        <f t="shared" si="35"/>
        <v>179.69599347742911</v>
      </c>
      <c r="T72" s="20">
        <f t="shared" si="35"/>
        <v>193.93073422244819</v>
      </c>
      <c r="U72" s="20">
        <f t="shared" si="35"/>
        <v>208.02854751400116</v>
      </c>
      <c r="V72" s="20">
        <f t="shared" si="35"/>
        <v>222.02682117976133</v>
      </c>
      <c r="W72" s="20">
        <f t="shared" si="35"/>
        <v>235.93053220101837</v>
      </c>
    </row>
    <row r="73" spans="1:23" s="8" customFormat="1" x14ac:dyDescent="0.2">
      <c r="A73" s="10">
        <f>A72+1</f>
        <v>47</v>
      </c>
      <c r="D73" s="13" t="s">
        <v>16</v>
      </c>
      <c r="E73" s="19"/>
      <c r="H73" s="20">
        <f>(H69+H72)/2</f>
        <v>0</v>
      </c>
      <c r="I73" s="20">
        <f>(I69+I72)/2</f>
        <v>1.6511989803937501</v>
      </c>
      <c r="J73" s="20">
        <f>(J69+J72)/2</f>
        <v>8.8565523911856268</v>
      </c>
      <c r="K73" s="20">
        <f t="shared" ref="K73:W73" si="36">(K69+K72)/2</f>
        <v>24.703772889183849</v>
      </c>
      <c r="L73" s="20">
        <f t="shared" si="36"/>
        <v>47.326756061267943</v>
      </c>
      <c r="M73" s="20">
        <f t="shared" si="36"/>
        <v>70.95872584179277</v>
      </c>
      <c r="N73" s="20">
        <f t="shared" si="36"/>
        <v>92.197430232403349</v>
      </c>
      <c r="O73" s="20">
        <f t="shared" si="36"/>
        <v>110.88912729894309</v>
      </c>
      <c r="P73" s="20">
        <f t="shared" si="36"/>
        <v>127.63375760055368</v>
      </c>
      <c r="Q73" s="20">
        <f t="shared" si="36"/>
        <v>143.12960369351745</v>
      </c>
      <c r="R73" s="20">
        <f t="shared" si="36"/>
        <v>157.95947722753792</v>
      </c>
      <c r="S73" s="20">
        <f t="shared" si="36"/>
        <v>172.48954154783218</v>
      </c>
      <c r="T73" s="20">
        <f t="shared" si="36"/>
        <v>186.81336384993864</v>
      </c>
      <c r="U73" s="20">
        <f t="shared" si="36"/>
        <v>200.97964086822469</v>
      </c>
      <c r="V73" s="20">
        <f t="shared" si="36"/>
        <v>215.02768434688124</v>
      </c>
      <c r="W73" s="20">
        <f t="shared" si="36"/>
        <v>228.97867669038985</v>
      </c>
    </row>
    <row r="74" spans="1:23" s="8" customFormat="1" x14ac:dyDescent="0.2">
      <c r="A74" s="10"/>
      <c r="D74" s="13"/>
      <c r="E74" s="19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s="8" customFormat="1" x14ac:dyDescent="0.2">
      <c r="A75" s="10"/>
      <c r="C75" s="8" t="s">
        <v>21</v>
      </c>
      <c r="D75" s="13"/>
      <c r="E75" s="19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s="8" customFormat="1" x14ac:dyDescent="0.2">
      <c r="A76" s="10">
        <f>A73+1</f>
        <v>48</v>
      </c>
      <c r="D76" s="13" t="s">
        <v>13</v>
      </c>
      <c r="E76" s="19"/>
      <c r="H76" s="12">
        <f>H47</f>
        <v>0</v>
      </c>
      <c r="I76" s="12">
        <f t="shared" ref="I76:W76" si="37">I47</f>
        <v>119.27827500000001</v>
      </c>
      <c r="J76" s="12">
        <f t="shared" si="37"/>
        <v>416.91500000000002</v>
      </c>
      <c r="K76" s="12">
        <f t="shared" si="37"/>
        <v>812.57033750000005</v>
      </c>
      <c r="L76" s="12">
        <f t="shared" si="37"/>
        <v>1059.8794124999999</v>
      </c>
      <c r="M76" s="12">
        <f t="shared" si="37"/>
        <v>1108.5350132499998</v>
      </c>
      <c r="N76" s="12">
        <f t="shared" si="37"/>
        <v>1127.1784264999999</v>
      </c>
      <c r="O76" s="12">
        <f t="shared" si="37"/>
        <v>1141.1784264999999</v>
      </c>
      <c r="P76" s="12">
        <f t="shared" si="37"/>
        <v>1155.1784264999999</v>
      </c>
      <c r="Q76" s="12">
        <f t="shared" si="37"/>
        <v>1155.1784264999999</v>
      </c>
      <c r="R76" s="12">
        <f t="shared" si="37"/>
        <v>1155.1784264999999</v>
      </c>
      <c r="S76" s="12">
        <f t="shared" si="37"/>
        <v>1155.1784264999999</v>
      </c>
      <c r="T76" s="12">
        <f t="shared" si="37"/>
        <v>1155.1784264999999</v>
      </c>
      <c r="U76" s="12">
        <f t="shared" si="37"/>
        <v>1155.1784264999999</v>
      </c>
      <c r="V76" s="12">
        <f t="shared" si="37"/>
        <v>1155.1784264999999</v>
      </c>
      <c r="W76" s="12">
        <f t="shared" si="37"/>
        <v>1155.1784264999999</v>
      </c>
    </row>
    <row r="77" spans="1:23" s="8" customFormat="1" x14ac:dyDescent="0.2">
      <c r="A77" s="10">
        <f>A76+1</f>
        <v>49</v>
      </c>
      <c r="D77" s="13" t="s">
        <v>15</v>
      </c>
      <c r="E77" s="19"/>
      <c r="H77" s="12">
        <f>-H54</f>
        <v>0</v>
      </c>
      <c r="I77" s="12">
        <f t="shared" ref="I77:W77" si="38">-I54</f>
        <v>-1.4909784375000001</v>
      </c>
      <c r="J77" s="12">
        <f t="shared" si="38"/>
        <v>-8.1933943750000005</v>
      </c>
      <c r="K77" s="12">
        <f t="shared" si="38"/>
        <v>-23.56196109375</v>
      </c>
      <c r="L77" s="12">
        <f t="shared" si="38"/>
        <v>-46.967582968750001</v>
      </c>
      <c r="M77" s="12">
        <f t="shared" si="38"/>
        <v>-74.072763290625005</v>
      </c>
      <c r="N77" s="12">
        <f t="shared" si="38"/>
        <v>-102.0191812875</v>
      </c>
      <c r="O77" s="12">
        <f t="shared" si="38"/>
        <v>-130.37364194999998</v>
      </c>
      <c r="P77" s="12">
        <f t="shared" si="38"/>
        <v>-159.0781026125</v>
      </c>
      <c r="Q77" s="12">
        <f t="shared" si="38"/>
        <v>-187.95756327499998</v>
      </c>
      <c r="R77" s="12">
        <f t="shared" si="38"/>
        <v>-216.83702393750002</v>
      </c>
      <c r="S77" s="12">
        <f t="shared" si="38"/>
        <v>-245.7164846</v>
      </c>
      <c r="T77" s="12">
        <f t="shared" si="38"/>
        <v>-274.59594526249998</v>
      </c>
      <c r="U77" s="12">
        <f t="shared" si="38"/>
        <v>-303.47540592500002</v>
      </c>
      <c r="V77" s="12">
        <f t="shared" si="38"/>
        <v>-332.35486658749994</v>
      </c>
      <c r="W77" s="12">
        <f t="shared" si="38"/>
        <v>-361.23432724999998</v>
      </c>
    </row>
    <row r="78" spans="1:23" s="8" customFormat="1" x14ac:dyDescent="0.2">
      <c r="A78" s="10">
        <f>A77+1</f>
        <v>50</v>
      </c>
      <c r="D78" s="13" t="s">
        <v>20</v>
      </c>
      <c r="E78" s="19"/>
      <c r="F78" s="28"/>
      <c r="H78" s="12">
        <f>($F11="Y")*H40</f>
        <v>0</v>
      </c>
      <c r="I78" s="12">
        <f t="shared" ref="I78:W78" si="39">($F11="Y")*I40</f>
        <v>0</v>
      </c>
      <c r="J78" s="12">
        <f t="shared" si="39"/>
        <v>0</v>
      </c>
      <c r="K78" s="12">
        <f t="shared" si="39"/>
        <v>0</v>
      </c>
      <c r="L78" s="12">
        <f t="shared" si="39"/>
        <v>0</v>
      </c>
      <c r="M78" s="12">
        <f t="shared" si="39"/>
        <v>0</v>
      </c>
      <c r="N78" s="12">
        <f t="shared" si="39"/>
        <v>0</v>
      </c>
      <c r="O78" s="12">
        <f t="shared" si="39"/>
        <v>0</v>
      </c>
      <c r="P78" s="12">
        <f t="shared" si="39"/>
        <v>0</v>
      </c>
      <c r="Q78" s="12">
        <f t="shared" si="39"/>
        <v>0</v>
      </c>
      <c r="R78" s="12">
        <f t="shared" si="39"/>
        <v>0</v>
      </c>
      <c r="S78" s="12">
        <f t="shared" si="39"/>
        <v>0</v>
      </c>
      <c r="T78" s="12">
        <f t="shared" si="39"/>
        <v>0</v>
      </c>
      <c r="U78" s="12">
        <f t="shared" si="39"/>
        <v>0</v>
      </c>
      <c r="V78" s="12">
        <f t="shared" si="39"/>
        <v>0</v>
      </c>
      <c r="W78" s="12">
        <f t="shared" si="39"/>
        <v>0</v>
      </c>
    </row>
    <row r="79" spans="1:23" s="8" customFormat="1" x14ac:dyDescent="0.2">
      <c r="A79" s="10">
        <f>A78+1</f>
        <v>51</v>
      </c>
      <c r="D79" s="13" t="s">
        <v>36</v>
      </c>
      <c r="E79" s="19"/>
      <c r="F79" s="28"/>
      <c r="H79" s="12">
        <f>-H73</f>
        <v>0</v>
      </c>
      <c r="I79" s="12">
        <f>-I73</f>
        <v>-1.6511989803937501</v>
      </c>
      <c r="J79" s="12">
        <f>-J73</f>
        <v>-8.8565523911856268</v>
      </c>
      <c r="K79" s="12">
        <f t="shared" ref="K79:W79" si="40">-K73</f>
        <v>-24.703772889183849</v>
      </c>
      <c r="L79" s="12">
        <f t="shared" si="40"/>
        <v>-47.326756061267943</v>
      </c>
      <c r="M79" s="12">
        <f t="shared" si="40"/>
        <v>-70.95872584179277</v>
      </c>
      <c r="N79" s="12">
        <f t="shared" si="40"/>
        <v>-92.197430232403349</v>
      </c>
      <c r="O79" s="12">
        <f t="shared" si="40"/>
        <v>-110.88912729894309</v>
      </c>
      <c r="P79" s="12">
        <f t="shared" si="40"/>
        <v>-127.63375760055368</v>
      </c>
      <c r="Q79" s="12">
        <f t="shared" si="40"/>
        <v>-143.12960369351745</v>
      </c>
      <c r="R79" s="12">
        <f t="shared" si="40"/>
        <v>-157.95947722753792</v>
      </c>
      <c r="S79" s="12">
        <f t="shared" si="40"/>
        <v>-172.48954154783218</v>
      </c>
      <c r="T79" s="12">
        <f t="shared" si="40"/>
        <v>-186.81336384993864</v>
      </c>
      <c r="U79" s="12">
        <f t="shared" si="40"/>
        <v>-200.97964086822469</v>
      </c>
      <c r="V79" s="12">
        <f t="shared" si="40"/>
        <v>-215.02768434688124</v>
      </c>
      <c r="W79" s="12">
        <f t="shared" si="40"/>
        <v>-228.97867669038985</v>
      </c>
    </row>
    <row r="80" spans="1:23" s="8" customFormat="1" x14ac:dyDescent="0.2">
      <c r="A80" s="10">
        <f>A79+1</f>
        <v>52</v>
      </c>
      <c r="D80" s="13" t="s">
        <v>5</v>
      </c>
      <c r="E80" s="19"/>
      <c r="H80" s="20">
        <f>SUM(H76:H79)</f>
        <v>0</v>
      </c>
      <c r="I80" s="20">
        <f>SUM(I76:I79)</f>
        <v>116.13609758210626</v>
      </c>
      <c r="J80" s="20">
        <f>SUM(J76:J79)</f>
        <v>399.86505323381436</v>
      </c>
      <c r="K80" s="20">
        <f t="shared" ref="K80:W80" si="41">SUM(K76:K79)</f>
        <v>764.3046035170662</v>
      </c>
      <c r="L80" s="20">
        <f t="shared" si="41"/>
        <v>965.58507346998204</v>
      </c>
      <c r="M80" s="20">
        <f t="shared" si="41"/>
        <v>963.50352411758195</v>
      </c>
      <c r="N80" s="20">
        <f t="shared" si="41"/>
        <v>932.96181498009651</v>
      </c>
      <c r="O80" s="20">
        <f t="shared" si="41"/>
        <v>899.91565725105681</v>
      </c>
      <c r="P80" s="20">
        <f t="shared" si="41"/>
        <v>868.46656628694609</v>
      </c>
      <c r="Q80" s="20">
        <f t="shared" si="41"/>
        <v>824.09125953148248</v>
      </c>
      <c r="R80" s="20">
        <f t="shared" si="41"/>
        <v>780.38192533496192</v>
      </c>
      <c r="S80" s="20">
        <f t="shared" si="41"/>
        <v>736.9724003521676</v>
      </c>
      <c r="T80" s="20">
        <f t="shared" si="41"/>
        <v>693.76911738756121</v>
      </c>
      <c r="U80" s="20">
        <f t="shared" si="41"/>
        <v>650.72337970677518</v>
      </c>
      <c r="V80" s="20">
        <f t="shared" si="41"/>
        <v>607.79587556561864</v>
      </c>
      <c r="W80" s="20">
        <f t="shared" si="41"/>
        <v>564.96542255961003</v>
      </c>
    </row>
    <row r="81" spans="1:24" s="8" customFormat="1" x14ac:dyDescent="0.2">
      <c r="A81" s="10"/>
      <c r="D81" s="13"/>
      <c r="E81" s="19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4" s="8" customFormat="1" x14ac:dyDescent="0.2">
      <c r="A82" s="10"/>
      <c r="C82" s="8" t="s">
        <v>17</v>
      </c>
      <c r="D82" s="13"/>
      <c r="E82" s="19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4" s="8" customFormat="1" x14ac:dyDescent="0.2">
      <c r="A83" s="10">
        <f>A80+1</f>
        <v>53</v>
      </c>
      <c r="D83" s="13" t="s">
        <v>4</v>
      </c>
      <c r="E83" s="19"/>
      <c r="I83" s="12">
        <f t="shared" ref="I83:W83" si="42">I51</f>
        <v>2.9819568750000003</v>
      </c>
      <c r="J83" s="12">
        <f t="shared" si="42"/>
        <v>10.422875000000001</v>
      </c>
      <c r="K83" s="12">
        <f t="shared" si="42"/>
        <v>20.314258437500001</v>
      </c>
      <c r="L83" s="12">
        <f t="shared" si="42"/>
        <v>26.496985312500001</v>
      </c>
      <c r="M83" s="12">
        <f t="shared" si="42"/>
        <v>27.713375331250003</v>
      </c>
      <c r="N83" s="12">
        <f t="shared" si="42"/>
        <v>28.179460662499999</v>
      </c>
      <c r="O83" s="12">
        <f t="shared" si="42"/>
        <v>28.5294606625</v>
      </c>
      <c r="P83" s="12">
        <f t="shared" si="42"/>
        <v>28.879460662499998</v>
      </c>
      <c r="Q83" s="12">
        <f t="shared" si="42"/>
        <v>28.879460662499998</v>
      </c>
      <c r="R83" s="12">
        <f t="shared" si="42"/>
        <v>28.879460662499998</v>
      </c>
      <c r="S83" s="12">
        <f t="shared" si="42"/>
        <v>28.879460662499998</v>
      </c>
      <c r="T83" s="12">
        <f t="shared" si="42"/>
        <v>28.879460662499998</v>
      </c>
      <c r="U83" s="12">
        <f t="shared" si="42"/>
        <v>28.879460662499998</v>
      </c>
      <c r="V83" s="12">
        <f t="shared" si="42"/>
        <v>28.879460662499998</v>
      </c>
      <c r="W83" s="12">
        <f t="shared" si="42"/>
        <v>28.879460662499998</v>
      </c>
    </row>
    <row r="84" spans="1:24" s="8" customFormat="1" x14ac:dyDescent="0.2">
      <c r="A84" s="10">
        <f t="shared" ref="A84:A89" si="43">A83+1</f>
        <v>54</v>
      </c>
      <c r="D84" s="13" t="s">
        <v>34</v>
      </c>
      <c r="E84" s="19"/>
      <c r="I84" s="12">
        <f t="shared" ref="I84:W84" si="44">I15*I16*I80</f>
        <v>3.4840829274631875</v>
      </c>
      <c r="J84" s="12">
        <f t="shared" si="44"/>
        <v>11.995951597014431</v>
      </c>
      <c r="K84" s="12">
        <f t="shared" si="44"/>
        <v>22.929138105511985</v>
      </c>
      <c r="L84" s="12">
        <f t="shared" si="44"/>
        <v>28.967552204099459</v>
      </c>
      <c r="M84" s="12">
        <f t="shared" si="44"/>
        <v>28.905105723527456</v>
      </c>
      <c r="N84" s="12">
        <f t="shared" si="44"/>
        <v>27.988854449402893</v>
      </c>
      <c r="O84" s="12">
        <f t="shared" si="44"/>
        <v>26.997469717531704</v>
      </c>
      <c r="P84" s="12">
        <f t="shared" si="44"/>
        <v>26.053996988608382</v>
      </c>
      <c r="Q84" s="12">
        <f t="shared" si="44"/>
        <v>24.722737785944474</v>
      </c>
      <c r="R84" s="12">
        <f t="shared" si="44"/>
        <v>23.411457760048858</v>
      </c>
      <c r="S84" s="12">
        <f t="shared" si="44"/>
        <v>22.109172010565025</v>
      </c>
      <c r="T84" s="12">
        <f t="shared" si="44"/>
        <v>20.813073521626837</v>
      </c>
      <c r="U84" s="12">
        <f t="shared" si="44"/>
        <v>19.521701391203255</v>
      </c>
      <c r="V84" s="12">
        <f t="shared" si="44"/>
        <v>18.233876266968558</v>
      </c>
      <c r="W84" s="12">
        <f t="shared" si="44"/>
        <v>16.948962676788302</v>
      </c>
    </row>
    <row r="85" spans="1:24" s="8" customFormat="1" x14ac:dyDescent="0.2">
      <c r="A85" s="10">
        <f t="shared" si="43"/>
        <v>55</v>
      </c>
      <c r="D85" s="13" t="s">
        <v>35</v>
      </c>
      <c r="E85" s="19"/>
      <c r="I85" s="12">
        <f t="shared" ref="I85:W85" si="45">I18*I19*I80</f>
        <v>6.3874853670158442</v>
      </c>
      <c r="J85" s="12">
        <f t="shared" si="45"/>
        <v>21.992577927859791</v>
      </c>
      <c r="K85" s="12">
        <f t="shared" si="45"/>
        <v>42.036753193438642</v>
      </c>
      <c r="L85" s="12">
        <f t="shared" si="45"/>
        <v>53.107179040849012</v>
      </c>
      <c r="M85" s="12">
        <f t="shared" si="45"/>
        <v>52.992693826467004</v>
      </c>
      <c r="N85" s="12">
        <f t="shared" si="45"/>
        <v>51.312899823905305</v>
      </c>
      <c r="O85" s="12">
        <f t="shared" si="45"/>
        <v>49.495361148808122</v>
      </c>
      <c r="P85" s="12">
        <f t="shared" si="45"/>
        <v>47.765661145782033</v>
      </c>
      <c r="Q85" s="12">
        <f t="shared" si="45"/>
        <v>45.325019274231536</v>
      </c>
      <c r="R85" s="12">
        <f t="shared" si="45"/>
        <v>42.921005893422908</v>
      </c>
      <c r="S85" s="12">
        <f t="shared" si="45"/>
        <v>40.533482019369217</v>
      </c>
      <c r="T85" s="12">
        <f t="shared" si="45"/>
        <v>38.157301456315864</v>
      </c>
      <c r="U85" s="12">
        <f t="shared" si="45"/>
        <v>35.789785883872632</v>
      </c>
      <c r="V85" s="12">
        <f t="shared" si="45"/>
        <v>33.428773156109024</v>
      </c>
      <c r="W85" s="12">
        <f t="shared" si="45"/>
        <v>31.073098240778553</v>
      </c>
    </row>
    <row r="86" spans="1:24" s="8" customFormat="1" x14ac:dyDescent="0.2">
      <c r="A86" s="10">
        <f t="shared" si="43"/>
        <v>56</v>
      </c>
      <c r="D86" s="13" t="s">
        <v>73</v>
      </c>
      <c r="E86" s="19"/>
      <c r="I86" s="12">
        <f>IF($F24="Y",I85*I25/(1-I25),I85*I25/(1-I25)+(I51+I59)*I25)</f>
        <v>3.4394151976239158</v>
      </c>
      <c r="J86" s="12">
        <f t="shared" ref="J86:W86" si="46">IF($F24="Y",J85*J25/(1-J25),J85*J25/(1-J25)+(J51+J59)*J25)</f>
        <v>11.842157345770655</v>
      </c>
      <c r="K86" s="12">
        <f t="shared" si="46"/>
        <v>22.635174796466959</v>
      </c>
      <c r="L86" s="12">
        <f t="shared" si="46"/>
        <v>28.596173329687929</v>
      </c>
      <c r="M86" s="12">
        <f t="shared" si="46"/>
        <v>28.534527445020693</v>
      </c>
      <c r="N86" s="12">
        <f t="shared" si="46"/>
        <v>27.630022982102854</v>
      </c>
      <c r="O86" s="12">
        <f t="shared" si="46"/>
        <v>26.65134831089668</v>
      </c>
      <c r="P86" s="12">
        <f t="shared" si="46"/>
        <v>25.719971386190323</v>
      </c>
      <c r="Q86" s="12">
        <f t="shared" si="46"/>
        <v>24.405779609201595</v>
      </c>
      <c r="R86" s="12">
        <f t="shared" si="46"/>
        <v>23.111310865689255</v>
      </c>
      <c r="S86" s="12">
        <f t="shared" si="46"/>
        <v>21.825721087352651</v>
      </c>
      <c r="T86" s="12">
        <f t="shared" si="46"/>
        <v>20.546239245708538</v>
      </c>
      <c r="U86" s="12">
        <f t="shared" si="46"/>
        <v>19.271423168239107</v>
      </c>
      <c r="V86" s="12">
        <f t="shared" si="46"/>
        <v>18.000108622520244</v>
      </c>
      <c r="W86" s="12">
        <f t="shared" si="46"/>
        <v>16.731668283496141</v>
      </c>
    </row>
    <row r="87" spans="1:24" s="8" customFormat="1" x14ac:dyDescent="0.2">
      <c r="A87" s="10">
        <f t="shared" si="43"/>
        <v>57</v>
      </c>
      <c r="D87" s="13" t="s">
        <v>74</v>
      </c>
      <c r="E87" s="19"/>
      <c r="I87" s="12">
        <f>IF($F28="Y",(I85+I86)*I29/(1-I29),(I85+I86)*I29/(1-I29)+(I51+I65)*I29)</f>
        <v>0.95293770284571622</v>
      </c>
      <c r="J87" s="12">
        <f t="shared" ref="J87:W87" si="47">IF($F28="Y",(J85+J86)*J29/(1-J29),(J85+J86)*J29/(1-J29)+(J51+J65)*J29)</f>
        <v>3.281034004156353</v>
      </c>
      <c r="K87" s="12">
        <f t="shared" si="47"/>
        <v>6.2713892434265635</v>
      </c>
      <c r="L87" s="12">
        <f t="shared" si="47"/>
        <v>7.9229665967041099</v>
      </c>
      <c r="M87" s="12">
        <f t="shared" si="47"/>
        <v>7.9058867490121907</v>
      </c>
      <c r="N87" s="12">
        <f t="shared" si="47"/>
        <v>7.6552812374408976</v>
      </c>
      <c r="O87" s="12">
        <f t="shared" si="47"/>
        <v>7.3841258405417998</v>
      </c>
      <c r="P87" s="12">
        <f t="shared" si="47"/>
        <v>7.1260749405730115</v>
      </c>
      <c r="Q87" s="12">
        <f t="shared" si="47"/>
        <v>6.7619598741723221</v>
      </c>
      <c r="R87" s="12">
        <f t="shared" si="47"/>
        <v>6.4033093478559842</v>
      </c>
      <c r="S87" s="12">
        <f t="shared" si="47"/>
        <v>6.047118862038408</v>
      </c>
      <c r="T87" s="12">
        <f t="shared" si="47"/>
        <v>5.6926206648299225</v>
      </c>
      <c r="U87" s="12">
        <f t="shared" si="47"/>
        <v>5.3394151823241316</v>
      </c>
      <c r="V87" s="12">
        <f t="shared" si="47"/>
        <v>4.9871798477740539</v>
      </c>
      <c r="W87" s="12">
        <f t="shared" si="47"/>
        <v>4.6357408520687624</v>
      </c>
    </row>
    <row r="88" spans="1:24" s="8" customFormat="1" x14ac:dyDescent="0.2">
      <c r="A88" s="10">
        <f t="shared" si="43"/>
        <v>58</v>
      </c>
      <c r="D88" s="13" t="s">
        <v>19</v>
      </c>
      <c r="E88" s="19"/>
      <c r="I88" s="12">
        <f>(I80&gt;0)*(H88*(1+I32)+(H44+H45)*I31)</f>
        <v>0</v>
      </c>
      <c r="J88" s="12">
        <f>(J80&gt;0)*(I88*(1+J32)+(I44+I45)*J31)</f>
        <v>4.7711310000000005</v>
      </c>
      <c r="K88" s="12">
        <f t="shared" ref="K88:W88" si="48">(K80&gt;0)*(J88*(1+K32)+J44*K31)</f>
        <v>12.000891620000001</v>
      </c>
      <c r="L88" s="12">
        <f t="shared" si="48"/>
        <v>20.932784952400002</v>
      </c>
      <c r="M88" s="12">
        <f t="shared" si="48"/>
        <v>22.551928151448003</v>
      </c>
      <c r="N88" s="12">
        <f t="shared" si="48"/>
        <v>23.74870324447696</v>
      </c>
      <c r="O88" s="12">
        <f t="shared" si="48"/>
        <v>24.223677309366501</v>
      </c>
      <c r="P88" s="12">
        <f t="shared" si="48"/>
        <v>25.268150855553831</v>
      </c>
      <c r="Q88" s="12">
        <f t="shared" si="48"/>
        <v>25.773513872664907</v>
      </c>
      <c r="R88" s="12">
        <f t="shared" si="48"/>
        <v>26.288984150118207</v>
      </c>
      <c r="S88" s="12">
        <f t="shared" si="48"/>
        <v>26.814763833120573</v>
      </c>
      <c r="T88" s="12">
        <f t="shared" si="48"/>
        <v>27.351059109782984</v>
      </c>
      <c r="U88" s="12">
        <f t="shared" si="48"/>
        <v>27.898080291978644</v>
      </c>
      <c r="V88" s="12">
        <f t="shared" si="48"/>
        <v>28.456041897818217</v>
      </c>
      <c r="W88" s="12">
        <f t="shared" si="48"/>
        <v>29.025162735774583</v>
      </c>
    </row>
    <row r="89" spans="1:24" s="8" customFormat="1" x14ac:dyDescent="0.2">
      <c r="A89" s="10">
        <f t="shared" si="43"/>
        <v>59</v>
      </c>
      <c r="D89" s="13" t="s">
        <v>5</v>
      </c>
      <c r="E89" s="19"/>
      <c r="I89" s="20">
        <f>SUM(I83:I88)</f>
        <v>17.245878069948663</v>
      </c>
      <c r="J89" s="20">
        <f t="shared" ref="J89:W89" si="49">SUM(J83:J88)</f>
        <v>64.305726874801223</v>
      </c>
      <c r="K89" s="20">
        <f t="shared" si="49"/>
        <v>126.18760539634415</v>
      </c>
      <c r="L89" s="20">
        <f t="shared" si="49"/>
        <v>166.0236414362405</v>
      </c>
      <c r="M89" s="20">
        <f t="shared" si="49"/>
        <v>168.60351722672536</v>
      </c>
      <c r="N89" s="20">
        <f t="shared" si="49"/>
        <v>166.5152223998289</v>
      </c>
      <c r="O89" s="20">
        <f t="shared" si="49"/>
        <v>163.2814429896448</v>
      </c>
      <c r="P89" s="20">
        <f t="shared" si="49"/>
        <v>160.8133159792076</v>
      </c>
      <c r="Q89" s="20">
        <f t="shared" si="49"/>
        <v>155.86847107871483</v>
      </c>
      <c r="R89" s="20">
        <f t="shared" si="49"/>
        <v>151.01552867963522</v>
      </c>
      <c r="S89" s="20">
        <f t="shared" si="49"/>
        <v>146.20971847494587</v>
      </c>
      <c r="T89" s="20">
        <f t="shared" si="49"/>
        <v>141.43975466076415</v>
      </c>
      <c r="U89" s="20">
        <f t="shared" si="49"/>
        <v>136.69986658011777</v>
      </c>
      <c r="V89" s="20">
        <f t="shared" si="49"/>
        <v>131.9854404536901</v>
      </c>
      <c r="W89" s="20">
        <f t="shared" si="49"/>
        <v>127.29409345140634</v>
      </c>
      <c r="X89" s="51"/>
    </row>
    <row r="90" spans="1:24" s="8" customFormat="1" x14ac:dyDescent="0.2">
      <c r="A90" s="4"/>
      <c r="E90" s="9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2" spans="1:24" x14ac:dyDescent="0.2"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</row>
    <row r="93" spans="1:24" x14ac:dyDescent="0.2"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</row>
    <row r="94" spans="1:24" x14ac:dyDescent="0.2"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5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13f182-e424-487f-ac7f-33bed2fc986a">
      <Value>311</Value>
      <Value>1</Value>
    </TaxCatchAll>
    <ISOKeywordsTaxHTField0 xmlns="2613f182-e424-487f-ac7f-33bed2fc986a">
      <Terms xmlns="http://schemas.microsoft.com/office/infopath/2007/PartnerControls"/>
    </ISOKeywordsTaxHTField0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2018-11-02T21:02:44+00:00</PostDate>
    <ExpireDate xmlns="2613f182-e424-487f-ac7f-33bed2fc986a" xsi:nil="true"/>
    <Content_x0020_Owner xmlns="2613f182-e424-487f-ac7f-33bed2fc986a">
      <UserInfo>
        <DisplayName>Almeida, Keoni</DisplayName>
        <AccountId>90</AccountId>
        <AccountType/>
      </UserInfo>
    </Content_x0020_Owner>
    <ISOContributor xmlns="2613f182-e424-487f-ac7f-33bed2fc986a">
      <UserInfo>
        <DisplayName>Cross, Jody</DisplayName>
        <AccountId>96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Cross, Jody</DisplayName>
        <AccountId>96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Planning</TermName>
          <TermId xmlns="http://schemas.microsoft.com/office/infopath/2007/PartnerControls">285a5f2c-fbc6-40b5-af08-c23b5949dd29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 xsi:nil="true"/>
    <ISOSummary xmlns="2613f182-e424-487f-ac7f-33bed2fc986a">2017-2018 Transmission Access Charge Forecast Model with New Capital</ISOSummary>
    <Market_x0020_Notice xmlns="5bcbeff6-7c02-4b0f-b125-f1b3d566cc14">false</Market_x0020_Notice>
    <Document_x0020_Type xmlns="5bcbeff6-7c02-4b0f-b125-f1b3d566cc14">Paper</Document_x0020_Type>
    <News_x0020_Release xmlns="5bcbeff6-7c02-4b0f-b125-f1b3d566cc14">false</News_x0020_Release>
    <ParentISOGroups xmlns="5bcbeff6-7c02-4b0f-b125-f1b3d566cc14">2017-2018 transmission access charge forecast model|38bc969a-bf21-44eb-99b5-ed0c4839261b</ParentISOGroups>
    <Orig_x0020_Post_x0020_Date xmlns="5bcbeff6-7c02-4b0f-b125-f1b3d566cc14">2018-11-02T21:02:44+00:00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77893c92-cbf4-4678-97d3-addc15893fcc</CrawlableUniqueID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ItemUpdatedEventHandlerForConceptSearch</Name>
    <Synchronization>Asynchronous</Synchronization>
    <Type>10002</Type>
    <SequenceNumber>10001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ItemUpdatingEventHandlerForConceptSearch</Name>
    <Synchronization>Synchronous</Synchronization>
    <Type>2</Type>
    <SequenceNumber>10001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ItemCheckedInEventHandlerForConceptSearch</Name>
    <Synchronization>Asynchronous</Synchronization>
    <Type>10004</Type>
    <SequenceNumber>10002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ItemUncheckedOutEventHandlerForConceptSearch</Name>
    <Synchronization>Asynchronous</Synchronization>
    <Type>10006</Type>
    <SequenceNumber>10003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ItemAddedEventHandlerForConceptSearch</Name>
    <Synchronization>Asynchronous</Synchronization>
    <Type>10001</Type>
    <SequenceNumber>10004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ItemFileMovedEventHandlerForConceptSearch</Name>
    <Synchronization>Asynchronous</Synchronization>
    <Type>10009</Type>
    <SequenceNumber>10005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ItemDeletedEventHandlerForConceptSearch</Name>
    <Synchronization>Asynchronous</Synchronization>
    <Type>10003</Type>
    <SequenceNumber>10006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</spe:Receivers>
</file>

<file path=customXml/itemProps1.xml><?xml version="1.0" encoding="utf-8"?>
<ds:datastoreItem xmlns:ds="http://schemas.openxmlformats.org/officeDocument/2006/customXml" ds:itemID="{D0284A8E-C3E2-4F52-B493-E7830194C677}"/>
</file>

<file path=customXml/itemProps2.xml><?xml version="1.0" encoding="utf-8"?>
<ds:datastoreItem xmlns:ds="http://schemas.openxmlformats.org/officeDocument/2006/customXml" ds:itemID="{E92EA4FB-21E7-47F2-AE4F-F9FA7930A6C0}"/>
</file>

<file path=customXml/itemProps3.xml><?xml version="1.0" encoding="utf-8"?>
<ds:datastoreItem xmlns:ds="http://schemas.openxmlformats.org/officeDocument/2006/customXml" ds:itemID="{20642951-2C79-4C58-9EF3-EB3733868C26}"/>
</file>

<file path=customXml/itemProps4.xml><?xml version="1.0" encoding="utf-8"?>
<ds:datastoreItem xmlns:ds="http://schemas.openxmlformats.org/officeDocument/2006/customXml" ds:itemID="{CA8289AB-F808-4AB5-98AC-B857C409B81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28</vt:i4>
      </vt:variant>
    </vt:vector>
  </HeadingPairs>
  <TitlesOfParts>
    <vt:vector size="42" baseType="lpstr">
      <vt:lpstr>Summary</vt:lpstr>
      <vt:lpstr>Existing</vt:lpstr>
      <vt:lpstr>Reliability</vt:lpstr>
      <vt:lpstr>South CC</vt:lpstr>
      <vt:lpstr>Tehachapi</vt:lpstr>
      <vt:lpstr>WOD</vt:lpstr>
      <vt:lpstr>CW-Lugo</vt:lpstr>
      <vt:lpstr>ClrdoRvr</vt:lpstr>
      <vt:lpstr>2017-18pol-econ</vt:lpstr>
      <vt:lpstr>New 8</vt:lpstr>
      <vt:lpstr>New 9</vt:lpstr>
      <vt:lpstr>New 10</vt:lpstr>
      <vt:lpstr>New 11</vt:lpstr>
      <vt:lpstr>New 12</vt:lpstr>
      <vt:lpstr>'2017-18pol-econ'!Print_Area</vt:lpstr>
      <vt:lpstr>ClrdoRvr!Print_Area</vt:lpstr>
      <vt:lpstr>'CW-Lugo'!Print_Area</vt:lpstr>
      <vt:lpstr>Existing!Print_Area</vt:lpstr>
      <vt:lpstr>'New 10'!Print_Area</vt:lpstr>
      <vt:lpstr>'New 11'!Print_Area</vt:lpstr>
      <vt:lpstr>'New 12'!Print_Area</vt:lpstr>
      <vt:lpstr>'New 8'!Print_Area</vt:lpstr>
      <vt:lpstr>'New 9'!Print_Area</vt:lpstr>
      <vt:lpstr>Reliability!Print_Area</vt:lpstr>
      <vt:lpstr>'South CC'!Print_Area</vt:lpstr>
      <vt:lpstr>Summary!Print_Area</vt:lpstr>
      <vt:lpstr>Tehachapi!Print_Area</vt:lpstr>
      <vt:lpstr>WOD!Print_Area</vt:lpstr>
      <vt:lpstr>'2017-18pol-econ'!Print_Titles</vt:lpstr>
      <vt:lpstr>ClrdoRvr!Print_Titles</vt:lpstr>
      <vt:lpstr>'CW-Lugo'!Print_Titles</vt:lpstr>
      <vt:lpstr>Existing!Print_Titles</vt:lpstr>
      <vt:lpstr>'New 10'!Print_Titles</vt:lpstr>
      <vt:lpstr>'New 11'!Print_Titles</vt:lpstr>
      <vt:lpstr>'New 12'!Print_Titles</vt:lpstr>
      <vt:lpstr>'New 8'!Print_Titles</vt:lpstr>
      <vt:lpstr>'New 9'!Print_Titles</vt:lpstr>
      <vt:lpstr>Reliability!Print_Titles</vt:lpstr>
      <vt:lpstr>'South CC'!Print_Titles</vt:lpstr>
      <vt:lpstr>Summary!Print_Titles</vt:lpstr>
      <vt:lpstr>Tehachapi!Print_Titles</vt:lpstr>
      <vt:lpstr>WOD!Print_Titles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2017-2018 Transmission Access Charge Forecast Model with New Capital</dc:title>
  <dc:creator>Wayne Taylor</dc:creator>
  <cp:lastModifiedBy>Cross, Jody</cp:lastModifiedBy>
  <cp:lastPrinted>2016-01-31T22:04:48Z</cp:lastPrinted>
  <dcterms:created xsi:type="dcterms:W3CDTF">2012-06-11T17:14:09Z</dcterms:created>
  <dcterms:modified xsi:type="dcterms:W3CDTF">2018-11-02T20:45:42Z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ISOGroup">
    <vt:lpwstr/>
  </property>
  <property fmtid="{D5CDD505-2E9C-101B-9397-08002B2CF9AE}" pid="4" name="ISOArchive">
    <vt:lpwstr>1;#Not Archived|d4ac4999-fa66-470b-a400-7ab6671d1fab</vt:lpwstr>
  </property>
  <property fmtid="{D5CDD505-2E9C-101B-9397-08002B2CF9AE}" pid="5" name="ISOKeywords">
    <vt:lpwstr/>
  </property>
  <property fmtid="{D5CDD505-2E9C-101B-9397-08002B2CF9AE}" pid="6" name="ISOTopic">
    <vt:lpwstr>311;#Planning|285a5f2c-fbc6-40b5-af08-c23b5949dd29</vt:lpwstr>
  </property>
  <property fmtid="{D5CDD505-2E9C-101B-9397-08002B2CF9AE}" pid="7" name="_dlc_DocIdItemGuid">
    <vt:lpwstr>364f64f9-d941-4d89-8cda-6b1f1f28cda3</vt:lpwstr>
  </property>
  <property fmtid="{D5CDD505-2E9C-101B-9397-08002B2CF9AE}" pid="8" name="AutoClassRecordSeries">
    <vt:lpwstr>41;#Administrative:ADM01-215 - Planning Records|445b443c-bc08-4acf-a53a-2e311e7629f1</vt:lpwstr>
  </property>
  <property fmtid="{D5CDD505-2E9C-101B-9397-08002B2CF9AE}" pid="9" name="AutoClassDocumentType">
    <vt:lpwstr/>
  </property>
  <property fmtid="{D5CDD505-2E9C-101B-9397-08002B2CF9AE}" pid="10" name="AutoClassTopic">
    <vt:lpwstr>17;#Tariff|cc4c938c-feeb-4c7a-a862-f9df7d868b49;#86;#Project|b10aa64f-48ee-4573-a7bc-f018fb4d66f0</vt:lpwstr>
  </property>
  <property fmtid="{D5CDD505-2E9C-101B-9397-08002B2CF9AE}" pid="11" name="RLPreviousUrl">
    <vt:lpwstr>/sites/MID/ID/RTN/Records/TPP/TPP 2017 - 2018/High Voltage TAC Projections/2018 Stakeholder Call Materials/2017-2018TransmissionAccessChargeForecastModelwithNewCapital-Updated.xlsx</vt:lpwstr>
  </property>
</Properties>
</file>