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TPP/TPP_2019-2020/HighVoltageTAC/Updated Model/"/>
    </mc:Choice>
  </mc:AlternateContent>
  <bookViews>
    <workbookView xWindow="0" yWindow="0" windowWidth="28800" windowHeight="12300"/>
  </bookViews>
  <sheets>
    <sheet name="ConsolidatedWorkSheet19-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'ConsolidatedWorkSheet19-20'!#REF!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'ConsolidatedWorkSheet19-20'!$A$1:$N$95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1" l="1"/>
  <c r="C71" i="1"/>
  <c r="C57" i="1"/>
  <c r="C44" i="1"/>
  <c r="C42" i="1"/>
  <c r="C31" i="1"/>
  <c r="C17" i="1"/>
  <c r="C14" i="1"/>
  <c r="C13" i="1"/>
  <c r="C15" i="1"/>
  <c r="C16" i="1"/>
  <c r="C18" i="1"/>
  <c r="C19" i="1"/>
  <c r="C20" i="1"/>
  <c r="C21" i="1"/>
  <c r="C22" i="1"/>
  <c r="C24" i="1"/>
  <c r="C25" i="1"/>
  <c r="C26" i="1"/>
  <c r="C28" i="1"/>
  <c r="C30" i="1"/>
  <c r="C32" i="1"/>
  <c r="C33" i="1"/>
  <c r="C34" i="1"/>
  <c r="C36" i="1"/>
  <c r="C37" i="1"/>
  <c r="C38" i="1"/>
  <c r="C39" i="1"/>
  <c r="C40" i="1"/>
  <c r="C41" i="1"/>
  <c r="C43" i="1"/>
  <c r="C45" i="1"/>
  <c r="C46" i="1"/>
  <c r="C47" i="1"/>
  <c r="C48" i="1"/>
  <c r="C49" i="1"/>
  <c r="C50" i="1"/>
  <c r="C51" i="1"/>
  <c r="C52" i="1"/>
  <c r="C53" i="1"/>
  <c r="C54" i="1"/>
  <c r="C55" i="1"/>
  <c r="C56" i="1"/>
  <c r="C58" i="1"/>
  <c r="C59" i="1"/>
  <c r="C60" i="1"/>
  <c r="C61" i="1"/>
  <c r="C74" i="1" l="1"/>
  <c r="C92" i="1" l="1"/>
  <c r="C91" i="1"/>
  <c r="C90" i="1"/>
  <c r="C89" i="1"/>
  <c r="C79" i="1"/>
  <c r="C78" i="1"/>
  <c r="C70" i="1" l="1"/>
  <c r="C77" i="1"/>
  <c r="C76" i="1"/>
  <c r="C75" i="1"/>
  <c r="C73" i="1"/>
  <c r="H23" i="1"/>
  <c r="E12" i="1"/>
  <c r="F12" i="1" s="1"/>
  <c r="G12" i="1" s="1"/>
  <c r="C23" i="1" l="1"/>
  <c r="E70" i="1"/>
  <c r="E88" i="1"/>
  <c r="G70" i="1"/>
  <c r="H12" i="1"/>
  <c r="G88" i="1"/>
  <c r="F70" i="1"/>
  <c r="F88" i="1"/>
  <c r="H70" i="1" l="1"/>
  <c r="H88" i="1"/>
  <c r="I12" i="1"/>
  <c r="I70" i="1" l="1"/>
  <c r="J12" i="1"/>
  <c r="I88" i="1"/>
  <c r="J88" i="1" l="1"/>
  <c r="J70" i="1"/>
  <c r="K12" i="1"/>
  <c r="K88" i="1" l="1"/>
  <c r="K70" i="1"/>
  <c r="L12" i="1"/>
  <c r="L70" i="1" l="1"/>
  <c r="L88" i="1"/>
  <c r="M12" i="1"/>
  <c r="M88" i="1" l="1"/>
  <c r="N12" i="1"/>
  <c r="M70" i="1"/>
  <c r="O12" i="1" l="1"/>
  <c r="N88" i="1"/>
  <c r="N70" i="1"/>
  <c r="O88" i="1" l="1"/>
  <c r="O70" i="1"/>
  <c r="P12" i="1"/>
  <c r="Q12" i="1" l="1"/>
  <c r="P70" i="1"/>
  <c r="P88" i="1"/>
  <c r="R12" i="1" l="1"/>
  <c r="Q88" i="1"/>
  <c r="Q70" i="1"/>
  <c r="S12" i="1" l="1"/>
  <c r="R88" i="1"/>
  <c r="R70" i="1"/>
  <c r="S70" i="1" l="1"/>
  <c r="S88" i="1"/>
</calcChain>
</file>

<file path=xl/sharedStrings.xml><?xml version="1.0" encoding="utf-8"?>
<sst xmlns="http://schemas.openxmlformats.org/spreadsheetml/2006/main" count="112" uniqueCount="88">
  <si>
    <r>
      <t xml:space="preserve">2019-2020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</si>
  <si>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 xml:space="preserve"> Forward</t>
  </si>
  <si>
    <t>SCE</t>
  </si>
  <si>
    <t>Delete Projects(strike-through) if project was completed in 2019 and costs are in rate base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</si>
  <si>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</si>
  <si>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</si>
  <si>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</si>
  <si>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</si>
  <si>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</si>
  <si>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</si>
  <si>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</si>
  <si>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</si>
  <si>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</si>
  <si>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</si>
  <si>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</si>
  <si>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</si>
  <si>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Total  (19-20)</t>
  </si>
  <si>
    <t>Already reflected in rates **</t>
  </si>
  <si>
    <t>*Estrella Substation Project - 230 kV</t>
  </si>
  <si>
    <t>Gates 500 kV Dynamic Reactive Support Project***</t>
  </si>
  <si>
    <t>Phasor measurement units (assumed all high voltage for simplicity)</t>
  </si>
  <si>
    <t>Round Mountain 500 kV Dynamic Reactive Support Project***</t>
  </si>
  <si>
    <t>*Estrella Substation Project - 230 kV (PG&amp;E Project Component)</t>
  </si>
  <si>
    <t>*Glenn 230/60 kV Transformer No. 1 Replacement</t>
  </si>
  <si>
    <t>*Kern PP 230 kV Area Reinforcement</t>
  </si>
  <si>
    <t>*Midway-Andrew 230 kV Project</t>
  </si>
  <si>
    <t>*North Fresno 115 kV Upgrade (Revised Scope Herndon/McCall 230 kV work)</t>
  </si>
  <si>
    <t>*Pittsburg 230/115 kV Transformer Capacity Increase</t>
  </si>
  <si>
    <t>*Rio Oso 230/115 kV Transformer Upgrades</t>
  </si>
  <si>
    <t>*Wheeler Ridge Junction Station</t>
  </si>
  <si>
    <t>*Wilson 115 kV Reinforcement</t>
  </si>
  <si>
    <t>Bellota 230 kV Substation Shunt Reactor</t>
  </si>
  <si>
    <t>Borden 230 kV Voltage Support</t>
  </si>
  <si>
    <t>Delevan 230 kV Substation Shunt Reactor</t>
  </si>
  <si>
    <t>Gates #2 500/230 kV Transformer Addition</t>
  </si>
  <si>
    <t>GoldHill 230/115 kV T/F Addition Project***</t>
  </si>
  <si>
    <t>Gregg-Herndon #2 230 kV Circuit Breaker Upgrade</t>
  </si>
  <si>
    <t>Ignacio 230 kV Reactor</t>
  </si>
  <si>
    <t>Kearney-Herndon 230 kV Line Reconductoring</t>
  </si>
  <si>
    <t>Lockeford-Lodi Area 230 kV Development</t>
  </si>
  <si>
    <t>Los Esteros 230 kV Substation Shunt Reactor</t>
  </si>
  <si>
    <t>Martin 230 kV Bus Extension</t>
  </si>
  <si>
    <t>Midway-Kern PP #2 230 kV Line</t>
  </si>
  <si>
    <t>Monta Vista 230 kV Bus Upgrade</t>
  </si>
  <si>
    <t>Moraga-Castro Valley 230 kV Line Capacity Increase Project</t>
  </si>
  <si>
    <t>Rio Oso Area 230 kV Voltage Support</t>
  </si>
  <si>
    <t>Tesla 230 kV Bus Series Reactor Project (Central Valley Area)***</t>
  </si>
  <si>
    <t>Jefferson 230 kV Bus Upgrade***</t>
  </si>
  <si>
    <t>Vaca Dixon-Lakeville 230 kV Corridor Series Compensation</t>
  </si>
  <si>
    <t>Wheeler Ridge Voltage Support</t>
  </si>
  <si>
    <t>Alberhill</t>
  </si>
  <si>
    <t>Yes</t>
  </si>
  <si>
    <t xml:space="preserve">Big Creek Rating Increase </t>
  </si>
  <si>
    <t>No</t>
  </si>
  <si>
    <t>Lugo Substation Install new 500 kV CBs for AA Banks</t>
  </si>
  <si>
    <t>Lugo-Victorville 500 kV Upgrade (SCE Portion)</t>
  </si>
  <si>
    <t>Mesa Loop-in</t>
  </si>
  <si>
    <t>Method of Service for Wildlife 230/66 kV Substation.</t>
  </si>
  <si>
    <t>Moorpark-Pardee 4th 230 kV circuit</t>
  </si>
  <si>
    <t>Artesian 230 kV Sub &amp; loop-in TL23051</t>
  </si>
  <si>
    <t>Second Miguel – Bay Boulevard 230 kV Circuit</t>
  </si>
  <si>
    <t>Southern Orange County Reliability Upgrade Project - Alternative 3</t>
  </si>
  <si>
    <t>Suncrest 230 kV SVC (PTO)</t>
  </si>
  <si>
    <t>TOTAL ($M)</t>
  </si>
  <si>
    <t>Policy and economic (RTPP) to be updated with total capital cost including AFUDC at year of capitalization (commissioning)</t>
  </si>
  <si>
    <t>Bob-Mead Reconductoring</t>
  </si>
  <si>
    <t xml:space="preserve">IID S-Line Upgrade </t>
  </si>
  <si>
    <t>Suncrest 300 MVAR SVC</t>
  </si>
  <si>
    <t>Delaney-Colorado River and Loop in of existing circuit (termination)</t>
  </si>
  <si>
    <t>Harry Allen-Eldorado 500 kV line</t>
  </si>
  <si>
    <t>Warnerville-Bellota 230 kV Line Reconductoring</t>
  </si>
  <si>
    <t>Moss Landing-Panoche 230 kV Path Upgrade</t>
  </si>
  <si>
    <t>Harry Allen-Eldorado 500 kV line (termination)</t>
  </si>
  <si>
    <t>Non-RTPP Driven Projects - to be updated with total capital cost including AFUDC at year of capitalization (commissioning)</t>
  </si>
  <si>
    <t>West of Devers Reconductoring</t>
  </si>
  <si>
    <t>Colorado River Substation Expansion</t>
  </si>
  <si>
    <t>Red Bluff 2nd 'AA' Bank</t>
  </si>
  <si>
    <t>Calcite</t>
  </si>
  <si>
    <t>* Consists of above and below 200 kV components</t>
  </si>
  <si>
    <t xml:space="preserve">***Costs based on high range of the approved request window submissions. </t>
  </si>
  <si>
    <t>** Based on Annualy Filed PTO TRR Data on ISO Website-CAISO January 01, 2020 TAC Rates (updated as of January 16, 2020)-SCE(  Based on SCE's TO2020 Formula Annual Update, Effective 1/1/2020)</t>
  </si>
  <si>
    <t>Borden 230/70 kV Transformer Bank #1 Capacity Increase</t>
  </si>
  <si>
    <t>Gamebird 230/138 kV Transformer Upgrade***</t>
  </si>
  <si>
    <t>East Shore 230 kV Bus Terminals Reconfiguration***</t>
  </si>
  <si>
    <t>Moraga 230 kV Bus Upgrade***</t>
  </si>
  <si>
    <t>Newark 230/115 kV Transformer Bank #7 Circuit Breaker Addition***</t>
  </si>
  <si>
    <t>Pardee-Sylmar 230 kV Line Rating Increase Project***</t>
  </si>
  <si>
    <t>Lugo – Eldorado-Mohave series cap and terminal equipment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</si>
</sst>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261CF0"/>
      <name val="Arial Narrow"/>
      <family val="2"/>
    </font>
    <font>
      <strike/>
      <sz val="11"/>
      <name val="Arial Narrow"/>
      <family val="2"/>
    </font>
    <font>
      <strike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4" fillId="0" borderId="0" xfId="0" applyFont="1" applyAlignment="1"/>
    <xf numFmtId="0" fontId="4" fillId="2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3" borderId="0" xfId="0" applyFont="1" applyFill="1"/>
    <xf numFmtId="1" fontId="4" fillId="4" borderId="0" xfId="0" applyNumberFormat="1" applyFont="1" applyFill="1"/>
    <xf numFmtId="0" fontId="4" fillId="4" borderId="0" xfId="0" applyFont="1" applyFill="1"/>
    <xf numFmtId="0" fontId="4" fillId="0" borderId="0" xfId="0" applyFont="1" applyFill="1" applyAlignment="1"/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/>
    </xf>
    <xf numFmtId="37" fontId="11" fillId="0" borderId="2" xfId="0" applyNumberFormat="1" applyFont="1" applyFill="1" applyBorder="1" applyAlignment="1">
      <alignment horizontal="center" vertical="center"/>
    </xf>
    <xf numFmtId="37" fontId="10" fillId="0" borderId="2" xfId="0" applyNumberFormat="1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 wrapText="1"/>
    </xf>
    <xf numFmtId="37" fontId="10" fillId="2" borderId="2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" fontId="10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1" fontId="8" fillId="5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vertical="center"/>
    </xf>
    <xf numFmtId="1" fontId="10" fillId="3" borderId="2" xfId="0" applyNumberFormat="1" applyFont="1" applyFill="1" applyBorder="1" applyAlignment="1">
      <alignment vertical="center"/>
    </xf>
    <xf numFmtId="1" fontId="10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7" borderId="0" xfId="0" applyFont="1" applyFill="1"/>
    <xf numFmtId="0" fontId="4" fillId="7" borderId="0" xfId="0" applyFont="1" applyFill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vertical="center"/>
    </xf>
    <xf numFmtId="0" fontId="4" fillId="6" borderId="0" xfId="0" applyFont="1" applyFill="1"/>
    <xf numFmtId="1" fontId="10" fillId="6" borderId="2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" fontId="10" fillId="7" borderId="2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37" fontId="12" fillId="0" borderId="2" xfId="0" applyNumberFormat="1" applyFont="1" applyFill="1" applyBorder="1" applyAlignment="1">
      <alignment horizontal="center" vertical="center"/>
    </xf>
    <xf numFmtId="37" fontId="12" fillId="0" borderId="2" xfId="0" applyNumberFormat="1" applyFont="1" applyFill="1" applyBorder="1" applyAlignment="1">
      <alignment vertical="center"/>
    </xf>
    <xf numFmtId="1" fontId="10" fillId="7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38" fontId="10" fillId="2" borderId="2" xfId="0" applyNumberFormat="1" applyFont="1" applyFill="1" applyBorder="1" applyAlignment="1">
      <alignment horizontal="center" vertical="center"/>
    </xf>
    <xf numFmtId="37" fontId="10" fillId="2" borderId="2" xfId="1" applyNumberFormat="1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0"/>
  <sheetViews>
    <sheetView tabSelected="1" zoomScale="70" zoomScaleNormal="70" workbookViewId="0">
      <pane xSplit="1" ySplit="12" topLeftCell="B81" activePane="bottomRight" state="frozen"/>
      <selection pane="topRight" activeCell="C1" sqref="C1"/>
      <selection pane="bottomLeft" activeCell="A8" sqref="A8"/>
      <selection pane="bottomRight" activeCell="W87" sqref="W87"/>
    </sheetView>
  </sheetViews>
  <sheetFormatPr defaultColWidth="9.140625" defaultRowHeight="24.75" customHeight="1" x14ac:dyDescent="0.3"/>
  <cols>
    <col min="1" max="1" width="65.85546875" style="4" customWidth="1"/>
    <col min="2" max="2" width="27.5703125" style="2" customWidth="1"/>
    <col min="3" max="3" width="12.5703125" style="3" customWidth="1"/>
    <col min="4" max="4" width="14.5703125" style="3" bestFit="1" customWidth="1"/>
    <col min="5" max="5" width="7.7109375" style="3" customWidth="1"/>
    <col min="6" max="6" width="7.28515625" style="3" customWidth="1"/>
    <col min="7" max="8" width="7.7109375" style="3" customWidth="1"/>
    <col min="9" max="9" width="7.7109375" style="4" customWidth="1"/>
    <col min="10" max="10" width="7.42578125" style="4" bestFit="1" customWidth="1"/>
    <col min="11" max="11" width="8.7109375" style="4" customWidth="1"/>
    <col min="12" max="14" width="7.7109375" style="4" customWidth="1"/>
    <col min="15" max="15" width="9.7109375" style="2" customWidth="1"/>
    <col min="16" max="16" width="12.42578125" style="2" customWidth="1"/>
    <col min="17" max="17" width="12.5703125" style="2" customWidth="1"/>
    <col min="18" max="18" width="9.7109375" style="2" customWidth="1"/>
    <col min="19" max="19" width="7.42578125" style="2" customWidth="1"/>
  </cols>
  <sheetData>
    <row r="1" spans="1:19" ht="24.75" customHeight="1" x14ac:dyDescent="0.3">
      <c r="A1" s="1" t="s">
        <v>0</v>
      </c>
      <c r="J1" s="2"/>
      <c r="O1" s="4"/>
      <c r="P1" s="5"/>
      <c r="Q1" s="5"/>
      <c r="R1" s="6"/>
    </row>
    <row r="2" spans="1:19" ht="16.5" x14ac:dyDescent="0.3">
      <c r="A2" s="7">
        <v>2020</v>
      </c>
      <c r="B2" s="8" t="s">
        <v>1</v>
      </c>
      <c r="I2" s="3"/>
      <c r="J2" s="2"/>
      <c r="K2" s="9" t="s">
        <v>2</v>
      </c>
      <c r="L2" s="10"/>
      <c r="M2" s="10"/>
      <c r="N2" s="10"/>
      <c r="O2" s="10"/>
      <c r="P2" s="11"/>
      <c r="Q2" s="12"/>
      <c r="R2" s="12"/>
    </row>
    <row r="3" spans="1:19" ht="16.5" x14ac:dyDescent="0.3">
      <c r="A3" s="13" t="s">
        <v>3</v>
      </c>
      <c r="I3" s="3"/>
      <c r="J3" s="2"/>
      <c r="K3" s="9" t="s">
        <v>4</v>
      </c>
      <c r="L3" s="14"/>
      <c r="M3" s="14"/>
      <c r="N3" s="14"/>
      <c r="O3" s="14"/>
      <c r="P3" s="11"/>
      <c r="Q3" s="12"/>
      <c r="R3" s="12"/>
    </row>
    <row r="4" spans="1:19" ht="18.75" x14ac:dyDescent="0.3">
      <c r="A4" s="1"/>
      <c r="I4" s="3"/>
      <c r="J4" s="2"/>
      <c r="K4" s="9" t="s">
        <v>5</v>
      </c>
      <c r="L4" s="15"/>
      <c r="M4" s="15"/>
      <c r="N4" s="16"/>
      <c r="O4" s="15"/>
      <c r="P4" s="11"/>
      <c r="Q4" s="12"/>
      <c r="R4" s="12"/>
    </row>
    <row r="5" spans="1:19" ht="18.75" x14ac:dyDescent="0.3">
      <c r="A5" s="1" t="s">
        <v>6</v>
      </c>
      <c r="I5" s="3"/>
      <c r="J5" s="2"/>
      <c r="K5" s="9" t="s">
        <v>7</v>
      </c>
      <c r="L5" s="98"/>
      <c r="M5" s="98"/>
      <c r="N5" s="98"/>
      <c r="O5" s="98"/>
      <c r="P5" s="12"/>
      <c r="Q5" s="12"/>
      <c r="R5" s="12"/>
    </row>
    <row r="6" spans="1:19" ht="18.75" x14ac:dyDescent="0.3">
      <c r="A6" s="1" t="s">
        <v>8</v>
      </c>
      <c r="J6" s="2"/>
      <c r="K6" s="9" t="s">
        <v>9</v>
      </c>
      <c r="L6" s="2"/>
      <c r="N6" s="2"/>
      <c r="O6" s="4"/>
      <c r="P6" s="12"/>
      <c r="Q6" s="12"/>
      <c r="R6" s="12"/>
    </row>
    <row r="7" spans="1:19" ht="18.75" x14ac:dyDescent="0.3">
      <c r="A7" s="1"/>
      <c r="J7" s="2"/>
      <c r="K7" s="17" t="s">
        <v>10</v>
      </c>
      <c r="L7" s="93"/>
      <c r="M7" s="93"/>
      <c r="N7" s="93"/>
      <c r="O7" s="93"/>
      <c r="P7" s="12"/>
      <c r="Q7" s="12"/>
      <c r="R7" s="12"/>
    </row>
    <row r="8" spans="1:19" ht="18.75" x14ac:dyDescent="0.3">
      <c r="A8" s="1" t="s">
        <v>11</v>
      </c>
      <c r="J8" s="2"/>
      <c r="K8" s="2"/>
      <c r="M8" s="2"/>
    </row>
    <row r="9" spans="1:19" ht="16.5" x14ac:dyDescent="0.3">
      <c r="A9" s="18" t="s">
        <v>12</v>
      </c>
      <c r="J9" s="2"/>
      <c r="K9" s="2"/>
      <c r="M9" s="2"/>
    </row>
    <row r="10" spans="1:19" ht="16.5" x14ac:dyDescent="0.3">
      <c r="A10" s="18" t="s">
        <v>13</v>
      </c>
      <c r="J10" s="2"/>
      <c r="K10" s="2"/>
      <c r="M10" s="2"/>
    </row>
    <row r="11" spans="1:19" ht="24.75" customHeight="1" x14ac:dyDescent="0.3">
      <c r="A11" s="18"/>
    </row>
    <row r="12" spans="1:19" ht="69.75" customHeight="1" x14ac:dyDescent="0.25">
      <c r="A12" s="19" t="s">
        <v>14</v>
      </c>
      <c r="B12" s="19" t="s">
        <v>15</v>
      </c>
      <c r="C12" s="19" t="s">
        <v>16</v>
      </c>
      <c r="D12" s="19" t="s">
        <v>17</v>
      </c>
      <c r="E12" s="19">
        <f>A2</f>
        <v>2020</v>
      </c>
      <c r="F12" s="19">
        <f>E12+1</f>
        <v>2021</v>
      </c>
      <c r="G12" s="19">
        <f>F12+1</f>
        <v>2022</v>
      </c>
      <c r="H12" s="19">
        <f t="shared" ref="H12:S12" si="0">G12+1</f>
        <v>2023</v>
      </c>
      <c r="I12" s="19">
        <f t="shared" si="0"/>
        <v>2024</v>
      </c>
      <c r="J12" s="19">
        <f t="shared" si="0"/>
        <v>2025</v>
      </c>
      <c r="K12" s="19">
        <f t="shared" si="0"/>
        <v>2026</v>
      </c>
      <c r="L12" s="19">
        <f t="shared" si="0"/>
        <v>2027</v>
      </c>
      <c r="M12" s="19">
        <f t="shared" si="0"/>
        <v>2028</v>
      </c>
      <c r="N12" s="19">
        <f t="shared" si="0"/>
        <v>2029</v>
      </c>
      <c r="O12" s="19">
        <f t="shared" si="0"/>
        <v>2030</v>
      </c>
      <c r="P12" s="19">
        <f t="shared" si="0"/>
        <v>2031</v>
      </c>
      <c r="Q12" s="19">
        <f t="shared" si="0"/>
        <v>2032</v>
      </c>
      <c r="R12" s="19">
        <f t="shared" si="0"/>
        <v>2033</v>
      </c>
      <c r="S12" s="19">
        <f t="shared" si="0"/>
        <v>2034</v>
      </c>
    </row>
    <row r="13" spans="1:19" s="4" customFormat="1" ht="24.75" customHeight="1" x14ac:dyDescent="0.3">
      <c r="A13" s="68" t="s">
        <v>18</v>
      </c>
      <c r="B13" s="20"/>
      <c r="C13" s="20">
        <f>SUM(D13:S13)</f>
        <v>55</v>
      </c>
      <c r="D13" s="21"/>
      <c r="E13" s="22"/>
      <c r="F13" s="22"/>
      <c r="G13" s="22">
        <v>45</v>
      </c>
      <c r="H13" s="22">
        <v>10</v>
      </c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23"/>
    </row>
    <row r="14" spans="1:19" s="2" customFormat="1" ht="24.75" customHeight="1" x14ac:dyDescent="0.3">
      <c r="A14" s="68" t="s">
        <v>19</v>
      </c>
      <c r="B14" s="58"/>
      <c r="C14" s="78">
        <f>SUM(D14:S14)</f>
        <v>250</v>
      </c>
      <c r="D14" s="58"/>
      <c r="E14" s="58"/>
      <c r="F14" s="58"/>
      <c r="G14" s="58"/>
      <c r="H14" s="58"/>
      <c r="I14" s="58"/>
      <c r="J14" s="58">
        <v>250</v>
      </c>
      <c r="K14" s="58"/>
      <c r="L14" s="58"/>
      <c r="M14" s="58"/>
      <c r="N14" s="58"/>
      <c r="O14" s="58"/>
      <c r="P14" s="58"/>
      <c r="Q14" s="58"/>
      <c r="R14" s="58"/>
      <c r="S14" s="58"/>
    </row>
    <row r="15" spans="1:19" s="4" customFormat="1" ht="36" customHeight="1" x14ac:dyDescent="0.3">
      <c r="A15" s="68" t="s">
        <v>20</v>
      </c>
      <c r="B15" s="24"/>
      <c r="C15" s="25">
        <f t="shared" ref="C15:C60" si="1">SUM(D15:S15)</f>
        <v>11</v>
      </c>
      <c r="D15" s="26"/>
      <c r="E15" s="26"/>
      <c r="F15" s="26"/>
      <c r="G15" s="25">
        <v>11</v>
      </c>
      <c r="H15" s="2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s="2" customFormat="1" ht="24.75" customHeight="1" x14ac:dyDescent="0.3">
      <c r="A16" s="68" t="s">
        <v>21</v>
      </c>
      <c r="B16" s="58"/>
      <c r="C16" s="78">
        <f>SUM(D16:S16)</f>
        <v>190</v>
      </c>
      <c r="D16" s="58"/>
      <c r="E16" s="58"/>
      <c r="F16" s="58"/>
      <c r="G16" s="58"/>
      <c r="H16" s="58"/>
      <c r="I16" s="58"/>
      <c r="J16" s="58">
        <v>190</v>
      </c>
      <c r="K16" s="58"/>
      <c r="L16" s="58"/>
      <c r="M16" s="58"/>
      <c r="N16" s="58"/>
      <c r="O16" s="58"/>
      <c r="P16" s="58"/>
      <c r="Q16" s="58"/>
      <c r="R16" s="58"/>
      <c r="S16" s="58"/>
    </row>
    <row r="17" spans="1:19" s="2" customFormat="1" ht="24.75" customHeight="1" x14ac:dyDescent="0.3">
      <c r="A17" s="89" t="s">
        <v>82</v>
      </c>
      <c r="B17" s="90"/>
      <c r="C17" s="97">
        <f>SUM(D17:S17)</f>
        <v>5</v>
      </c>
      <c r="D17" s="92"/>
      <c r="E17" s="91"/>
      <c r="F17" s="92">
        <v>5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s="4" customFormat="1" ht="24.75" customHeight="1" x14ac:dyDescent="0.3">
      <c r="A18" s="69" t="s">
        <v>22</v>
      </c>
      <c r="B18" s="29"/>
      <c r="C18" s="30">
        <f t="shared" si="1"/>
        <v>10</v>
      </c>
      <c r="D18" s="31"/>
      <c r="E18" s="31"/>
      <c r="F18" s="31"/>
      <c r="G18" s="31"/>
      <c r="H18" s="31"/>
      <c r="I18" s="31"/>
      <c r="J18" s="31">
        <v>10</v>
      </c>
      <c r="K18" s="32"/>
      <c r="L18" s="32"/>
      <c r="M18" s="32"/>
      <c r="N18" s="32"/>
      <c r="O18" s="32"/>
      <c r="P18" s="32"/>
      <c r="Q18" s="32"/>
      <c r="R18" s="32"/>
      <c r="S18" s="32"/>
    </row>
    <row r="19" spans="1:19" s="4" customFormat="1" ht="24.75" customHeight="1" x14ac:dyDescent="0.3">
      <c r="A19" s="69" t="s">
        <v>23</v>
      </c>
      <c r="B19" s="29"/>
      <c r="C19" s="30">
        <f t="shared" si="1"/>
        <v>13</v>
      </c>
      <c r="D19" s="31"/>
      <c r="E19" s="31"/>
      <c r="F19" s="31">
        <v>13</v>
      </c>
      <c r="G19" s="31"/>
      <c r="H19" s="31"/>
      <c r="I19" s="31"/>
      <c r="J19" s="31"/>
      <c r="K19" s="32"/>
      <c r="L19" s="32"/>
      <c r="M19" s="32"/>
      <c r="N19" s="32"/>
      <c r="O19" s="32"/>
      <c r="P19" s="32"/>
      <c r="Q19" s="32"/>
      <c r="R19" s="32"/>
      <c r="S19" s="32"/>
    </row>
    <row r="20" spans="1:19" s="4" customFormat="1" ht="24.75" customHeight="1" x14ac:dyDescent="0.3">
      <c r="A20" s="69" t="s">
        <v>24</v>
      </c>
      <c r="B20" s="29"/>
      <c r="C20" s="30">
        <f t="shared" si="1"/>
        <v>85</v>
      </c>
      <c r="D20" s="33"/>
      <c r="E20" s="33"/>
      <c r="F20" s="33"/>
      <c r="G20" s="33">
        <v>85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s="4" customFormat="1" ht="24.75" customHeight="1" x14ac:dyDescent="0.3">
      <c r="A21" s="69" t="s">
        <v>25</v>
      </c>
      <c r="B21" s="94"/>
      <c r="C21" s="95">
        <f t="shared" si="1"/>
        <v>130</v>
      </c>
      <c r="D21" s="94"/>
      <c r="E21" s="94"/>
      <c r="F21" s="94"/>
      <c r="G21" s="94"/>
      <c r="H21" s="94"/>
      <c r="I21" s="94"/>
      <c r="J21" s="94"/>
      <c r="K21" s="94">
        <v>130</v>
      </c>
      <c r="L21" s="94"/>
      <c r="M21" s="94"/>
      <c r="N21" s="94"/>
      <c r="O21" s="94"/>
      <c r="P21" s="94"/>
      <c r="Q21" s="94"/>
      <c r="R21" s="94"/>
      <c r="S21" s="94"/>
    </row>
    <row r="22" spans="1:19" s="4" customFormat="1" ht="51" customHeight="1" x14ac:dyDescent="0.3">
      <c r="A22" s="69" t="s">
        <v>26</v>
      </c>
      <c r="B22" s="33"/>
      <c r="C22" s="30">
        <f t="shared" si="1"/>
        <v>24.5</v>
      </c>
      <c r="D22" s="33"/>
      <c r="E22" s="33">
        <v>10</v>
      </c>
      <c r="F22" s="33">
        <v>14.5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s="4" customFormat="1" ht="24.75" customHeight="1" x14ac:dyDescent="0.3">
      <c r="A23" s="69" t="s">
        <v>27</v>
      </c>
      <c r="B23" s="29"/>
      <c r="C23" s="30">
        <f t="shared" si="1"/>
        <v>9.15</v>
      </c>
      <c r="D23" s="30"/>
      <c r="E23" s="33"/>
      <c r="F23" s="33"/>
      <c r="G23" s="33"/>
      <c r="H23" s="33">
        <f>20*0.4575</f>
        <v>9.15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s="4" customFormat="1" ht="24.75" customHeight="1" x14ac:dyDescent="0.3">
      <c r="A24" s="69" t="s">
        <v>28</v>
      </c>
      <c r="B24" s="29"/>
      <c r="C24" s="30">
        <f t="shared" si="1"/>
        <v>10</v>
      </c>
      <c r="D24" s="30"/>
      <c r="E24" s="33"/>
      <c r="F24" s="33"/>
      <c r="G24" s="33"/>
      <c r="H24" s="33">
        <v>10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s="4" customFormat="1" ht="24.75" customHeight="1" x14ac:dyDescent="0.3">
      <c r="A25" s="69" t="s">
        <v>29</v>
      </c>
      <c r="B25" s="94"/>
      <c r="C25" s="95">
        <f t="shared" si="1"/>
        <v>140</v>
      </c>
      <c r="D25" s="96"/>
      <c r="E25" s="88"/>
      <c r="F25" s="94"/>
      <c r="G25" s="88"/>
      <c r="H25" s="88"/>
      <c r="I25" s="88"/>
      <c r="J25" s="88">
        <v>140</v>
      </c>
      <c r="K25" s="88"/>
      <c r="L25" s="88"/>
      <c r="M25" s="88"/>
      <c r="N25" s="88"/>
      <c r="O25" s="88"/>
      <c r="P25" s="88"/>
      <c r="Q25" s="88"/>
      <c r="R25" s="88"/>
      <c r="S25" s="88"/>
    </row>
    <row r="26" spans="1:19" s="4" customFormat="1" ht="24.75" customHeight="1" x14ac:dyDescent="0.3">
      <c r="A26" s="69" t="s">
        <v>30</v>
      </c>
      <c r="B26" s="29"/>
      <c r="C26" s="30">
        <f t="shared" si="1"/>
        <v>23</v>
      </c>
      <c r="D26" s="33"/>
      <c r="E26" s="33"/>
      <c r="F26" s="33"/>
      <c r="G26" s="33"/>
      <c r="H26" s="33"/>
      <c r="I26" s="33">
        <v>23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s="4" customFormat="1" ht="24.75" customHeight="1" x14ac:dyDescent="0.3">
      <c r="A27" s="86" t="s">
        <v>31</v>
      </c>
      <c r="B27" s="80"/>
      <c r="C27" s="81">
        <v>0</v>
      </c>
      <c r="D27" s="82"/>
      <c r="E27" s="82">
        <v>0</v>
      </c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</row>
    <row r="28" spans="1:19" s="4" customFormat="1" ht="24.75" customHeight="1" x14ac:dyDescent="0.3">
      <c r="A28" s="84" t="s">
        <v>32</v>
      </c>
      <c r="B28" s="29"/>
      <c r="C28" s="30">
        <f t="shared" si="1"/>
        <v>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s="4" customFormat="1" ht="24.75" customHeight="1" x14ac:dyDescent="0.3">
      <c r="A29" s="87" t="s">
        <v>81</v>
      </c>
      <c r="B29" s="29"/>
      <c r="C29" s="30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s="4" customFormat="1" ht="24.75" customHeight="1" x14ac:dyDescent="0.3">
      <c r="A30" s="69" t="s">
        <v>33</v>
      </c>
      <c r="B30" s="29"/>
      <c r="C30" s="30">
        <f t="shared" si="1"/>
        <v>17</v>
      </c>
      <c r="D30" s="31"/>
      <c r="E30" s="32"/>
      <c r="F30" s="32">
        <v>17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s="4" customFormat="1" ht="24.75" customHeight="1" x14ac:dyDescent="0.3">
      <c r="A31" s="69" t="s">
        <v>83</v>
      </c>
      <c r="B31" s="29"/>
      <c r="C31" s="30">
        <f>SUM(D31:S31)</f>
        <v>4</v>
      </c>
      <c r="D31" s="31"/>
      <c r="E31" s="32"/>
      <c r="F31" s="32"/>
      <c r="G31" s="32"/>
      <c r="H31" s="32"/>
      <c r="I31" s="32">
        <v>4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s="4" customFormat="1" ht="24.75" customHeight="1" x14ac:dyDescent="0.3">
      <c r="A32" s="70" t="s">
        <v>34</v>
      </c>
      <c r="B32" s="29"/>
      <c r="C32" s="30">
        <f t="shared" si="1"/>
        <v>68</v>
      </c>
      <c r="D32" s="33"/>
      <c r="E32" s="32">
        <v>68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s="4" customFormat="1" ht="24.75" customHeight="1" x14ac:dyDescent="0.3">
      <c r="A33" s="69" t="s">
        <v>35</v>
      </c>
      <c r="B33" s="33"/>
      <c r="C33" s="30">
        <f t="shared" si="1"/>
        <v>22</v>
      </c>
      <c r="D33" s="33"/>
      <c r="E33" s="33"/>
      <c r="F33" s="33"/>
      <c r="G33" s="33"/>
      <c r="H33" s="33">
        <v>22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s="4" customFormat="1" ht="24.75" customHeight="1" x14ac:dyDescent="0.3">
      <c r="A34" s="71" t="s">
        <v>36</v>
      </c>
      <c r="B34" s="29"/>
      <c r="C34" s="30">
        <f t="shared" si="1"/>
        <v>1</v>
      </c>
      <c r="D34" s="33"/>
      <c r="E34" s="33"/>
      <c r="F34" s="33"/>
      <c r="G34" s="33">
        <v>1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s="4" customFormat="1" ht="24.75" customHeight="1" x14ac:dyDescent="0.3">
      <c r="A35" s="86" t="s">
        <v>37</v>
      </c>
      <c r="B35" s="29"/>
      <c r="C35" s="30">
        <v>0</v>
      </c>
      <c r="D35" s="31"/>
      <c r="E35" s="33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s="4" customFormat="1" ht="24.75" customHeight="1" x14ac:dyDescent="0.3">
      <c r="A36" s="84" t="s">
        <v>38</v>
      </c>
      <c r="B36" s="29"/>
      <c r="C36" s="30">
        <f t="shared" si="1"/>
        <v>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s="4" customFormat="1" ht="24.75" customHeight="1" x14ac:dyDescent="0.3">
      <c r="A37" s="70" t="s">
        <v>39</v>
      </c>
      <c r="B37" s="33"/>
      <c r="C37" s="30">
        <f t="shared" si="1"/>
        <v>98</v>
      </c>
      <c r="D37" s="33"/>
      <c r="E37" s="33"/>
      <c r="F37" s="33"/>
      <c r="G37" s="33"/>
      <c r="H37" s="33"/>
      <c r="I37" s="33"/>
      <c r="J37" s="33">
        <v>98</v>
      </c>
      <c r="K37" s="33"/>
      <c r="L37" s="33"/>
      <c r="M37" s="33"/>
      <c r="N37" s="33"/>
      <c r="O37" s="33"/>
      <c r="P37" s="33"/>
      <c r="Q37" s="33"/>
      <c r="R37" s="33"/>
      <c r="S37" s="33"/>
    </row>
    <row r="38" spans="1:19" s="4" customFormat="1" ht="24.75" customHeight="1" x14ac:dyDescent="0.3">
      <c r="A38" s="69" t="s">
        <v>40</v>
      </c>
      <c r="B38" s="29"/>
      <c r="C38" s="30">
        <f t="shared" si="1"/>
        <v>17</v>
      </c>
      <c r="D38" s="33"/>
      <c r="E38" s="33">
        <v>17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s="4" customFormat="1" ht="24.75" customHeight="1" x14ac:dyDescent="0.3">
      <c r="A39" s="69" t="s">
        <v>41</v>
      </c>
      <c r="B39" s="33"/>
      <c r="C39" s="30">
        <f t="shared" si="1"/>
        <v>254</v>
      </c>
      <c r="D39" s="33"/>
      <c r="E39" s="33"/>
      <c r="F39" s="32"/>
      <c r="G39" s="32"/>
      <c r="H39" s="32">
        <v>254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s="4" customFormat="1" ht="24.75" customHeight="1" x14ac:dyDescent="0.3">
      <c r="A40" s="69" t="s">
        <v>42</v>
      </c>
      <c r="B40" s="29"/>
      <c r="C40" s="30">
        <f t="shared" si="1"/>
        <v>31.4</v>
      </c>
      <c r="D40" s="33"/>
      <c r="E40" s="33"/>
      <c r="F40" s="32">
        <v>27</v>
      </c>
      <c r="G40" s="32"/>
      <c r="H40" s="32">
        <v>3.4</v>
      </c>
      <c r="I40" s="32">
        <v>1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s="4" customFormat="1" ht="24.75" customHeight="1" x14ac:dyDescent="0.3">
      <c r="A41" s="69" t="s">
        <v>43</v>
      </c>
      <c r="B41" s="29"/>
      <c r="C41" s="30">
        <f t="shared" si="1"/>
        <v>25</v>
      </c>
      <c r="D41" s="30"/>
      <c r="E41" s="33"/>
      <c r="F41" s="33"/>
      <c r="G41" s="33">
        <v>25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4" customFormat="1" ht="24.75" customHeight="1" x14ac:dyDescent="0.3">
      <c r="A42" s="69" t="s">
        <v>84</v>
      </c>
      <c r="B42" s="29"/>
      <c r="C42" s="30">
        <f>SUM(D42:S42)</f>
        <v>17</v>
      </c>
      <c r="D42" s="30"/>
      <c r="E42" s="33"/>
      <c r="F42" s="33"/>
      <c r="G42" s="33"/>
      <c r="H42" s="33"/>
      <c r="I42" s="33">
        <v>17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s="4" customFormat="1" ht="24.75" customHeight="1" x14ac:dyDescent="0.3">
      <c r="A43" s="69" t="s">
        <v>44</v>
      </c>
      <c r="B43" s="29"/>
      <c r="C43" s="30">
        <f>SUM(D43:S43)</f>
        <v>2</v>
      </c>
      <c r="D43" s="30"/>
      <c r="E43" s="33"/>
      <c r="F43" s="33">
        <v>2</v>
      </c>
      <c r="G43" s="33">
        <v>0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s="4" customFormat="1" ht="24.75" customHeight="1" x14ac:dyDescent="0.3">
      <c r="A44" s="69" t="s">
        <v>85</v>
      </c>
      <c r="B44" s="29"/>
      <c r="C44" s="30">
        <f>SUM(D44:S44)</f>
        <v>6</v>
      </c>
      <c r="D44" s="30"/>
      <c r="E44" s="33"/>
      <c r="F44" s="33"/>
      <c r="G44" s="33"/>
      <c r="H44" s="33"/>
      <c r="I44" s="33">
        <v>6</v>
      </c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s="4" customFormat="1" ht="24.75" customHeight="1" x14ac:dyDescent="0.3">
      <c r="A45" s="69" t="s">
        <v>45</v>
      </c>
      <c r="B45" s="33"/>
      <c r="C45" s="30">
        <f t="shared" si="1"/>
        <v>56</v>
      </c>
      <c r="D45" s="30"/>
      <c r="E45" s="33"/>
      <c r="F45" s="33"/>
      <c r="G45" s="33"/>
      <c r="H45" s="33">
        <v>56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s="4" customFormat="1" ht="24.75" customHeight="1" x14ac:dyDescent="0.3">
      <c r="A46" s="69" t="s">
        <v>46</v>
      </c>
      <c r="B46" s="33"/>
      <c r="C46" s="30">
        <f t="shared" si="1"/>
        <v>29</v>
      </c>
      <c r="D46" s="33"/>
      <c r="E46" s="33"/>
      <c r="F46" s="33"/>
      <c r="G46" s="33"/>
      <c r="H46" s="33"/>
      <c r="I46" s="33">
        <v>29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s="4" customFormat="1" ht="24.75" customHeight="1" x14ac:dyDescent="0.3">
      <c r="A47" s="69" t="s">
        <v>47</v>
      </c>
      <c r="B47" s="33"/>
      <c r="C47" s="30">
        <f t="shared" si="1"/>
        <v>13</v>
      </c>
      <c r="D47" s="33"/>
      <c r="E47" s="33"/>
      <c r="F47" s="33"/>
      <c r="G47" s="33"/>
      <c r="H47" s="33">
        <v>13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s="4" customFormat="1" ht="24.75" customHeight="1" x14ac:dyDescent="0.3">
      <c r="A48" s="69" t="s">
        <v>48</v>
      </c>
      <c r="B48" s="29"/>
      <c r="C48" s="30">
        <f t="shared" si="1"/>
        <v>20</v>
      </c>
      <c r="D48" s="31"/>
      <c r="E48" s="32"/>
      <c r="F48" s="32">
        <v>20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  <row r="49" spans="1:19" s="4" customFormat="1" ht="24.75" customHeight="1" x14ac:dyDescent="0.3">
      <c r="A49" s="69" t="s">
        <v>49</v>
      </c>
      <c r="B49" s="29"/>
      <c r="C49" s="30">
        <f t="shared" si="1"/>
        <v>37.1</v>
      </c>
      <c r="D49" s="31"/>
      <c r="E49" s="32"/>
      <c r="F49" s="32"/>
      <c r="G49" s="33">
        <v>37.1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s="4" customFormat="1" ht="24.75" customHeight="1" x14ac:dyDescent="0.3">
      <c r="A50" s="72" t="s">
        <v>50</v>
      </c>
      <c r="B50" s="63" t="s">
        <v>51</v>
      </c>
      <c r="C50" s="34">
        <f t="shared" si="1"/>
        <v>272.36978352546652</v>
      </c>
      <c r="D50" s="104">
        <v>31.30946303247692</v>
      </c>
      <c r="E50" s="105"/>
      <c r="F50" s="105">
        <v>1.2392600000000003</v>
      </c>
      <c r="G50" s="105">
        <v>8.6286385246000012</v>
      </c>
      <c r="H50" s="34">
        <v>68.956617102599992</v>
      </c>
      <c r="I50" s="34">
        <v>85.4409038262</v>
      </c>
      <c r="J50" s="34">
        <v>23.743016421799997</v>
      </c>
      <c r="K50" s="34">
        <v>52.998305111886587</v>
      </c>
      <c r="L50" s="34">
        <v>5.3579505903055012E-2</v>
      </c>
      <c r="M50" s="34"/>
      <c r="N50" s="34"/>
      <c r="O50" s="34"/>
      <c r="P50" s="34"/>
      <c r="Q50" s="34"/>
      <c r="R50" s="34"/>
      <c r="S50" s="34"/>
    </row>
    <row r="51" spans="1:19" s="4" customFormat="1" ht="24.75" customHeight="1" x14ac:dyDescent="0.3">
      <c r="A51" s="72" t="s">
        <v>52</v>
      </c>
      <c r="B51" s="77" t="s">
        <v>53</v>
      </c>
      <c r="C51" s="34">
        <f t="shared" si="1"/>
        <v>3.4484516099025</v>
      </c>
      <c r="D51" s="106">
        <v>3.4484516099025</v>
      </c>
      <c r="E51" s="34"/>
      <c r="F51" s="34"/>
      <c r="G51" s="3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s="4" customFormat="1" ht="24.75" customHeight="1" x14ac:dyDescent="0.3">
      <c r="A52" s="73" t="s">
        <v>54</v>
      </c>
      <c r="B52" s="63" t="s">
        <v>53</v>
      </c>
      <c r="C52" s="34">
        <f t="shared" si="1"/>
        <v>7.9634074052575041</v>
      </c>
      <c r="D52" s="104">
        <v>5.985858905257504</v>
      </c>
      <c r="E52" s="34"/>
      <c r="F52" s="34">
        <v>1.9775485000000002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 s="4" customFormat="1" ht="24.75" customHeight="1" x14ac:dyDescent="0.3">
      <c r="A53" s="72" t="s">
        <v>55</v>
      </c>
      <c r="B53" s="77" t="s">
        <v>53</v>
      </c>
      <c r="C53" s="34">
        <f t="shared" si="1"/>
        <v>15.531899393734996</v>
      </c>
      <c r="D53" s="104">
        <v>13.191438633734995</v>
      </c>
      <c r="E53" s="34"/>
      <c r="F53" s="34">
        <v>2.34046076</v>
      </c>
      <c r="G53" s="34"/>
      <c r="H53" s="35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 s="4" customFormat="1" ht="24.75" customHeight="1" x14ac:dyDescent="0.3">
      <c r="A54" s="72" t="s">
        <v>56</v>
      </c>
      <c r="B54" s="63" t="s">
        <v>51</v>
      </c>
      <c r="C54" s="34">
        <f t="shared" si="1"/>
        <v>393.42682566790876</v>
      </c>
      <c r="D54" s="104">
        <v>274.79204516708876</v>
      </c>
      <c r="E54" s="34"/>
      <c r="F54" s="34">
        <v>77.165321135570025</v>
      </c>
      <c r="G54" s="34">
        <v>6.7396213830000011</v>
      </c>
      <c r="H54" s="36">
        <v>34.729837982249997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</row>
    <row r="55" spans="1:19" s="4" customFormat="1" ht="24.75" customHeight="1" x14ac:dyDescent="0.3">
      <c r="A55" s="73" t="s">
        <v>57</v>
      </c>
      <c r="B55" s="63" t="s">
        <v>53</v>
      </c>
      <c r="C55" s="34">
        <f t="shared" si="1"/>
        <v>494.00923238172493</v>
      </c>
      <c r="D55" s="104">
        <v>0</v>
      </c>
      <c r="E55" s="34"/>
      <c r="F55" s="34"/>
      <c r="G55" s="34">
        <v>73.288891521224997</v>
      </c>
      <c r="H55" s="34"/>
      <c r="I55" s="34">
        <v>278.93706572252501</v>
      </c>
      <c r="J55" s="34">
        <v>141.78327513797493</v>
      </c>
      <c r="K55" s="34"/>
      <c r="L55" s="34"/>
      <c r="M55" s="34"/>
      <c r="N55" s="34"/>
      <c r="O55" s="34"/>
      <c r="P55" s="34"/>
      <c r="Q55" s="34"/>
      <c r="R55" s="34"/>
      <c r="S55" s="34"/>
    </row>
    <row r="56" spans="1:19" s="4" customFormat="1" ht="24.75" customHeight="1" x14ac:dyDescent="0.3">
      <c r="A56" s="72" t="s">
        <v>58</v>
      </c>
      <c r="B56" s="77" t="s">
        <v>53</v>
      </c>
      <c r="C56" s="34">
        <f>SUM(D56:S56)</f>
        <v>73.224668034818507</v>
      </c>
      <c r="D56" s="104">
        <v>0</v>
      </c>
      <c r="E56" s="34">
        <v>55.398703645084865</v>
      </c>
      <c r="F56" s="34">
        <v>17.825964389733649</v>
      </c>
      <c r="G56" s="34"/>
      <c r="H56" s="3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 s="4" customFormat="1" ht="24.75" customHeight="1" x14ac:dyDescent="0.3">
      <c r="A57" s="72" t="s">
        <v>86</v>
      </c>
      <c r="B57" s="77"/>
      <c r="C57" s="34">
        <f>SUM(D57:S57)</f>
        <v>16</v>
      </c>
      <c r="D57" s="104"/>
      <c r="E57" s="34"/>
      <c r="F57" s="34"/>
      <c r="G57" s="34"/>
      <c r="H57" s="35">
        <v>16</v>
      </c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1:19" s="4" customFormat="1" ht="24.75" customHeight="1" x14ac:dyDescent="0.3">
      <c r="A58" s="74" t="s">
        <v>59</v>
      </c>
      <c r="B58" s="37"/>
      <c r="C58" s="38">
        <f t="shared" si="1"/>
        <v>25.375831332000001</v>
      </c>
      <c r="D58" s="42"/>
      <c r="E58" s="42"/>
      <c r="F58" s="42">
        <v>25.375831332000001</v>
      </c>
      <c r="G58" s="4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</row>
    <row r="59" spans="1:19" s="4" customFormat="1" ht="24.75" customHeight="1" x14ac:dyDescent="0.3">
      <c r="A59" s="74" t="s">
        <v>60</v>
      </c>
      <c r="B59" s="37"/>
      <c r="C59" s="38">
        <f t="shared" si="1"/>
        <v>13.645</v>
      </c>
      <c r="D59" s="39"/>
      <c r="E59" s="38">
        <v>13.645</v>
      </c>
      <c r="F59" s="40"/>
      <c r="G59" s="4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</row>
    <row r="60" spans="1:19" s="4" customFormat="1" ht="38.25" customHeight="1" x14ac:dyDescent="0.3">
      <c r="A60" s="74" t="s">
        <v>61</v>
      </c>
      <c r="B60" s="37"/>
      <c r="C60" s="38">
        <f t="shared" si="1"/>
        <v>162.56765820000001</v>
      </c>
      <c r="D60" s="38"/>
      <c r="E60" s="38"/>
      <c r="F60" s="38">
        <v>75</v>
      </c>
      <c r="G60" s="38">
        <v>42.108836549999999</v>
      </c>
      <c r="H60" s="38">
        <v>45.458821649999997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1:19" s="4" customFormat="1" ht="24.75" customHeight="1" x14ac:dyDescent="0.3">
      <c r="A61" s="75" t="s">
        <v>62</v>
      </c>
      <c r="B61" s="43"/>
      <c r="C61" s="38">
        <f>SUM(D61:S61)</f>
        <v>3</v>
      </c>
      <c r="D61" s="44"/>
      <c r="E61" s="38">
        <v>3</v>
      </c>
      <c r="F61" s="45"/>
      <c r="G61" s="45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</row>
    <row r="62" spans="1:19" ht="24.75" customHeight="1" x14ac:dyDescent="0.25">
      <c r="A62" s="47" t="s">
        <v>63</v>
      </c>
      <c r="B62" s="48"/>
      <c r="C62" s="48">
        <v>3153.7127575508139</v>
      </c>
      <c r="D62" s="48">
        <v>328.72725734846068</v>
      </c>
      <c r="E62" s="48">
        <v>167.04370364508489</v>
      </c>
      <c r="F62" s="48">
        <v>299.4243861173037</v>
      </c>
      <c r="G62" s="48">
        <v>334.86598797882499</v>
      </c>
      <c r="H62" s="48">
        <v>542.69527673484993</v>
      </c>
      <c r="I62" s="48">
        <v>444.37796954872499</v>
      </c>
      <c r="J62" s="48">
        <v>853.5262915597749</v>
      </c>
      <c r="K62" s="48">
        <v>182.99830511188659</v>
      </c>
      <c r="L62" s="48">
        <v>5.3579505903055012E-2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</row>
    <row r="63" spans="1:19" ht="24.75" customHeight="1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1:19" ht="24.75" customHeight="1" x14ac:dyDescent="0.3">
      <c r="A64" s="2"/>
      <c r="B64" s="52"/>
      <c r="C64" s="52"/>
      <c r="D64" s="52"/>
      <c r="E64" s="52"/>
      <c r="F64" s="52"/>
      <c r="G64" s="52"/>
      <c r="H64" s="53"/>
      <c r="I64" s="53"/>
      <c r="J64" s="53"/>
      <c r="K64" s="53"/>
      <c r="L64" s="53"/>
      <c r="M64" s="53"/>
      <c r="N64" s="53"/>
      <c r="O64" s="53"/>
      <c r="P64" s="54"/>
      <c r="Q64" s="54"/>
      <c r="R64" s="54"/>
      <c r="S64" s="54"/>
    </row>
    <row r="65" spans="1:19" ht="24.75" customHeight="1" x14ac:dyDescent="0.3">
      <c r="A65" s="2"/>
      <c r="B65" s="52"/>
      <c r="C65" s="52"/>
      <c r="D65" s="52"/>
      <c r="E65" s="52"/>
      <c r="F65" s="52"/>
      <c r="G65" s="52"/>
      <c r="H65" s="53"/>
      <c r="I65" s="53"/>
      <c r="J65" s="53"/>
      <c r="K65" s="53"/>
      <c r="L65" s="53"/>
      <c r="M65" s="53"/>
      <c r="N65" s="53"/>
      <c r="O65" s="53"/>
      <c r="P65" s="54"/>
      <c r="Q65" s="54"/>
      <c r="R65" s="54"/>
      <c r="S65" s="54"/>
    </row>
    <row r="66" spans="1:19" ht="24.75" customHeight="1" x14ac:dyDescent="0.25">
      <c r="A66" s="1" t="s">
        <v>64</v>
      </c>
      <c r="B66" s="52"/>
      <c r="C66" s="52"/>
      <c r="D66" s="52"/>
      <c r="E66" s="52"/>
      <c r="F66" s="52"/>
      <c r="G66" s="52"/>
      <c r="H66" s="53"/>
      <c r="I66" s="53"/>
      <c r="J66" s="53"/>
      <c r="K66" s="53"/>
      <c r="L66" s="53"/>
      <c r="M66" s="53"/>
      <c r="N66" s="53"/>
      <c r="O66" s="53"/>
      <c r="P66" s="54"/>
      <c r="Q66" s="54"/>
      <c r="R66" s="54"/>
      <c r="S66" s="54"/>
    </row>
    <row r="67" spans="1:19" ht="24.75" customHeight="1" x14ac:dyDescent="0.25">
      <c r="A67" s="18" t="s">
        <v>12</v>
      </c>
      <c r="B67" s="52"/>
      <c r="C67" s="52"/>
      <c r="D67" s="52"/>
      <c r="E67" s="52"/>
      <c r="F67" s="52"/>
      <c r="G67" s="52"/>
      <c r="H67" s="53"/>
      <c r="I67" s="53"/>
      <c r="J67" s="53"/>
      <c r="K67" s="53"/>
      <c r="L67" s="53"/>
      <c r="M67" s="53"/>
      <c r="N67" s="53"/>
      <c r="O67" s="53"/>
      <c r="P67" s="54"/>
      <c r="Q67" s="54"/>
      <c r="R67" s="54"/>
      <c r="S67" s="54"/>
    </row>
    <row r="68" spans="1:19" ht="24.75" customHeight="1" x14ac:dyDescent="0.25">
      <c r="A68" s="18" t="s">
        <v>13</v>
      </c>
      <c r="B68" s="52"/>
      <c r="C68" s="52"/>
      <c r="D68" s="52"/>
      <c r="E68" s="52"/>
      <c r="F68" s="52"/>
      <c r="G68" s="52"/>
      <c r="H68" s="53"/>
      <c r="I68" s="53"/>
      <c r="J68" s="53"/>
      <c r="K68" s="53"/>
      <c r="L68" s="53"/>
      <c r="M68" s="53"/>
      <c r="N68" s="53"/>
      <c r="O68" s="53"/>
      <c r="P68" s="54"/>
      <c r="Q68" s="54"/>
      <c r="R68" s="54"/>
      <c r="S68" s="54"/>
    </row>
    <row r="69" spans="1:19" ht="24.75" customHeight="1" x14ac:dyDescent="0.3">
      <c r="B69" s="52"/>
      <c r="C69" s="52"/>
      <c r="D69" s="52"/>
      <c r="E69" s="52"/>
      <c r="F69" s="52"/>
      <c r="G69" s="52"/>
      <c r="H69" s="53"/>
      <c r="I69" s="53"/>
      <c r="J69" s="53"/>
      <c r="K69" s="53"/>
      <c r="L69" s="53"/>
      <c r="M69" s="53"/>
      <c r="N69" s="53"/>
      <c r="O69" s="53"/>
      <c r="P69" s="54"/>
      <c r="Q69" s="54"/>
      <c r="R69" s="54"/>
      <c r="S69" s="54"/>
    </row>
    <row r="70" spans="1:19" ht="51.75" customHeight="1" x14ac:dyDescent="0.25">
      <c r="A70" s="55" t="s">
        <v>14</v>
      </c>
      <c r="B70" s="56" t="s">
        <v>15</v>
      </c>
      <c r="C70" s="19" t="str">
        <f>C12</f>
        <v>Total  (19-20)</v>
      </c>
      <c r="D70" s="56" t="s">
        <v>17</v>
      </c>
      <c r="E70" s="57">
        <f t="shared" ref="E70:S70" si="2">E12</f>
        <v>2020</v>
      </c>
      <c r="F70" s="57">
        <f t="shared" si="2"/>
        <v>2021</v>
      </c>
      <c r="G70" s="57">
        <f t="shared" si="2"/>
        <v>2022</v>
      </c>
      <c r="H70" s="57">
        <f t="shared" si="2"/>
        <v>2023</v>
      </c>
      <c r="I70" s="57">
        <f t="shared" si="2"/>
        <v>2024</v>
      </c>
      <c r="J70" s="57">
        <f t="shared" si="2"/>
        <v>2025</v>
      </c>
      <c r="K70" s="57">
        <f t="shared" si="2"/>
        <v>2026</v>
      </c>
      <c r="L70" s="57">
        <f t="shared" si="2"/>
        <v>2027</v>
      </c>
      <c r="M70" s="57">
        <f t="shared" si="2"/>
        <v>2028</v>
      </c>
      <c r="N70" s="57">
        <f t="shared" si="2"/>
        <v>2029</v>
      </c>
      <c r="O70" s="57">
        <f t="shared" si="2"/>
        <v>2030</v>
      </c>
      <c r="P70" s="57">
        <f t="shared" si="2"/>
        <v>2031</v>
      </c>
      <c r="Q70" s="57">
        <f t="shared" si="2"/>
        <v>2032</v>
      </c>
      <c r="R70" s="57">
        <f t="shared" si="2"/>
        <v>2033</v>
      </c>
      <c r="S70" s="57">
        <f t="shared" si="2"/>
        <v>2034</v>
      </c>
    </row>
    <row r="71" spans="1:19" ht="24.75" customHeight="1" x14ac:dyDescent="0.3">
      <c r="A71" s="89" t="s">
        <v>65</v>
      </c>
      <c r="B71" s="90"/>
      <c r="C71" s="101">
        <f>+SUM(D71:S71)</f>
        <v>25</v>
      </c>
      <c r="D71" s="92"/>
      <c r="E71" s="91">
        <v>25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1:19" ht="24.75" customHeight="1" x14ac:dyDescent="0.25">
      <c r="A72" s="68" t="s">
        <v>66</v>
      </c>
      <c r="B72" s="58"/>
      <c r="C72" s="58">
        <f>+SUM(D72:S72)</f>
        <v>50</v>
      </c>
      <c r="D72" s="58"/>
      <c r="E72" s="58"/>
      <c r="F72" s="59"/>
      <c r="G72" s="59">
        <v>50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19" ht="24.75" customHeight="1" x14ac:dyDescent="0.25">
      <c r="A73" s="85" t="s">
        <v>67</v>
      </c>
      <c r="B73" s="60"/>
      <c r="C73" s="60">
        <f t="shared" ref="C73:C77" si="3">+SUM(D73:S73)</f>
        <v>0</v>
      </c>
      <c r="D73" s="60"/>
      <c r="E73" s="99">
        <v>0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</row>
    <row r="74" spans="1:19" ht="43.5" customHeight="1" x14ac:dyDescent="0.25">
      <c r="A74" s="68" t="s">
        <v>68</v>
      </c>
      <c r="B74" s="58"/>
      <c r="C74" s="58">
        <f>+SUM(D74:S74)</f>
        <v>380</v>
      </c>
      <c r="D74" s="60"/>
      <c r="E74" s="58">
        <v>190</v>
      </c>
      <c r="F74" s="59">
        <v>190</v>
      </c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1:19" ht="34.5" customHeight="1" x14ac:dyDescent="0.25">
      <c r="A75" s="76" t="s">
        <v>69</v>
      </c>
      <c r="B75" s="58"/>
      <c r="C75" s="58">
        <f t="shared" si="3"/>
        <v>205</v>
      </c>
      <c r="D75" s="60"/>
      <c r="E75" s="58">
        <v>100</v>
      </c>
      <c r="F75" s="59">
        <v>105</v>
      </c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1:19" ht="24.75" customHeight="1" x14ac:dyDescent="0.25">
      <c r="A76" s="70" t="s">
        <v>70</v>
      </c>
      <c r="B76" s="33"/>
      <c r="C76" s="33">
        <f t="shared" si="3"/>
        <v>74</v>
      </c>
      <c r="D76" s="33"/>
      <c r="E76" s="33"/>
      <c r="F76" s="62"/>
      <c r="G76" s="62"/>
      <c r="H76" s="62"/>
      <c r="I76" s="62">
        <v>74</v>
      </c>
      <c r="J76" s="62"/>
      <c r="K76" s="62"/>
      <c r="L76" s="62"/>
      <c r="M76" s="62"/>
      <c r="N76" s="62"/>
      <c r="O76" s="62"/>
      <c r="P76" s="62"/>
      <c r="Q76" s="62"/>
      <c r="R76" s="62"/>
      <c r="S76" s="62"/>
    </row>
    <row r="77" spans="1:19" ht="24.75" customHeight="1" x14ac:dyDescent="0.25">
      <c r="A77" s="69" t="s">
        <v>71</v>
      </c>
      <c r="B77" s="33"/>
      <c r="C77" s="33">
        <f t="shared" si="3"/>
        <v>2</v>
      </c>
      <c r="D77" s="33"/>
      <c r="E77" s="33">
        <v>2</v>
      </c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</row>
    <row r="78" spans="1:19" ht="42" customHeight="1" x14ac:dyDescent="0.25">
      <c r="A78" s="72" t="s">
        <v>87</v>
      </c>
      <c r="B78" s="63" t="s">
        <v>51</v>
      </c>
      <c r="C78" s="63">
        <f t="shared" ref="C78:C79" si="4">+SUM(D78:S78)</f>
        <v>228.72425524653846</v>
      </c>
      <c r="D78" s="34">
        <v>140.64535574653846</v>
      </c>
      <c r="E78" s="34"/>
      <c r="F78" s="36">
        <v>53.910175000000002</v>
      </c>
      <c r="G78" s="36">
        <v>32.583099500000003</v>
      </c>
      <c r="H78" s="36">
        <v>0.79335</v>
      </c>
      <c r="I78" s="36">
        <v>0.79227499999999995</v>
      </c>
      <c r="J78" s="36"/>
      <c r="K78" s="36"/>
      <c r="L78" s="36"/>
      <c r="M78" s="36"/>
      <c r="N78" s="36"/>
      <c r="O78" s="36"/>
      <c r="P78" s="36"/>
      <c r="Q78" s="36"/>
      <c r="R78" s="36"/>
      <c r="S78" s="36"/>
    </row>
    <row r="79" spans="1:19" ht="24.75" customHeight="1" x14ac:dyDescent="0.25">
      <c r="A79" s="72" t="s">
        <v>72</v>
      </c>
      <c r="B79" s="63" t="s">
        <v>53</v>
      </c>
      <c r="C79" s="63">
        <f t="shared" si="4"/>
        <v>19.335247393697497</v>
      </c>
      <c r="D79" s="34">
        <v>16.572658643697498</v>
      </c>
      <c r="E79" s="34"/>
      <c r="F79" s="34">
        <v>2.7625887499999995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</row>
    <row r="80" spans="1:19" ht="24.75" customHeight="1" x14ac:dyDescent="0.25">
      <c r="A80" s="66" t="s">
        <v>63</v>
      </c>
      <c r="B80" s="51"/>
      <c r="C80" s="51">
        <v>984.05950264023591</v>
      </c>
      <c r="D80" s="51">
        <v>157.21801439023596</v>
      </c>
      <c r="E80" s="51">
        <v>317</v>
      </c>
      <c r="F80" s="51">
        <v>351.67276375</v>
      </c>
      <c r="G80" s="51">
        <v>82.583099500000003</v>
      </c>
      <c r="H80" s="51">
        <v>0.79335</v>
      </c>
      <c r="I80" s="51">
        <v>74.792275000000004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</row>
    <row r="81" spans="1:19" ht="24.75" customHeight="1" x14ac:dyDescent="0.3">
      <c r="B81" s="54"/>
      <c r="C81" s="54"/>
      <c r="D81" s="64"/>
      <c r="E81" s="64"/>
      <c r="F81" s="64"/>
      <c r="G81" s="64"/>
      <c r="H81" s="64"/>
      <c r="I81" s="52"/>
      <c r="J81" s="53"/>
      <c r="K81" s="53"/>
      <c r="L81" s="53"/>
      <c r="M81" s="53"/>
      <c r="N81" s="53"/>
      <c r="O81" s="53"/>
      <c r="P81" s="54"/>
      <c r="Q81" s="54"/>
      <c r="R81" s="54"/>
      <c r="S81" s="54"/>
    </row>
    <row r="82" spans="1:19" ht="24.75" customHeight="1" x14ac:dyDescent="0.3">
      <c r="B82" s="54"/>
      <c r="C82" s="54"/>
      <c r="D82" s="52"/>
      <c r="E82" s="52"/>
      <c r="F82" s="52"/>
      <c r="G82" s="52"/>
      <c r="H82" s="52"/>
      <c r="I82" s="52"/>
      <c r="J82" s="53"/>
      <c r="K82" s="53"/>
      <c r="L82" s="53"/>
      <c r="M82" s="53"/>
      <c r="N82" s="53"/>
      <c r="O82" s="53"/>
      <c r="P82" s="54"/>
      <c r="Q82" s="54"/>
      <c r="R82" s="54"/>
      <c r="S82" s="54"/>
    </row>
    <row r="83" spans="1:19" ht="24.75" customHeight="1" x14ac:dyDescent="0.3">
      <c r="B83" s="54"/>
      <c r="C83" s="54"/>
      <c r="D83" s="52"/>
      <c r="E83" s="52"/>
      <c r="F83" s="52"/>
      <c r="G83" s="52"/>
      <c r="H83" s="52"/>
      <c r="I83" s="52"/>
      <c r="J83" s="53"/>
      <c r="K83" s="53"/>
      <c r="L83" s="53"/>
      <c r="M83" s="53"/>
      <c r="N83" s="53"/>
      <c r="O83" s="53"/>
      <c r="P83" s="54"/>
      <c r="Q83" s="54"/>
      <c r="R83" s="54"/>
      <c r="S83" s="54"/>
    </row>
    <row r="84" spans="1:19" ht="24.75" customHeight="1" x14ac:dyDescent="0.25">
      <c r="A84" s="1" t="s">
        <v>73</v>
      </c>
      <c r="B84" s="54"/>
      <c r="C84" s="54"/>
      <c r="D84" s="52"/>
      <c r="E84" s="52"/>
      <c r="F84" s="52"/>
      <c r="G84" s="52"/>
      <c r="H84" s="52"/>
      <c r="I84" s="52"/>
      <c r="J84" s="53"/>
      <c r="K84" s="53"/>
      <c r="L84" s="53"/>
      <c r="M84" s="53"/>
      <c r="N84" s="53"/>
      <c r="O84" s="53"/>
      <c r="P84" s="54"/>
      <c r="Q84" s="54"/>
      <c r="R84" s="54"/>
      <c r="S84" s="54"/>
    </row>
    <row r="85" spans="1:19" ht="24.75" customHeight="1" x14ac:dyDescent="0.25">
      <c r="A85" s="18" t="s">
        <v>12</v>
      </c>
      <c r="B85" s="54"/>
      <c r="C85" s="54"/>
      <c r="D85" s="52"/>
      <c r="E85" s="52"/>
      <c r="F85" s="52"/>
      <c r="G85" s="52"/>
      <c r="H85" s="52"/>
      <c r="I85" s="52"/>
      <c r="J85" s="53"/>
      <c r="K85" s="53"/>
      <c r="L85" s="53"/>
      <c r="M85" s="53"/>
      <c r="N85" s="53"/>
      <c r="O85" s="53"/>
      <c r="P85" s="54"/>
      <c r="Q85" s="54"/>
      <c r="R85" s="54"/>
      <c r="S85" s="54"/>
    </row>
    <row r="86" spans="1:19" ht="24.75" customHeight="1" x14ac:dyDescent="0.25">
      <c r="A86" s="18" t="s">
        <v>13</v>
      </c>
      <c r="B86" s="54"/>
      <c r="C86" s="54"/>
      <c r="D86" s="52"/>
      <c r="E86" s="52"/>
      <c r="F86" s="52"/>
      <c r="G86" s="52"/>
      <c r="H86" s="52"/>
      <c r="I86" s="52"/>
      <c r="J86" s="53"/>
      <c r="K86" s="53"/>
      <c r="L86" s="53"/>
      <c r="M86" s="53"/>
      <c r="N86" s="53"/>
      <c r="O86" s="53"/>
      <c r="P86" s="54"/>
      <c r="Q86" s="54"/>
      <c r="R86" s="54"/>
      <c r="S86" s="54"/>
    </row>
    <row r="87" spans="1:19" ht="24.75" customHeight="1" x14ac:dyDescent="0.25">
      <c r="A87" s="18"/>
      <c r="B87" s="54"/>
      <c r="C87" s="54"/>
      <c r="D87" s="52"/>
      <c r="E87" s="52"/>
      <c r="F87" s="52"/>
      <c r="G87" s="52"/>
      <c r="H87" s="52"/>
      <c r="I87" s="52"/>
      <c r="J87" s="53"/>
      <c r="K87" s="53"/>
      <c r="L87" s="53"/>
      <c r="M87" s="53"/>
      <c r="N87" s="53"/>
      <c r="O87" s="53"/>
      <c r="P87" s="54"/>
      <c r="Q87" s="54"/>
      <c r="R87" s="54"/>
      <c r="S87" s="54"/>
    </row>
    <row r="88" spans="1:19" ht="53.25" customHeight="1" x14ac:dyDescent="0.3">
      <c r="A88" s="65" t="s">
        <v>14</v>
      </c>
      <c r="B88" s="56" t="s">
        <v>15</v>
      </c>
      <c r="C88" s="19" t="s">
        <v>16</v>
      </c>
      <c r="D88" s="56" t="s">
        <v>17</v>
      </c>
      <c r="E88" s="57">
        <f t="shared" ref="E88:S88" si="5">E12</f>
        <v>2020</v>
      </c>
      <c r="F88" s="57">
        <f t="shared" si="5"/>
        <v>2021</v>
      </c>
      <c r="G88" s="57">
        <f t="shared" si="5"/>
        <v>2022</v>
      </c>
      <c r="H88" s="57">
        <f t="shared" si="5"/>
        <v>2023</v>
      </c>
      <c r="I88" s="57">
        <f t="shared" si="5"/>
        <v>2024</v>
      </c>
      <c r="J88" s="57">
        <f t="shared" si="5"/>
        <v>2025</v>
      </c>
      <c r="K88" s="57">
        <f t="shared" si="5"/>
        <v>2026</v>
      </c>
      <c r="L88" s="57">
        <f t="shared" si="5"/>
        <v>2027</v>
      </c>
      <c r="M88" s="57">
        <f t="shared" si="5"/>
        <v>2028</v>
      </c>
      <c r="N88" s="57">
        <f t="shared" si="5"/>
        <v>2029</v>
      </c>
      <c r="O88" s="57">
        <f t="shared" si="5"/>
        <v>2030</v>
      </c>
      <c r="P88" s="57">
        <f t="shared" si="5"/>
        <v>2031</v>
      </c>
      <c r="Q88" s="57">
        <f t="shared" si="5"/>
        <v>2032</v>
      </c>
      <c r="R88" s="57">
        <f t="shared" si="5"/>
        <v>2033</v>
      </c>
      <c r="S88" s="57">
        <f t="shared" si="5"/>
        <v>2034</v>
      </c>
    </row>
    <row r="89" spans="1:19" ht="24.75" customHeight="1" x14ac:dyDescent="0.25">
      <c r="A89" s="72" t="s">
        <v>74</v>
      </c>
      <c r="B89" s="77" t="s">
        <v>51</v>
      </c>
      <c r="C89" s="35">
        <f>SUM(D89:O89)</f>
        <v>699.52190898357401</v>
      </c>
      <c r="D89" s="79">
        <v>491.49465359807397</v>
      </c>
      <c r="E89" s="79"/>
      <c r="F89" s="79">
        <v>89.824941374999995</v>
      </c>
      <c r="G89" s="79">
        <v>118.20231401049996</v>
      </c>
      <c r="H89" s="107">
        <v>0</v>
      </c>
      <c r="I89" s="79">
        <v>0</v>
      </c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1:19" ht="24.75" customHeight="1" x14ac:dyDescent="0.25">
      <c r="A90" s="72" t="s">
        <v>75</v>
      </c>
      <c r="B90" s="77" t="s">
        <v>51</v>
      </c>
      <c r="C90" s="35">
        <f>SUM(D90:O90)</f>
        <v>110.06854964750001</v>
      </c>
      <c r="D90" s="79">
        <v>80.592593597500013</v>
      </c>
      <c r="E90" s="79"/>
      <c r="F90" s="79">
        <v>13.351216200000001</v>
      </c>
      <c r="G90" s="79">
        <v>16.124739850000001</v>
      </c>
      <c r="H90" s="107">
        <v>0</v>
      </c>
      <c r="I90" s="79">
        <v>0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24.75" customHeight="1" x14ac:dyDescent="0.25">
      <c r="A91" s="72" t="s">
        <v>76</v>
      </c>
      <c r="B91" s="77" t="s">
        <v>53</v>
      </c>
      <c r="C91" s="35">
        <f>SUM(D91:O91)</f>
        <v>33.853129595875004</v>
      </c>
      <c r="D91" s="79">
        <v>0</v>
      </c>
      <c r="E91" s="79"/>
      <c r="F91" s="79">
        <v>18.808869590625001</v>
      </c>
      <c r="G91" s="79">
        <v>15.044260005250001</v>
      </c>
      <c r="H91" s="107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1:19" ht="24.75" customHeight="1" x14ac:dyDescent="0.25">
      <c r="A92" s="72" t="s">
        <v>77</v>
      </c>
      <c r="B92" s="77" t="s">
        <v>51</v>
      </c>
      <c r="C92" s="35">
        <f>SUM(D92:O92)</f>
        <v>62.927568657692291</v>
      </c>
      <c r="D92" s="79">
        <v>6.0560599826923092</v>
      </c>
      <c r="E92" s="79"/>
      <c r="F92" s="79">
        <v>18.029331324999998</v>
      </c>
      <c r="G92" s="79">
        <v>20.558684849999995</v>
      </c>
      <c r="H92" s="107">
        <v>18.283492499999998</v>
      </c>
      <c r="I92" s="79">
        <v>0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1:19" ht="24.75" customHeight="1" x14ac:dyDescent="0.25">
      <c r="A93" s="66" t="s">
        <v>63</v>
      </c>
      <c r="B93" s="66"/>
      <c r="C93" s="67">
        <v>906.37115688464132</v>
      </c>
      <c r="D93" s="67">
        <v>578.14330717826635</v>
      </c>
      <c r="E93" s="67">
        <v>0</v>
      </c>
      <c r="F93" s="67">
        <v>140.01435849062497</v>
      </c>
      <c r="G93" s="67">
        <v>169.92999871574997</v>
      </c>
      <c r="H93" s="67">
        <v>18.283492499999998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</row>
    <row r="94" spans="1:19" ht="24.75" customHeight="1" x14ac:dyDescent="0.3">
      <c r="B94" s="54"/>
      <c r="C94" s="54"/>
      <c r="D94" s="64"/>
      <c r="E94" s="52"/>
      <c r="F94" s="52"/>
      <c r="G94" s="52"/>
      <c r="H94" s="52"/>
      <c r="I94" s="52"/>
      <c r="J94" s="53"/>
      <c r="K94" s="53"/>
      <c r="L94" s="53"/>
      <c r="M94" s="53"/>
      <c r="N94" s="53"/>
      <c r="O94" s="53"/>
      <c r="P94" s="54"/>
      <c r="Q94" s="54"/>
      <c r="R94" s="54"/>
      <c r="S94" s="54"/>
    </row>
    <row r="95" spans="1:19" ht="24.75" customHeight="1" x14ac:dyDescent="0.3">
      <c r="A95" s="4" t="s">
        <v>78</v>
      </c>
    </row>
    <row r="96" spans="1:19" ht="77.25" customHeight="1" x14ac:dyDescent="0.3">
      <c r="A96" s="103" t="s">
        <v>80</v>
      </c>
      <c r="B96" s="4"/>
      <c r="C96" s="4"/>
      <c r="D96" s="4"/>
      <c r="F96" s="4"/>
      <c r="G96" s="4"/>
      <c r="H96" s="4"/>
    </row>
    <row r="97" spans="1:8" ht="42.75" customHeight="1" x14ac:dyDescent="0.3">
      <c r="A97" s="102" t="s">
        <v>79</v>
      </c>
      <c r="B97" s="4"/>
      <c r="C97" s="4"/>
      <c r="D97" s="4"/>
      <c r="F97" s="4"/>
      <c r="G97" s="4"/>
      <c r="H97" s="4"/>
    </row>
    <row r="99" spans="1:8" ht="24.75" customHeight="1" x14ac:dyDescent="0.3">
      <c r="A99" s="2"/>
      <c r="B99" s="4"/>
      <c r="C99" s="4"/>
      <c r="D99" s="4"/>
      <c r="F99" s="4"/>
      <c r="G99" s="4"/>
      <c r="H99" s="4"/>
    </row>
    <row r="100" spans="1:8" ht="24.75" customHeight="1" x14ac:dyDescent="0.3">
      <c r="A100" s="2"/>
      <c r="B100" s="4"/>
      <c r="C100" s="4"/>
      <c r="D100" s="4"/>
      <c r="F100" s="4"/>
      <c r="G100" s="4"/>
      <c r="H100" s="4"/>
    </row>
  </sheetData>
  <pageMargins left="0.25" right="0.25" top="0.25" bottom="0.25" header="0.3" footer="0.3"/>
  <pageSetup paperSize="3" scale="67" fitToHeight="2" orientation="portrait" r:id="rId1"/>
  <headerFooter>
    <oddHeader>&amp;CApproved Projects Capitol Costs by In-Service Year
Per 2011/2012 Transmission Plan</oddHeader>
    <oddFooter>&amp;L&amp;BCAISO Confidential&amp;B&amp;RPage &amp;P&amp;C&amp;"arial,Bold"Internal</oddFooter>
    <evenHeader>&amp;CApproved Projects Capitol Costs by In-Service Year
Per 2011/2012 Transmission Plan</evenHeader>
    <evenFooter>&amp;L&amp;BCAISO Confidential&amp;B&amp;C&amp;"arial,Bold"Internal&amp;RPage &amp;P</evenFooter>
    <firstHeader>&amp;CApproved Projects Capitol Costs by In-Service Year
Per 2011/2012 Transmission Plan</firstHeader>
    <firstFooter>&amp;L&amp;BCAISO Confidential&amp;B&amp;C&amp;"arial,Bold"Internal&amp;RPage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2020-07-13T21:43:46+00:00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Nicosia, Isabella</DisplayName>
        <AccountId>486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Nicosia, Isabella</DisplayName>
        <AccountId>486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2019-2020 Transmission Access Charge -High Voltage Capital Cost Estimates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2019-2020 transmission access charge forecast model|3187615f-93af-4b7c-8ef2-d1d2a01d0137</ParentISOGroups>
    <Orig_x0020_Post_x0020_Date xmlns="5bcbeff6-7c02-4b0f-b125-f1b3d566cc14">2020-07-13T21:43:46+00:00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52541ed4-8146-4835-bbe0-9104f4576313</CrawlableUniqueID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C41FC-0FCE-4432-A829-7BD84E001646}"/>
</file>

<file path=customXml/itemProps2.xml><?xml version="1.0" encoding="utf-8"?>
<ds:datastoreItem xmlns:ds="http://schemas.openxmlformats.org/officeDocument/2006/customXml" ds:itemID="{F8B8F592-AFF3-4BFA-9443-B2EB1B2B9DCA}"/>
</file>

<file path=customXml/itemProps3.xml><?xml version="1.0" encoding="utf-8"?>
<ds:datastoreItem xmlns:ds="http://schemas.openxmlformats.org/officeDocument/2006/customXml" ds:itemID="{31148D74-3D35-4B46-A00C-7B6A56F55635}"/>
</file>

<file path=customXml/itemProps4.xml><?xml version="1.0" encoding="utf-8"?>
<ds:datastoreItem xmlns:ds="http://schemas.openxmlformats.org/officeDocument/2006/customXml" ds:itemID="{B58C0834-9B00-4973-BE26-6DC6B0936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ConsolidatedWorkSheet19-20</vt:lpstr>
      <vt:lpstr>'ConsolidatedWorkSheet19-20'!Print_Area</vt:lpstr>
    </vt:vector>
  </TitlesOfParts>
  <Manager/>
  <Company>California 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Transmission Access Charge -High Voltage Capital Cost Estimates</dc:title>
  <dc:subject/>
  <dc:creator>Singh, Abhishek</dc:creator>
  <cp:keywords/>
  <dc:description/>
  <cp:lastModifiedBy>Singh, Abhishek</cp:lastModifiedBy>
  <dcterms:created xsi:type="dcterms:W3CDTF">2019-03-04T23:23:59Z</dcterms:created>
  <dcterms:modified xsi:type="dcterms:W3CDTF">2020-07-06T17:15:19Z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cc19ecab-32ac-48b9-ac28-e87466b01f04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/>
  </property>
  <property fmtid="{D5CDD505-2E9C-101B-9397-08002B2CF9AE}" pid="7" name="TitusGUID">
    <vt:lpwstr>8c4b7737-ca4d-4090-bc2e-b24a8ddcfbb4</vt:lpwstr>
  </property>
  <property fmtid="{D5CDD505-2E9C-101B-9397-08002B2CF9AE}" pid="8" name="Classification">
    <vt:lpwstr>Internal</vt:lpwstr>
  </property>
  <property fmtid="{D5CDD505-2E9C-101B-9397-08002B2CF9AE}" pid="9" name="ISOArchive">
    <vt:lpwstr/>
  </property>
  <property fmtid="{D5CDD505-2E9C-101B-9397-08002B2CF9AE}" pid="10" name="ISOGroup">
    <vt:lpwstr/>
  </property>
  <property fmtid="{D5CDD505-2E9C-101B-9397-08002B2CF9AE}" pid="11" name="ISOTopic">
    <vt:lpwstr>311;#Planning|285a5f2c-fbc6-40b5-af08-c23b5949dd29</vt:lpwstr>
  </property>
  <property fmtid="{D5CDD505-2E9C-101B-9397-08002B2CF9AE}" pid="12" name="ISOKeywords">
    <vt:lpwstr/>
  </property>
</Properties>
</file>