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T:\HV TAC\2025-2026\for Posting\"/>
    </mc:Choice>
  </mc:AlternateContent>
  <xr:revisionPtr revIDLastSave="0" documentId="13_ncr:1_{56EE660A-3795-483B-B9AB-BF59A514E08D}" xr6:coauthVersionLast="47" xr6:coauthVersionMax="47" xr10:uidLastSave="{00000000-0000-0000-0000-000000000000}"/>
  <bookViews>
    <workbookView xWindow="38280" yWindow="-120" windowWidth="38640" windowHeight="21840" tabRatio="817" activeTab="2" xr2:uid="{52900B7E-E1C2-4F53-A231-69192C5AE83E}"/>
  </bookViews>
  <sheets>
    <sheet name="Comparison of 2026 vs. 2025" sheetId="22" r:id="rId1"/>
    <sheet name="HV Base TRR Supplementary" sheetId="23" r:id="rId2"/>
    <sheet name="Summary" sheetId="5" r:id="rId3"/>
    <sheet name="Existing" sheetId="21" r:id="rId4"/>
    <sheet name="Reliability" sheetId="2" r:id="rId5"/>
    <sheet name="2025-26 Policy and Econ" sheetId="13" r:id="rId6"/>
    <sheet name="WOD" sheetId="15" r:id="rId7"/>
    <sheet name="ClrdoRvr" sheetId="9" r:id="rId8"/>
    <sheet name="Red Bluff 2AA Bank" sheetId="10" r:id="rId9"/>
    <sheet name="Calcite" sheetId="18" r:id="rId10"/>
  </sheets>
  <definedNames>
    <definedName name="_xlnm._FilterDatabase" localSheetId="2" hidden="1">Summary!$I$1:$W$55</definedName>
    <definedName name="CIQWBGuid" hidden="1">"0c0e6f01-36d0-4b48-9c14-a99f9f3d7915"</definedName>
    <definedName name="IQ_CH">110000</definedName>
    <definedName name="IQ_CQ">5000</definedName>
    <definedName name="IQ_CY">10000</definedName>
    <definedName name="IQ_DAILY">500000</definedName>
    <definedName name="IQ_DNTM" hidden="1">700000</definedName>
    <definedName name="IQ_EXPENSE_CODE_" hidden="1">"m14690-00"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43978.5972337963</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_xlnm.Print_Area" localSheetId="5">'2025-26 Policy and Econ'!$I$1:$R$89</definedName>
    <definedName name="_xlnm.Print_Area" localSheetId="9">Calcite!$I$1:$R$89</definedName>
    <definedName name="_xlnm.Print_Area" localSheetId="7">ClrdoRvr!$I$1:$R$89</definedName>
    <definedName name="_xlnm.Print_Area" localSheetId="3">Existing!$I$1:$R$231</definedName>
    <definedName name="_xlnm.Print_Area" localSheetId="8">'Red Bluff 2AA Bank'!$I$1:$R$89</definedName>
    <definedName name="_xlnm.Print_Area" localSheetId="4">Reliability!$I$1:$R$89</definedName>
    <definedName name="_xlnm.Print_Area" localSheetId="2">Summary!$I$1:$R$55</definedName>
    <definedName name="_xlnm.Print_Area" localSheetId="6">WOD!$I$1:$R$89</definedName>
    <definedName name="_xlnm.Print_Titles" localSheetId="5">'2025-26 Policy and Econ'!$A:$G,'2025-26 Policy and Econ'!$1:$5</definedName>
    <definedName name="_xlnm.Print_Titles" localSheetId="9">Calcite!$A:$G,Calcite!$1:$5</definedName>
    <definedName name="_xlnm.Print_Titles" localSheetId="7">ClrdoRvr!$A:$G,ClrdoRvr!$1:$5</definedName>
    <definedName name="_xlnm.Print_Titles" localSheetId="3">Existing!$A:$G,Existing!$1:$5</definedName>
    <definedName name="_xlnm.Print_Titles" localSheetId="8">'Red Bluff 2AA Bank'!$A:$G,'Red Bluff 2AA Bank'!$1:$5</definedName>
    <definedName name="_xlnm.Print_Titles" localSheetId="4">Reliability!$A:$G,Reliability!$1:$5</definedName>
    <definedName name="_xlnm.Print_Titles" localSheetId="2">Summary!$A:$G,Summary!$1:$5</definedName>
    <definedName name="_xlnm.Print_Titles" localSheetId="6">WOD!$A:$G,WOD!$1:$5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4" i="22" l="1"/>
  <c r="D103" i="22"/>
  <c r="E103" i="22"/>
  <c r="E104" i="22" s="1"/>
  <c r="F99" i="22"/>
  <c r="F100" i="22"/>
  <c r="F101" i="22"/>
  <c r="F102" i="22"/>
  <c r="F98" i="22"/>
  <c r="F103" i="22" s="1"/>
  <c r="F104" i="22" s="1"/>
  <c r="G99" i="22"/>
  <c r="G100" i="22"/>
  <c r="G101" i="22"/>
  <c r="G102" i="22"/>
  <c r="G98" i="22"/>
  <c r="G103" i="22" s="1"/>
  <c r="G104" i="22" s="1"/>
  <c r="F92" i="22"/>
  <c r="H92" i="22" s="1"/>
  <c r="H13" i="15"/>
  <c r="A92" i="9"/>
  <c r="A92" i="18"/>
  <c r="A92" i="10"/>
  <c r="A92" i="13"/>
  <c r="A92" i="2"/>
  <c r="H101" i="22" l="1"/>
  <c r="J146" i="21"/>
  <c r="F201" i="21" l="1"/>
  <c r="I199" i="21"/>
  <c r="I198" i="21"/>
  <c r="I197" i="21"/>
  <c r="I195" i="21"/>
  <c r="I194" i="21"/>
  <c r="I184" i="21"/>
  <c r="I175" i="21"/>
  <c r="I180" i="21"/>
  <c r="F180" i="21"/>
  <c r="G63" i="23" l="1"/>
  <c r="F63" i="23"/>
  <c r="I201" i="21" l="1"/>
  <c r="E30" i="23"/>
  <c r="D30" i="23"/>
  <c r="E17" i="23"/>
  <c r="D17" i="23"/>
  <c r="D16" i="23"/>
  <c r="E16" i="23"/>
  <c r="D15" i="23"/>
  <c r="E15" i="23"/>
  <c r="E18" i="23"/>
  <c r="D18" i="23"/>
  <c r="E14" i="23"/>
  <c r="F16" i="23" l="1"/>
  <c r="G16" i="23" s="1"/>
  <c r="F17" i="23"/>
  <c r="G17" i="23" s="1"/>
  <c r="F15" i="23"/>
  <c r="G15" i="23" s="1"/>
  <c r="F171" i="21" l="1"/>
  <c r="I171" i="21"/>
  <c r="I224" i="22" l="1"/>
  <c r="J224" i="22"/>
  <c r="E196" i="22"/>
  <c r="F196" i="22"/>
  <c r="G196" i="22"/>
  <c r="H196" i="22"/>
  <c r="I196" i="22"/>
  <c r="J196" i="22"/>
  <c r="D196" i="22"/>
  <c r="E168" i="22"/>
  <c r="F168" i="22"/>
  <c r="G168" i="22"/>
  <c r="H168" i="22"/>
  <c r="I168" i="22"/>
  <c r="J168" i="22"/>
  <c r="D168" i="22"/>
  <c r="E139" i="22"/>
  <c r="F139" i="22"/>
  <c r="G139" i="22"/>
  <c r="H139" i="22"/>
  <c r="I139" i="22"/>
  <c r="J139" i="22"/>
  <c r="D139" i="22"/>
  <c r="F181" i="21" l="1"/>
  <c r="D35" i="22" l="1"/>
  <c r="D75" i="22" l="1"/>
  <c r="E54" i="23" l="1"/>
  <c r="E53" i="23"/>
  <c r="E55" i="23" s="1"/>
  <c r="E52" i="23"/>
  <c r="E51" i="23"/>
  <c r="D51" i="23"/>
  <c r="F51" i="23" l="1"/>
  <c r="G51" i="23"/>
  <c r="E39" i="23"/>
  <c r="D39" i="23"/>
  <c r="F39" i="23" l="1"/>
  <c r="G39" i="23"/>
  <c r="K195" i="22"/>
  <c r="L195" i="22" s="1"/>
  <c r="K167" i="22"/>
  <c r="L167" i="22" s="1"/>
  <c r="K138" i="22"/>
  <c r="K223" i="22" l="1"/>
  <c r="L223" i="22" s="1"/>
  <c r="L138" i="22"/>
  <c r="E19" i="23" l="1"/>
  <c r="D49" i="22" l="1"/>
  <c r="F191" i="21" l="1"/>
  <c r="F187" i="21"/>
  <c r="F185" i="21"/>
  <c r="F184" i="21"/>
  <c r="F189" i="21" l="1"/>
  <c r="F188" i="21"/>
  <c r="F179" i="21"/>
  <c r="F178" i="21"/>
  <c r="F177" i="21"/>
  <c r="F175" i="21"/>
  <c r="F174" i="21"/>
  <c r="F169" i="21" l="1"/>
  <c r="F168" i="21"/>
  <c r="F167" i="21"/>
  <c r="F165" i="21"/>
  <c r="F164" i="21"/>
  <c r="I118" i="21" l="1"/>
  <c r="I65" i="21"/>
  <c r="I38" i="21"/>
  <c r="I211" i="21" l="1"/>
  <c r="I181" i="21"/>
  <c r="I177" i="21" s="1"/>
  <c r="I164" i="21"/>
  <c r="D54" i="23" l="1"/>
  <c r="D52" i="23"/>
  <c r="D53" i="23" s="1"/>
  <c r="G30" i="23"/>
  <c r="F18" i="23"/>
  <c r="G18" i="23" s="1"/>
  <c r="D14" i="23"/>
  <c r="F14" i="23" s="1"/>
  <c r="G14" i="23" s="1"/>
  <c r="J94" i="22"/>
  <c r="I165" i="21"/>
  <c r="I222" i="21"/>
  <c r="E57" i="22"/>
  <c r="K193" i="22"/>
  <c r="L193" i="22" s="1"/>
  <c r="K194" i="22"/>
  <c r="L194" i="22" s="1"/>
  <c r="K165" i="22"/>
  <c r="L165" i="22" s="1"/>
  <c r="K166" i="22"/>
  <c r="L166" i="22" s="1"/>
  <c r="K137" i="22"/>
  <c r="L137" i="22" s="1"/>
  <c r="K136" i="22"/>
  <c r="L136" i="22" s="1"/>
  <c r="F53" i="23" l="1"/>
  <c r="G53" i="23"/>
  <c r="G54" i="23"/>
  <c r="F54" i="23"/>
  <c r="G52" i="23"/>
  <c r="F52" i="23"/>
  <c r="K222" i="22"/>
  <c r="L222" i="22" s="1"/>
  <c r="K221" i="22"/>
  <c r="L221" i="22" s="1"/>
  <c r="D131" i="21" l="1"/>
  <c r="D132" i="21"/>
  <c r="D133" i="21"/>
  <c r="D134" i="21"/>
  <c r="D135" i="21"/>
  <c r="D136" i="21"/>
  <c r="D137" i="21"/>
  <c r="D138" i="21"/>
  <c r="D139" i="21"/>
  <c r="D140" i="21"/>
  <c r="D141" i="21"/>
  <c r="D142" i="21"/>
  <c r="D143" i="21"/>
  <c r="D144" i="21"/>
  <c r="D146" i="21"/>
  <c r="D103" i="21"/>
  <c r="D104" i="21"/>
  <c r="D105" i="21"/>
  <c r="D106" i="21"/>
  <c r="D107" i="21"/>
  <c r="D108" i="21"/>
  <c r="D109" i="21"/>
  <c r="D110" i="21"/>
  <c r="D111" i="21"/>
  <c r="D112" i="21"/>
  <c r="D113" i="21"/>
  <c r="D114" i="21"/>
  <c r="D115" i="21"/>
  <c r="D116" i="21"/>
  <c r="D117" i="21"/>
  <c r="D119" i="21"/>
  <c r="D77" i="21"/>
  <c r="D78" i="21"/>
  <c r="D79" i="21"/>
  <c r="D80" i="21"/>
  <c r="D81" i="21"/>
  <c r="D82" i="21"/>
  <c r="D83" i="21"/>
  <c r="D84" i="21"/>
  <c r="D85" i="21"/>
  <c r="D86" i="21"/>
  <c r="D87" i="21"/>
  <c r="D88" i="21"/>
  <c r="D89" i="21"/>
  <c r="D90" i="21"/>
  <c r="D92" i="21"/>
  <c r="D73" i="21"/>
  <c r="D74" i="21"/>
  <c r="D75" i="21"/>
  <c r="D76" i="21"/>
  <c r="D69" i="21"/>
  <c r="D70" i="21"/>
  <c r="D71" i="21"/>
  <c r="D72" i="21"/>
  <c r="D68" i="21"/>
  <c r="D65" i="21"/>
  <c r="D63" i="21"/>
  <c r="D62" i="21"/>
  <c r="D61" i="21"/>
  <c r="D60" i="21"/>
  <c r="D59" i="21"/>
  <c r="D58" i="21"/>
  <c r="D57" i="21"/>
  <c r="D56" i="21"/>
  <c r="D55" i="21"/>
  <c r="D54" i="21"/>
  <c r="D53" i="21"/>
  <c r="D52" i="21"/>
  <c r="D51" i="21"/>
  <c r="D50" i="21"/>
  <c r="D49" i="21"/>
  <c r="D48" i="21"/>
  <c r="D47" i="21"/>
  <c r="D46" i="21"/>
  <c r="D45" i="21"/>
  <c r="D44" i="21"/>
  <c r="D43" i="21"/>
  <c r="D42" i="21"/>
  <c r="D41" i="21"/>
  <c r="I146" i="21"/>
  <c r="I92" i="21" l="1"/>
  <c r="I115" i="21"/>
  <c r="I116" i="21"/>
  <c r="I117" i="21"/>
  <c r="F57" i="22" l="1"/>
  <c r="G57" i="22" s="1"/>
  <c r="H57" i="22" s="1"/>
  <c r="I57" i="22" s="1"/>
  <c r="J57" i="22" s="1"/>
  <c r="K57" i="22" s="1"/>
  <c r="L57" i="22" s="1"/>
  <c r="M57" i="22" s="1"/>
  <c r="N57" i="22" s="1"/>
  <c r="O57" i="22" s="1"/>
  <c r="P57" i="22" s="1"/>
  <c r="Q57" i="22" s="1"/>
  <c r="R57" i="22" s="1"/>
  <c r="S57" i="22" s="1"/>
  <c r="E66" i="22"/>
  <c r="F66" i="22" s="1"/>
  <c r="G66" i="22" s="1"/>
  <c r="H66" i="22" s="1"/>
  <c r="I66" i="22" s="1"/>
  <c r="J66" i="22" s="1"/>
  <c r="K66" i="22" s="1"/>
  <c r="L66" i="22" s="1"/>
  <c r="M66" i="22" s="1"/>
  <c r="N66" i="22" s="1"/>
  <c r="O66" i="22" s="1"/>
  <c r="P66" i="22" s="1"/>
  <c r="Q66" i="22" s="1"/>
  <c r="R66" i="22" s="1"/>
  <c r="S66" i="22" s="1"/>
  <c r="D55" i="23" l="1"/>
  <c r="F55" i="23" l="1"/>
  <c r="G55" i="23"/>
  <c r="F30" i="23"/>
  <c r="D19" i="23"/>
  <c r="F19" i="23" s="1"/>
  <c r="G19" i="23" s="1"/>
  <c r="D94" i="22" l="1"/>
  <c r="G89" i="22"/>
  <c r="G90" i="22"/>
  <c r="G91" i="22"/>
  <c r="G92" i="22"/>
  <c r="G93" i="22"/>
  <c r="E94" i="22"/>
  <c r="E48" i="22"/>
  <c r="F48" i="22" s="1"/>
  <c r="G48" i="22" s="1"/>
  <c r="E47" i="22"/>
  <c r="F47" i="22" s="1"/>
  <c r="G47" i="22" s="1"/>
  <c r="E45" i="22"/>
  <c r="F45" i="22" s="1"/>
  <c r="G45" i="22" s="1"/>
  <c r="E46" i="22"/>
  <c r="F46" i="22" s="1"/>
  <c r="G46" i="22" s="1"/>
  <c r="E44" i="22"/>
  <c r="K172" i="22"/>
  <c r="K173" i="22"/>
  <c r="L173" i="22" s="1"/>
  <c r="K174" i="22"/>
  <c r="L174" i="22" s="1"/>
  <c r="K175" i="22"/>
  <c r="L175" i="22" s="1"/>
  <c r="K176" i="22"/>
  <c r="L176" i="22" s="1"/>
  <c r="K177" i="22"/>
  <c r="L177" i="22" s="1"/>
  <c r="K178" i="22"/>
  <c r="L178" i="22" s="1"/>
  <c r="K179" i="22"/>
  <c r="L179" i="22" s="1"/>
  <c r="K180" i="22"/>
  <c r="L180" i="22" s="1"/>
  <c r="K181" i="22"/>
  <c r="L181" i="22" s="1"/>
  <c r="K182" i="22"/>
  <c r="L182" i="22" s="1"/>
  <c r="K183" i="22"/>
  <c r="L183" i="22" s="1"/>
  <c r="K184" i="22"/>
  <c r="L184" i="22" s="1"/>
  <c r="K185" i="22"/>
  <c r="L185" i="22" s="1"/>
  <c r="K186" i="22"/>
  <c r="L186" i="22" s="1"/>
  <c r="K187" i="22"/>
  <c r="L187" i="22" s="1"/>
  <c r="K188" i="22"/>
  <c r="L188" i="22" s="1"/>
  <c r="K189" i="22"/>
  <c r="L189" i="22" s="1"/>
  <c r="K190" i="22"/>
  <c r="L190" i="22" s="1"/>
  <c r="K191" i="22"/>
  <c r="L191" i="22" s="1"/>
  <c r="K192" i="22"/>
  <c r="L192" i="22" s="1"/>
  <c r="K144" i="22"/>
  <c r="K145" i="22"/>
  <c r="L145" i="22" s="1"/>
  <c r="K146" i="22"/>
  <c r="L146" i="22" s="1"/>
  <c r="K147" i="22"/>
  <c r="L147" i="22" s="1"/>
  <c r="K148" i="22"/>
  <c r="L148" i="22" s="1"/>
  <c r="K149" i="22"/>
  <c r="L149" i="22" s="1"/>
  <c r="K150" i="22"/>
  <c r="L150" i="22" s="1"/>
  <c r="K151" i="22"/>
  <c r="L151" i="22" s="1"/>
  <c r="K152" i="22"/>
  <c r="L152" i="22" s="1"/>
  <c r="K153" i="22"/>
  <c r="L153" i="22" s="1"/>
  <c r="K154" i="22"/>
  <c r="L154" i="22" s="1"/>
  <c r="K155" i="22"/>
  <c r="L155" i="22" s="1"/>
  <c r="K156" i="22"/>
  <c r="L156" i="22" s="1"/>
  <c r="K157" i="22"/>
  <c r="L157" i="22" s="1"/>
  <c r="K158" i="22"/>
  <c r="L158" i="22" s="1"/>
  <c r="K159" i="22"/>
  <c r="L159" i="22" s="1"/>
  <c r="K160" i="22"/>
  <c r="L160" i="22" s="1"/>
  <c r="K161" i="22"/>
  <c r="L161" i="22" s="1"/>
  <c r="K162" i="22"/>
  <c r="L162" i="22" s="1"/>
  <c r="K163" i="22"/>
  <c r="L163" i="22" s="1"/>
  <c r="K164" i="22"/>
  <c r="L164" i="22" s="1"/>
  <c r="K115" i="22"/>
  <c r="K116" i="22"/>
  <c r="L116" i="22" s="1"/>
  <c r="K117" i="22"/>
  <c r="L117" i="22" s="1"/>
  <c r="K118" i="22"/>
  <c r="L118" i="22" s="1"/>
  <c r="K119" i="22"/>
  <c r="L119" i="22" s="1"/>
  <c r="K120" i="22"/>
  <c r="L120" i="22" s="1"/>
  <c r="K121" i="22"/>
  <c r="L121" i="22" s="1"/>
  <c r="K122" i="22"/>
  <c r="L122" i="22" s="1"/>
  <c r="K123" i="22"/>
  <c r="L123" i="22" s="1"/>
  <c r="K124" i="22"/>
  <c r="L124" i="22" s="1"/>
  <c r="K125" i="22"/>
  <c r="L125" i="22" s="1"/>
  <c r="K126" i="22"/>
  <c r="L126" i="22" s="1"/>
  <c r="K127" i="22"/>
  <c r="L127" i="22" s="1"/>
  <c r="K128" i="22"/>
  <c r="L128" i="22" s="1"/>
  <c r="K129" i="22"/>
  <c r="L129" i="22" s="1"/>
  <c r="K130" i="22"/>
  <c r="L130" i="22" s="1"/>
  <c r="K131" i="22"/>
  <c r="L131" i="22" s="1"/>
  <c r="K132" i="22"/>
  <c r="L132" i="22" s="1"/>
  <c r="K133" i="22"/>
  <c r="L133" i="22" s="1"/>
  <c r="K134" i="22"/>
  <c r="L134" i="22" s="1"/>
  <c r="K135" i="22"/>
  <c r="L135" i="22" s="1"/>
  <c r="H220" i="22"/>
  <c r="G220" i="22"/>
  <c r="F220" i="22"/>
  <c r="E220" i="22"/>
  <c r="D220" i="22"/>
  <c r="H219" i="22"/>
  <c r="G219" i="22"/>
  <c r="F219" i="22"/>
  <c r="E219" i="22"/>
  <c r="D219" i="22"/>
  <c r="H218" i="22"/>
  <c r="G218" i="22"/>
  <c r="F218" i="22"/>
  <c r="E218" i="22"/>
  <c r="D218" i="22"/>
  <c r="H217" i="22"/>
  <c r="G217" i="22"/>
  <c r="F217" i="22"/>
  <c r="E217" i="22"/>
  <c r="D217" i="22"/>
  <c r="H216" i="22"/>
  <c r="G216" i="22"/>
  <c r="F216" i="22"/>
  <c r="E216" i="22"/>
  <c r="D216" i="22"/>
  <c r="H215" i="22"/>
  <c r="G215" i="22"/>
  <c r="F215" i="22"/>
  <c r="E215" i="22"/>
  <c r="D215" i="22"/>
  <c r="H214" i="22"/>
  <c r="G214" i="22"/>
  <c r="F214" i="22"/>
  <c r="E214" i="22"/>
  <c r="D214" i="22"/>
  <c r="H213" i="22"/>
  <c r="G213" i="22"/>
  <c r="F213" i="22"/>
  <c r="E213" i="22"/>
  <c r="D213" i="22"/>
  <c r="H212" i="22"/>
  <c r="G212" i="22"/>
  <c r="F212" i="22"/>
  <c r="E212" i="22"/>
  <c r="D212" i="22"/>
  <c r="H211" i="22"/>
  <c r="G211" i="22"/>
  <c r="F211" i="22"/>
  <c r="E211" i="22"/>
  <c r="D211" i="22"/>
  <c r="H210" i="22"/>
  <c r="G210" i="22"/>
  <c r="F210" i="22"/>
  <c r="E210" i="22"/>
  <c r="D210" i="22"/>
  <c r="H209" i="22"/>
  <c r="G209" i="22"/>
  <c r="F209" i="22"/>
  <c r="E209" i="22"/>
  <c r="D209" i="22"/>
  <c r="H208" i="22"/>
  <c r="G208" i="22"/>
  <c r="F208" i="22"/>
  <c r="E208" i="22"/>
  <c r="D208" i="22"/>
  <c r="H207" i="22"/>
  <c r="G207" i="22"/>
  <c r="F207" i="22"/>
  <c r="E207" i="22"/>
  <c r="D207" i="22"/>
  <c r="H206" i="22"/>
  <c r="G206" i="22"/>
  <c r="F206" i="22"/>
  <c r="E206" i="22"/>
  <c r="D206" i="22"/>
  <c r="H205" i="22"/>
  <c r="G205" i="22"/>
  <c r="F205" i="22"/>
  <c r="E205" i="22"/>
  <c r="D205" i="22"/>
  <c r="H204" i="22"/>
  <c r="G204" i="22"/>
  <c r="F204" i="22"/>
  <c r="E204" i="22"/>
  <c r="D204" i="22"/>
  <c r="H203" i="22"/>
  <c r="G203" i="22"/>
  <c r="F203" i="22"/>
  <c r="E203" i="22"/>
  <c r="D203" i="22"/>
  <c r="H202" i="22"/>
  <c r="G202" i="22"/>
  <c r="F202" i="22"/>
  <c r="E202" i="22"/>
  <c r="D202" i="22"/>
  <c r="H201" i="22"/>
  <c r="G201" i="22"/>
  <c r="F201" i="22"/>
  <c r="E201" i="22"/>
  <c r="D201" i="22"/>
  <c r="H200" i="22"/>
  <c r="G200" i="22"/>
  <c r="F200" i="22"/>
  <c r="E200" i="22"/>
  <c r="D200" i="22"/>
  <c r="E8" i="22"/>
  <c r="F8" i="22" s="1"/>
  <c r="G8" i="22" s="1"/>
  <c r="H8" i="22" s="1"/>
  <c r="I8" i="22" s="1"/>
  <c r="J8" i="22" s="1"/>
  <c r="K8" i="22" s="1"/>
  <c r="L8" i="22" s="1"/>
  <c r="M8" i="22" s="1"/>
  <c r="N8" i="22" s="1"/>
  <c r="O8" i="22" s="1"/>
  <c r="P8" i="22" s="1"/>
  <c r="Q8" i="22" s="1"/>
  <c r="R8" i="22" s="1"/>
  <c r="S8" i="22" s="1"/>
  <c r="G224" i="22" l="1"/>
  <c r="H224" i="22"/>
  <c r="L115" i="22"/>
  <c r="K139" i="22"/>
  <c r="L139" i="22" s="1"/>
  <c r="L144" i="22"/>
  <c r="K168" i="22"/>
  <c r="L168" i="22" s="1"/>
  <c r="E224" i="22"/>
  <c r="F224" i="22"/>
  <c r="D224" i="22"/>
  <c r="L172" i="22"/>
  <c r="K196" i="22"/>
  <c r="L196" i="22" s="1"/>
  <c r="G94" i="22"/>
  <c r="E49" i="22"/>
  <c r="F49" i="22" s="1"/>
  <c r="G49" i="22" s="1"/>
  <c r="F44" i="22"/>
  <c r="G44" i="22" s="1"/>
  <c r="K214" i="22"/>
  <c r="L214" i="22" s="1"/>
  <c r="K206" i="22"/>
  <c r="L206" i="22" s="1"/>
  <c r="K215" i="22"/>
  <c r="L215" i="22" s="1"/>
  <c r="K207" i="22"/>
  <c r="L207" i="22" s="1"/>
  <c r="K220" i="22"/>
  <c r="L220" i="22" s="1"/>
  <c r="K212" i="22"/>
  <c r="L212" i="22" s="1"/>
  <c r="K204" i="22"/>
  <c r="L204" i="22" s="1"/>
  <c r="K219" i="22"/>
  <c r="L219" i="22" s="1"/>
  <c r="K211" i="22"/>
  <c r="L211" i="22" s="1"/>
  <c r="K203" i="22"/>
  <c r="L203" i="22" s="1"/>
  <c r="K200" i="22"/>
  <c r="K213" i="22"/>
  <c r="L213" i="22" s="1"/>
  <c r="K205" i="22"/>
  <c r="L205" i="22" s="1"/>
  <c r="K218" i="22"/>
  <c r="L218" i="22" s="1"/>
  <c r="K210" i="22"/>
  <c r="L210" i="22" s="1"/>
  <c r="K202" i="22"/>
  <c r="L202" i="22" s="1"/>
  <c r="K217" i="22"/>
  <c r="L217" i="22" s="1"/>
  <c r="K209" i="22"/>
  <c r="L209" i="22" s="1"/>
  <c r="K201" i="22"/>
  <c r="L201" i="22" s="1"/>
  <c r="K216" i="22"/>
  <c r="L216" i="22" s="1"/>
  <c r="K208" i="22"/>
  <c r="L208" i="22" s="1"/>
  <c r="E11" i="22"/>
  <c r="E21" i="22" s="1"/>
  <c r="L200" i="22" l="1"/>
  <c r="K224" i="22"/>
  <c r="L224" i="22" s="1"/>
  <c r="E30" i="22"/>
  <c r="F30" i="22" s="1"/>
  <c r="G30" i="22" l="1"/>
  <c r="F91" i="22"/>
  <c r="H100" i="22" s="1"/>
  <c r="H91" i="22" l="1"/>
  <c r="K91" i="22"/>
  <c r="D161" i="21"/>
  <c r="I114" i="21"/>
  <c r="I113" i="21"/>
  <c r="I112" i="21"/>
  <c r="I111" i="21"/>
  <c r="I110" i="21"/>
  <c r="I109" i="21"/>
  <c r="H3" i="18" l="1"/>
  <c r="J4" i="18"/>
  <c r="K4" i="18" s="1"/>
  <c r="L4" i="18" s="1"/>
  <c r="M4" i="18" s="1"/>
  <c r="N4" i="18" s="1"/>
  <c r="O4" i="18" s="1"/>
  <c r="P4" i="18" s="1"/>
  <c r="Q4" i="18" s="1"/>
  <c r="R4" i="18" s="1"/>
  <c r="S4" i="18" s="1"/>
  <c r="T4" i="18" s="1"/>
  <c r="U4" i="18" s="1"/>
  <c r="V4" i="18" s="1"/>
  <c r="W4" i="18" s="1"/>
  <c r="A8" i="18"/>
  <c r="A10" i="18" s="1"/>
  <c r="A11" i="18" s="1"/>
  <c r="A13" i="18" s="1"/>
  <c r="A15" i="18" s="1"/>
  <c r="A16" i="18" s="1"/>
  <c r="A18" i="18" s="1"/>
  <c r="A19" i="18" s="1"/>
  <c r="A21" i="18" s="1"/>
  <c r="A23" i="18" s="1"/>
  <c r="A24" i="18" s="1"/>
  <c r="A25" i="18" s="1"/>
  <c r="A27" i="18" s="1"/>
  <c r="I13" i="18"/>
  <c r="J13" i="18"/>
  <c r="K13" i="18"/>
  <c r="L13" i="18"/>
  <c r="M13" i="18"/>
  <c r="N13" i="18"/>
  <c r="O13" i="18"/>
  <c r="P13" i="18"/>
  <c r="Q13" i="18"/>
  <c r="R13" i="18"/>
  <c r="S13" i="18"/>
  <c r="T13" i="18"/>
  <c r="U13" i="18"/>
  <c r="V13" i="18"/>
  <c r="W13" i="18"/>
  <c r="I15" i="18"/>
  <c r="J15" i="18"/>
  <c r="J18" i="18" s="1"/>
  <c r="K15" i="18"/>
  <c r="L15" i="18"/>
  <c r="L18" i="18" s="1"/>
  <c r="M15" i="18"/>
  <c r="N15" i="18"/>
  <c r="N18" i="18" s="1"/>
  <c r="O15" i="18"/>
  <c r="P15" i="18"/>
  <c r="Q15" i="18"/>
  <c r="Q18" i="18" s="1"/>
  <c r="R15" i="18"/>
  <c r="R18" i="18" s="1"/>
  <c r="S15" i="18"/>
  <c r="T15" i="18"/>
  <c r="T18" i="18" s="1"/>
  <c r="U15" i="18"/>
  <c r="U18" i="18" s="1"/>
  <c r="V15" i="18"/>
  <c r="V18" i="18" s="1"/>
  <c r="W15" i="18"/>
  <c r="W18" i="18" s="1"/>
  <c r="I16" i="18"/>
  <c r="J16" i="18"/>
  <c r="K16" i="18"/>
  <c r="L16" i="18"/>
  <c r="M16" i="18"/>
  <c r="N16" i="18"/>
  <c r="O16" i="18"/>
  <c r="P16" i="18"/>
  <c r="Q16" i="18"/>
  <c r="R16" i="18"/>
  <c r="S16" i="18"/>
  <c r="T16" i="18"/>
  <c r="U16" i="18"/>
  <c r="V16" i="18"/>
  <c r="W16" i="18"/>
  <c r="I18" i="18"/>
  <c r="K18" i="18"/>
  <c r="P18" i="18"/>
  <c r="S18" i="18"/>
  <c r="S21" i="18" s="1"/>
  <c r="I19" i="18"/>
  <c r="J19" i="18"/>
  <c r="K19" i="18"/>
  <c r="K21" i="18" s="1"/>
  <c r="L19" i="18"/>
  <c r="M19" i="18"/>
  <c r="N19" i="18"/>
  <c r="O19" i="18"/>
  <c r="P19" i="18"/>
  <c r="Q19" i="18"/>
  <c r="R19" i="18"/>
  <c r="S19" i="18"/>
  <c r="T19" i="18"/>
  <c r="U19" i="18"/>
  <c r="V19" i="18"/>
  <c r="W19" i="18"/>
  <c r="I25" i="18"/>
  <c r="J25" i="18"/>
  <c r="K25" i="18"/>
  <c r="L25" i="18"/>
  <c r="M25" i="18"/>
  <c r="N25" i="18"/>
  <c r="O25" i="18"/>
  <c r="P25" i="18"/>
  <c r="Q25" i="18"/>
  <c r="R25" i="18"/>
  <c r="S25" i="18"/>
  <c r="T25" i="18"/>
  <c r="U25" i="18"/>
  <c r="V25" i="18"/>
  <c r="W25" i="18"/>
  <c r="A28" i="18"/>
  <c r="A29" i="18" s="1"/>
  <c r="A31" i="18" s="1"/>
  <c r="A32" i="18" s="1"/>
  <c r="A35" i="18" s="1"/>
  <c r="A36" i="18" s="1"/>
  <c r="A37" i="18" s="1"/>
  <c r="A38" i="18" s="1"/>
  <c r="A39" i="18" s="1"/>
  <c r="A40" i="18" s="1"/>
  <c r="A43" i="18" s="1"/>
  <c r="A44" i="18" s="1"/>
  <c r="A45" i="18" s="1"/>
  <c r="A46" i="18" s="1"/>
  <c r="A47" i="18" s="1"/>
  <c r="A50" i="18" s="1"/>
  <c r="A51" i="18" s="1"/>
  <c r="A52" i="18" s="1"/>
  <c r="A53" i="18" s="1"/>
  <c r="A54" i="18" s="1"/>
  <c r="A57" i="18" s="1"/>
  <c r="A58" i="18" s="1"/>
  <c r="A59" i="18" s="1"/>
  <c r="A60" i="18" s="1"/>
  <c r="A63" i="18" s="1"/>
  <c r="A64" i="18" s="1"/>
  <c r="A65" i="18" s="1"/>
  <c r="A66" i="18" s="1"/>
  <c r="A69" i="18" s="1"/>
  <c r="A70" i="18" s="1"/>
  <c r="A71" i="18" s="1"/>
  <c r="A72" i="18" s="1"/>
  <c r="A73" i="18" s="1"/>
  <c r="A76" i="18" s="1"/>
  <c r="A77" i="18" s="1"/>
  <c r="A78" i="18" s="1"/>
  <c r="A79" i="18" s="1"/>
  <c r="A80" i="18" s="1"/>
  <c r="A83" i="18" s="1"/>
  <c r="A84" i="18" s="1"/>
  <c r="A85" i="18" s="1"/>
  <c r="A86" i="18" s="1"/>
  <c r="A87" i="18" s="1"/>
  <c r="A88" i="18" s="1"/>
  <c r="A89" i="18" s="1"/>
  <c r="I29" i="18"/>
  <c r="J29" i="18"/>
  <c r="K29" i="18"/>
  <c r="L29" i="18"/>
  <c r="M29" i="18"/>
  <c r="N29" i="18"/>
  <c r="O29" i="18"/>
  <c r="P29" i="18"/>
  <c r="Q29" i="18"/>
  <c r="R29" i="18"/>
  <c r="S29" i="18"/>
  <c r="T29" i="18"/>
  <c r="U29" i="18"/>
  <c r="V29" i="18"/>
  <c r="W29" i="18"/>
  <c r="I31" i="18"/>
  <c r="J31" i="18"/>
  <c r="K31" i="18"/>
  <c r="L31" i="18"/>
  <c r="M31" i="18"/>
  <c r="N31" i="18"/>
  <c r="O31" i="18"/>
  <c r="P31" i="18"/>
  <c r="Q31" i="18"/>
  <c r="R31" i="18"/>
  <c r="S31" i="18"/>
  <c r="T31" i="18"/>
  <c r="U31" i="18"/>
  <c r="V31" i="18"/>
  <c r="W31" i="18"/>
  <c r="I32" i="18"/>
  <c r="J32" i="18"/>
  <c r="K32" i="18"/>
  <c r="L32" i="18"/>
  <c r="M32" i="18"/>
  <c r="N32" i="18"/>
  <c r="O32" i="18"/>
  <c r="P32" i="18"/>
  <c r="Q32" i="18"/>
  <c r="R32" i="18"/>
  <c r="S32" i="18"/>
  <c r="T32" i="18"/>
  <c r="U32" i="18"/>
  <c r="V32" i="18"/>
  <c r="W32" i="18"/>
  <c r="I36" i="18"/>
  <c r="J36" i="18"/>
  <c r="K36" i="18"/>
  <c r="L36" i="18"/>
  <c r="M36" i="18"/>
  <c r="N36" i="18"/>
  <c r="O36" i="18"/>
  <c r="P36" i="18"/>
  <c r="Q36" i="18"/>
  <c r="R36" i="18"/>
  <c r="S36" i="18"/>
  <c r="T36" i="18"/>
  <c r="U36" i="18"/>
  <c r="V36" i="18"/>
  <c r="W36" i="18"/>
  <c r="D37" i="18"/>
  <c r="H3" i="10"/>
  <c r="J4" i="10"/>
  <c r="J23" i="10" s="1"/>
  <c r="A8" i="10"/>
  <c r="A10" i="10" s="1"/>
  <c r="A11" i="10" s="1"/>
  <c r="A13" i="10" s="1"/>
  <c r="A15" i="10" s="1"/>
  <c r="A16" i="10" s="1"/>
  <c r="A18" i="10" s="1"/>
  <c r="A19" i="10" s="1"/>
  <c r="A21" i="10" s="1"/>
  <c r="A23" i="10" s="1"/>
  <c r="A24" i="10" s="1"/>
  <c r="A25" i="10" s="1"/>
  <c r="A27" i="10" s="1"/>
  <c r="A28" i="10" s="1"/>
  <c r="A29" i="10" s="1"/>
  <c r="A31" i="10" s="1"/>
  <c r="A32" i="10" s="1"/>
  <c r="A35" i="10" s="1"/>
  <c r="A36" i="10" s="1"/>
  <c r="A37" i="10" s="1"/>
  <c r="A38" i="10" s="1"/>
  <c r="A39" i="10" s="1"/>
  <c r="A40" i="10" s="1"/>
  <c r="A43" i="10" s="1"/>
  <c r="A44" i="10" s="1"/>
  <c r="A45" i="10" s="1"/>
  <c r="A46" i="10" s="1"/>
  <c r="A47" i="10" s="1"/>
  <c r="A50" i="10" s="1"/>
  <c r="A51" i="10" s="1"/>
  <c r="A52" i="10" s="1"/>
  <c r="A53" i="10" s="1"/>
  <c r="A54" i="10" s="1"/>
  <c r="A57" i="10" s="1"/>
  <c r="A58" i="10" s="1"/>
  <c r="A59" i="10" s="1"/>
  <c r="A60" i="10" s="1"/>
  <c r="A63" i="10" s="1"/>
  <c r="A64" i="10" s="1"/>
  <c r="A65" i="10" s="1"/>
  <c r="A66" i="10" s="1"/>
  <c r="A69" i="10" s="1"/>
  <c r="A70" i="10" s="1"/>
  <c r="A71" i="10" s="1"/>
  <c r="A72" i="10" s="1"/>
  <c r="A73" i="10" s="1"/>
  <c r="A76" i="10" s="1"/>
  <c r="A77" i="10" s="1"/>
  <c r="A78" i="10" s="1"/>
  <c r="A79" i="10" s="1"/>
  <c r="A80" i="10" s="1"/>
  <c r="A83" i="10" s="1"/>
  <c r="A84" i="10" s="1"/>
  <c r="A85" i="10" s="1"/>
  <c r="A86" i="10" s="1"/>
  <c r="A87" i="10" s="1"/>
  <c r="A88" i="10" s="1"/>
  <c r="A89" i="10" s="1"/>
  <c r="I13" i="10"/>
  <c r="J13" i="10"/>
  <c r="K13" i="10"/>
  <c r="L13" i="10"/>
  <c r="M13" i="10"/>
  <c r="N13" i="10"/>
  <c r="O13" i="10"/>
  <c r="P13" i="10"/>
  <c r="Q13" i="10"/>
  <c r="R13" i="10"/>
  <c r="S13" i="10"/>
  <c r="T13" i="10"/>
  <c r="U13" i="10"/>
  <c r="V13" i="10"/>
  <c r="W13" i="10"/>
  <c r="I15" i="10"/>
  <c r="J15" i="10"/>
  <c r="K15" i="10"/>
  <c r="L15" i="10"/>
  <c r="M15" i="10"/>
  <c r="N15" i="10"/>
  <c r="O15" i="10"/>
  <c r="P15" i="10"/>
  <c r="Q15" i="10"/>
  <c r="R15" i="10"/>
  <c r="S15" i="10"/>
  <c r="T15" i="10"/>
  <c r="U15" i="10"/>
  <c r="V15" i="10"/>
  <c r="W15" i="10"/>
  <c r="I16" i="10"/>
  <c r="J16" i="10"/>
  <c r="K16" i="10"/>
  <c r="K21" i="10" s="1"/>
  <c r="L16" i="10"/>
  <c r="L21" i="10" s="1"/>
  <c r="M16" i="10"/>
  <c r="N16" i="10"/>
  <c r="O16" i="10"/>
  <c r="P16" i="10"/>
  <c r="Q16" i="10"/>
  <c r="R16" i="10"/>
  <c r="S16" i="10"/>
  <c r="S21" i="10" s="1"/>
  <c r="T16" i="10"/>
  <c r="T21" i="10" s="1"/>
  <c r="U16" i="10"/>
  <c r="V16" i="10"/>
  <c r="W16" i="10"/>
  <c r="I18" i="10"/>
  <c r="K18" i="10"/>
  <c r="L18" i="10"/>
  <c r="O18" i="10"/>
  <c r="O21" i="10" s="1"/>
  <c r="P18" i="10"/>
  <c r="Q18" i="10"/>
  <c r="S18" i="10"/>
  <c r="T18" i="10"/>
  <c r="W18" i="10"/>
  <c r="W21" i="10" s="1"/>
  <c r="I19" i="10"/>
  <c r="J19" i="10"/>
  <c r="K19" i="10"/>
  <c r="L19" i="10"/>
  <c r="M19" i="10"/>
  <c r="N19" i="10"/>
  <c r="O19" i="10"/>
  <c r="P19" i="10"/>
  <c r="P21" i="10" s="1"/>
  <c r="Q19" i="10"/>
  <c r="R19" i="10"/>
  <c r="S19" i="10"/>
  <c r="T19" i="10"/>
  <c r="U19" i="10"/>
  <c r="V19" i="10"/>
  <c r="W19" i="10"/>
  <c r="I21" i="10"/>
  <c r="Q21" i="10"/>
  <c r="I25" i="10"/>
  <c r="J25" i="10"/>
  <c r="K25" i="10"/>
  <c r="L25" i="10"/>
  <c r="M25" i="10"/>
  <c r="N25" i="10"/>
  <c r="O25" i="10"/>
  <c r="P25" i="10"/>
  <c r="Q25" i="10"/>
  <c r="R25" i="10"/>
  <c r="S25" i="10"/>
  <c r="T25" i="10"/>
  <c r="U25" i="10"/>
  <c r="V25" i="10"/>
  <c r="W25" i="10"/>
  <c r="I29" i="10"/>
  <c r="J29" i="10"/>
  <c r="K29" i="10"/>
  <c r="L29" i="10"/>
  <c r="M29" i="10"/>
  <c r="N29" i="10"/>
  <c r="O29" i="10"/>
  <c r="P29" i="10"/>
  <c r="Q29" i="10"/>
  <c r="R29" i="10"/>
  <c r="S29" i="10"/>
  <c r="T29" i="10"/>
  <c r="U29" i="10"/>
  <c r="V29" i="10"/>
  <c r="W29" i="10"/>
  <c r="I31" i="10"/>
  <c r="J31" i="10"/>
  <c r="K31" i="10"/>
  <c r="L31" i="10"/>
  <c r="M31" i="10"/>
  <c r="N31" i="10"/>
  <c r="O31" i="10"/>
  <c r="P31" i="10"/>
  <c r="Q31" i="10"/>
  <c r="R31" i="10"/>
  <c r="S31" i="10"/>
  <c r="T31" i="10"/>
  <c r="U31" i="10"/>
  <c r="V31" i="10"/>
  <c r="W31" i="10"/>
  <c r="I32" i="10"/>
  <c r="J32" i="10"/>
  <c r="K32" i="10"/>
  <c r="L32" i="10"/>
  <c r="M32" i="10"/>
  <c r="N32" i="10"/>
  <c r="O32" i="10"/>
  <c r="P32" i="10"/>
  <c r="Q32" i="10"/>
  <c r="R32" i="10"/>
  <c r="S32" i="10"/>
  <c r="T32" i="10"/>
  <c r="U32" i="10"/>
  <c r="V32" i="10"/>
  <c r="W32" i="10"/>
  <c r="I36" i="10"/>
  <c r="J36" i="10"/>
  <c r="K36" i="10"/>
  <c r="L36" i="10"/>
  <c r="M36" i="10"/>
  <c r="N36" i="10"/>
  <c r="O36" i="10"/>
  <c r="P36" i="10"/>
  <c r="Q36" i="10"/>
  <c r="R36" i="10"/>
  <c r="S36" i="10"/>
  <c r="T36" i="10"/>
  <c r="U36" i="10"/>
  <c r="V36" i="10"/>
  <c r="W36" i="10"/>
  <c r="D37" i="10"/>
  <c r="H3" i="9"/>
  <c r="J4" i="9"/>
  <c r="K4" i="9" s="1"/>
  <c r="A8" i="9"/>
  <c r="A10" i="9" s="1"/>
  <c r="A11" i="9" s="1"/>
  <c r="A13" i="9" s="1"/>
  <c r="A15" i="9" s="1"/>
  <c r="A16" i="9" s="1"/>
  <c r="A18" i="9" s="1"/>
  <c r="A19" i="9" s="1"/>
  <c r="A21" i="9" s="1"/>
  <c r="A23" i="9" s="1"/>
  <c r="A24" i="9" s="1"/>
  <c r="A25" i="9" s="1"/>
  <c r="A27" i="9" s="1"/>
  <c r="A28" i="9" s="1"/>
  <c r="A29" i="9" s="1"/>
  <c r="A31" i="9" s="1"/>
  <c r="A32" i="9" s="1"/>
  <c r="A35" i="9" s="1"/>
  <c r="A36" i="9" s="1"/>
  <c r="A37" i="9" s="1"/>
  <c r="A38" i="9" s="1"/>
  <c r="A39" i="9" s="1"/>
  <c r="A40" i="9" s="1"/>
  <c r="A43" i="9" s="1"/>
  <c r="A44" i="9" s="1"/>
  <c r="A45" i="9" s="1"/>
  <c r="A46" i="9" s="1"/>
  <c r="A47" i="9" s="1"/>
  <c r="A50" i="9" s="1"/>
  <c r="A51" i="9" s="1"/>
  <c r="A52" i="9" s="1"/>
  <c r="A53" i="9" s="1"/>
  <c r="A54" i="9" s="1"/>
  <c r="A57" i="9" s="1"/>
  <c r="A58" i="9" s="1"/>
  <c r="A59" i="9" s="1"/>
  <c r="A60" i="9" s="1"/>
  <c r="A63" i="9" s="1"/>
  <c r="A64" i="9" s="1"/>
  <c r="A65" i="9" s="1"/>
  <c r="A66" i="9" s="1"/>
  <c r="A69" i="9" s="1"/>
  <c r="A70" i="9" s="1"/>
  <c r="A71" i="9" s="1"/>
  <c r="A72" i="9" s="1"/>
  <c r="A73" i="9" s="1"/>
  <c r="A76" i="9" s="1"/>
  <c r="A77" i="9" s="1"/>
  <c r="A78" i="9" s="1"/>
  <c r="A79" i="9" s="1"/>
  <c r="A80" i="9" s="1"/>
  <c r="A83" i="9" s="1"/>
  <c r="A84" i="9" s="1"/>
  <c r="A85" i="9" s="1"/>
  <c r="A86" i="9" s="1"/>
  <c r="A87" i="9" s="1"/>
  <c r="A88" i="9" s="1"/>
  <c r="A89" i="9" s="1"/>
  <c r="I13" i="9"/>
  <c r="J13" i="9"/>
  <c r="K13" i="9"/>
  <c r="L13" i="9"/>
  <c r="M13" i="9"/>
  <c r="N13" i="9"/>
  <c r="O13" i="9"/>
  <c r="P13" i="9"/>
  <c r="Q13" i="9"/>
  <c r="R13" i="9"/>
  <c r="S13" i="9"/>
  <c r="T13" i="9"/>
  <c r="U13" i="9"/>
  <c r="V13" i="9"/>
  <c r="W13" i="9"/>
  <c r="I15" i="9"/>
  <c r="I18" i="9" s="1"/>
  <c r="I21" i="9" s="1"/>
  <c r="J15" i="9"/>
  <c r="J18" i="9" s="1"/>
  <c r="K15" i="9"/>
  <c r="K18" i="9" s="1"/>
  <c r="K21" i="9" s="1"/>
  <c r="L15" i="9"/>
  <c r="M15" i="9"/>
  <c r="N15" i="9"/>
  <c r="O15" i="9"/>
  <c r="P15" i="9"/>
  <c r="Q15" i="9"/>
  <c r="Q18" i="9" s="1"/>
  <c r="Q21" i="9" s="1"/>
  <c r="R15" i="9"/>
  <c r="R18" i="9" s="1"/>
  <c r="S15" i="9"/>
  <c r="S18" i="9" s="1"/>
  <c r="S21" i="9" s="1"/>
  <c r="T15" i="9"/>
  <c r="U15" i="9"/>
  <c r="V15" i="9"/>
  <c r="W15" i="9"/>
  <c r="I16" i="9"/>
  <c r="J16" i="9"/>
  <c r="K16" i="9"/>
  <c r="L16" i="9"/>
  <c r="M16" i="9"/>
  <c r="N16" i="9"/>
  <c r="O16" i="9"/>
  <c r="P16" i="9"/>
  <c r="Q16" i="9"/>
  <c r="R16" i="9"/>
  <c r="S16" i="9"/>
  <c r="T16" i="9"/>
  <c r="U16" i="9"/>
  <c r="V16" i="9"/>
  <c r="W16" i="9"/>
  <c r="L18" i="9"/>
  <c r="N18" i="9"/>
  <c r="O18" i="9"/>
  <c r="P18" i="9"/>
  <c r="T18" i="9"/>
  <c r="V18" i="9"/>
  <c r="W18" i="9"/>
  <c r="I19" i="9"/>
  <c r="J19" i="9"/>
  <c r="K19" i="9"/>
  <c r="L19" i="9"/>
  <c r="M19" i="9"/>
  <c r="N19" i="9"/>
  <c r="O19" i="9"/>
  <c r="P19" i="9"/>
  <c r="Q19" i="9"/>
  <c r="R19" i="9"/>
  <c r="S19" i="9"/>
  <c r="T19" i="9"/>
  <c r="U19" i="9"/>
  <c r="V19" i="9"/>
  <c r="W19" i="9"/>
  <c r="J23" i="9"/>
  <c r="I25" i="9"/>
  <c r="J25" i="9"/>
  <c r="K25" i="9"/>
  <c r="L25" i="9"/>
  <c r="M25" i="9"/>
  <c r="N25" i="9"/>
  <c r="O25" i="9"/>
  <c r="P25" i="9"/>
  <c r="Q25" i="9"/>
  <c r="R25" i="9"/>
  <c r="S25" i="9"/>
  <c r="T25" i="9"/>
  <c r="U25" i="9"/>
  <c r="V25" i="9"/>
  <c r="W25" i="9"/>
  <c r="I29" i="9"/>
  <c r="J29" i="9"/>
  <c r="K29" i="9"/>
  <c r="L29" i="9"/>
  <c r="M29" i="9"/>
  <c r="N29" i="9"/>
  <c r="O29" i="9"/>
  <c r="P29" i="9"/>
  <c r="Q29" i="9"/>
  <c r="R29" i="9"/>
  <c r="S29" i="9"/>
  <c r="T29" i="9"/>
  <c r="U29" i="9"/>
  <c r="V29" i="9"/>
  <c r="W29" i="9"/>
  <c r="I31" i="9"/>
  <c r="J31" i="9"/>
  <c r="K31" i="9"/>
  <c r="L31" i="9"/>
  <c r="M31" i="9"/>
  <c r="N31" i="9"/>
  <c r="O31" i="9"/>
  <c r="P31" i="9"/>
  <c r="Q31" i="9"/>
  <c r="R31" i="9"/>
  <c r="S31" i="9"/>
  <c r="T31" i="9"/>
  <c r="U31" i="9"/>
  <c r="V31" i="9"/>
  <c r="W31" i="9"/>
  <c r="I32" i="9"/>
  <c r="J32" i="9"/>
  <c r="K32" i="9"/>
  <c r="L32" i="9"/>
  <c r="M32" i="9"/>
  <c r="N32" i="9"/>
  <c r="O32" i="9"/>
  <c r="P32" i="9"/>
  <c r="Q32" i="9"/>
  <c r="R32" i="9"/>
  <c r="S32" i="9"/>
  <c r="T32" i="9"/>
  <c r="U32" i="9"/>
  <c r="V32" i="9"/>
  <c r="W32" i="9"/>
  <c r="I36" i="9"/>
  <c r="J36" i="9"/>
  <c r="K36" i="9"/>
  <c r="L36" i="9"/>
  <c r="M36" i="9"/>
  <c r="N36" i="9"/>
  <c r="O36" i="9"/>
  <c r="P36" i="9"/>
  <c r="Q36" i="9"/>
  <c r="R36" i="9"/>
  <c r="S36" i="9"/>
  <c r="T36" i="9"/>
  <c r="U36" i="9"/>
  <c r="V36" i="9"/>
  <c r="W36" i="9"/>
  <c r="D37" i="9"/>
  <c r="H3" i="15"/>
  <c r="J4" i="15"/>
  <c r="K4" i="15" s="1"/>
  <c r="L4" i="15" s="1"/>
  <c r="M4" i="15" s="1"/>
  <c r="N4" i="15" s="1"/>
  <c r="O4" i="15" s="1"/>
  <c r="P4" i="15" s="1"/>
  <c r="Q4" i="15" s="1"/>
  <c r="R4" i="15" s="1"/>
  <c r="S4" i="15" s="1"/>
  <c r="T4" i="15" s="1"/>
  <c r="U4" i="15" s="1"/>
  <c r="V4" i="15" s="1"/>
  <c r="W4" i="15" s="1"/>
  <c r="A8" i="15"/>
  <c r="A10" i="15" s="1"/>
  <c r="A11" i="15" s="1"/>
  <c r="A13" i="15" s="1"/>
  <c r="A15" i="15" s="1"/>
  <c r="A16" i="15" s="1"/>
  <c r="A18" i="15" s="1"/>
  <c r="A19" i="15" s="1"/>
  <c r="A21" i="15" s="1"/>
  <c r="A23" i="15" s="1"/>
  <c r="A24" i="15" s="1"/>
  <c r="A25" i="15" s="1"/>
  <c r="A27" i="15" s="1"/>
  <c r="A28" i="15" s="1"/>
  <c r="A29" i="15" s="1"/>
  <c r="A31" i="15" s="1"/>
  <c r="A32" i="15" s="1"/>
  <c r="A35" i="15" s="1"/>
  <c r="A36" i="15" s="1"/>
  <c r="A37" i="15" s="1"/>
  <c r="A38" i="15" s="1"/>
  <c r="A39" i="15" s="1"/>
  <c r="A40" i="15" s="1"/>
  <c r="A43" i="15" s="1"/>
  <c r="A44" i="15" s="1"/>
  <c r="A45" i="15" s="1"/>
  <c r="A46" i="15" s="1"/>
  <c r="A47" i="15" s="1"/>
  <c r="A50" i="15" s="1"/>
  <c r="A51" i="15" s="1"/>
  <c r="A52" i="15" s="1"/>
  <c r="A53" i="15" s="1"/>
  <c r="A54" i="15" s="1"/>
  <c r="A57" i="15" s="1"/>
  <c r="A58" i="15" s="1"/>
  <c r="A59" i="15" s="1"/>
  <c r="A60" i="15" s="1"/>
  <c r="A63" i="15" s="1"/>
  <c r="A64" i="15" s="1"/>
  <c r="A65" i="15" s="1"/>
  <c r="A66" i="15" s="1"/>
  <c r="A69" i="15" s="1"/>
  <c r="A70" i="15" s="1"/>
  <c r="A71" i="15" s="1"/>
  <c r="A72" i="15" s="1"/>
  <c r="A73" i="15" s="1"/>
  <c r="A76" i="15" s="1"/>
  <c r="A77" i="15" s="1"/>
  <c r="A78" i="15" s="1"/>
  <c r="A79" i="15" s="1"/>
  <c r="A80" i="15" s="1"/>
  <c r="A83" i="15" s="1"/>
  <c r="A84" i="15" s="1"/>
  <c r="A85" i="15" s="1"/>
  <c r="A86" i="15" s="1"/>
  <c r="A87" i="15" s="1"/>
  <c r="A88" i="15" s="1"/>
  <c r="A89" i="15" s="1"/>
  <c r="I13" i="15"/>
  <c r="J13" i="15"/>
  <c r="K13" i="15"/>
  <c r="L13" i="15"/>
  <c r="M13" i="15"/>
  <c r="N13" i="15"/>
  <c r="O13" i="15"/>
  <c r="P13" i="15"/>
  <c r="Q13" i="15"/>
  <c r="R13" i="15"/>
  <c r="S13" i="15"/>
  <c r="T13" i="15"/>
  <c r="U13" i="15"/>
  <c r="V13" i="15"/>
  <c r="W13" i="15"/>
  <c r="I15" i="15"/>
  <c r="J15" i="15"/>
  <c r="J18" i="15" s="1"/>
  <c r="K15" i="15"/>
  <c r="K18" i="15" s="1"/>
  <c r="L15" i="15"/>
  <c r="L18" i="15" s="1"/>
  <c r="M15" i="15"/>
  <c r="N15" i="15"/>
  <c r="N18" i="15" s="1"/>
  <c r="O15" i="15"/>
  <c r="O18" i="15" s="1"/>
  <c r="P15" i="15"/>
  <c r="P18" i="15" s="1"/>
  <c r="P21" i="15" s="1"/>
  <c r="Q15" i="15"/>
  <c r="R15" i="15"/>
  <c r="R18" i="15" s="1"/>
  <c r="S15" i="15"/>
  <c r="T15" i="15"/>
  <c r="T18" i="15" s="1"/>
  <c r="U15" i="15"/>
  <c r="U18" i="15" s="1"/>
  <c r="V15" i="15"/>
  <c r="W15" i="15"/>
  <c r="W18" i="15" s="1"/>
  <c r="I16" i="15"/>
  <c r="J16" i="15"/>
  <c r="K16" i="15"/>
  <c r="L16" i="15"/>
  <c r="M16" i="15"/>
  <c r="N16" i="15"/>
  <c r="O16" i="15"/>
  <c r="P16" i="15"/>
  <c r="Q16" i="15"/>
  <c r="R16" i="15"/>
  <c r="S16" i="15"/>
  <c r="T16" i="15"/>
  <c r="U16" i="15"/>
  <c r="V16" i="15"/>
  <c r="W16" i="15"/>
  <c r="S18" i="15"/>
  <c r="I19" i="15"/>
  <c r="J19" i="15"/>
  <c r="K19" i="15"/>
  <c r="L19" i="15"/>
  <c r="M19" i="15"/>
  <c r="N19" i="15"/>
  <c r="O19" i="15"/>
  <c r="P19" i="15"/>
  <c r="Q19" i="15"/>
  <c r="R19" i="15"/>
  <c r="S19" i="15"/>
  <c r="T19" i="15"/>
  <c r="U19" i="15"/>
  <c r="V19" i="15"/>
  <c r="W19" i="15"/>
  <c r="J23" i="15"/>
  <c r="H25" i="15"/>
  <c r="I25" i="15"/>
  <c r="J25" i="15"/>
  <c r="K25" i="15"/>
  <c r="L25" i="15"/>
  <c r="M25" i="15"/>
  <c r="N25" i="15"/>
  <c r="O25" i="15"/>
  <c r="P25" i="15"/>
  <c r="Q25" i="15"/>
  <c r="R25" i="15"/>
  <c r="S25" i="15"/>
  <c r="T25" i="15"/>
  <c r="U25" i="15"/>
  <c r="V25" i="15"/>
  <c r="W25" i="15"/>
  <c r="H29" i="15"/>
  <c r="I29" i="15"/>
  <c r="J29" i="15"/>
  <c r="K29" i="15"/>
  <c r="L29" i="15"/>
  <c r="M29" i="15"/>
  <c r="N29" i="15"/>
  <c r="O29" i="15"/>
  <c r="P29" i="15"/>
  <c r="Q29" i="15"/>
  <c r="R29" i="15"/>
  <c r="S29" i="15"/>
  <c r="T29" i="15"/>
  <c r="U29" i="15"/>
  <c r="V29" i="15"/>
  <c r="W29" i="15"/>
  <c r="I31" i="15"/>
  <c r="J31" i="15"/>
  <c r="K31" i="15"/>
  <c r="L31" i="15"/>
  <c r="M31" i="15"/>
  <c r="N31" i="15"/>
  <c r="O31" i="15"/>
  <c r="P31" i="15"/>
  <c r="Q31" i="15"/>
  <c r="R31" i="15"/>
  <c r="S31" i="15"/>
  <c r="T31" i="15"/>
  <c r="U31" i="15"/>
  <c r="V31" i="15"/>
  <c r="W31" i="15"/>
  <c r="I32" i="15"/>
  <c r="J32" i="15"/>
  <c r="K32" i="15"/>
  <c r="L32" i="15"/>
  <c r="M32" i="15"/>
  <c r="N32" i="15"/>
  <c r="O32" i="15"/>
  <c r="P32" i="15"/>
  <c r="Q32" i="15"/>
  <c r="R32" i="15"/>
  <c r="S32" i="15"/>
  <c r="T32" i="15"/>
  <c r="U32" i="15"/>
  <c r="V32" i="15"/>
  <c r="W32" i="15"/>
  <c r="H36" i="15"/>
  <c r="I36" i="15"/>
  <c r="J36" i="15"/>
  <c r="K36" i="15"/>
  <c r="L36" i="15"/>
  <c r="M36" i="15"/>
  <c r="N36" i="15"/>
  <c r="O36" i="15"/>
  <c r="P36" i="15"/>
  <c r="Q36" i="15"/>
  <c r="R36" i="15"/>
  <c r="S36" i="15"/>
  <c r="T36" i="15"/>
  <c r="U36" i="15"/>
  <c r="V36" i="15"/>
  <c r="W36" i="15"/>
  <c r="D37" i="15"/>
  <c r="H3" i="13"/>
  <c r="J4" i="13"/>
  <c r="K4" i="13" s="1"/>
  <c r="L4" i="13" s="1"/>
  <c r="M4" i="13" s="1"/>
  <c r="N4" i="13" s="1"/>
  <c r="O4" i="13" s="1"/>
  <c r="P4" i="13" s="1"/>
  <c r="Q4" i="13" s="1"/>
  <c r="R4" i="13" s="1"/>
  <c r="S4" i="13" s="1"/>
  <c r="T4" i="13" s="1"/>
  <c r="U4" i="13" s="1"/>
  <c r="V4" i="13" s="1"/>
  <c r="W4" i="13" s="1"/>
  <c r="A8" i="13"/>
  <c r="A10" i="13" s="1"/>
  <c r="A11" i="13" s="1"/>
  <c r="A13" i="13" s="1"/>
  <c r="A15" i="13" s="1"/>
  <c r="A16" i="13" s="1"/>
  <c r="A18" i="13" s="1"/>
  <c r="A19" i="13" s="1"/>
  <c r="A21" i="13" s="1"/>
  <c r="A23" i="13" s="1"/>
  <c r="A24" i="13" s="1"/>
  <c r="A25" i="13" s="1"/>
  <c r="A27" i="13" s="1"/>
  <c r="A28" i="13" s="1"/>
  <c r="A29" i="13" s="1"/>
  <c r="A31" i="13" s="1"/>
  <c r="A32" i="13" s="1"/>
  <c r="A35" i="13" s="1"/>
  <c r="A36" i="13" s="1"/>
  <c r="A37" i="13" s="1"/>
  <c r="A38" i="13" s="1"/>
  <c r="A39" i="13" s="1"/>
  <c r="A40" i="13" s="1"/>
  <c r="A43" i="13" s="1"/>
  <c r="A44" i="13" s="1"/>
  <c r="A45" i="13" s="1"/>
  <c r="A46" i="13" s="1"/>
  <c r="A47" i="13" s="1"/>
  <c r="A50" i="13" s="1"/>
  <c r="A51" i="13" s="1"/>
  <c r="A52" i="13" s="1"/>
  <c r="A53" i="13" s="1"/>
  <c r="A54" i="13" s="1"/>
  <c r="A57" i="13" s="1"/>
  <c r="A58" i="13" s="1"/>
  <c r="A59" i="13" s="1"/>
  <c r="A60" i="13" s="1"/>
  <c r="A63" i="13" s="1"/>
  <c r="A64" i="13" s="1"/>
  <c r="A65" i="13" s="1"/>
  <c r="A66" i="13" s="1"/>
  <c r="A69" i="13" s="1"/>
  <c r="A70" i="13" s="1"/>
  <c r="A71" i="13" s="1"/>
  <c r="A72" i="13" s="1"/>
  <c r="A73" i="13" s="1"/>
  <c r="A76" i="13" s="1"/>
  <c r="A77" i="13" s="1"/>
  <c r="A78" i="13" s="1"/>
  <c r="A79" i="13" s="1"/>
  <c r="A80" i="13" s="1"/>
  <c r="A83" i="13" s="1"/>
  <c r="A84" i="13" s="1"/>
  <c r="A85" i="13" s="1"/>
  <c r="A86" i="13" s="1"/>
  <c r="A87" i="13" s="1"/>
  <c r="A88" i="13" s="1"/>
  <c r="A89" i="13" s="1"/>
  <c r="H13" i="13"/>
  <c r="I13" i="13"/>
  <c r="J13" i="13"/>
  <c r="K13" i="13"/>
  <c r="L13" i="13"/>
  <c r="M13" i="13"/>
  <c r="N13" i="13"/>
  <c r="O13" i="13"/>
  <c r="P13" i="13"/>
  <c r="Q13" i="13"/>
  <c r="R13" i="13"/>
  <c r="S13" i="13"/>
  <c r="T13" i="13"/>
  <c r="U13" i="13"/>
  <c r="V13" i="13"/>
  <c r="W13" i="13"/>
  <c r="I15" i="13"/>
  <c r="I18" i="13" s="1"/>
  <c r="J15" i="13"/>
  <c r="K15" i="13"/>
  <c r="L15" i="13"/>
  <c r="M15" i="13"/>
  <c r="N15" i="13"/>
  <c r="O15" i="13"/>
  <c r="O18" i="13" s="1"/>
  <c r="P15" i="13"/>
  <c r="P18" i="13" s="1"/>
  <c r="P21" i="13" s="1"/>
  <c r="Q15" i="13"/>
  <c r="Q18" i="13" s="1"/>
  <c r="R15" i="13"/>
  <c r="S15" i="13"/>
  <c r="T15" i="13"/>
  <c r="T18" i="13" s="1"/>
  <c r="U15" i="13"/>
  <c r="U18" i="13" s="1"/>
  <c r="U21" i="13" s="1"/>
  <c r="V15" i="13"/>
  <c r="W15" i="13"/>
  <c r="W18" i="13" s="1"/>
  <c r="W21" i="13" s="1"/>
  <c r="I16" i="13"/>
  <c r="J16" i="13"/>
  <c r="K16" i="13"/>
  <c r="L16" i="13"/>
  <c r="M16" i="13"/>
  <c r="N16" i="13"/>
  <c r="O16" i="13"/>
  <c r="P16" i="13"/>
  <c r="Q16" i="13"/>
  <c r="R16" i="13"/>
  <c r="S16" i="13"/>
  <c r="T16" i="13"/>
  <c r="U16" i="13"/>
  <c r="V16" i="13"/>
  <c r="V21" i="13" s="1"/>
  <c r="W16" i="13"/>
  <c r="M18" i="13"/>
  <c r="N18" i="13"/>
  <c r="V18" i="13"/>
  <c r="I19" i="13"/>
  <c r="J19" i="13"/>
  <c r="K19" i="13"/>
  <c r="L19" i="13"/>
  <c r="M19" i="13"/>
  <c r="N19" i="13"/>
  <c r="O19" i="13"/>
  <c r="P19" i="13"/>
  <c r="Q19" i="13"/>
  <c r="R19" i="13"/>
  <c r="S19" i="13"/>
  <c r="T19" i="13"/>
  <c r="U19" i="13"/>
  <c r="V19" i="13"/>
  <c r="W19" i="13"/>
  <c r="N21" i="13"/>
  <c r="H25" i="13"/>
  <c r="I25" i="13"/>
  <c r="J25" i="13"/>
  <c r="K25" i="13"/>
  <c r="L25" i="13"/>
  <c r="M25" i="13"/>
  <c r="N25" i="13"/>
  <c r="O25" i="13"/>
  <c r="P25" i="13"/>
  <c r="Q25" i="13"/>
  <c r="R25" i="13"/>
  <c r="S25" i="13"/>
  <c r="T25" i="13"/>
  <c r="U25" i="13"/>
  <c r="V25" i="13"/>
  <c r="W25" i="13"/>
  <c r="H29" i="13"/>
  <c r="I29" i="13"/>
  <c r="J29" i="13"/>
  <c r="K29" i="13"/>
  <c r="L29" i="13"/>
  <c r="M29" i="13"/>
  <c r="N29" i="13"/>
  <c r="O29" i="13"/>
  <c r="P29" i="13"/>
  <c r="Q29" i="13"/>
  <c r="R29" i="13"/>
  <c r="S29" i="13"/>
  <c r="T29" i="13"/>
  <c r="U29" i="13"/>
  <c r="V29" i="13"/>
  <c r="W29" i="13"/>
  <c r="I31" i="13"/>
  <c r="J31" i="13"/>
  <c r="K31" i="13"/>
  <c r="L31" i="13"/>
  <c r="M31" i="13"/>
  <c r="N31" i="13"/>
  <c r="O31" i="13"/>
  <c r="P31" i="13"/>
  <c r="Q31" i="13"/>
  <c r="R31" i="13"/>
  <c r="S31" i="13"/>
  <c r="T31" i="13"/>
  <c r="U31" i="13"/>
  <c r="V31" i="13"/>
  <c r="W31" i="13"/>
  <c r="I32" i="13"/>
  <c r="J32" i="13"/>
  <c r="K32" i="13"/>
  <c r="L32" i="13"/>
  <c r="M32" i="13"/>
  <c r="N32" i="13"/>
  <c r="O32" i="13"/>
  <c r="P32" i="13"/>
  <c r="Q32" i="13"/>
  <c r="R32" i="13"/>
  <c r="S32" i="13"/>
  <c r="T32" i="13"/>
  <c r="U32" i="13"/>
  <c r="V32" i="13"/>
  <c r="W32" i="13"/>
  <c r="H36" i="13"/>
  <c r="I36" i="13"/>
  <c r="J36" i="13"/>
  <c r="K36" i="13"/>
  <c r="L36" i="13"/>
  <c r="M36" i="13"/>
  <c r="N36" i="13"/>
  <c r="O36" i="13"/>
  <c r="P36" i="13"/>
  <c r="Q36" i="13"/>
  <c r="R36" i="13"/>
  <c r="S36" i="13"/>
  <c r="T36" i="13"/>
  <c r="U36" i="13"/>
  <c r="V36" i="13"/>
  <c r="W36" i="13"/>
  <c r="D37" i="13"/>
  <c r="H3" i="2"/>
  <c r="J4" i="2"/>
  <c r="K4" i="2" s="1"/>
  <c r="L4" i="2" s="1"/>
  <c r="M4" i="2" s="1"/>
  <c r="N4" i="2" s="1"/>
  <c r="O4" i="2" s="1"/>
  <c r="P4" i="2" s="1"/>
  <c r="Q4" i="2" s="1"/>
  <c r="R4" i="2" s="1"/>
  <c r="S4" i="2" s="1"/>
  <c r="T4" i="2" s="1"/>
  <c r="U4" i="2" s="1"/>
  <c r="V4" i="2" s="1"/>
  <c r="W4" i="2" s="1"/>
  <c r="A8" i="2"/>
  <c r="A10" i="2" s="1"/>
  <c r="A11" i="2" s="1"/>
  <c r="A13" i="2" s="1"/>
  <c r="A15" i="2" s="1"/>
  <c r="A16" i="2" s="1"/>
  <c r="A18" i="2" s="1"/>
  <c r="A19" i="2" s="1"/>
  <c r="A21" i="2" s="1"/>
  <c r="A23" i="2" s="1"/>
  <c r="A24" i="2" s="1"/>
  <c r="A25" i="2" s="1"/>
  <c r="A27" i="2" s="1"/>
  <c r="A28" i="2" s="1"/>
  <c r="A29" i="2" s="1"/>
  <c r="A31" i="2" s="1"/>
  <c r="A32" i="2" s="1"/>
  <c r="A35" i="2" s="1"/>
  <c r="A36" i="2" s="1"/>
  <c r="A37" i="2" s="1"/>
  <c r="A38" i="2" s="1"/>
  <c r="A39" i="2" s="1"/>
  <c r="A40" i="2" s="1"/>
  <c r="A43" i="2" s="1"/>
  <c r="A44" i="2" s="1"/>
  <c r="A45" i="2" s="1"/>
  <c r="A46" i="2" s="1"/>
  <c r="A47" i="2" s="1"/>
  <c r="A50" i="2" s="1"/>
  <c r="A51" i="2" s="1"/>
  <c r="A52" i="2" s="1"/>
  <c r="A53" i="2" s="1"/>
  <c r="A54" i="2" s="1"/>
  <c r="A57" i="2" s="1"/>
  <c r="A58" i="2" s="1"/>
  <c r="A59" i="2" s="1"/>
  <c r="A60" i="2" s="1"/>
  <c r="A63" i="2" s="1"/>
  <c r="A64" i="2" s="1"/>
  <c r="A65" i="2" s="1"/>
  <c r="A66" i="2" s="1"/>
  <c r="A69" i="2" s="1"/>
  <c r="A70" i="2" s="1"/>
  <c r="A71" i="2" s="1"/>
  <c r="A72" i="2" s="1"/>
  <c r="A73" i="2" s="1"/>
  <c r="A76" i="2" s="1"/>
  <c r="A77" i="2" s="1"/>
  <c r="A78" i="2" s="1"/>
  <c r="A79" i="2" s="1"/>
  <c r="A80" i="2" s="1"/>
  <c r="A83" i="2" s="1"/>
  <c r="A84" i="2" s="1"/>
  <c r="A85" i="2" s="1"/>
  <c r="A86" i="2" s="1"/>
  <c r="A87" i="2" s="1"/>
  <c r="A88" i="2" s="1"/>
  <c r="A89" i="2" s="1"/>
  <c r="H13" i="2"/>
  <c r="I13" i="2"/>
  <c r="J13" i="2"/>
  <c r="K13" i="2"/>
  <c r="L13" i="2"/>
  <c r="M13" i="2"/>
  <c r="N13" i="2"/>
  <c r="O13" i="2"/>
  <c r="P13" i="2"/>
  <c r="Q13" i="2"/>
  <c r="R13" i="2"/>
  <c r="S13" i="2"/>
  <c r="T13" i="2"/>
  <c r="U13" i="2"/>
  <c r="V13" i="2"/>
  <c r="W13" i="2"/>
  <c r="I15" i="2"/>
  <c r="J15" i="2"/>
  <c r="K15" i="2"/>
  <c r="K18" i="2" s="1"/>
  <c r="L15" i="2"/>
  <c r="M15" i="2"/>
  <c r="N15" i="2"/>
  <c r="N18" i="2" s="1"/>
  <c r="O15" i="2"/>
  <c r="P15" i="2"/>
  <c r="Q15" i="2"/>
  <c r="R15" i="2"/>
  <c r="S15" i="2"/>
  <c r="S18" i="2" s="1"/>
  <c r="T15" i="2"/>
  <c r="T18" i="2" s="1"/>
  <c r="T21" i="2" s="1"/>
  <c r="U15" i="2"/>
  <c r="U18" i="2" s="1"/>
  <c r="V15" i="2"/>
  <c r="V18" i="2" s="1"/>
  <c r="W15" i="2"/>
  <c r="I16" i="2"/>
  <c r="J16" i="2"/>
  <c r="K16" i="2"/>
  <c r="L16" i="2"/>
  <c r="M16" i="2"/>
  <c r="M21" i="2" s="1"/>
  <c r="N16" i="2"/>
  <c r="O16" i="2"/>
  <c r="O21" i="2" s="1"/>
  <c r="P16" i="2"/>
  <c r="Q16" i="2"/>
  <c r="R16" i="2"/>
  <c r="S16" i="2"/>
  <c r="T16" i="2"/>
  <c r="U16" i="2"/>
  <c r="V16" i="2"/>
  <c r="W16" i="2"/>
  <c r="I18" i="2"/>
  <c r="M18" i="2"/>
  <c r="O18" i="2"/>
  <c r="Q18" i="2"/>
  <c r="W18" i="2"/>
  <c r="W21" i="2" s="1"/>
  <c r="I19" i="2"/>
  <c r="J19" i="2"/>
  <c r="K19" i="2"/>
  <c r="L19" i="2"/>
  <c r="M19" i="2"/>
  <c r="N19" i="2"/>
  <c r="O19" i="2"/>
  <c r="P19" i="2"/>
  <c r="Q19" i="2"/>
  <c r="R19" i="2"/>
  <c r="S19" i="2"/>
  <c r="T19" i="2"/>
  <c r="U19" i="2"/>
  <c r="V19" i="2"/>
  <c r="W19" i="2"/>
  <c r="H25" i="2"/>
  <c r="I25" i="2"/>
  <c r="J25" i="2"/>
  <c r="K25" i="2"/>
  <c r="L25" i="2"/>
  <c r="M25" i="2"/>
  <c r="N25" i="2"/>
  <c r="O25" i="2"/>
  <c r="P25" i="2"/>
  <c r="Q25" i="2"/>
  <c r="R25" i="2"/>
  <c r="S25" i="2"/>
  <c r="T25" i="2"/>
  <c r="U25" i="2"/>
  <c r="V25" i="2"/>
  <c r="W25" i="2"/>
  <c r="H29" i="2"/>
  <c r="I29" i="2"/>
  <c r="J29" i="2"/>
  <c r="K29" i="2"/>
  <c r="L29" i="2"/>
  <c r="M29" i="2"/>
  <c r="N29" i="2"/>
  <c r="O29" i="2"/>
  <c r="P29" i="2"/>
  <c r="Q29" i="2"/>
  <c r="R29" i="2"/>
  <c r="S29" i="2"/>
  <c r="T29" i="2"/>
  <c r="U29" i="2"/>
  <c r="V29" i="2"/>
  <c r="W29" i="2"/>
  <c r="I31" i="2"/>
  <c r="J31" i="2"/>
  <c r="K31" i="2"/>
  <c r="L31" i="2"/>
  <c r="M31" i="2"/>
  <c r="N31" i="2"/>
  <c r="O31" i="2"/>
  <c r="P31" i="2"/>
  <c r="Q31" i="2"/>
  <c r="R31" i="2"/>
  <c r="S31" i="2"/>
  <c r="T31" i="2"/>
  <c r="U31" i="2"/>
  <c r="V31" i="2"/>
  <c r="W31" i="2"/>
  <c r="I32" i="2"/>
  <c r="J32" i="2"/>
  <c r="K32" i="2"/>
  <c r="L32" i="2"/>
  <c r="M32" i="2"/>
  <c r="N32" i="2"/>
  <c r="O32" i="2"/>
  <c r="P32" i="2"/>
  <c r="Q32" i="2"/>
  <c r="R32" i="2"/>
  <c r="S32" i="2"/>
  <c r="T32" i="2"/>
  <c r="U32" i="2"/>
  <c r="V32" i="2"/>
  <c r="W32" i="2"/>
  <c r="H36" i="2"/>
  <c r="I36" i="2"/>
  <c r="J36" i="2"/>
  <c r="K36" i="2"/>
  <c r="L36" i="2"/>
  <c r="M36" i="2"/>
  <c r="N36" i="2"/>
  <c r="O36" i="2"/>
  <c r="P36" i="2"/>
  <c r="Q36" i="2"/>
  <c r="R36" i="2"/>
  <c r="S36" i="2"/>
  <c r="T36" i="2"/>
  <c r="U36" i="2"/>
  <c r="V36" i="2"/>
  <c r="W36" i="2"/>
  <c r="D37" i="2"/>
  <c r="I3" i="21"/>
  <c r="J3" i="21" s="1"/>
  <c r="J4" i="21"/>
  <c r="K4" i="21" s="1"/>
  <c r="L4" i="21" s="1"/>
  <c r="M4" i="21" s="1"/>
  <c r="N4" i="21" s="1"/>
  <c r="O4" i="21" s="1"/>
  <c r="P4" i="21" s="1"/>
  <c r="Q4" i="21" s="1"/>
  <c r="R4" i="21" s="1"/>
  <c r="S4" i="21" s="1"/>
  <c r="T4" i="21" s="1"/>
  <c r="U4" i="21" s="1"/>
  <c r="V4" i="21" s="1"/>
  <c r="W4" i="21" s="1"/>
  <c r="J7" i="21"/>
  <c r="K7" i="21"/>
  <c r="L7" i="21"/>
  <c r="M7" i="21"/>
  <c r="N7" i="21"/>
  <c r="O7" i="21"/>
  <c r="P7" i="21"/>
  <c r="Q7" i="21"/>
  <c r="R7" i="21"/>
  <c r="S7" i="21"/>
  <c r="T7" i="21"/>
  <c r="U7" i="21"/>
  <c r="V7" i="21"/>
  <c r="W7" i="21"/>
  <c r="A8" i="21"/>
  <c r="A9" i="21" s="1"/>
  <c r="A10" i="21" s="1"/>
  <c r="A11" i="21" s="1"/>
  <c r="A14" i="21" s="1"/>
  <c r="A15" i="21" s="1"/>
  <c r="A16" i="21" s="1"/>
  <c r="A17" i="21" s="1"/>
  <c r="A18" i="21" s="1"/>
  <c r="A19" i="21" s="1"/>
  <c r="A20" i="21" s="1"/>
  <c r="A21" i="21" s="1"/>
  <c r="J8" i="21"/>
  <c r="J222" i="21" s="1"/>
  <c r="F11" i="22" s="1"/>
  <c r="F21" i="22" s="1"/>
  <c r="K8" i="21"/>
  <c r="L8" i="21"/>
  <c r="M8" i="21"/>
  <c r="N8" i="21"/>
  <c r="O8" i="21"/>
  <c r="P8" i="21"/>
  <c r="Q8" i="21"/>
  <c r="R8" i="21"/>
  <c r="S8" i="21"/>
  <c r="T8" i="21"/>
  <c r="U8" i="21"/>
  <c r="V8" i="21"/>
  <c r="W8" i="21"/>
  <c r="J9" i="21"/>
  <c r="K9" i="21"/>
  <c r="L9" i="21"/>
  <c r="M9" i="21"/>
  <c r="N9" i="21"/>
  <c r="O9" i="21"/>
  <c r="P9" i="21"/>
  <c r="Q9" i="21"/>
  <c r="R9" i="21"/>
  <c r="S9" i="21"/>
  <c r="T9" i="21"/>
  <c r="U9" i="21"/>
  <c r="V9" i="21"/>
  <c r="W9" i="21"/>
  <c r="J10" i="21"/>
  <c r="K10" i="21"/>
  <c r="L10" i="21"/>
  <c r="M10" i="21"/>
  <c r="N10" i="21"/>
  <c r="O10" i="21"/>
  <c r="P10" i="21"/>
  <c r="Q10" i="21"/>
  <c r="R10" i="21"/>
  <c r="S10" i="21"/>
  <c r="T10" i="21"/>
  <c r="U10" i="21"/>
  <c r="V10" i="21"/>
  <c r="W10" i="21"/>
  <c r="J11" i="21"/>
  <c r="K11" i="21"/>
  <c r="L11" i="21"/>
  <c r="M11" i="21"/>
  <c r="N11" i="21"/>
  <c r="O11" i="21"/>
  <c r="P11" i="21"/>
  <c r="Q11" i="21"/>
  <c r="R11" i="21"/>
  <c r="S11" i="21"/>
  <c r="T11" i="21"/>
  <c r="U11" i="21"/>
  <c r="V11" i="21"/>
  <c r="W11" i="21"/>
  <c r="I39" i="21"/>
  <c r="I167" i="21"/>
  <c r="I191" i="21"/>
  <c r="F89" i="22"/>
  <c r="I174" i="21"/>
  <c r="F90" i="22" s="1"/>
  <c r="I168" i="21"/>
  <c r="I169" i="21"/>
  <c r="F210" i="21"/>
  <c r="D95" i="21"/>
  <c r="I95" i="21"/>
  <c r="D96" i="21"/>
  <c r="I96" i="21"/>
  <c r="D97" i="21"/>
  <c r="I97" i="21"/>
  <c r="D98" i="21"/>
  <c r="I98" i="21"/>
  <c r="D99" i="21"/>
  <c r="I99" i="21"/>
  <c r="D100" i="21"/>
  <c r="I100" i="21"/>
  <c r="D101" i="21"/>
  <c r="I101" i="21"/>
  <c r="D102" i="21"/>
  <c r="I102" i="21"/>
  <c r="I103" i="21"/>
  <c r="I104" i="21"/>
  <c r="I105" i="21"/>
  <c r="I106" i="21"/>
  <c r="I107" i="21"/>
  <c r="I160" i="21"/>
  <c r="I161" i="21"/>
  <c r="D122" i="21"/>
  <c r="D123" i="21"/>
  <c r="D124" i="21"/>
  <c r="D125" i="21"/>
  <c r="D126" i="21"/>
  <c r="D127" i="21"/>
  <c r="D128" i="21"/>
  <c r="D129" i="21"/>
  <c r="D130" i="21"/>
  <c r="E58" i="22"/>
  <c r="E60" i="22" s="1"/>
  <c r="D151" i="21"/>
  <c r="D152" i="21"/>
  <c r="D153" i="21"/>
  <c r="D154" i="21"/>
  <c r="D155" i="21"/>
  <c r="D156" i="21"/>
  <c r="D157" i="21"/>
  <c r="D158" i="21"/>
  <c r="D159" i="21"/>
  <c r="D160" i="21"/>
  <c r="I3" i="5"/>
  <c r="I3" i="10" s="1"/>
  <c r="J4" i="5"/>
  <c r="K4" i="5" s="1"/>
  <c r="L4" i="5" s="1"/>
  <c r="M4" i="5" s="1"/>
  <c r="N4" i="5" s="1"/>
  <c r="O4" i="5" s="1"/>
  <c r="P4" i="5" s="1"/>
  <c r="Q4" i="5" s="1"/>
  <c r="R4" i="5" s="1"/>
  <c r="S4" i="5" s="1"/>
  <c r="T4" i="5" s="1"/>
  <c r="U4" i="5" s="1"/>
  <c r="V4" i="5" s="1"/>
  <c r="W4" i="5" s="1"/>
  <c r="A8" i="5"/>
  <c r="A9" i="5" s="1"/>
  <c r="A10" i="5" s="1"/>
  <c r="A11" i="5" s="1"/>
  <c r="A12" i="5" s="1"/>
  <c r="A13" i="5" s="1"/>
  <c r="D8" i="5"/>
  <c r="H98" i="22" l="1"/>
  <c r="H90" i="22"/>
  <c r="H99" i="22"/>
  <c r="K89" i="22"/>
  <c r="H89" i="22"/>
  <c r="K90" i="22"/>
  <c r="I156" i="21"/>
  <c r="I153" i="21"/>
  <c r="I154" i="21"/>
  <c r="I152" i="21"/>
  <c r="I151" i="21"/>
  <c r="I158" i="21"/>
  <c r="I157" i="21"/>
  <c r="I155" i="21"/>
  <c r="I204" i="21"/>
  <c r="F93" i="22" s="1"/>
  <c r="H102" i="22" s="1"/>
  <c r="E34" i="22"/>
  <c r="F34" i="22" s="1"/>
  <c r="G34" i="22" s="1"/>
  <c r="E33" i="22"/>
  <c r="I185" i="21"/>
  <c r="E32" i="22"/>
  <c r="F32" i="22" s="1"/>
  <c r="G32" i="22" s="1"/>
  <c r="E31" i="22"/>
  <c r="I179" i="21"/>
  <c r="I178" i="21"/>
  <c r="H37" i="13"/>
  <c r="H38" i="13" s="1"/>
  <c r="H58" i="13" s="1"/>
  <c r="L4" i="9"/>
  <c r="M4" i="9" s="1"/>
  <c r="N4" i="9" s="1"/>
  <c r="O4" i="9" s="1"/>
  <c r="P4" i="9" s="1"/>
  <c r="Q4" i="9" s="1"/>
  <c r="R4" i="9" s="1"/>
  <c r="S4" i="9" s="1"/>
  <c r="T4" i="9" s="1"/>
  <c r="U4" i="9" s="1"/>
  <c r="V4" i="9" s="1"/>
  <c r="W4" i="9" s="1"/>
  <c r="K23" i="9"/>
  <c r="V21" i="10"/>
  <c r="O21" i="13"/>
  <c r="V18" i="10"/>
  <c r="N18" i="10"/>
  <c r="N21" i="10" s="1"/>
  <c r="L21" i="18"/>
  <c r="V21" i="18"/>
  <c r="N21" i="18"/>
  <c r="U21" i="18"/>
  <c r="R21" i="9"/>
  <c r="J21" i="9"/>
  <c r="U18" i="10"/>
  <c r="U21" i="10" s="1"/>
  <c r="M18" i="10"/>
  <c r="M21" i="10" s="1"/>
  <c r="U21" i="2"/>
  <c r="J21" i="2"/>
  <c r="L18" i="2"/>
  <c r="L21" i="2" s="1"/>
  <c r="M21" i="13"/>
  <c r="V21" i="2"/>
  <c r="N21" i="2"/>
  <c r="J18" i="2"/>
  <c r="Q21" i="2"/>
  <c r="I21" i="2"/>
  <c r="N21" i="15"/>
  <c r="P21" i="9"/>
  <c r="W21" i="9"/>
  <c r="O21" i="9"/>
  <c r="U21" i="15"/>
  <c r="R18" i="10"/>
  <c r="R21" i="10" s="1"/>
  <c r="J18" i="10"/>
  <c r="J21" i="10" s="1"/>
  <c r="T21" i="18"/>
  <c r="Q21" i="18"/>
  <c r="I21" i="18"/>
  <c r="R18" i="2"/>
  <c r="R21" i="2" s="1"/>
  <c r="I21" i="13"/>
  <c r="L21" i="15"/>
  <c r="T21" i="9"/>
  <c r="L21" i="9"/>
  <c r="V21" i="9"/>
  <c r="N21" i="9"/>
  <c r="S21" i="15"/>
  <c r="K21" i="15"/>
  <c r="P21" i="18"/>
  <c r="W21" i="18"/>
  <c r="A14" i="5"/>
  <c r="A15" i="5" s="1"/>
  <c r="J3" i="5"/>
  <c r="J3" i="10" s="1"/>
  <c r="L21" i="13"/>
  <c r="F170" i="21"/>
  <c r="I170" i="21" s="1"/>
  <c r="S21" i="2"/>
  <c r="K21" i="2"/>
  <c r="T21" i="13"/>
  <c r="L18" i="13"/>
  <c r="T21" i="15"/>
  <c r="J21" i="15"/>
  <c r="V18" i="15"/>
  <c r="V21" i="15" s="1"/>
  <c r="L23" i="9"/>
  <c r="M23" i="9" s="1"/>
  <c r="N23" i="9" s="1"/>
  <c r="O18" i="18"/>
  <c r="O21" i="18" s="1"/>
  <c r="P18" i="2"/>
  <c r="P21" i="2" s="1"/>
  <c r="Q21" i="13"/>
  <c r="W21" i="15"/>
  <c r="O21" i="15"/>
  <c r="U18" i="9"/>
  <c r="U21" i="9" s="1"/>
  <c r="M18" i="9"/>
  <c r="M21" i="9" s="1"/>
  <c r="M18" i="15"/>
  <c r="M21" i="15" s="1"/>
  <c r="R21" i="15"/>
  <c r="M18" i="18"/>
  <c r="M21" i="18" s="1"/>
  <c r="H37" i="2"/>
  <c r="H38" i="2" s="1"/>
  <c r="H64" i="2" s="1"/>
  <c r="K4" i="10"/>
  <c r="L4" i="10" s="1"/>
  <c r="M4" i="10" s="1"/>
  <c r="N4" i="10" s="1"/>
  <c r="O4" i="10" s="1"/>
  <c r="P4" i="10" s="1"/>
  <c r="Q4" i="10" s="1"/>
  <c r="R4" i="10" s="1"/>
  <c r="S4" i="10" s="1"/>
  <c r="T4" i="10" s="1"/>
  <c r="U4" i="10" s="1"/>
  <c r="V4" i="10" s="1"/>
  <c r="W4" i="10" s="1"/>
  <c r="H37" i="15"/>
  <c r="I209" i="21"/>
  <c r="I208" i="21"/>
  <c r="I207" i="21"/>
  <c r="I205" i="21"/>
  <c r="I210" i="21"/>
  <c r="I200" i="21"/>
  <c r="I221" i="21"/>
  <c r="A22" i="21"/>
  <c r="K222" i="21"/>
  <c r="J92" i="21"/>
  <c r="K92" i="21" s="1"/>
  <c r="L92" i="21" s="1"/>
  <c r="M92" i="21" s="1"/>
  <c r="N92" i="21" s="1"/>
  <c r="O92" i="21" s="1"/>
  <c r="P92" i="21" s="1"/>
  <c r="Q92" i="21" s="1"/>
  <c r="R92" i="21" s="1"/>
  <c r="S92" i="21" s="1"/>
  <c r="T92" i="21" s="1"/>
  <c r="U92" i="21" s="1"/>
  <c r="V92" i="21" s="1"/>
  <c r="W92" i="21" s="1"/>
  <c r="J65" i="21"/>
  <c r="K65" i="21" s="1"/>
  <c r="L65" i="21" s="1"/>
  <c r="M65" i="21" s="1"/>
  <c r="N65" i="21" s="1"/>
  <c r="O65" i="21" s="1"/>
  <c r="P65" i="21" s="1"/>
  <c r="Q65" i="21" s="1"/>
  <c r="R65" i="21" s="1"/>
  <c r="S65" i="21" s="1"/>
  <c r="T65" i="21" s="1"/>
  <c r="U65" i="21" s="1"/>
  <c r="V65" i="21" s="1"/>
  <c r="W65" i="21" s="1"/>
  <c r="I188" i="21"/>
  <c r="I187" i="21"/>
  <c r="R18" i="13"/>
  <c r="I119" i="21"/>
  <c r="I189" i="21"/>
  <c r="J18" i="13"/>
  <c r="J21" i="13" s="1"/>
  <c r="J3" i="18"/>
  <c r="J3" i="9"/>
  <c r="J3" i="15"/>
  <c r="J3" i="13"/>
  <c r="J3" i="2"/>
  <c r="K3" i="21"/>
  <c r="I37" i="10"/>
  <c r="S18" i="13"/>
  <c r="K18" i="13"/>
  <c r="K21" i="13" s="1"/>
  <c r="K23" i="15"/>
  <c r="L23" i="15"/>
  <c r="I3" i="18"/>
  <c r="I3" i="15"/>
  <c r="I3" i="13"/>
  <c r="I3" i="9"/>
  <c r="J23" i="2"/>
  <c r="I3" i="2"/>
  <c r="J23" i="13"/>
  <c r="Q18" i="15"/>
  <c r="Q21" i="15" s="1"/>
  <c r="I18" i="15"/>
  <c r="R21" i="18"/>
  <c r="J21" i="18"/>
  <c r="J23" i="18"/>
  <c r="F94" i="22" l="1"/>
  <c r="H94" i="22" s="1"/>
  <c r="H103" i="22"/>
  <c r="H104" i="22" s="1"/>
  <c r="F33" i="22"/>
  <c r="G33" i="22" s="1"/>
  <c r="H93" i="22"/>
  <c r="K93" i="22"/>
  <c r="K92" i="22"/>
  <c r="I214" i="21"/>
  <c r="J214" i="21" s="1"/>
  <c r="K214" i="21" s="1"/>
  <c r="L214" i="21" s="1"/>
  <c r="M214" i="21" s="1"/>
  <c r="N214" i="21" s="1"/>
  <c r="O214" i="21" s="1"/>
  <c r="P214" i="21" s="1"/>
  <c r="Q214" i="21" s="1"/>
  <c r="R214" i="21" s="1"/>
  <c r="S214" i="21" s="1"/>
  <c r="T214" i="21" s="1"/>
  <c r="U214" i="21" s="1"/>
  <c r="V214" i="21" s="1"/>
  <c r="W214" i="21" s="1"/>
  <c r="H39" i="13"/>
  <c r="I35" i="13" s="1"/>
  <c r="H64" i="13"/>
  <c r="H65" i="13" s="1"/>
  <c r="H44" i="13"/>
  <c r="H51" i="13" s="1"/>
  <c r="F31" i="22"/>
  <c r="G31" i="22" s="1"/>
  <c r="E35" i="22"/>
  <c r="F35" i="22" s="1"/>
  <c r="G35" i="22" s="1"/>
  <c r="I223" i="21"/>
  <c r="E10" i="22"/>
  <c r="E20" i="22" s="1"/>
  <c r="K146" i="21"/>
  <c r="F58" i="22"/>
  <c r="F60" i="22" s="1"/>
  <c r="K94" i="22"/>
  <c r="L222" i="21"/>
  <c r="G11" i="22"/>
  <c r="G21" i="22" s="1"/>
  <c r="H58" i="2"/>
  <c r="H59" i="2" s="1"/>
  <c r="K23" i="10"/>
  <c r="K3" i="5"/>
  <c r="K3" i="10" s="1"/>
  <c r="I218" i="21"/>
  <c r="H44" i="2"/>
  <c r="H51" i="2" s="1"/>
  <c r="H45" i="2" s="1"/>
  <c r="H39" i="2"/>
  <c r="H40" i="2" s="1"/>
  <c r="H78" i="2" s="1"/>
  <c r="H38" i="15"/>
  <c r="I219" i="21"/>
  <c r="F190" i="21"/>
  <c r="I190" i="21" s="1"/>
  <c r="I220" i="21" s="1"/>
  <c r="J220" i="21" s="1"/>
  <c r="K220" i="21" s="1"/>
  <c r="L220" i="21" s="1"/>
  <c r="M220" i="21" s="1"/>
  <c r="N220" i="21" s="1"/>
  <c r="O220" i="21" s="1"/>
  <c r="P220" i="21" s="1"/>
  <c r="Q220" i="21" s="1"/>
  <c r="R220" i="21" s="1"/>
  <c r="S220" i="21" s="1"/>
  <c r="T220" i="21" s="1"/>
  <c r="U220" i="21" s="1"/>
  <c r="V220" i="21" s="1"/>
  <c r="W220" i="21" s="1"/>
  <c r="I217" i="21"/>
  <c r="I38" i="10"/>
  <c r="I39" i="10" s="1"/>
  <c r="I40" i="10" s="1"/>
  <c r="I78" i="10" s="1"/>
  <c r="A23" i="21"/>
  <c r="I215" i="21"/>
  <c r="O23" i="9"/>
  <c r="L23" i="10"/>
  <c r="I148" i="21"/>
  <c r="I7" i="5"/>
  <c r="P23" i="9"/>
  <c r="I37" i="18"/>
  <c r="I38" i="18" s="1"/>
  <c r="H65" i="2"/>
  <c r="Q23" i="9"/>
  <c r="M23" i="15"/>
  <c r="N23" i="15" s="1"/>
  <c r="H59" i="13"/>
  <c r="H60" i="13" s="1"/>
  <c r="I57" i="13" s="1"/>
  <c r="R21" i="13"/>
  <c r="K23" i="2"/>
  <c r="S21" i="13"/>
  <c r="K3" i="18"/>
  <c r="K3" i="9"/>
  <c r="K3" i="15"/>
  <c r="K3" i="13"/>
  <c r="K3" i="2"/>
  <c r="L3" i="21"/>
  <c r="K23" i="13"/>
  <c r="R23" i="9"/>
  <c r="M23" i="10"/>
  <c r="I37" i="9"/>
  <c r="I38" i="9" s="1"/>
  <c r="K23" i="18"/>
  <c r="L23" i="18" s="1"/>
  <c r="I21" i="15"/>
  <c r="D9" i="5"/>
  <c r="H40" i="13" l="1"/>
  <c r="H78" i="13" s="1"/>
  <c r="F217" i="21"/>
  <c r="P217" i="21" s="1"/>
  <c r="M222" i="21"/>
  <c r="H11" i="22"/>
  <c r="H21" i="22" s="1"/>
  <c r="L146" i="21"/>
  <c r="G58" i="22"/>
  <c r="G60" i="22" s="1"/>
  <c r="E12" i="22"/>
  <c r="E22" i="22" s="1"/>
  <c r="I35" i="2"/>
  <c r="I37" i="2" s="1"/>
  <c r="I38" i="2" s="1"/>
  <c r="L3" i="5"/>
  <c r="L3" i="10" s="1"/>
  <c r="I44" i="10"/>
  <c r="I51" i="10" s="1"/>
  <c r="I45" i="10" s="1"/>
  <c r="I58" i="10"/>
  <c r="I59" i="10" s="1"/>
  <c r="I60" i="10" s="1"/>
  <c r="J57" i="10" s="1"/>
  <c r="I64" i="10"/>
  <c r="I65" i="10" s="1"/>
  <c r="I66" i="10" s="1"/>
  <c r="J63" i="10" s="1"/>
  <c r="F219" i="21"/>
  <c r="F218" i="21"/>
  <c r="H58" i="15"/>
  <c r="H59" i="15" s="1"/>
  <c r="H60" i="15" s="1"/>
  <c r="I57" i="15" s="1"/>
  <c r="H64" i="15"/>
  <c r="H44" i="15"/>
  <c r="H39" i="15"/>
  <c r="S23" i="9"/>
  <c r="T23" i="9" s="1"/>
  <c r="J35" i="10"/>
  <c r="J37" i="10" s="1"/>
  <c r="A24" i="21"/>
  <c r="H71" i="2"/>
  <c r="H70" i="2" s="1"/>
  <c r="H72" i="2" s="1"/>
  <c r="I39" i="18"/>
  <c r="I40" i="18" s="1"/>
  <c r="I78" i="18" s="1"/>
  <c r="I39" i="9"/>
  <c r="J35" i="9" s="1"/>
  <c r="H52" i="2"/>
  <c r="H53" i="2" s="1"/>
  <c r="H46" i="2"/>
  <c r="I43" i="2" s="1"/>
  <c r="M23" i="18"/>
  <c r="N23" i="18" s="1"/>
  <c r="N23" i="10"/>
  <c r="L23" i="2"/>
  <c r="H66" i="2"/>
  <c r="I63" i="2" s="1"/>
  <c r="H71" i="13"/>
  <c r="H70" i="13" s="1"/>
  <c r="H72" i="13" s="1"/>
  <c r="H60" i="2"/>
  <c r="I57" i="2" s="1"/>
  <c r="H66" i="13"/>
  <c r="I63" i="13" s="1"/>
  <c r="I44" i="9"/>
  <c r="I64" i="9"/>
  <c r="I58" i="9"/>
  <c r="L3" i="18"/>
  <c r="L3" i="9"/>
  <c r="L3" i="15"/>
  <c r="L3" i="13"/>
  <c r="L3" i="2"/>
  <c r="M3" i="21"/>
  <c r="H45" i="13"/>
  <c r="O23" i="10"/>
  <c r="I37" i="13"/>
  <c r="I38" i="13" s="1"/>
  <c r="L23" i="13"/>
  <c r="I44" i="18"/>
  <c r="I64" i="18"/>
  <c r="I58" i="18"/>
  <c r="O23" i="15"/>
  <c r="P23" i="15" s="1"/>
  <c r="M3" i="5" l="1"/>
  <c r="U217" i="21"/>
  <c r="Q217" i="21"/>
  <c r="N217" i="21"/>
  <c r="R217" i="21"/>
  <c r="J217" i="21"/>
  <c r="J215" i="21" s="1"/>
  <c r="T217" i="21"/>
  <c r="S217" i="21"/>
  <c r="K217" i="21"/>
  <c r="V217" i="21"/>
  <c r="W217" i="21"/>
  <c r="M217" i="21"/>
  <c r="L217" i="21"/>
  <c r="O217" i="21"/>
  <c r="M146" i="21"/>
  <c r="H58" i="22"/>
  <c r="H60" i="22" s="1"/>
  <c r="N222" i="21"/>
  <c r="I11" i="22"/>
  <c r="I21" i="22" s="1"/>
  <c r="I35" i="15"/>
  <c r="H40" i="15"/>
  <c r="H78" i="15" s="1"/>
  <c r="H51" i="15"/>
  <c r="H45" i="15" s="1"/>
  <c r="H65" i="15"/>
  <c r="H66" i="15" s="1"/>
  <c r="I63" i="15" s="1"/>
  <c r="I40" i="9"/>
  <c r="I78" i="9" s="1"/>
  <c r="I69" i="2"/>
  <c r="H73" i="2"/>
  <c r="H79" i="2" s="1"/>
  <c r="J35" i="18"/>
  <c r="A25" i="21"/>
  <c r="H47" i="2"/>
  <c r="H76" i="2" s="1"/>
  <c r="I58" i="2"/>
  <c r="I59" i="2" s="1"/>
  <c r="I44" i="2"/>
  <c r="I64" i="2"/>
  <c r="I65" i="2" s="1"/>
  <c r="I66" i="2" s="1"/>
  <c r="J63" i="2" s="1"/>
  <c r="I39" i="2"/>
  <c r="I52" i="10"/>
  <c r="I53" i="10" s="1"/>
  <c r="I46" i="10"/>
  <c r="I51" i="18"/>
  <c r="I45" i="18" s="1"/>
  <c r="I52" i="18" s="1"/>
  <c r="U23" i="9"/>
  <c r="V23" i="9" s="1"/>
  <c r="I59" i="18"/>
  <c r="Q23" i="15"/>
  <c r="I59" i="9"/>
  <c r="I60" i="9" s="1"/>
  <c r="J57" i="9" s="1"/>
  <c r="M23" i="13"/>
  <c r="N23" i="13" s="1"/>
  <c r="M23" i="2"/>
  <c r="I65" i="18"/>
  <c r="I51" i="9"/>
  <c r="I45" i="9" s="1"/>
  <c r="J38" i="10"/>
  <c r="J39" i="10" s="1"/>
  <c r="O23" i="18"/>
  <c r="I39" i="13"/>
  <c r="I69" i="13"/>
  <c r="H73" i="13"/>
  <c r="H79" i="13" s="1"/>
  <c r="M3" i="18"/>
  <c r="M3" i="9"/>
  <c r="M3" i="15"/>
  <c r="N3" i="21"/>
  <c r="M3" i="13"/>
  <c r="M3" i="2"/>
  <c r="J37" i="9"/>
  <c r="I71" i="10"/>
  <c r="I70" i="10" s="1"/>
  <c r="I72" i="10" s="1"/>
  <c r="I83" i="10"/>
  <c r="H54" i="2"/>
  <c r="H77" i="2" s="1"/>
  <c r="I50" i="2"/>
  <c r="I44" i="13"/>
  <c r="I58" i="13"/>
  <c r="I64" i="13"/>
  <c r="I65" i="13" s="1"/>
  <c r="P23" i="10"/>
  <c r="H52" i="13"/>
  <c r="H53" i="13" s="1"/>
  <c r="H46" i="13"/>
  <c r="I65" i="9"/>
  <c r="I66" i="9" s="1"/>
  <c r="J63" i="9" s="1"/>
  <c r="M3" i="10"/>
  <c r="N3" i="5"/>
  <c r="D10" i="5"/>
  <c r="D11" i="5"/>
  <c r="D12" i="5"/>
  <c r="D13" i="5"/>
  <c r="K215" i="21" l="1"/>
  <c r="L215" i="21" s="1"/>
  <c r="M215" i="21" s="1"/>
  <c r="J219" i="21"/>
  <c r="J218" i="21"/>
  <c r="O222" i="21"/>
  <c r="J11" i="22"/>
  <c r="J21" i="22" s="1"/>
  <c r="N146" i="21"/>
  <c r="I58" i="22"/>
  <c r="I60" i="22" s="1"/>
  <c r="W23" i="9"/>
  <c r="X23" i="9" s="1"/>
  <c r="H71" i="15"/>
  <c r="H70" i="15" s="1"/>
  <c r="H72" i="15" s="1"/>
  <c r="I69" i="15" s="1"/>
  <c r="H52" i="15"/>
  <c r="H53" i="15" s="1"/>
  <c r="H46" i="15"/>
  <c r="I37" i="15"/>
  <c r="I38" i="15" s="1"/>
  <c r="J37" i="18"/>
  <c r="J38" i="18" s="1"/>
  <c r="H80" i="2"/>
  <c r="A26" i="21"/>
  <c r="I71" i="18"/>
  <c r="I70" i="18" s="1"/>
  <c r="I72" i="18" s="1"/>
  <c r="I60" i="2"/>
  <c r="J57" i="2" s="1"/>
  <c r="I52" i="9"/>
  <c r="I53" i="9" s="1"/>
  <c r="I46" i="9"/>
  <c r="I66" i="13"/>
  <c r="J63" i="13" s="1"/>
  <c r="N3" i="10"/>
  <c r="O3" i="5"/>
  <c r="R23" i="15"/>
  <c r="J44" i="10"/>
  <c r="J64" i="10"/>
  <c r="J58" i="10"/>
  <c r="I66" i="18"/>
  <c r="J63" i="18" s="1"/>
  <c r="I51" i="2"/>
  <c r="I83" i="2" s="1"/>
  <c r="I83" i="18"/>
  <c r="I53" i="18"/>
  <c r="J69" i="10"/>
  <c r="I73" i="10"/>
  <c r="I79" i="10" s="1"/>
  <c r="I46" i="18"/>
  <c r="I71" i="9"/>
  <c r="I70" i="9" s="1"/>
  <c r="I72" i="9" s="1"/>
  <c r="P23" i="18"/>
  <c r="N3" i="18"/>
  <c r="N3" i="9"/>
  <c r="N3" i="15"/>
  <c r="N3" i="13"/>
  <c r="N3" i="2"/>
  <c r="O3" i="21"/>
  <c r="I83" i="9"/>
  <c r="H47" i="13"/>
  <c r="H76" i="13" s="1"/>
  <c r="I43" i="13"/>
  <c r="J38" i="9"/>
  <c r="J35" i="2"/>
  <c r="I40" i="2"/>
  <c r="I78" i="2" s="1"/>
  <c r="I59" i="13"/>
  <c r="I60" i="13" s="1"/>
  <c r="J57" i="13" s="1"/>
  <c r="K35" i="10"/>
  <c r="J40" i="10"/>
  <c r="J78" i="10" s="1"/>
  <c r="I47" i="10"/>
  <c r="I76" i="10" s="1"/>
  <c r="J43" i="10"/>
  <c r="I50" i="13"/>
  <c r="H54" i="13"/>
  <c r="H77" i="13" s="1"/>
  <c r="I54" i="10"/>
  <c r="I77" i="10" s="1"/>
  <c r="J50" i="10"/>
  <c r="O23" i="13"/>
  <c r="J35" i="13"/>
  <c r="I40" i="13"/>
  <c r="I78" i="13" s="1"/>
  <c r="Q23" i="10"/>
  <c r="R23" i="10" s="1"/>
  <c r="S23" i="10" s="1"/>
  <c r="T23" i="10" s="1"/>
  <c r="U23" i="10" s="1"/>
  <c r="N23" i="2"/>
  <c r="O23" i="2" s="1"/>
  <c r="I60" i="18"/>
  <c r="J57" i="18" s="1"/>
  <c r="Q23" i="18"/>
  <c r="K218" i="21" l="1"/>
  <c r="J221" i="21"/>
  <c r="J223" i="21" s="1"/>
  <c r="J38" i="21" s="1"/>
  <c r="K219" i="21"/>
  <c r="L219" i="21"/>
  <c r="L218" i="21"/>
  <c r="H73" i="15"/>
  <c r="H79" i="15" s="1"/>
  <c r="O146" i="21"/>
  <c r="J58" i="22"/>
  <c r="J60" i="22" s="1"/>
  <c r="P222" i="21"/>
  <c r="K11" i="22"/>
  <c r="K21" i="22" s="1"/>
  <c r="I39" i="15"/>
  <c r="I64" i="15"/>
  <c r="I65" i="15" s="1"/>
  <c r="I44" i="15"/>
  <c r="I58" i="15"/>
  <c r="I59" i="15" s="1"/>
  <c r="I60" i="15" s="1"/>
  <c r="J57" i="15" s="1"/>
  <c r="I43" i="15"/>
  <c r="H47" i="15"/>
  <c r="H76" i="15" s="1"/>
  <c r="I50" i="15"/>
  <c r="H54" i="15"/>
  <c r="H77" i="15" s="1"/>
  <c r="J58" i="18"/>
  <c r="J59" i="18" s="1"/>
  <c r="J44" i="18"/>
  <c r="J64" i="18"/>
  <c r="J65" i="18" s="1"/>
  <c r="J66" i="18" s="1"/>
  <c r="K63" i="18" s="1"/>
  <c r="J39" i="18"/>
  <c r="A27" i="21"/>
  <c r="I73" i="18"/>
  <c r="I79" i="18" s="1"/>
  <c r="J69" i="18"/>
  <c r="I71" i="2"/>
  <c r="I70" i="2" s="1"/>
  <c r="I72" i="2" s="1"/>
  <c r="J69" i="2" s="1"/>
  <c r="N215" i="21"/>
  <c r="M219" i="21"/>
  <c r="M218" i="21"/>
  <c r="J69" i="9"/>
  <c r="I73" i="9"/>
  <c r="I79" i="9" s="1"/>
  <c r="V23" i="10"/>
  <c r="W23" i="10" s="1"/>
  <c r="X23" i="10" s="1"/>
  <c r="J65" i="10"/>
  <c r="J43" i="9"/>
  <c r="I47" i="9"/>
  <c r="I76" i="9" s="1"/>
  <c r="I80" i="10"/>
  <c r="P23" i="13"/>
  <c r="Q23" i="13" s="1"/>
  <c r="O3" i="18"/>
  <c r="O3" i="9"/>
  <c r="O3" i="15"/>
  <c r="O3" i="13"/>
  <c r="O3" i="2"/>
  <c r="P3" i="21"/>
  <c r="R23" i="18"/>
  <c r="J37" i="13"/>
  <c r="J38" i="13" s="1"/>
  <c r="I51" i="13"/>
  <c r="I45" i="13" s="1"/>
  <c r="H80" i="13"/>
  <c r="J37" i="2"/>
  <c r="J44" i="9"/>
  <c r="J64" i="9"/>
  <c r="J58" i="9"/>
  <c r="J50" i="18"/>
  <c r="I54" i="18"/>
  <c r="I77" i="18" s="1"/>
  <c r="J51" i="10"/>
  <c r="J83" i="10" s="1"/>
  <c r="K37" i="10"/>
  <c r="K38" i="10" s="1"/>
  <c r="I45" i="2"/>
  <c r="P23" i="2"/>
  <c r="I47" i="18"/>
  <c r="I76" i="18" s="1"/>
  <c r="J43" i="18"/>
  <c r="O3" i="10"/>
  <c r="P3" i="5"/>
  <c r="J50" i="9"/>
  <c r="I54" i="9"/>
  <c r="I77" i="9" s="1"/>
  <c r="J59" i="10"/>
  <c r="J60" i="10" s="1"/>
  <c r="K57" i="10" s="1"/>
  <c r="S23" i="15"/>
  <c r="T23" i="15" s="1"/>
  <c r="J39" i="9"/>
  <c r="J119" i="21" l="1"/>
  <c r="J7" i="5" s="1"/>
  <c r="F10" i="22"/>
  <c r="F20" i="22" s="1"/>
  <c r="K221" i="21"/>
  <c r="K223" i="21" s="1"/>
  <c r="K38" i="21" s="1"/>
  <c r="K119" i="21" s="1"/>
  <c r="K7" i="5" s="1"/>
  <c r="L221" i="21"/>
  <c r="H10" i="22" s="1"/>
  <c r="H20" i="22" s="1"/>
  <c r="P146" i="21"/>
  <c r="P17" i="5" s="1"/>
  <c r="K58" i="22"/>
  <c r="K60" i="22" s="1"/>
  <c r="Q222" i="21"/>
  <c r="L11" i="22"/>
  <c r="L21" i="22" s="1"/>
  <c r="S23" i="18"/>
  <c r="T23" i="18" s="1"/>
  <c r="A28" i="21"/>
  <c r="A29" i="21" s="1"/>
  <c r="A30" i="21" s="1"/>
  <c r="A31" i="21" s="1"/>
  <c r="A32" i="21" s="1"/>
  <c r="A33" i="21" s="1"/>
  <c r="A34" i="21" s="1"/>
  <c r="H80" i="15"/>
  <c r="I51" i="15"/>
  <c r="I83" i="15" s="1"/>
  <c r="I66" i="15"/>
  <c r="J63" i="15" s="1"/>
  <c r="J35" i="15"/>
  <c r="I40" i="15"/>
  <c r="I78" i="15" s="1"/>
  <c r="U23" i="15"/>
  <c r="Q23" i="2"/>
  <c r="R23" i="2" s="1"/>
  <c r="K35" i="18"/>
  <c r="J40" i="18"/>
  <c r="J78" i="18" s="1"/>
  <c r="J60" i="18"/>
  <c r="K57" i="18" s="1"/>
  <c r="I73" i="2"/>
  <c r="I79" i="2" s="1"/>
  <c r="I52" i="13"/>
  <c r="I53" i="13" s="1"/>
  <c r="J50" i="13" s="1"/>
  <c r="I46" i="13"/>
  <c r="J43" i="13" s="1"/>
  <c r="J38" i="2"/>
  <c r="J39" i="2" s="1"/>
  <c r="J39" i="13"/>
  <c r="K35" i="13" s="1"/>
  <c r="M221" i="21"/>
  <c r="O215" i="21"/>
  <c r="O36" i="5" s="1"/>
  <c r="N218" i="21"/>
  <c r="N219" i="21"/>
  <c r="V23" i="15"/>
  <c r="W23" i="15" s="1"/>
  <c r="X23" i="15" s="1"/>
  <c r="K44" i="10"/>
  <c r="K64" i="10"/>
  <c r="K58" i="10"/>
  <c r="K59" i="10" s="1"/>
  <c r="K39" i="10"/>
  <c r="J58" i="13"/>
  <c r="J64" i="13"/>
  <c r="J44" i="13"/>
  <c r="J71" i="10"/>
  <c r="J70" i="10" s="1"/>
  <c r="J72" i="10" s="1"/>
  <c r="K35" i="9"/>
  <c r="J40" i="9"/>
  <c r="J78" i="9" s="1"/>
  <c r="I83" i="13"/>
  <c r="I71" i="13"/>
  <c r="I70" i="13" s="1"/>
  <c r="I72" i="13" s="1"/>
  <c r="I80" i="9"/>
  <c r="I40" i="5" s="1"/>
  <c r="J51" i="9"/>
  <c r="P3" i="10"/>
  <c r="Q3" i="5"/>
  <c r="J45" i="10"/>
  <c r="R23" i="13"/>
  <c r="S23" i="13"/>
  <c r="T23" i="13" s="1"/>
  <c r="U23" i="13" s="1"/>
  <c r="V23" i="13" s="1"/>
  <c r="W23" i="13" s="1"/>
  <c r="X23" i="13" s="1"/>
  <c r="I52" i="2"/>
  <c r="I53" i="2" s="1"/>
  <c r="I46" i="2"/>
  <c r="P3" i="18"/>
  <c r="P3" i="9"/>
  <c r="P3" i="15"/>
  <c r="P3" i="13"/>
  <c r="P3" i="2"/>
  <c r="Q3" i="21"/>
  <c r="I84" i="10"/>
  <c r="I85" i="10"/>
  <c r="J51" i="18"/>
  <c r="J45" i="18" s="1"/>
  <c r="J59" i="9"/>
  <c r="I80" i="18"/>
  <c r="I42" i="5" s="1"/>
  <c r="J65" i="9"/>
  <c r="J66" i="10"/>
  <c r="K63" i="10" s="1"/>
  <c r="A17" i="5"/>
  <c r="A18" i="5" s="1"/>
  <c r="A20" i="5" s="1"/>
  <c r="A21" i="5" s="1"/>
  <c r="A22" i="5" s="1"/>
  <c r="A25" i="5" s="1"/>
  <c r="A26" i="5" s="1"/>
  <c r="I17" i="5"/>
  <c r="J17" i="5"/>
  <c r="K17" i="5"/>
  <c r="L17" i="5"/>
  <c r="M17" i="5"/>
  <c r="N17" i="5"/>
  <c r="O17" i="5"/>
  <c r="D25" i="5"/>
  <c r="I25" i="5"/>
  <c r="J25" i="5"/>
  <c r="K25" i="5"/>
  <c r="L25" i="5"/>
  <c r="M25" i="5"/>
  <c r="N25" i="5"/>
  <c r="O25" i="5"/>
  <c r="P25" i="5"/>
  <c r="Q25" i="5"/>
  <c r="R25" i="5"/>
  <c r="S25" i="5"/>
  <c r="T25" i="5"/>
  <c r="U25" i="5"/>
  <c r="V25" i="5"/>
  <c r="W25" i="5"/>
  <c r="D26" i="5"/>
  <c r="D27" i="5"/>
  <c r="D28" i="5"/>
  <c r="D29" i="5"/>
  <c r="I29" i="5"/>
  <c r="D30" i="5"/>
  <c r="I30" i="5"/>
  <c r="D31" i="5"/>
  <c r="I31" i="5"/>
  <c r="D32" i="5"/>
  <c r="D36" i="5"/>
  <c r="I36" i="5"/>
  <c r="J36" i="5"/>
  <c r="K36" i="5"/>
  <c r="L36" i="5"/>
  <c r="M36" i="5"/>
  <c r="N36" i="5"/>
  <c r="D37" i="5"/>
  <c r="D38" i="5"/>
  <c r="D39" i="5"/>
  <c r="D40" i="5"/>
  <c r="D41" i="5"/>
  <c r="I41" i="5"/>
  <c r="D42" i="5"/>
  <c r="D43" i="5"/>
  <c r="D47" i="5"/>
  <c r="I47" i="5"/>
  <c r="J47" i="5"/>
  <c r="K47" i="5"/>
  <c r="L47" i="5"/>
  <c r="M47" i="5"/>
  <c r="N47" i="5"/>
  <c r="O47" i="5"/>
  <c r="P47" i="5"/>
  <c r="Q47" i="5"/>
  <c r="R47" i="5"/>
  <c r="S47" i="5"/>
  <c r="T47" i="5"/>
  <c r="U47" i="5"/>
  <c r="V47" i="5"/>
  <c r="W47" i="5"/>
  <c r="D48" i="5"/>
  <c r="D49" i="5"/>
  <c r="D50" i="5"/>
  <c r="D51" i="5"/>
  <c r="I51" i="5"/>
  <c r="D52" i="5"/>
  <c r="I52" i="5"/>
  <c r="D53" i="5"/>
  <c r="I53" i="5"/>
  <c r="D54" i="5"/>
  <c r="F12" i="22" l="1"/>
  <c r="F22" i="22" s="1"/>
  <c r="G10" i="22"/>
  <c r="G20" i="22" s="1"/>
  <c r="L223" i="21"/>
  <c r="L38" i="21" s="1"/>
  <c r="L119" i="21" s="1"/>
  <c r="L7" i="5" s="1"/>
  <c r="I71" i="15"/>
  <c r="I70" i="15" s="1"/>
  <c r="I72" i="15" s="1"/>
  <c r="I73" i="15" s="1"/>
  <c r="I79" i="15" s="1"/>
  <c r="A35" i="21"/>
  <c r="M223" i="21"/>
  <c r="M38" i="21" s="1"/>
  <c r="M119" i="21" s="1"/>
  <c r="M7" i="5" s="1"/>
  <c r="I10" i="22"/>
  <c r="I20" i="22" s="1"/>
  <c r="Q146" i="21"/>
  <c r="L58" i="22"/>
  <c r="L60" i="22" s="1"/>
  <c r="H12" i="22"/>
  <c r="H22" i="22" s="1"/>
  <c r="R222" i="21"/>
  <c r="M11" i="22"/>
  <c r="M21" i="22" s="1"/>
  <c r="U23" i="18"/>
  <c r="A27" i="5"/>
  <c r="A28" i="5" s="1"/>
  <c r="A29" i="5" s="1"/>
  <c r="A30" i="5" s="1"/>
  <c r="A31" i="5" s="1"/>
  <c r="A32" i="5" s="1"/>
  <c r="A33" i="5" s="1"/>
  <c r="A36" i="5" s="1"/>
  <c r="A37" i="5" s="1"/>
  <c r="J37" i="15"/>
  <c r="J38" i="15" s="1"/>
  <c r="I45" i="15"/>
  <c r="S23" i="2"/>
  <c r="T23" i="2" s="1"/>
  <c r="K37" i="18"/>
  <c r="K38" i="18" s="1"/>
  <c r="J44" i="2"/>
  <c r="I47" i="13"/>
  <c r="I76" i="13" s="1"/>
  <c r="J18" i="5"/>
  <c r="J64" i="2"/>
  <c r="J65" i="2" s="1"/>
  <c r="J66" i="2" s="1"/>
  <c r="K63" i="2" s="1"/>
  <c r="J51" i="13"/>
  <c r="J83" i="13" s="1"/>
  <c r="J58" i="2"/>
  <c r="J59" i="2" s="1"/>
  <c r="L18" i="5"/>
  <c r="P18" i="5"/>
  <c r="J40" i="13"/>
  <c r="J78" i="13" s="1"/>
  <c r="K35" i="2"/>
  <c r="K37" i="2" s="1"/>
  <c r="K38" i="2" s="1"/>
  <c r="K44" i="2" s="1"/>
  <c r="J40" i="2"/>
  <c r="J78" i="2" s="1"/>
  <c r="O18" i="5"/>
  <c r="N18" i="5"/>
  <c r="I54" i="13"/>
  <c r="I77" i="13" s="1"/>
  <c r="K18" i="5"/>
  <c r="M18" i="5"/>
  <c r="N221" i="21"/>
  <c r="P215" i="21"/>
  <c r="O219" i="21"/>
  <c r="O218" i="21"/>
  <c r="J60" i="9"/>
  <c r="K57" i="9" s="1"/>
  <c r="J83" i="18"/>
  <c r="J71" i="18"/>
  <c r="J70" i="18" s="1"/>
  <c r="J72" i="18" s="1"/>
  <c r="J83" i="9"/>
  <c r="J45" i="9"/>
  <c r="J52" i="18"/>
  <c r="J53" i="18" s="1"/>
  <c r="J46" i="18"/>
  <c r="J71" i="9"/>
  <c r="J70" i="9" s="1"/>
  <c r="J72" i="9" s="1"/>
  <c r="J66" i="9"/>
  <c r="K63" i="9" s="1"/>
  <c r="K65" i="10"/>
  <c r="K66" i="10" s="1"/>
  <c r="L63" i="10" s="1"/>
  <c r="J43" i="2"/>
  <c r="I47" i="2"/>
  <c r="I86" i="10"/>
  <c r="I87" i="10" s="1"/>
  <c r="K37" i="9"/>
  <c r="J69" i="13"/>
  <c r="I73" i="13"/>
  <c r="I79" i="13" s="1"/>
  <c r="K37" i="13"/>
  <c r="K69" i="10"/>
  <c r="J73" i="10"/>
  <c r="J79" i="10" s="1"/>
  <c r="Q3" i="18"/>
  <c r="Q3" i="9"/>
  <c r="Q3" i="15"/>
  <c r="Q3" i="13"/>
  <c r="Q3" i="2"/>
  <c r="R3" i="21"/>
  <c r="J50" i="2"/>
  <c r="I54" i="2"/>
  <c r="I77" i="2" s="1"/>
  <c r="J65" i="13"/>
  <c r="L35" i="10"/>
  <c r="K40" i="10"/>
  <c r="K78" i="10" s="1"/>
  <c r="I84" i="18"/>
  <c r="I85" i="18"/>
  <c r="J52" i="10"/>
  <c r="J53" i="10" s="1"/>
  <c r="J46" i="10"/>
  <c r="J59" i="13"/>
  <c r="Q3" i="10"/>
  <c r="R3" i="5"/>
  <c r="I84" i="9"/>
  <c r="I85" i="9"/>
  <c r="K60" i="10"/>
  <c r="L57" i="10" s="1"/>
  <c r="G12" i="22" l="1"/>
  <c r="G22" i="22" s="1"/>
  <c r="J69" i="15"/>
  <c r="A36" i="21"/>
  <c r="S222" i="21"/>
  <c r="N11" i="22"/>
  <c r="N21" i="22" s="1"/>
  <c r="R146" i="21"/>
  <c r="M58" i="22"/>
  <c r="M60" i="22" s="1"/>
  <c r="Q17" i="5"/>
  <c r="Q18" i="5" s="1"/>
  <c r="N223" i="21"/>
  <c r="N38" i="21" s="1"/>
  <c r="N119" i="21" s="1"/>
  <c r="N7" i="5" s="1"/>
  <c r="J10" i="22"/>
  <c r="J20" i="22" s="1"/>
  <c r="I12" i="22"/>
  <c r="I22" i="22" s="1"/>
  <c r="V23" i="18"/>
  <c r="W23" i="18" s="1"/>
  <c r="A38" i="5"/>
  <c r="A39" i="5" s="1"/>
  <c r="A40" i="5" s="1"/>
  <c r="A41" i="5" s="1"/>
  <c r="A42" i="5" s="1"/>
  <c r="A43" i="5" s="1"/>
  <c r="A44" i="5" s="1"/>
  <c r="A47" i="5" s="1"/>
  <c r="A48" i="5" s="1"/>
  <c r="A49" i="5" s="1"/>
  <c r="A50" i="5" s="1"/>
  <c r="A51" i="5" s="1"/>
  <c r="A52" i="5" s="1"/>
  <c r="A53" i="5" s="1"/>
  <c r="A54" i="5" s="1"/>
  <c r="A55" i="5" s="1"/>
  <c r="J39" i="15"/>
  <c r="J64" i="15"/>
  <c r="J65" i="15" s="1"/>
  <c r="J66" i="15" s="1"/>
  <c r="K63" i="15" s="1"/>
  <c r="J58" i="15"/>
  <c r="J59" i="15" s="1"/>
  <c r="J60" i="15" s="1"/>
  <c r="K57" i="15" s="1"/>
  <c r="J44" i="15"/>
  <c r="I52" i="15"/>
  <c r="I53" i="15" s="1"/>
  <c r="I46" i="15"/>
  <c r="U23" i="2"/>
  <c r="V23" i="2" s="1"/>
  <c r="I89" i="10"/>
  <c r="I12" i="5" s="1"/>
  <c r="K39" i="18"/>
  <c r="K58" i="18"/>
  <c r="K44" i="18"/>
  <c r="K64" i="18"/>
  <c r="K65" i="18" s="1"/>
  <c r="K66" i="18" s="1"/>
  <c r="L63" i="18" s="1"/>
  <c r="I28" i="5"/>
  <c r="J71" i="13"/>
  <c r="J70" i="13" s="1"/>
  <c r="J72" i="13" s="1"/>
  <c r="K69" i="13" s="1"/>
  <c r="J45" i="13"/>
  <c r="J52" i="13" s="1"/>
  <c r="J53" i="13" s="1"/>
  <c r="K50" i="13" s="1"/>
  <c r="K58" i="2"/>
  <c r="K59" i="2" s="1"/>
  <c r="I80" i="13"/>
  <c r="I39" i="5" s="1"/>
  <c r="K64" i="2"/>
  <c r="K65" i="2" s="1"/>
  <c r="K66" i="2" s="1"/>
  <c r="L63" i="2" s="1"/>
  <c r="K39" i="2"/>
  <c r="K38" i="9"/>
  <c r="K58" i="9" s="1"/>
  <c r="K59" i="9" s="1"/>
  <c r="O221" i="21"/>
  <c r="Q215" i="21"/>
  <c r="P219" i="21"/>
  <c r="P218" i="21"/>
  <c r="P36" i="5"/>
  <c r="K38" i="13"/>
  <c r="K43" i="10"/>
  <c r="J47" i="10"/>
  <c r="J52" i="9"/>
  <c r="J53" i="9" s="1"/>
  <c r="J46" i="9"/>
  <c r="R3" i="18"/>
  <c r="R3" i="9"/>
  <c r="R3" i="15"/>
  <c r="R3" i="13"/>
  <c r="R3" i="2"/>
  <c r="S3" i="21"/>
  <c r="K69" i="9"/>
  <c r="J73" i="9"/>
  <c r="J79" i="9" s="1"/>
  <c r="R3" i="10"/>
  <c r="S3" i="5"/>
  <c r="L37" i="10"/>
  <c r="L38" i="10" s="1"/>
  <c r="J66" i="13"/>
  <c r="K63" i="13" s="1"/>
  <c r="K50" i="10"/>
  <c r="J54" i="10"/>
  <c r="J77" i="10" s="1"/>
  <c r="J60" i="13"/>
  <c r="K57" i="13" s="1"/>
  <c r="K43" i="18"/>
  <c r="J47" i="18"/>
  <c r="K50" i="18"/>
  <c r="J54" i="18"/>
  <c r="J77" i="18" s="1"/>
  <c r="K69" i="18"/>
  <c r="J73" i="18"/>
  <c r="J79" i="18" s="1"/>
  <c r="I76" i="2"/>
  <c r="I80" i="2" s="1"/>
  <c r="I26" i="5"/>
  <c r="I86" i="9"/>
  <c r="I87" i="9" s="1"/>
  <c r="I89" i="9" s="1"/>
  <c r="I11" i="5" s="1"/>
  <c r="I86" i="18"/>
  <c r="I87" i="18" s="1"/>
  <c r="J60" i="2"/>
  <c r="K57" i="2" s="1"/>
  <c r="J51" i="2"/>
  <c r="J83" i="2" s="1"/>
  <c r="A37" i="21" l="1"/>
  <c r="A38" i="21" s="1"/>
  <c r="A41" i="21" s="1"/>
  <c r="A42" i="21" s="1"/>
  <c r="A43" i="21" s="1"/>
  <c r="A44" i="21" s="1"/>
  <c r="A45" i="21" s="1"/>
  <c r="A46" i="21" s="1"/>
  <c r="A47" i="21" s="1"/>
  <c r="A48" i="21" s="1"/>
  <c r="A49" i="21" s="1"/>
  <c r="A50" i="21" s="1"/>
  <c r="A51" i="21" s="1"/>
  <c r="A52" i="21" s="1"/>
  <c r="I85" i="13"/>
  <c r="I86" i="13" s="1"/>
  <c r="I87" i="13" s="1"/>
  <c r="J12" i="22"/>
  <c r="J22" i="22" s="1"/>
  <c r="S146" i="21"/>
  <c r="N58" i="22"/>
  <c r="N60" i="22" s="1"/>
  <c r="R17" i="5"/>
  <c r="R18" i="5" s="1"/>
  <c r="O223" i="21"/>
  <c r="O38" i="21" s="1"/>
  <c r="O119" i="21" s="1"/>
  <c r="O7" i="5" s="1"/>
  <c r="K10" i="22"/>
  <c r="K20" i="22" s="1"/>
  <c r="T222" i="21"/>
  <c r="O11" i="22"/>
  <c r="O21" i="22" s="1"/>
  <c r="X23" i="18"/>
  <c r="J43" i="15"/>
  <c r="I47" i="15"/>
  <c r="J50" i="15"/>
  <c r="I54" i="15"/>
  <c r="I77" i="15" s="1"/>
  <c r="K35" i="15"/>
  <c r="J40" i="15"/>
  <c r="J78" i="15" s="1"/>
  <c r="W23" i="2"/>
  <c r="X23" i="2" s="1"/>
  <c r="J46" i="13"/>
  <c r="K43" i="13" s="1"/>
  <c r="K59" i="18"/>
  <c r="K60" i="18" s="1"/>
  <c r="L57" i="18" s="1"/>
  <c r="L35" i="18"/>
  <c r="K40" i="18"/>
  <c r="K78" i="18" s="1"/>
  <c r="I88" i="13"/>
  <c r="I50" i="5" s="1"/>
  <c r="I84" i="13"/>
  <c r="J54" i="13"/>
  <c r="J77" i="13" s="1"/>
  <c r="K60" i="2"/>
  <c r="L57" i="2" s="1"/>
  <c r="K64" i="9"/>
  <c r="K65" i="9" s="1"/>
  <c r="K66" i="9" s="1"/>
  <c r="L63" i="9" s="1"/>
  <c r="J73" i="13"/>
  <c r="J79" i="13" s="1"/>
  <c r="K44" i="9"/>
  <c r="K39" i="9"/>
  <c r="L35" i="2"/>
  <c r="L37" i="2" s="1"/>
  <c r="L38" i="2" s="1"/>
  <c r="K40" i="2"/>
  <c r="K78" i="2" s="1"/>
  <c r="I89" i="18"/>
  <c r="I13" i="5" s="1"/>
  <c r="J45" i="2"/>
  <c r="J52" i="2" s="1"/>
  <c r="J53" i="2" s="1"/>
  <c r="J54" i="2" s="1"/>
  <c r="J77" i="2" s="1"/>
  <c r="P221" i="21"/>
  <c r="R215" i="21"/>
  <c r="Q219" i="21"/>
  <c r="Q218" i="21"/>
  <c r="Q36" i="5"/>
  <c r="L44" i="10"/>
  <c r="L64" i="10"/>
  <c r="L58" i="10"/>
  <c r="L39" i="10"/>
  <c r="J76" i="10"/>
  <c r="J80" i="10" s="1"/>
  <c r="J30" i="5"/>
  <c r="S3" i="9"/>
  <c r="S3" i="18"/>
  <c r="S3" i="15"/>
  <c r="S3" i="13"/>
  <c r="S3" i="2"/>
  <c r="T3" i="21"/>
  <c r="K51" i="10"/>
  <c r="K45" i="10" s="1"/>
  <c r="K52" i="10" s="1"/>
  <c r="K53" i="10" s="1"/>
  <c r="K43" i="9"/>
  <c r="J47" i="9"/>
  <c r="J76" i="18"/>
  <c r="J80" i="18" s="1"/>
  <c r="J31" i="5"/>
  <c r="S3" i="10"/>
  <c r="T3" i="5"/>
  <c r="K60" i="9"/>
  <c r="L57" i="9" s="1"/>
  <c r="K50" i="9"/>
  <c r="J54" i="9"/>
  <c r="J77" i="9" s="1"/>
  <c r="K44" i="13"/>
  <c r="K64" i="13"/>
  <c r="K65" i="13" s="1"/>
  <c r="K58" i="13"/>
  <c r="K59" i="13" s="1"/>
  <c r="I84" i="2"/>
  <c r="I85" i="2"/>
  <c r="I88" i="2"/>
  <c r="I48" i="5" s="1"/>
  <c r="I37" i="5"/>
  <c r="K51" i="18"/>
  <c r="J71" i="2"/>
  <c r="J70" i="2" s="1"/>
  <c r="J72" i="2" s="1"/>
  <c r="K39" i="13"/>
  <c r="U222" i="21" l="1"/>
  <c r="P11" i="22"/>
  <c r="P21" i="22" s="1"/>
  <c r="K12" i="22"/>
  <c r="K22" i="22" s="1"/>
  <c r="T146" i="21"/>
  <c r="O58" i="22"/>
  <c r="O60" i="22" s="1"/>
  <c r="S17" i="5"/>
  <c r="S18" i="5" s="1"/>
  <c r="P223" i="21"/>
  <c r="P38" i="21" s="1"/>
  <c r="P119" i="21" s="1"/>
  <c r="P7" i="5" s="1"/>
  <c r="L10" i="22"/>
  <c r="L20" i="22" s="1"/>
  <c r="K37" i="15"/>
  <c r="K38" i="15" s="1"/>
  <c r="J47" i="13"/>
  <c r="J76" i="13" s="1"/>
  <c r="J80" i="13" s="1"/>
  <c r="I76" i="15"/>
  <c r="I80" i="15" s="1"/>
  <c r="I27" i="5"/>
  <c r="I32" i="5" s="1"/>
  <c r="J51" i="15"/>
  <c r="J45" i="15" s="1"/>
  <c r="L37" i="18"/>
  <c r="L38" i="18" s="1"/>
  <c r="K50" i="2"/>
  <c r="Q221" i="21"/>
  <c r="A53" i="21"/>
  <c r="J46" i="2"/>
  <c r="K43" i="2" s="1"/>
  <c r="L35" i="9"/>
  <c r="K40" i="9"/>
  <c r="K78" i="9" s="1"/>
  <c r="S215" i="21"/>
  <c r="R219" i="21"/>
  <c r="R218" i="21"/>
  <c r="R36" i="5"/>
  <c r="L50" i="10"/>
  <c r="K54" i="10"/>
  <c r="K77" i="10" s="1"/>
  <c r="K69" i="2"/>
  <c r="J73" i="2"/>
  <c r="J79" i="2" s="1"/>
  <c r="I89" i="13"/>
  <c r="I10" i="5" s="1"/>
  <c r="J88" i="18"/>
  <c r="J53" i="5" s="1"/>
  <c r="J85" i="18"/>
  <c r="J84" i="18"/>
  <c r="J42" i="5"/>
  <c r="J76" i="9"/>
  <c r="J80" i="9" s="1"/>
  <c r="J29" i="5"/>
  <c r="M35" i="10"/>
  <c r="L40" i="10"/>
  <c r="L78" i="10" s="1"/>
  <c r="K66" i="13"/>
  <c r="L63" i="13" s="1"/>
  <c r="L35" i="13"/>
  <c r="K40" i="13"/>
  <c r="K78" i="13" s="1"/>
  <c r="K51" i="13"/>
  <c r="L64" i="2"/>
  <c r="L44" i="2"/>
  <c r="L58" i="2"/>
  <c r="T3" i="10"/>
  <c r="U3" i="5"/>
  <c r="K51" i="9"/>
  <c r="K45" i="9" s="1"/>
  <c r="K52" i="9" s="1"/>
  <c r="T3" i="18"/>
  <c r="T3" i="9"/>
  <c r="T3" i="15"/>
  <c r="T3" i="13"/>
  <c r="T3" i="2"/>
  <c r="U3" i="21"/>
  <c r="L59" i="10"/>
  <c r="L60" i="10" s="1"/>
  <c r="M57" i="10" s="1"/>
  <c r="L39" i="2"/>
  <c r="K83" i="18"/>
  <c r="K71" i="18"/>
  <c r="K70" i="18" s="1"/>
  <c r="K72" i="18" s="1"/>
  <c r="I86" i="2"/>
  <c r="I87" i="2" s="1"/>
  <c r="K60" i="13"/>
  <c r="L57" i="13" s="1"/>
  <c r="K83" i="10"/>
  <c r="K71" i="10"/>
  <c r="K70" i="10" s="1"/>
  <c r="K72" i="10" s="1"/>
  <c r="L65" i="10"/>
  <c r="K45" i="18"/>
  <c r="J88" i="10"/>
  <c r="J52" i="5" s="1"/>
  <c r="J84" i="10"/>
  <c r="J85" i="10"/>
  <c r="J41" i="5"/>
  <c r="K46" i="10"/>
  <c r="U146" i="21" l="1"/>
  <c r="P58" i="22"/>
  <c r="P60" i="22" s="1"/>
  <c r="T17" i="5"/>
  <c r="T18" i="5" s="1"/>
  <c r="Q223" i="21"/>
  <c r="Q38" i="21" s="1"/>
  <c r="Q119" i="21" s="1"/>
  <c r="Q7" i="5" s="1"/>
  <c r="M10" i="22"/>
  <c r="M20" i="22" s="1"/>
  <c r="L12" i="22"/>
  <c r="L22" i="22" s="1"/>
  <c r="V222" i="21"/>
  <c r="Q11" i="22"/>
  <c r="Q21" i="22" s="1"/>
  <c r="J28" i="5"/>
  <c r="J52" i="15"/>
  <c r="J53" i="15" s="1"/>
  <c r="J46" i="15"/>
  <c r="J83" i="15"/>
  <c r="J71" i="15"/>
  <c r="J70" i="15" s="1"/>
  <c r="J72" i="15" s="1"/>
  <c r="I84" i="15"/>
  <c r="I88" i="15"/>
  <c r="I49" i="5" s="1"/>
  <c r="I54" i="5" s="1"/>
  <c r="I85" i="15"/>
  <c r="I86" i="15" s="1"/>
  <c r="I87" i="15" s="1"/>
  <c r="I38" i="5"/>
  <c r="I43" i="5" s="1"/>
  <c r="K39" i="15"/>
  <c r="K64" i="15"/>
  <c r="K65" i="15" s="1"/>
  <c r="K66" i="15" s="1"/>
  <c r="L63" i="15" s="1"/>
  <c r="K58" i="15"/>
  <c r="K44" i="15"/>
  <c r="L39" i="18"/>
  <c r="L44" i="18"/>
  <c r="L58" i="18"/>
  <c r="L59" i="18" s="1"/>
  <c r="L60" i="18" s="1"/>
  <c r="M57" i="18" s="1"/>
  <c r="L64" i="18"/>
  <c r="L65" i="18" s="1"/>
  <c r="L66" i="18" s="1"/>
  <c r="M63" i="18" s="1"/>
  <c r="A54" i="21"/>
  <c r="J47" i="2"/>
  <c r="J26" i="5" s="1"/>
  <c r="L37" i="9"/>
  <c r="L38" i="9" s="1"/>
  <c r="R221" i="21"/>
  <c r="T215" i="21"/>
  <c r="S218" i="21"/>
  <c r="S219" i="21"/>
  <c r="S36" i="5"/>
  <c r="L69" i="10"/>
  <c r="K73" i="10"/>
  <c r="K79" i="10" s="1"/>
  <c r="J88" i="9"/>
  <c r="J51" i="5" s="1"/>
  <c r="J84" i="9"/>
  <c r="J85" i="9"/>
  <c r="J40" i="5"/>
  <c r="J88" i="13"/>
  <c r="J50" i="5" s="1"/>
  <c r="J84" i="13"/>
  <c r="J85" i="13"/>
  <c r="J39" i="5"/>
  <c r="K51" i="2"/>
  <c r="L65" i="2"/>
  <c r="L66" i="2" s="1"/>
  <c r="M63" i="2" s="1"/>
  <c r="J86" i="10"/>
  <c r="I89" i="2"/>
  <c r="I8" i="5" s="1"/>
  <c r="U3" i="10"/>
  <c r="V3" i="5"/>
  <c r="K83" i="13"/>
  <c r="L37" i="13"/>
  <c r="L38" i="13" s="1"/>
  <c r="K52" i="18"/>
  <c r="K53" i="18" s="1"/>
  <c r="K46" i="18"/>
  <c r="L69" i="18"/>
  <c r="K73" i="18"/>
  <c r="K79" i="18" s="1"/>
  <c r="M37" i="10"/>
  <c r="J86" i="18"/>
  <c r="J87" i="18" s="1"/>
  <c r="L43" i="10"/>
  <c r="K47" i="10"/>
  <c r="U3" i="18"/>
  <c r="U3" i="9"/>
  <c r="U3" i="15"/>
  <c r="V3" i="21"/>
  <c r="U3" i="13"/>
  <c r="U3" i="2"/>
  <c r="K83" i="9"/>
  <c r="K71" i="9"/>
  <c r="K70" i="9" s="1"/>
  <c r="K72" i="9" s="1"/>
  <c r="K53" i="9"/>
  <c r="K45" i="13"/>
  <c r="K71" i="13"/>
  <c r="K70" i="13" s="1"/>
  <c r="K72" i="13" s="1"/>
  <c r="M35" i="2"/>
  <c r="L40" i="2"/>
  <c r="L78" i="2" s="1"/>
  <c r="L66" i="10"/>
  <c r="M63" i="10" s="1"/>
  <c r="K46" i="9"/>
  <c r="L59" i="2"/>
  <c r="L60" i="2" s="1"/>
  <c r="M57" i="2" s="1"/>
  <c r="V146" i="21" l="1"/>
  <c r="Q58" i="22"/>
  <c r="Q60" i="22" s="1"/>
  <c r="U17" i="5"/>
  <c r="U18" i="5" s="1"/>
  <c r="W222" i="21"/>
  <c r="S11" i="22" s="1"/>
  <c r="R11" i="22"/>
  <c r="R21" i="22" s="1"/>
  <c r="M12" i="22"/>
  <c r="M22" i="22" s="1"/>
  <c r="R223" i="21"/>
  <c r="R38" i="21" s="1"/>
  <c r="R119" i="21" s="1"/>
  <c r="R7" i="5" s="1"/>
  <c r="N10" i="22"/>
  <c r="N20" i="22" s="1"/>
  <c r="I89" i="15"/>
  <c r="K59" i="15"/>
  <c r="K60" i="15" s="1"/>
  <c r="L57" i="15" s="1"/>
  <c r="K69" i="15"/>
  <c r="J73" i="15"/>
  <c r="J79" i="15" s="1"/>
  <c r="K43" i="15"/>
  <c r="J47" i="15"/>
  <c r="L35" i="15"/>
  <c r="K40" i="15"/>
  <c r="K78" i="15" s="1"/>
  <c r="K50" i="15"/>
  <c r="J54" i="15"/>
  <c r="J77" i="15" s="1"/>
  <c r="J76" i="2"/>
  <c r="J80" i="2" s="1"/>
  <c r="J88" i="2" s="1"/>
  <c r="J48" i="5" s="1"/>
  <c r="J87" i="10"/>
  <c r="J89" i="10" s="1"/>
  <c r="J12" i="5" s="1"/>
  <c r="M35" i="18"/>
  <c r="L40" i="18"/>
  <c r="L78" i="18" s="1"/>
  <c r="A55" i="21"/>
  <c r="A56" i="21" s="1"/>
  <c r="A57" i="21" s="1"/>
  <c r="A58" i="21" s="1"/>
  <c r="A59" i="21" s="1"/>
  <c r="A60" i="21" s="1"/>
  <c r="A61" i="21" s="1"/>
  <c r="L39" i="9"/>
  <c r="L44" i="9"/>
  <c r="L64" i="9"/>
  <c r="L65" i="9" s="1"/>
  <c r="L66" i="9" s="1"/>
  <c r="M63" i="9" s="1"/>
  <c r="L58" i="9"/>
  <c r="J89" i="18"/>
  <c r="J13" i="5" s="1"/>
  <c r="U215" i="21"/>
  <c r="T219" i="21"/>
  <c r="T218" i="21"/>
  <c r="T36" i="5"/>
  <c r="S221" i="21"/>
  <c r="L69" i="9"/>
  <c r="K73" i="9"/>
  <c r="K79" i="9" s="1"/>
  <c r="L58" i="13"/>
  <c r="L64" i="13"/>
  <c r="L44" i="13"/>
  <c r="V3" i="18"/>
  <c r="V3" i="15"/>
  <c r="V3" i="9"/>
  <c r="V3" i="13"/>
  <c r="V3" i="2"/>
  <c r="W3" i="21"/>
  <c r="L39" i="13"/>
  <c r="K52" i="13"/>
  <c r="K53" i="13" s="1"/>
  <c r="K46" i="13"/>
  <c r="L43" i="18"/>
  <c r="K47" i="18"/>
  <c r="L50" i="18"/>
  <c r="K54" i="18"/>
  <c r="K77" i="18" s="1"/>
  <c r="J86" i="13"/>
  <c r="J87" i="13" s="1"/>
  <c r="J89" i="13" s="1"/>
  <c r="J10" i="5" s="1"/>
  <c r="L50" i="9"/>
  <c r="K54" i="9"/>
  <c r="K77" i="9" s="1"/>
  <c r="L43" i="9"/>
  <c r="K47" i="9"/>
  <c r="K76" i="10"/>
  <c r="K80" i="10" s="1"/>
  <c r="K30" i="5"/>
  <c r="V3" i="10"/>
  <c r="W3" i="5"/>
  <c r="M37" i="2"/>
  <c r="M38" i="2" s="1"/>
  <c r="L51" i="10"/>
  <c r="M38" i="10"/>
  <c r="M39" i="10" s="1"/>
  <c r="K83" i="2"/>
  <c r="K71" i="2"/>
  <c r="K70" i="2" s="1"/>
  <c r="K72" i="2" s="1"/>
  <c r="J86" i="9"/>
  <c r="J87" i="9" s="1"/>
  <c r="J89" i="9" s="1"/>
  <c r="J11" i="5" s="1"/>
  <c r="L69" i="13"/>
  <c r="K73" i="13"/>
  <c r="K79" i="13" s="1"/>
  <c r="K45" i="2"/>
  <c r="I9" i="5"/>
  <c r="A62" i="21" l="1"/>
  <c r="S223" i="21"/>
  <c r="S38" i="21" s="1"/>
  <c r="S119" i="21" s="1"/>
  <c r="S7" i="5" s="1"/>
  <c r="O10" i="22"/>
  <c r="O20" i="22" s="1"/>
  <c r="N12" i="22"/>
  <c r="N22" i="22" s="1"/>
  <c r="W146" i="21"/>
  <c r="R58" i="22"/>
  <c r="R60" i="22" s="1"/>
  <c r="V17" i="5"/>
  <c r="V18" i="5" s="1"/>
  <c r="L37" i="15"/>
  <c r="L38" i="15" s="1"/>
  <c r="J27" i="5"/>
  <c r="J32" i="5" s="1"/>
  <c r="J33" i="5" s="1"/>
  <c r="J76" i="15"/>
  <c r="J80" i="15" s="1"/>
  <c r="K51" i="15"/>
  <c r="J85" i="2"/>
  <c r="J86" i="2" s="1"/>
  <c r="J87" i="2" s="1"/>
  <c r="J37" i="5"/>
  <c r="J84" i="2"/>
  <c r="M37" i="18"/>
  <c r="M38" i="18" s="1"/>
  <c r="L59" i="9"/>
  <c r="L60" i="9" s="1"/>
  <c r="M57" i="9" s="1"/>
  <c r="L40" i="9"/>
  <c r="L78" i="9" s="1"/>
  <c r="M35" i="9"/>
  <c r="V215" i="21"/>
  <c r="U218" i="21"/>
  <c r="U219" i="21"/>
  <c r="U36" i="5"/>
  <c r="T221" i="21"/>
  <c r="M58" i="2"/>
  <c r="M44" i="2"/>
  <c r="M64" i="2"/>
  <c r="M39" i="2"/>
  <c r="L69" i="2"/>
  <c r="K73" i="2"/>
  <c r="K79" i="2" s="1"/>
  <c r="N35" i="10"/>
  <c r="M40" i="10"/>
  <c r="M78" i="10" s="1"/>
  <c r="L51" i="9"/>
  <c r="L45" i="9" s="1"/>
  <c r="K76" i="18"/>
  <c r="K80" i="18" s="1"/>
  <c r="K31" i="5"/>
  <c r="L50" i="13"/>
  <c r="K54" i="13"/>
  <c r="K77" i="13" s="1"/>
  <c r="W3" i="18"/>
  <c r="W3" i="9"/>
  <c r="W3" i="15"/>
  <c r="W3" i="13"/>
  <c r="W3" i="2"/>
  <c r="L51" i="18"/>
  <c r="L65" i="13"/>
  <c r="L66" i="13" s="1"/>
  <c r="M63" i="13" s="1"/>
  <c r="L83" i="10"/>
  <c r="L71" i="10"/>
  <c r="L70" i="10" s="1"/>
  <c r="L72" i="10" s="1"/>
  <c r="K52" i="2"/>
  <c r="K53" i="2" s="1"/>
  <c r="K46" i="2"/>
  <c r="W3" i="10"/>
  <c r="M35" i="13"/>
  <c r="L40" i="13"/>
  <c r="L78" i="13" s="1"/>
  <c r="L59" i="13"/>
  <c r="L60" i="13" s="1"/>
  <c r="M57" i="13" s="1"/>
  <c r="M44" i="10"/>
  <c r="M64" i="10"/>
  <c r="M58" i="10"/>
  <c r="K84" i="10"/>
  <c r="K85" i="10"/>
  <c r="K88" i="10"/>
  <c r="K52" i="5" s="1"/>
  <c r="K41" i="5"/>
  <c r="L45" i="10"/>
  <c r="K76" i="9"/>
  <c r="K80" i="9" s="1"/>
  <c r="K29" i="5"/>
  <c r="L43" i="13"/>
  <c r="K47" i="13"/>
  <c r="A63" i="21" l="1"/>
  <c r="A64" i="21" s="1"/>
  <c r="A65" i="21" s="1"/>
  <c r="A68" i="21" s="1"/>
  <c r="A69" i="21" s="1"/>
  <c r="A70" i="21" s="1"/>
  <c r="A71" i="21" s="1"/>
  <c r="A72" i="21" s="1"/>
  <c r="A73" i="21" s="1"/>
  <c r="A74" i="21" s="1"/>
  <c r="A75" i="21" s="1"/>
  <c r="A76" i="21" s="1"/>
  <c r="A77" i="21" s="1"/>
  <c r="A78" i="21" s="1"/>
  <c r="A79" i="21" s="1"/>
  <c r="A80" i="21" s="1"/>
  <c r="A81" i="21" s="1"/>
  <c r="A82" i="21" s="1"/>
  <c r="A83" i="21" s="1"/>
  <c r="A84" i="21" s="1"/>
  <c r="A85" i="21" s="1"/>
  <c r="A86" i="21" s="1"/>
  <c r="A87" i="21" s="1"/>
  <c r="A88" i="21" s="1"/>
  <c r="A89" i="21" s="1"/>
  <c r="A90" i="21" s="1"/>
  <c r="T223" i="21"/>
  <c r="T38" i="21" s="1"/>
  <c r="T119" i="21" s="1"/>
  <c r="T7" i="5" s="1"/>
  <c r="P10" i="22"/>
  <c r="P20" i="22" s="1"/>
  <c r="S58" i="22"/>
  <c r="W17" i="5"/>
  <c r="W18" i="5" s="1"/>
  <c r="O12" i="22"/>
  <c r="O22" i="22" s="1"/>
  <c r="J89" i="2"/>
  <c r="J8" i="5" s="1"/>
  <c r="L58" i="15"/>
  <c r="L59" i="15" s="1"/>
  <c r="L60" i="15" s="1"/>
  <c r="M57" i="15" s="1"/>
  <c r="L64" i="15"/>
  <c r="L65" i="15" s="1"/>
  <c r="L66" i="15" s="1"/>
  <c r="M63" i="15" s="1"/>
  <c r="L44" i="15"/>
  <c r="J85" i="15"/>
  <c r="J86" i="15" s="1"/>
  <c r="J87" i="15" s="1"/>
  <c r="J38" i="5"/>
  <c r="J43" i="5" s="1"/>
  <c r="J44" i="5" s="1"/>
  <c r="J84" i="15"/>
  <c r="J88" i="15"/>
  <c r="J49" i="5" s="1"/>
  <c r="J54" i="5" s="1"/>
  <c r="J55" i="5" s="1"/>
  <c r="K45" i="15"/>
  <c r="K83" i="15"/>
  <c r="K71" i="15"/>
  <c r="K70" i="15" s="1"/>
  <c r="K72" i="15" s="1"/>
  <c r="L39" i="15"/>
  <c r="M39" i="18"/>
  <c r="M44" i="18"/>
  <c r="M64" i="18"/>
  <c r="M58" i="18"/>
  <c r="M37" i="9"/>
  <c r="M38" i="9" s="1"/>
  <c r="U221" i="21"/>
  <c r="W215" i="21"/>
  <c r="V218" i="21"/>
  <c r="V219" i="21"/>
  <c r="V36" i="5"/>
  <c r="L52" i="9"/>
  <c r="L53" i="9" s="1"/>
  <c r="L46" i="9"/>
  <c r="M59" i="2"/>
  <c r="M60" i="2" s="1"/>
  <c r="N57" i="2" s="1"/>
  <c r="L51" i="13"/>
  <c r="L83" i="13" s="1"/>
  <c r="M59" i="10"/>
  <c r="M60" i="10" s="1"/>
  <c r="N57" i="10" s="1"/>
  <c r="M37" i="13"/>
  <c r="M38" i="13" s="1"/>
  <c r="M65" i="10"/>
  <c r="M66" i="10" s="1"/>
  <c r="N63" i="10" s="1"/>
  <c r="L83" i="18"/>
  <c r="L71" i="18"/>
  <c r="L70" i="18" s="1"/>
  <c r="L72" i="18" s="1"/>
  <c r="K84" i="9"/>
  <c r="K85" i="9"/>
  <c r="K88" i="9"/>
  <c r="K51" i="5" s="1"/>
  <c r="K40" i="5"/>
  <c r="L52" i="10"/>
  <c r="L53" i="10" s="1"/>
  <c r="L46" i="10"/>
  <c r="L43" i="2"/>
  <c r="K47" i="2"/>
  <c r="L50" i="2"/>
  <c r="K54" i="2"/>
  <c r="K77" i="2" s="1"/>
  <c r="K76" i="13"/>
  <c r="K80" i="13" s="1"/>
  <c r="K28" i="5"/>
  <c r="K86" i="10"/>
  <c r="L45" i="18"/>
  <c r="N35" i="2"/>
  <c r="M40" i="2"/>
  <c r="M78" i="2" s="1"/>
  <c r="M65" i="2"/>
  <c r="M69" i="10"/>
  <c r="L73" i="10"/>
  <c r="L79" i="10" s="1"/>
  <c r="K88" i="18"/>
  <c r="K53" i="5" s="1"/>
  <c r="K84" i="18"/>
  <c r="K85" i="18"/>
  <c r="K42" i="5"/>
  <c r="L83" i="9"/>
  <c r="L71" i="9"/>
  <c r="L70" i="9" s="1"/>
  <c r="L72" i="9" s="1"/>
  <c r="N37" i="10"/>
  <c r="N38" i="10" s="1"/>
  <c r="A91" i="21" l="1"/>
  <c r="A92" i="21" s="1"/>
  <c r="A95" i="21" s="1"/>
  <c r="A96" i="21" s="1"/>
  <c r="A97" i="21" s="1"/>
  <c r="A98" i="21" s="1"/>
  <c r="A99" i="21" s="1"/>
  <c r="A100" i="21" s="1"/>
  <c r="A101" i="21" s="1"/>
  <c r="A102" i="21" s="1"/>
  <c r="A103" i="21" s="1"/>
  <c r="A104" i="21" s="1"/>
  <c r="A105" i="21" s="1"/>
  <c r="A106" i="21" s="1"/>
  <c r="A107" i="21" s="1"/>
  <c r="A108" i="21" s="1"/>
  <c r="A109" i="21" s="1"/>
  <c r="A110" i="21" s="1"/>
  <c r="A111" i="21" s="1"/>
  <c r="A112" i="21" s="1"/>
  <c r="A113" i="21" s="1"/>
  <c r="A114" i="21" s="1"/>
  <c r="A115" i="21" s="1"/>
  <c r="A116" i="21" s="1"/>
  <c r="A117" i="21" s="1"/>
  <c r="P12" i="22"/>
  <c r="P22" i="22" s="1"/>
  <c r="U223" i="21"/>
  <c r="U38" i="21" s="1"/>
  <c r="U119" i="21" s="1"/>
  <c r="U7" i="5" s="1"/>
  <c r="Q10" i="22"/>
  <c r="Q20" i="22" s="1"/>
  <c r="J89" i="15"/>
  <c r="K52" i="15"/>
  <c r="K53" i="15" s="1"/>
  <c r="K46" i="15"/>
  <c r="M35" i="15"/>
  <c r="L40" i="15"/>
  <c r="L78" i="15" s="1"/>
  <c r="K73" i="15"/>
  <c r="K79" i="15" s="1"/>
  <c r="L69" i="15"/>
  <c r="N35" i="18"/>
  <c r="M40" i="18"/>
  <c r="M78" i="18" s="1"/>
  <c r="M59" i="18"/>
  <c r="M60" i="18" s="1"/>
  <c r="N57" i="18" s="1"/>
  <c r="M65" i="18"/>
  <c r="M66" i="18" s="1"/>
  <c r="N63" i="18" s="1"/>
  <c r="M39" i="9"/>
  <c r="M44" i="9"/>
  <c r="M64" i="9"/>
  <c r="M65" i="9" s="1"/>
  <c r="M66" i="9" s="1"/>
  <c r="N63" i="9" s="1"/>
  <c r="M58" i="9"/>
  <c r="M59" i="9" s="1"/>
  <c r="M60" i="9" s="1"/>
  <c r="N57" i="9" s="1"/>
  <c r="L45" i="13"/>
  <c r="L52" i="13" s="1"/>
  <c r="L53" i="13" s="1"/>
  <c r="M39" i="13"/>
  <c r="M40" i="13" s="1"/>
  <c r="M78" i="13" s="1"/>
  <c r="L71" i="13"/>
  <c r="L70" i="13" s="1"/>
  <c r="L72" i="13" s="1"/>
  <c r="L73" i="13" s="1"/>
  <c r="L79" i="13" s="1"/>
  <c r="V221" i="21"/>
  <c r="W218" i="21"/>
  <c r="W219" i="21"/>
  <c r="W36" i="5"/>
  <c r="M69" i="18"/>
  <c r="L73" i="18"/>
  <c r="L79" i="18" s="1"/>
  <c r="L52" i="18"/>
  <c r="L53" i="18" s="1"/>
  <c r="L46" i="18"/>
  <c r="K87" i="10"/>
  <c r="K89" i="10" s="1"/>
  <c r="K12" i="5" s="1"/>
  <c r="K76" i="2"/>
  <c r="K80" i="2" s="1"/>
  <c r="K26" i="5"/>
  <c r="M43" i="10"/>
  <c r="L47" i="10"/>
  <c r="L51" i="2"/>
  <c r="M50" i="10"/>
  <c r="L54" i="10"/>
  <c r="L77" i="10" s="1"/>
  <c r="K88" i="13"/>
  <c r="K50" i="5" s="1"/>
  <c r="K84" i="13"/>
  <c r="K85" i="13"/>
  <c r="K39" i="5"/>
  <c r="M69" i="9"/>
  <c r="L73" i="9"/>
  <c r="L79" i="9" s="1"/>
  <c r="N37" i="2"/>
  <c r="N38" i="2" s="1"/>
  <c r="N39" i="2" s="1"/>
  <c r="M44" i="13"/>
  <c r="M58" i="13"/>
  <c r="M64" i="13"/>
  <c r="K86" i="18"/>
  <c r="K87" i="18" s="1"/>
  <c r="N44" i="10"/>
  <c r="N64" i="10"/>
  <c r="N65" i="10" s="1"/>
  <c r="N58" i="10"/>
  <c r="N59" i="10" s="1"/>
  <c r="N39" i="10"/>
  <c r="M66" i="2"/>
  <c r="N63" i="2" s="1"/>
  <c r="K86" i="9"/>
  <c r="K87" i="9" s="1"/>
  <c r="M43" i="9"/>
  <c r="L47" i="9"/>
  <c r="M50" i="9"/>
  <c r="L54" i="9"/>
  <c r="L77" i="9" s="1"/>
  <c r="J9" i="5"/>
  <c r="A118" i="21" l="1"/>
  <c r="A119" i="21" s="1"/>
  <c r="A122" i="21" s="1"/>
  <c r="A123" i="21" s="1"/>
  <c r="A124" i="21" s="1"/>
  <c r="A125" i="21" s="1"/>
  <c r="A126" i="21" s="1"/>
  <c r="A127" i="21" s="1"/>
  <c r="A128" i="21" s="1"/>
  <c r="A129" i="21" s="1"/>
  <c r="A130" i="21" s="1"/>
  <c r="A131" i="21" s="1"/>
  <c r="A132" i="21" s="1"/>
  <c r="A133" i="21" s="1"/>
  <c r="A134" i="21" s="1"/>
  <c r="A135" i="21" s="1"/>
  <c r="A136" i="21" s="1"/>
  <c r="A137" i="21" s="1"/>
  <c r="A138" i="21" s="1"/>
  <c r="A139" i="21" s="1"/>
  <c r="A140" i="21" s="1"/>
  <c r="A141" i="21" s="1"/>
  <c r="A142" i="21" s="1"/>
  <c r="A143" i="21" s="1"/>
  <c r="A144" i="21" s="1"/>
  <c r="V223" i="21"/>
  <c r="V38" i="21" s="1"/>
  <c r="V119" i="21" s="1"/>
  <c r="V7" i="5" s="1"/>
  <c r="R10" i="22"/>
  <c r="R20" i="22" s="1"/>
  <c r="Q12" i="22"/>
  <c r="Q22" i="22" s="1"/>
  <c r="M37" i="15"/>
  <c r="M38" i="15" s="1"/>
  <c r="K47" i="15"/>
  <c r="L43" i="15"/>
  <c r="L50" i="15"/>
  <c r="K54" i="15"/>
  <c r="K77" i="15" s="1"/>
  <c r="N66" i="10"/>
  <c r="O63" i="10" s="1"/>
  <c r="N37" i="18"/>
  <c r="N38" i="18" s="1"/>
  <c r="L46" i="13"/>
  <c r="M43" i="13" s="1"/>
  <c r="M69" i="13"/>
  <c r="M40" i="9"/>
  <c r="M78" i="9" s="1"/>
  <c r="N35" i="9"/>
  <c r="N35" i="13"/>
  <c r="N37" i="13" s="1"/>
  <c r="N38" i="13" s="1"/>
  <c r="W221" i="21"/>
  <c r="O35" i="2"/>
  <c r="N40" i="2"/>
  <c r="N78" i="2" s="1"/>
  <c r="M50" i="13"/>
  <c r="L54" i="13"/>
  <c r="L77" i="13" s="1"/>
  <c r="K89" i="18"/>
  <c r="K13" i="5" s="1"/>
  <c r="M59" i="13"/>
  <c r="M60" i="13" s="1"/>
  <c r="N57" i="13" s="1"/>
  <c r="L76" i="10"/>
  <c r="L80" i="10" s="1"/>
  <c r="L30" i="5"/>
  <c r="K89" i="9"/>
  <c r="K11" i="5" s="1"/>
  <c r="K86" i="13"/>
  <c r="L83" i="2"/>
  <c r="L71" i="2"/>
  <c r="L70" i="2" s="1"/>
  <c r="L72" i="2" s="1"/>
  <c r="M51" i="10"/>
  <c r="N60" i="10"/>
  <c r="O57" i="10" s="1"/>
  <c r="M43" i="18"/>
  <c r="L47" i="18"/>
  <c r="L76" i="9"/>
  <c r="L80" i="9" s="1"/>
  <c r="L29" i="5"/>
  <c r="K84" i="2"/>
  <c r="K85" i="2"/>
  <c r="K88" i="2"/>
  <c r="K48" i="5" s="1"/>
  <c r="K37" i="5"/>
  <c r="M50" i="18"/>
  <c r="L54" i="18"/>
  <c r="L77" i="18" s="1"/>
  <c r="O35" i="10"/>
  <c r="N40" i="10"/>
  <c r="N78" i="10" s="1"/>
  <c r="M51" i="9"/>
  <c r="L45" i="2"/>
  <c r="N64" i="2"/>
  <c r="N65" i="2" s="1"/>
  <c r="N44" i="2"/>
  <c r="N58" i="2"/>
  <c r="M65" i="13"/>
  <c r="M66" i="13" s="1"/>
  <c r="N63" i="13" s="1"/>
  <c r="A145" i="21" l="1"/>
  <c r="A146" i="21" s="1"/>
  <c r="A148" i="21" s="1"/>
  <c r="A151" i="21" s="1"/>
  <c r="A152" i="21" s="1"/>
  <c r="A153" i="21" s="1"/>
  <c r="A154" i="21" s="1"/>
  <c r="A155" i="21" s="1"/>
  <c r="A156" i="21" s="1"/>
  <c r="A157" i="21" s="1"/>
  <c r="A158" i="21" s="1"/>
  <c r="A159" i="21" s="1"/>
  <c r="A160" i="21" s="1"/>
  <c r="A161" i="21" s="1"/>
  <c r="A164" i="21" s="1"/>
  <c r="A165" i="21" s="1"/>
  <c r="A167" i="21" s="1"/>
  <c r="A168" i="21" s="1"/>
  <c r="A169" i="21" s="1"/>
  <c r="A170" i="21" s="1"/>
  <c r="A171" i="21" s="1"/>
  <c r="A174" i="21" s="1"/>
  <c r="A175" i="21" s="1"/>
  <c r="A177" i="21" s="1"/>
  <c r="A178" i="21" s="1"/>
  <c r="A179" i="21" s="1"/>
  <c r="A180" i="21" s="1"/>
  <c r="A181" i="21" s="1"/>
  <c r="A184" i="21" s="1"/>
  <c r="A185" i="21" s="1"/>
  <c r="A187" i="21" s="1"/>
  <c r="A188" i="21" s="1"/>
  <c r="A189" i="21" s="1"/>
  <c r="A190" i="21" s="1"/>
  <c r="A191" i="21" s="1"/>
  <c r="A194" i="21" s="1"/>
  <c r="A195" i="21" s="1"/>
  <c r="A197" i="21" s="1"/>
  <c r="A198" i="21" s="1"/>
  <c r="A199" i="21" s="1"/>
  <c r="A200" i="21" s="1"/>
  <c r="A201" i="21" s="1"/>
  <c r="A204" i="21" s="1"/>
  <c r="A205" i="21" s="1"/>
  <c r="A207" i="21" s="1"/>
  <c r="A208" i="21" s="1"/>
  <c r="A209" i="21" s="1"/>
  <c r="A210" i="21" s="1"/>
  <c r="A211" i="21" s="1"/>
  <c r="A214" i="21" s="1"/>
  <c r="A215" i="21" s="1"/>
  <c r="A217" i="21" s="1"/>
  <c r="A218" i="21" s="1"/>
  <c r="A219" i="21" s="1"/>
  <c r="A220" i="21" s="1"/>
  <c r="A221" i="21" s="1"/>
  <c r="A222" i="21" s="1"/>
  <c r="A223" i="21" s="1"/>
  <c r="A226" i="21" s="1"/>
  <c r="A227" i="21" s="1"/>
  <c r="A228" i="21" s="1"/>
  <c r="A229" i="21" s="1"/>
  <c r="A230" i="21" s="1"/>
  <c r="A231" i="21" s="1"/>
  <c r="W223" i="21"/>
  <c r="W38" i="21" s="1"/>
  <c r="W119" i="21" s="1"/>
  <c r="W7" i="5" s="1"/>
  <c r="S10" i="22"/>
  <c r="S12" i="22" s="1"/>
  <c r="R12" i="22"/>
  <c r="R22" i="22" s="1"/>
  <c r="K76" i="15"/>
  <c r="K80" i="15" s="1"/>
  <c r="K27" i="5"/>
  <c r="K32" i="5" s="1"/>
  <c r="K33" i="5" s="1"/>
  <c r="M39" i="15"/>
  <c r="M44" i="15"/>
  <c r="M64" i="15"/>
  <c r="M58" i="15"/>
  <c r="L51" i="15"/>
  <c r="N39" i="18"/>
  <c r="N64" i="18"/>
  <c r="N65" i="18" s="1"/>
  <c r="N66" i="18" s="1"/>
  <c r="O63" i="18" s="1"/>
  <c r="N58" i="18"/>
  <c r="N59" i="18" s="1"/>
  <c r="N60" i="18" s="1"/>
  <c r="O57" i="18" s="1"/>
  <c r="N44" i="18"/>
  <c r="L47" i="13"/>
  <c r="L76" i="13" s="1"/>
  <c r="L80" i="13" s="1"/>
  <c r="N37" i="9"/>
  <c r="N38" i="9" s="1"/>
  <c r="K87" i="13"/>
  <c r="K89" i="13" s="1"/>
  <c r="K10" i="5" s="1"/>
  <c r="N39" i="13"/>
  <c r="N40" i="13" s="1"/>
  <c r="N78" i="13" s="1"/>
  <c r="M69" i="2"/>
  <c r="L73" i="2"/>
  <c r="L79" i="2" s="1"/>
  <c r="M83" i="10"/>
  <c r="M71" i="10"/>
  <c r="M70" i="10" s="1"/>
  <c r="M72" i="10" s="1"/>
  <c r="L88" i="9"/>
  <c r="L51" i="5" s="1"/>
  <c r="L84" i="9"/>
  <c r="L85" i="9"/>
  <c r="L40" i="5"/>
  <c r="L88" i="10"/>
  <c r="L52" i="5" s="1"/>
  <c r="L84" i="10"/>
  <c r="L85" i="10"/>
  <c r="L41" i="5"/>
  <c r="L52" i="2"/>
  <c r="L53" i="2" s="1"/>
  <c r="L46" i="2"/>
  <c r="L76" i="18"/>
  <c r="L80" i="18" s="1"/>
  <c r="L31" i="5"/>
  <c r="N66" i="2"/>
  <c r="O63" i="2" s="1"/>
  <c r="N58" i="13"/>
  <c r="N59" i="13" s="1"/>
  <c r="N64" i="13"/>
  <c r="N65" i="13" s="1"/>
  <c r="N44" i="13"/>
  <c r="M51" i="13"/>
  <c r="M83" i="13" s="1"/>
  <c r="M51" i="18"/>
  <c r="M83" i="9"/>
  <c r="M71" i="9"/>
  <c r="M70" i="9" s="1"/>
  <c r="M72" i="9" s="1"/>
  <c r="O37" i="10"/>
  <c r="O38" i="10" s="1"/>
  <c r="M45" i="10"/>
  <c r="N59" i="2"/>
  <c r="N60" i="2" s="1"/>
  <c r="O57" i="2" s="1"/>
  <c r="M45" i="9"/>
  <c r="O37" i="2"/>
  <c r="O38" i="2" s="1"/>
  <c r="K86" i="2"/>
  <c r="K87" i="2" s="1"/>
  <c r="N35" i="15" l="1"/>
  <c r="M40" i="15"/>
  <c r="M78" i="15" s="1"/>
  <c r="L45" i="15"/>
  <c r="L71" i="15"/>
  <c r="L70" i="15" s="1"/>
  <c r="L72" i="15" s="1"/>
  <c r="L83" i="15"/>
  <c r="M65" i="15"/>
  <c r="M66" i="15" s="1"/>
  <c r="N63" i="15" s="1"/>
  <c r="M59" i="15"/>
  <c r="M60" i="15" s="1"/>
  <c r="N57" i="15" s="1"/>
  <c r="K38" i="5"/>
  <c r="K43" i="5" s="1"/>
  <c r="K44" i="5" s="1"/>
  <c r="K85" i="15"/>
  <c r="K86" i="15" s="1"/>
  <c r="K87" i="15" s="1"/>
  <c r="K88" i="15"/>
  <c r="K49" i="5" s="1"/>
  <c r="K54" i="5" s="1"/>
  <c r="K55" i="5" s="1"/>
  <c r="K84" i="15"/>
  <c r="O35" i="18"/>
  <c r="N40" i="18"/>
  <c r="N78" i="18" s="1"/>
  <c r="L28" i="5"/>
  <c r="N39" i="9"/>
  <c r="N44" i="9"/>
  <c r="N58" i="9"/>
  <c r="N64" i="9"/>
  <c r="O35" i="13"/>
  <c r="O37" i="13" s="1"/>
  <c r="O38" i="13" s="1"/>
  <c r="M45" i="13"/>
  <c r="M52" i="13" s="1"/>
  <c r="M53" i="13" s="1"/>
  <c r="N50" i="13" s="1"/>
  <c r="O58" i="2"/>
  <c r="O59" i="2" s="1"/>
  <c r="O44" i="2"/>
  <c r="O64" i="2"/>
  <c r="O65" i="2" s="1"/>
  <c r="N69" i="9"/>
  <c r="M73" i="9"/>
  <c r="M79" i="9" s="1"/>
  <c r="O44" i="10"/>
  <c r="O64" i="10"/>
  <c r="O58" i="10"/>
  <c r="O39" i="2"/>
  <c r="L84" i="13"/>
  <c r="L85" i="13"/>
  <c r="L88" i="13"/>
  <c r="L50" i="5" s="1"/>
  <c r="L39" i="5"/>
  <c r="K89" i="2"/>
  <c r="K8" i="5" s="1"/>
  <c r="N66" i="13"/>
  <c r="O63" i="13" s="1"/>
  <c r="M52" i="10"/>
  <c r="M53" i="10" s="1"/>
  <c r="M46" i="10"/>
  <c r="M52" i="9"/>
  <c r="M53" i="9" s="1"/>
  <c r="M46" i="9"/>
  <c r="O39" i="10"/>
  <c r="M83" i="18"/>
  <c r="M71" i="18"/>
  <c r="M70" i="18" s="1"/>
  <c r="M72" i="18" s="1"/>
  <c r="L86" i="9"/>
  <c r="L87" i="9" s="1"/>
  <c r="M71" i="13"/>
  <c r="M70" i="13" s="1"/>
  <c r="M72" i="13" s="1"/>
  <c r="N60" i="13"/>
  <c r="O57" i="13" s="1"/>
  <c r="M43" i="2"/>
  <c r="L47" i="2"/>
  <c r="N69" i="10"/>
  <c r="M73" i="10"/>
  <c r="M79" i="10" s="1"/>
  <c r="M45" i="18"/>
  <c r="L88" i="18"/>
  <c r="L53" i="5" s="1"/>
  <c r="L84" i="18"/>
  <c r="L85" i="18"/>
  <c r="L42" i="5"/>
  <c r="M50" i="2"/>
  <c r="L54" i="2"/>
  <c r="L77" i="2" s="1"/>
  <c r="L86" i="10"/>
  <c r="L87" i="10" s="1"/>
  <c r="K89" i="15" l="1"/>
  <c r="M69" i="15"/>
  <c r="L73" i="15"/>
  <c r="L79" i="15" s="1"/>
  <c r="L52" i="15"/>
  <c r="L53" i="15" s="1"/>
  <c r="L46" i="15"/>
  <c r="N37" i="15"/>
  <c r="N38" i="15" s="1"/>
  <c r="L89" i="10"/>
  <c r="L12" i="5" s="1"/>
  <c r="O37" i="18"/>
  <c r="O38" i="18" s="1"/>
  <c r="M46" i="13"/>
  <c r="M47" i="13" s="1"/>
  <c r="M54" i="13"/>
  <c r="M77" i="13" s="1"/>
  <c r="O66" i="2"/>
  <c r="P63" i="2" s="1"/>
  <c r="N65" i="9"/>
  <c r="N66" i="9" s="1"/>
  <c r="O63" i="9" s="1"/>
  <c r="N59" i="9"/>
  <c r="N60" i="9" s="1"/>
  <c r="O57" i="9" s="1"/>
  <c r="N40" i="9"/>
  <c r="N78" i="9" s="1"/>
  <c r="O35" i="9"/>
  <c r="O39" i="13"/>
  <c r="L89" i="9"/>
  <c r="L11" i="5" s="1"/>
  <c r="N69" i="13"/>
  <c r="M73" i="13"/>
  <c r="M79" i="13" s="1"/>
  <c r="L86" i="18"/>
  <c r="L87" i="18" s="1"/>
  <c r="N43" i="9"/>
  <c r="M47" i="9"/>
  <c r="N50" i="10"/>
  <c r="M54" i="10"/>
  <c r="M77" i="10" s="1"/>
  <c r="O44" i="13"/>
  <c r="O64" i="13"/>
  <c r="O65" i="13" s="1"/>
  <c r="O58" i="13"/>
  <c r="O59" i="13" s="1"/>
  <c r="N50" i="9"/>
  <c r="M54" i="9"/>
  <c r="M77" i="9" s="1"/>
  <c r="O59" i="10"/>
  <c r="O60" i="10" s="1"/>
  <c r="P57" i="10" s="1"/>
  <c r="L76" i="2"/>
  <c r="L80" i="2" s="1"/>
  <c r="L26" i="5"/>
  <c r="M52" i="18"/>
  <c r="M53" i="18" s="1"/>
  <c r="M46" i="18"/>
  <c r="N69" i="18"/>
  <c r="M73" i="18"/>
  <c r="M79" i="18" s="1"/>
  <c r="L86" i="13"/>
  <c r="L87" i="13" s="1"/>
  <c r="O65" i="10"/>
  <c r="O66" i="10" s="1"/>
  <c r="P63" i="10" s="1"/>
  <c r="M51" i="2"/>
  <c r="M45" i="2" s="1"/>
  <c r="M52" i="2" s="1"/>
  <c r="O60" i="2"/>
  <c r="P57" i="2" s="1"/>
  <c r="P35" i="10"/>
  <c r="O40" i="10"/>
  <c r="O78" i="10" s="1"/>
  <c r="N43" i="10"/>
  <c r="M47" i="10"/>
  <c r="P35" i="2"/>
  <c r="O40" i="2"/>
  <c r="O78" i="2" s="1"/>
  <c r="K9" i="5"/>
  <c r="L89" i="13" l="1"/>
  <c r="N58" i="15"/>
  <c r="N44" i="15"/>
  <c r="N64" i="15"/>
  <c r="N65" i="15" s="1"/>
  <c r="N66" i="15" s="1"/>
  <c r="O63" i="15" s="1"/>
  <c r="M50" i="15"/>
  <c r="L54" i="15"/>
  <c r="L77" i="15" s="1"/>
  <c r="N39" i="15"/>
  <c r="M43" i="15"/>
  <c r="L47" i="15"/>
  <c r="O44" i="18"/>
  <c r="O64" i="18"/>
  <c r="O65" i="18" s="1"/>
  <c r="O66" i="18" s="1"/>
  <c r="P63" i="18" s="1"/>
  <c r="O58" i="18"/>
  <c r="O59" i="18" s="1"/>
  <c r="O60" i="18" s="1"/>
  <c r="P57" i="18" s="1"/>
  <c r="O39" i="18"/>
  <c r="N43" i="13"/>
  <c r="N51" i="13" s="1"/>
  <c r="N45" i="13" s="1"/>
  <c r="O37" i="9"/>
  <c r="O38" i="9" s="1"/>
  <c r="L10" i="5"/>
  <c r="L89" i="18"/>
  <c r="L13" i="5" s="1"/>
  <c r="P35" i="13"/>
  <c r="P37" i="13" s="1"/>
  <c r="P38" i="13" s="1"/>
  <c r="P64" i="13" s="1"/>
  <c r="O40" i="13"/>
  <c r="O78" i="13" s="1"/>
  <c r="P37" i="10"/>
  <c r="P38" i="10" s="1"/>
  <c r="M46" i="2"/>
  <c r="O60" i="13"/>
  <c r="P57" i="13" s="1"/>
  <c r="P37" i="2"/>
  <c r="P38" i="2" s="1"/>
  <c r="N43" i="18"/>
  <c r="M47" i="18"/>
  <c r="M76" i="9"/>
  <c r="M80" i="9" s="1"/>
  <c r="M29" i="5"/>
  <c r="O66" i="13"/>
  <c r="P63" i="13" s="1"/>
  <c r="N51" i="9"/>
  <c r="M76" i="13"/>
  <c r="M80" i="13" s="1"/>
  <c r="M28" i="5"/>
  <c r="N50" i="18"/>
  <c r="M54" i="18"/>
  <c r="M77" i="18" s="1"/>
  <c r="L84" i="2"/>
  <c r="L85" i="2"/>
  <c r="L88" i="2"/>
  <c r="L48" i="5" s="1"/>
  <c r="L37" i="5"/>
  <c r="M76" i="10"/>
  <c r="M80" i="10" s="1"/>
  <c r="M30" i="5"/>
  <c r="N51" i="10"/>
  <c r="M83" i="2"/>
  <c r="M71" i="2"/>
  <c r="M70" i="2" s="1"/>
  <c r="M72" i="2" s="1"/>
  <c r="M53" i="2"/>
  <c r="L76" i="15" l="1"/>
  <c r="L80" i="15" s="1"/>
  <c r="L27" i="5"/>
  <c r="L32" i="5" s="1"/>
  <c r="L33" i="5" s="1"/>
  <c r="O35" i="15"/>
  <c r="N40" i="15"/>
  <c r="N78" i="15" s="1"/>
  <c r="M51" i="15"/>
  <c r="M45" i="15" s="1"/>
  <c r="N59" i="15"/>
  <c r="N60" i="15" s="1"/>
  <c r="O57" i="15" s="1"/>
  <c r="P35" i="18"/>
  <c r="O40" i="18"/>
  <c r="O78" i="18" s="1"/>
  <c r="P58" i="13"/>
  <c r="P59" i="13" s="1"/>
  <c r="O39" i="9"/>
  <c r="O44" i="9"/>
  <c r="O64" i="9"/>
  <c r="O65" i="9" s="1"/>
  <c r="O66" i="9" s="1"/>
  <c r="P63" i="9" s="1"/>
  <c r="O58" i="9"/>
  <c r="O59" i="9" s="1"/>
  <c r="O60" i="9" s="1"/>
  <c r="P57" i="9" s="1"/>
  <c r="P39" i="13"/>
  <c r="P40" i="13" s="1"/>
  <c r="P78" i="13" s="1"/>
  <c r="P44" i="13"/>
  <c r="P64" i="2"/>
  <c r="P44" i="2"/>
  <c r="P58" i="2"/>
  <c r="P39" i="2"/>
  <c r="N69" i="2"/>
  <c r="M73" i="2"/>
  <c r="M79" i="2" s="1"/>
  <c r="P44" i="10"/>
  <c r="P64" i="10"/>
  <c r="P58" i="10"/>
  <c r="P39" i="10"/>
  <c r="N52" i="13"/>
  <c r="N53" i="13" s="1"/>
  <c r="N46" i="13"/>
  <c r="N45" i="9"/>
  <c r="M76" i="18"/>
  <c r="M80" i="18" s="1"/>
  <c r="M31" i="5"/>
  <c r="N51" i="18"/>
  <c r="N45" i="18" s="1"/>
  <c r="N43" i="2"/>
  <c r="M47" i="2"/>
  <c r="M84" i="13"/>
  <c r="M85" i="13"/>
  <c r="M88" i="13"/>
  <c r="M50" i="5" s="1"/>
  <c r="M39" i="5"/>
  <c r="M88" i="10"/>
  <c r="M52" i="5" s="1"/>
  <c r="M84" i="10"/>
  <c r="M85" i="10"/>
  <c r="M41" i="5"/>
  <c r="P65" i="13"/>
  <c r="N83" i="10"/>
  <c r="N71" i="10"/>
  <c r="N70" i="10" s="1"/>
  <c r="N72" i="10" s="1"/>
  <c r="N50" i="2"/>
  <c r="M54" i="2"/>
  <c r="M77" i="2" s="1"/>
  <c r="N45" i="10"/>
  <c r="M88" i="9"/>
  <c r="M51" i="5" s="1"/>
  <c r="M84" i="9"/>
  <c r="M85" i="9"/>
  <c r="M40" i="5"/>
  <c r="N83" i="13"/>
  <c r="N71" i="13"/>
  <c r="N70" i="13" s="1"/>
  <c r="N72" i="13" s="1"/>
  <c r="L86" i="2"/>
  <c r="L87" i="2" s="1"/>
  <c r="N83" i="9"/>
  <c r="N71" i="9"/>
  <c r="N70" i="9" s="1"/>
  <c r="N72" i="9" s="1"/>
  <c r="M52" i="15" l="1"/>
  <c r="M53" i="15" s="1"/>
  <c r="M46" i="15"/>
  <c r="O37" i="15"/>
  <c r="O38" i="15" s="1"/>
  <c r="L84" i="15"/>
  <c r="L88" i="15"/>
  <c r="L49" i="5" s="1"/>
  <c r="L54" i="5" s="1"/>
  <c r="L55" i="5" s="1"/>
  <c r="L85" i="15"/>
  <c r="L86" i="15" s="1"/>
  <c r="L87" i="15" s="1"/>
  <c r="L38" i="5"/>
  <c r="L43" i="5" s="1"/>
  <c r="L44" i="5" s="1"/>
  <c r="M83" i="15"/>
  <c r="M71" i="15"/>
  <c r="M70" i="15" s="1"/>
  <c r="M72" i="15" s="1"/>
  <c r="P37" i="18"/>
  <c r="P38" i="18" s="1"/>
  <c r="Q35" i="13"/>
  <c r="Q37" i="13" s="1"/>
  <c r="Q38" i="13" s="1"/>
  <c r="P60" i="13"/>
  <c r="Q57" i="13" s="1"/>
  <c r="P35" i="9"/>
  <c r="O40" i="9"/>
  <c r="O78" i="9" s="1"/>
  <c r="N52" i="18"/>
  <c r="N53" i="18" s="1"/>
  <c r="O50" i="18" s="1"/>
  <c r="N46" i="18"/>
  <c r="O43" i="18" s="1"/>
  <c r="L89" i="2"/>
  <c r="L8" i="5" s="1"/>
  <c r="O69" i="10"/>
  <c r="N73" i="10"/>
  <c r="N79" i="10" s="1"/>
  <c r="M86" i="9"/>
  <c r="M87" i="9" s="1"/>
  <c r="M89" i="9" s="1"/>
  <c r="M11" i="5" s="1"/>
  <c r="M86" i="13"/>
  <c r="M87" i="13" s="1"/>
  <c r="M89" i="13" s="1"/>
  <c r="M10" i="5" s="1"/>
  <c r="O43" i="13"/>
  <c r="N47" i="13"/>
  <c r="P65" i="10"/>
  <c r="P66" i="10" s="1"/>
  <c r="Q63" i="10" s="1"/>
  <c r="O50" i="13"/>
  <c r="N54" i="13"/>
  <c r="N77" i="13" s="1"/>
  <c r="N52" i="9"/>
  <c r="N53" i="9" s="1"/>
  <c r="N46" i="9"/>
  <c r="O69" i="13"/>
  <c r="N73" i="13"/>
  <c r="N79" i="13" s="1"/>
  <c r="M76" i="2"/>
  <c r="M80" i="2" s="1"/>
  <c r="M26" i="5"/>
  <c r="Q35" i="2"/>
  <c r="P40" i="2"/>
  <c r="P78" i="2" s="1"/>
  <c r="N52" i="10"/>
  <c r="N53" i="10" s="1"/>
  <c r="N46" i="10"/>
  <c r="N51" i="2"/>
  <c r="P59" i="2"/>
  <c r="P60" i="2" s="1"/>
  <c r="Q57" i="2" s="1"/>
  <c r="O69" i="9"/>
  <c r="N73" i="9"/>
  <c r="N79" i="9" s="1"/>
  <c r="N83" i="18"/>
  <c r="N71" i="18"/>
  <c r="N70" i="18" s="1"/>
  <c r="N72" i="18" s="1"/>
  <c r="P65" i="2"/>
  <c r="P66" i="2" s="1"/>
  <c r="Q63" i="2" s="1"/>
  <c r="P59" i="10"/>
  <c r="P60" i="10" s="1"/>
  <c r="Q57" i="10" s="1"/>
  <c r="P66" i="13"/>
  <c r="Q63" i="13" s="1"/>
  <c r="M86" i="10"/>
  <c r="M88" i="18"/>
  <c r="M53" i="5" s="1"/>
  <c r="M84" i="18"/>
  <c r="M85" i="18"/>
  <c r="M42" i="5"/>
  <c r="Q35" i="10"/>
  <c r="P40" i="10"/>
  <c r="P78" i="10" s="1"/>
  <c r="O39" i="15" l="1"/>
  <c r="P35" i="15" s="1"/>
  <c r="P37" i="15" s="1"/>
  <c r="P38" i="15" s="1"/>
  <c r="L89" i="15"/>
  <c r="O64" i="15"/>
  <c r="O65" i="15" s="1"/>
  <c r="O66" i="15" s="1"/>
  <c r="P63" i="15" s="1"/>
  <c r="O44" i="15"/>
  <c r="O58" i="15"/>
  <c r="O59" i="15" s="1"/>
  <c r="O60" i="15" s="1"/>
  <c r="P57" i="15" s="1"/>
  <c r="N69" i="15"/>
  <c r="M73" i="15"/>
  <c r="M79" i="15" s="1"/>
  <c r="N43" i="15"/>
  <c r="M47" i="15"/>
  <c r="N50" i="15"/>
  <c r="M54" i="15"/>
  <c r="M77" i="15" s="1"/>
  <c r="P39" i="18"/>
  <c r="P58" i="18"/>
  <c r="P59" i="18" s="1"/>
  <c r="P60" i="18" s="1"/>
  <c r="Q57" i="18" s="1"/>
  <c r="P44" i="18"/>
  <c r="P64" i="18"/>
  <c r="P65" i="18" s="1"/>
  <c r="P66" i="18" s="1"/>
  <c r="Q63" i="18" s="1"/>
  <c r="N54" i="18"/>
  <c r="N77" i="18" s="1"/>
  <c r="O51" i="18"/>
  <c r="O83" i="18" s="1"/>
  <c r="P37" i="9"/>
  <c r="P38" i="9" s="1"/>
  <c r="N47" i="18"/>
  <c r="N76" i="18" s="1"/>
  <c r="Q44" i="13"/>
  <c r="Q58" i="13"/>
  <c r="Q64" i="13"/>
  <c r="Q65" i="13" s="1"/>
  <c r="Q39" i="13"/>
  <c r="O69" i="18"/>
  <c r="N73" i="18"/>
  <c r="N79" i="18" s="1"/>
  <c r="M87" i="10"/>
  <c r="M89" i="10" s="1"/>
  <c r="M12" i="5" s="1"/>
  <c r="Q37" i="2"/>
  <c r="M86" i="18"/>
  <c r="M87" i="18" s="1"/>
  <c r="M89" i="18" s="1"/>
  <c r="M13" i="5" s="1"/>
  <c r="N83" i="2"/>
  <c r="N71" i="2"/>
  <c r="N70" i="2" s="1"/>
  <c r="N72" i="2" s="1"/>
  <c r="N45" i="2"/>
  <c r="O50" i="9"/>
  <c r="N54" i="9"/>
  <c r="N77" i="9" s="1"/>
  <c r="O50" i="10"/>
  <c r="N54" i="10"/>
  <c r="N77" i="10" s="1"/>
  <c r="M88" i="2"/>
  <c r="M48" i="5" s="1"/>
  <c r="M85" i="2"/>
  <c r="M84" i="2"/>
  <c r="M37" i="5"/>
  <c r="N76" i="13"/>
  <c r="N80" i="13" s="1"/>
  <c r="N28" i="5"/>
  <c r="O43" i="10"/>
  <c r="N47" i="10"/>
  <c r="O43" i="9"/>
  <c r="N47" i="9"/>
  <c r="Q37" i="10"/>
  <c r="Q38" i="10" s="1"/>
  <c r="O51" i="13"/>
  <c r="L9" i="5"/>
  <c r="O40" i="15" l="1"/>
  <c r="O78" i="15" s="1"/>
  <c r="P39" i="15"/>
  <c r="P58" i="15"/>
  <c r="P59" i="15" s="1"/>
  <c r="P60" i="15" s="1"/>
  <c r="Q57" i="15" s="1"/>
  <c r="P44" i="15"/>
  <c r="P64" i="15"/>
  <c r="P65" i="15" s="1"/>
  <c r="P66" i="15" s="1"/>
  <c r="Q63" i="15" s="1"/>
  <c r="M27" i="5"/>
  <c r="M32" i="5" s="1"/>
  <c r="M33" i="5" s="1"/>
  <c r="M76" i="15"/>
  <c r="M80" i="15" s="1"/>
  <c r="N51" i="15"/>
  <c r="N31" i="5"/>
  <c r="Q39" i="10"/>
  <c r="R35" i="10" s="1"/>
  <c r="Q35" i="18"/>
  <c r="P40" i="18"/>
  <c r="P78" i="18" s="1"/>
  <c r="O71" i="18"/>
  <c r="O70" i="18" s="1"/>
  <c r="O72" i="18" s="1"/>
  <c r="P69" i="18" s="1"/>
  <c r="O45" i="18"/>
  <c r="O46" i="18" s="1"/>
  <c r="P39" i="9"/>
  <c r="P44" i="9"/>
  <c r="P64" i="9"/>
  <c r="P58" i="9"/>
  <c r="Q66" i="13"/>
  <c r="R63" i="13" s="1"/>
  <c r="O69" i="2"/>
  <c r="N73" i="2"/>
  <c r="N79" i="2" s="1"/>
  <c r="O83" i="13"/>
  <c r="O71" i="13"/>
  <c r="O70" i="13" s="1"/>
  <c r="O72" i="13" s="1"/>
  <c r="N76" i="9"/>
  <c r="N80" i="9" s="1"/>
  <c r="N29" i="5"/>
  <c r="O51" i="10"/>
  <c r="O45" i="10" s="1"/>
  <c r="O51" i="9"/>
  <c r="Q38" i="2"/>
  <c r="R35" i="13"/>
  <c r="Q40" i="13"/>
  <c r="Q78" i="13" s="1"/>
  <c r="N84" i="13"/>
  <c r="N85" i="13"/>
  <c r="N88" i="13"/>
  <c r="N50" i="5" s="1"/>
  <c r="N39" i="5"/>
  <c r="Q59" i="13"/>
  <c r="Q60" i="13" s="1"/>
  <c r="R57" i="13" s="1"/>
  <c r="Q44" i="10"/>
  <c r="Q64" i="10"/>
  <c r="Q58" i="10"/>
  <c r="N76" i="10"/>
  <c r="N80" i="10" s="1"/>
  <c r="N30" i="5"/>
  <c r="M86" i="2"/>
  <c r="N80" i="18"/>
  <c r="N52" i="2"/>
  <c r="N53" i="2" s="1"/>
  <c r="N46" i="2"/>
  <c r="O45" i="13"/>
  <c r="Q35" i="15" l="1"/>
  <c r="P40" i="15"/>
  <c r="P78" i="15" s="1"/>
  <c r="N45" i="15"/>
  <c r="N83" i="15"/>
  <c r="N71" i="15"/>
  <c r="N70" i="15" s="1"/>
  <c r="N72" i="15" s="1"/>
  <c r="M84" i="15"/>
  <c r="M88" i="15"/>
  <c r="M49" i="5" s="1"/>
  <c r="M54" i="5" s="1"/>
  <c r="M55" i="5" s="1"/>
  <c r="M85" i="15"/>
  <c r="M86" i="15" s="1"/>
  <c r="M87" i="15" s="1"/>
  <c r="M38" i="5"/>
  <c r="M43" i="5" s="1"/>
  <c r="M44" i="5" s="1"/>
  <c r="I14" i="5"/>
  <c r="I20" i="5" s="1"/>
  <c r="O52" i="18"/>
  <c r="O53" i="18" s="1"/>
  <c r="P50" i="18" s="1"/>
  <c r="Q40" i="10"/>
  <c r="Q78" i="10" s="1"/>
  <c r="Q37" i="18"/>
  <c r="Q38" i="18" s="1"/>
  <c r="P59" i="9"/>
  <c r="P60" i="9" s="1"/>
  <c r="Q57" i="9" s="1"/>
  <c r="P65" i="9"/>
  <c r="P66" i="9" s="1"/>
  <c r="Q63" i="9" s="1"/>
  <c r="Q35" i="9"/>
  <c r="P40" i="9"/>
  <c r="P78" i="9" s="1"/>
  <c r="O52" i="10"/>
  <c r="O53" i="10" s="1"/>
  <c r="O46" i="10"/>
  <c r="P69" i="13"/>
  <c r="O73" i="13"/>
  <c r="O79" i="13" s="1"/>
  <c r="Q65" i="10"/>
  <c r="Q66" i="10" s="1"/>
  <c r="R63" i="10" s="1"/>
  <c r="R37" i="13"/>
  <c r="R38" i="13" s="1"/>
  <c r="O45" i="9"/>
  <c r="N88" i="9"/>
  <c r="N51" i="5" s="1"/>
  <c r="N84" i="9"/>
  <c r="N85" i="9"/>
  <c r="N40" i="5"/>
  <c r="R37" i="10"/>
  <c r="O83" i="9"/>
  <c r="O71" i="9"/>
  <c r="O70" i="9" s="1"/>
  <c r="O72" i="9" s="1"/>
  <c r="O52" i="13"/>
  <c r="O53" i="13" s="1"/>
  <c r="O46" i="13"/>
  <c r="Q58" i="2"/>
  <c r="Q44" i="2"/>
  <c r="Q64" i="2"/>
  <c r="Q39" i="2"/>
  <c r="P43" i="18"/>
  <c r="O47" i="18"/>
  <c r="O43" i="2"/>
  <c r="N47" i="2"/>
  <c r="N86" i="13"/>
  <c r="N87" i="13" s="1"/>
  <c r="N89" i="13" s="1"/>
  <c r="N10" i="5" s="1"/>
  <c r="O83" i="10"/>
  <c r="O71" i="10"/>
  <c r="O70" i="10" s="1"/>
  <c r="O72" i="10" s="1"/>
  <c r="O50" i="2"/>
  <c r="N54" i="2"/>
  <c r="N77" i="2" s="1"/>
  <c r="N88" i="10"/>
  <c r="N52" i="5" s="1"/>
  <c r="N84" i="10"/>
  <c r="N85" i="10"/>
  <c r="N41" i="5"/>
  <c r="N88" i="18"/>
  <c r="N53" i="5" s="1"/>
  <c r="N84" i="18"/>
  <c r="N85" i="18"/>
  <c r="N42" i="5"/>
  <c r="M87" i="2"/>
  <c r="M89" i="2" s="1"/>
  <c r="M8" i="5" s="1"/>
  <c r="Q59" i="10"/>
  <c r="Q60" i="10" s="1"/>
  <c r="R57" i="10" s="1"/>
  <c r="O73" i="18"/>
  <c r="O79" i="18" s="1"/>
  <c r="O54" i="18" l="1"/>
  <c r="O77" i="18" s="1"/>
  <c r="M89" i="15"/>
  <c r="E67" i="22"/>
  <c r="O69" i="15"/>
  <c r="N73" i="15"/>
  <c r="N79" i="15" s="1"/>
  <c r="N52" i="15"/>
  <c r="N53" i="15" s="1"/>
  <c r="N46" i="15"/>
  <c r="Q37" i="15"/>
  <c r="Q38" i="15" s="1"/>
  <c r="I23" i="5"/>
  <c r="Q44" i="18"/>
  <c r="Q64" i="18"/>
  <c r="Q58" i="18"/>
  <c r="Q59" i="18" s="1"/>
  <c r="Q60" i="18" s="1"/>
  <c r="R57" i="18" s="1"/>
  <c r="Q39" i="18"/>
  <c r="Q37" i="9"/>
  <c r="Q38" i="9" s="1"/>
  <c r="P69" i="9"/>
  <c r="O73" i="9"/>
  <c r="O79" i="9" s="1"/>
  <c r="N86" i="9"/>
  <c r="N87" i="9" s="1"/>
  <c r="N89" i="9" s="1"/>
  <c r="N11" i="5" s="1"/>
  <c r="R58" i="13"/>
  <c r="R64" i="13"/>
  <c r="R44" i="13"/>
  <c r="R35" i="2"/>
  <c r="Q40" i="2"/>
  <c r="Q78" i="2" s="1"/>
  <c r="R38" i="10"/>
  <c r="R39" i="10" s="1"/>
  <c r="R39" i="13"/>
  <c r="Q59" i="2"/>
  <c r="Q60" i="2" s="1"/>
  <c r="R57" i="2" s="1"/>
  <c r="P51" i="18"/>
  <c r="P45" i="18" s="1"/>
  <c r="P52" i="18" s="1"/>
  <c r="P53" i="18" s="1"/>
  <c r="Q50" i="18" s="1"/>
  <c r="P43" i="10"/>
  <c r="O47" i="10"/>
  <c r="P69" i="10"/>
  <c r="O73" i="10"/>
  <c r="O79" i="10" s="1"/>
  <c r="N86" i="18"/>
  <c r="N86" i="10"/>
  <c r="P50" i="10"/>
  <c r="O54" i="10"/>
  <c r="O77" i="10" s="1"/>
  <c r="O51" i="2"/>
  <c r="Q65" i="2"/>
  <c r="Q66" i="2" s="1"/>
  <c r="R63" i="2" s="1"/>
  <c r="P43" i="13"/>
  <c r="O47" i="13"/>
  <c r="O52" i="9"/>
  <c r="O53" i="9" s="1"/>
  <c r="O46" i="9"/>
  <c r="N76" i="2"/>
  <c r="N80" i="2" s="1"/>
  <c r="N26" i="5"/>
  <c r="O76" i="18"/>
  <c r="O80" i="18" s="1"/>
  <c r="O31" i="5"/>
  <c r="P50" i="13"/>
  <c r="O54" i="13"/>
  <c r="O77" i="13" s="1"/>
  <c r="M9" i="5"/>
  <c r="E69" i="22" l="1"/>
  <c r="Q39" i="15"/>
  <c r="Q44" i="15"/>
  <c r="Q64" i="15"/>
  <c r="Q65" i="15" s="1"/>
  <c r="Q66" i="15" s="1"/>
  <c r="R63" i="15" s="1"/>
  <c r="Q58" i="15"/>
  <c r="O50" i="15"/>
  <c r="N54" i="15"/>
  <c r="N77" i="15" s="1"/>
  <c r="O43" i="15"/>
  <c r="N47" i="15"/>
  <c r="R35" i="18"/>
  <c r="Q40" i="18"/>
  <c r="Q78" i="18" s="1"/>
  <c r="Q65" i="18"/>
  <c r="Q66" i="18" s="1"/>
  <c r="R63" i="18" s="1"/>
  <c r="Q39" i="9"/>
  <c r="Q44" i="9"/>
  <c r="Q64" i="9"/>
  <c r="Q65" i="9" s="1"/>
  <c r="Q66" i="9" s="1"/>
  <c r="R63" i="9" s="1"/>
  <c r="Q58" i="9"/>
  <c r="Q59" i="9" s="1"/>
  <c r="Q60" i="9" s="1"/>
  <c r="R57" i="9" s="1"/>
  <c r="N87" i="18"/>
  <c r="N89" i="18" s="1"/>
  <c r="N13" i="5" s="1"/>
  <c r="P46" i="18"/>
  <c r="O45" i="2"/>
  <c r="O52" i="2" s="1"/>
  <c r="O53" i="2" s="1"/>
  <c r="S35" i="10"/>
  <c r="R40" i="10"/>
  <c r="R78" i="10" s="1"/>
  <c r="O76" i="13"/>
  <c r="O80" i="13" s="1"/>
  <c r="O28" i="5"/>
  <c r="P51" i="10"/>
  <c r="P45" i="10" s="1"/>
  <c r="P52" i="10" s="1"/>
  <c r="N84" i="2"/>
  <c r="N85" i="2"/>
  <c r="N88" i="2"/>
  <c r="N48" i="5" s="1"/>
  <c r="N37" i="5"/>
  <c r="P51" i="13"/>
  <c r="N87" i="10"/>
  <c r="N89" i="10" s="1"/>
  <c r="N12" i="5" s="1"/>
  <c r="R37" i="2"/>
  <c r="R65" i="13"/>
  <c r="R66" i="13" s="1"/>
  <c r="S63" i="13" s="1"/>
  <c r="P83" i="18"/>
  <c r="P71" i="18"/>
  <c r="P70" i="18" s="1"/>
  <c r="P72" i="18" s="1"/>
  <c r="S35" i="13"/>
  <c r="R40" i="13"/>
  <c r="R78" i="13" s="1"/>
  <c r="R59" i="13"/>
  <c r="P43" i="9"/>
  <c r="O47" i="9"/>
  <c r="P54" i="18"/>
  <c r="P77" i="18" s="1"/>
  <c r="O83" i="2"/>
  <c r="O71" i="2"/>
  <c r="O70" i="2" s="1"/>
  <c r="O72" i="2" s="1"/>
  <c r="R44" i="10"/>
  <c r="R64" i="10"/>
  <c r="R58" i="10"/>
  <c r="P50" i="9"/>
  <c r="O54" i="9"/>
  <c r="O77" i="9" s="1"/>
  <c r="O84" i="18"/>
  <c r="O85" i="18"/>
  <c r="O88" i="18"/>
  <c r="O53" i="5" s="1"/>
  <c r="O42" i="5"/>
  <c r="O76" i="10"/>
  <c r="O80" i="10" s="1"/>
  <c r="O30" i="5"/>
  <c r="O51" i="15" l="1"/>
  <c r="Q59" i="15"/>
  <c r="Q60" i="15" s="1"/>
  <c r="R57" i="15" s="1"/>
  <c r="N76" i="15"/>
  <c r="N80" i="15" s="1"/>
  <c r="N27" i="5"/>
  <c r="N32" i="5" s="1"/>
  <c r="N33" i="5" s="1"/>
  <c r="R35" i="15"/>
  <c r="Q40" i="15"/>
  <c r="Q78" i="15" s="1"/>
  <c r="R37" i="18"/>
  <c r="R38" i="18" s="1"/>
  <c r="O46" i="2"/>
  <c r="P43" i="2" s="1"/>
  <c r="R35" i="9"/>
  <c r="Q40" i="9"/>
  <c r="Q78" i="9" s="1"/>
  <c r="P50" i="2"/>
  <c r="O54" i="2"/>
  <c r="O77" i="2" s="1"/>
  <c r="Q43" i="18"/>
  <c r="Q51" i="18" s="1"/>
  <c r="Q83" i="18" s="1"/>
  <c r="P47" i="18"/>
  <c r="Q69" i="18"/>
  <c r="P73" i="18"/>
  <c r="P79" i="18" s="1"/>
  <c r="P83" i="13"/>
  <c r="P71" i="13"/>
  <c r="P70" i="13" s="1"/>
  <c r="P72" i="13" s="1"/>
  <c r="P46" i="10"/>
  <c r="O76" i="9"/>
  <c r="O80" i="9" s="1"/>
  <c r="O29" i="5"/>
  <c r="R38" i="2"/>
  <c r="R39" i="2" s="1"/>
  <c r="P45" i="13"/>
  <c r="P51" i="9"/>
  <c r="P45" i="9" s="1"/>
  <c r="S37" i="13"/>
  <c r="S38" i="13" s="1"/>
  <c r="O88" i="10"/>
  <c r="O52" i="5" s="1"/>
  <c r="O84" i="10"/>
  <c r="O85" i="10"/>
  <c r="O41" i="5"/>
  <c r="O86" i="18"/>
  <c r="O87" i="18" s="1"/>
  <c r="S37" i="10"/>
  <c r="N86" i="2"/>
  <c r="N87" i="2" s="1"/>
  <c r="N89" i="2" s="1"/>
  <c r="N8" i="5" s="1"/>
  <c r="R59" i="10"/>
  <c r="R60" i="10" s="1"/>
  <c r="S57" i="10" s="1"/>
  <c r="O84" i="13"/>
  <c r="O88" i="13"/>
  <c r="O50" i="5" s="1"/>
  <c r="O85" i="13"/>
  <c r="O39" i="5"/>
  <c r="R65" i="10"/>
  <c r="R66" i="10" s="1"/>
  <c r="S63" i="10" s="1"/>
  <c r="P69" i="2"/>
  <c r="O73" i="2"/>
  <c r="O79" i="2" s="1"/>
  <c r="R60" i="13"/>
  <c r="S57" i="13" s="1"/>
  <c r="P83" i="10"/>
  <c r="P71" i="10"/>
  <c r="P70" i="10" s="1"/>
  <c r="P72" i="10" s="1"/>
  <c r="P53" i="10"/>
  <c r="O45" i="15" l="1"/>
  <c r="O83" i="15"/>
  <c r="O71" i="15"/>
  <c r="O70" i="15" s="1"/>
  <c r="O72" i="15" s="1"/>
  <c r="R37" i="15"/>
  <c r="R38" i="15" s="1"/>
  <c r="N84" i="15"/>
  <c r="N85" i="15"/>
  <c r="N88" i="15"/>
  <c r="N49" i="5" s="1"/>
  <c r="N54" i="5" s="1"/>
  <c r="N55" i="5" s="1"/>
  <c r="N38" i="5"/>
  <c r="N43" i="5" s="1"/>
  <c r="N44" i="5" s="1"/>
  <c r="R39" i="18"/>
  <c r="R44" i="18"/>
  <c r="R64" i="18"/>
  <c r="R65" i="18" s="1"/>
  <c r="R58" i="18"/>
  <c r="R59" i="18" s="1"/>
  <c r="R60" i="18" s="1"/>
  <c r="S57" i="18" s="1"/>
  <c r="O47" i="2"/>
  <c r="O76" i="2" s="1"/>
  <c r="O80" i="2" s="1"/>
  <c r="Q71" i="18"/>
  <c r="Q70" i="18" s="1"/>
  <c r="Q72" i="18" s="1"/>
  <c r="R69" i="18" s="1"/>
  <c r="R37" i="9"/>
  <c r="R38" i="9" s="1"/>
  <c r="Q45" i="18"/>
  <c r="Q52" i="18" s="1"/>
  <c r="Q53" i="18" s="1"/>
  <c r="O89" i="18"/>
  <c r="O13" i="5" s="1"/>
  <c r="P76" i="18"/>
  <c r="P80" i="18" s="1"/>
  <c r="P88" i="18" s="1"/>
  <c r="P53" i="5" s="1"/>
  <c r="P31" i="5"/>
  <c r="S39" i="13"/>
  <c r="T35" i="13" s="1"/>
  <c r="Q69" i="13"/>
  <c r="P73" i="13"/>
  <c r="P79" i="13" s="1"/>
  <c r="P52" i="9"/>
  <c r="P53" i="9" s="1"/>
  <c r="P46" i="9"/>
  <c r="P52" i="13"/>
  <c r="P53" i="13" s="1"/>
  <c r="P46" i="13"/>
  <c r="O86" i="13"/>
  <c r="R64" i="2"/>
  <c r="R44" i="2"/>
  <c r="R58" i="2"/>
  <c r="P51" i="2"/>
  <c r="P45" i="2" s="1"/>
  <c r="P52" i="2" s="1"/>
  <c r="Q43" i="10"/>
  <c r="P47" i="10"/>
  <c r="Q69" i="10"/>
  <c r="P73" i="10"/>
  <c r="P79" i="10" s="1"/>
  <c r="S44" i="13"/>
  <c r="S64" i="13"/>
  <c r="S58" i="13"/>
  <c r="S59" i="13" s="1"/>
  <c r="S38" i="10"/>
  <c r="O88" i="9"/>
  <c r="O51" i="5" s="1"/>
  <c r="O84" i="9"/>
  <c r="O85" i="9"/>
  <c r="O40" i="5"/>
  <c r="S35" i="2"/>
  <c r="R40" i="2"/>
  <c r="R78" i="2" s="1"/>
  <c r="P83" i="9"/>
  <c r="P71" i="9"/>
  <c r="P70" i="9" s="1"/>
  <c r="P72" i="9" s="1"/>
  <c r="Q50" i="10"/>
  <c r="P54" i="10"/>
  <c r="P77" i="10" s="1"/>
  <c r="O86" i="10"/>
  <c r="O87" i="10" s="1"/>
  <c r="R66" i="18" l="1"/>
  <c r="S63" i="18" s="1"/>
  <c r="R39" i="15"/>
  <c r="R58" i="15"/>
  <c r="R59" i="15" s="1"/>
  <c r="R60" i="15" s="1"/>
  <c r="S57" i="15" s="1"/>
  <c r="R44" i="15"/>
  <c r="R64" i="15"/>
  <c r="N86" i="15"/>
  <c r="N87" i="15" s="1"/>
  <c r="N89" i="15" s="1"/>
  <c r="P69" i="15"/>
  <c r="O73" i="15"/>
  <c r="O79" i="15" s="1"/>
  <c r="O52" i="15"/>
  <c r="O53" i="15" s="1"/>
  <c r="O46" i="15"/>
  <c r="J14" i="5"/>
  <c r="O89" i="10"/>
  <c r="O12" i="5" s="1"/>
  <c r="Q46" i="18"/>
  <c r="R43" i="18" s="1"/>
  <c r="S35" i="18"/>
  <c r="R40" i="18"/>
  <c r="R78" i="18" s="1"/>
  <c r="O26" i="5"/>
  <c r="P84" i="18"/>
  <c r="S40" i="13"/>
  <c r="S78" i="13" s="1"/>
  <c r="P42" i="5"/>
  <c r="P85" i="18"/>
  <c r="P86" i="18" s="1"/>
  <c r="P87" i="18" s="1"/>
  <c r="R39" i="9"/>
  <c r="R44" i="9"/>
  <c r="R64" i="9"/>
  <c r="R65" i="9" s="1"/>
  <c r="R66" i="9" s="1"/>
  <c r="S63" i="9" s="1"/>
  <c r="R58" i="9"/>
  <c r="Q69" i="9"/>
  <c r="P73" i="9"/>
  <c r="P79" i="9" s="1"/>
  <c r="Q50" i="13"/>
  <c r="P54" i="13"/>
  <c r="P77" i="13" s="1"/>
  <c r="S44" i="10"/>
  <c r="S64" i="10"/>
  <c r="S58" i="10"/>
  <c r="P46" i="2"/>
  <c r="Q43" i="9"/>
  <c r="P47" i="9"/>
  <c r="Q50" i="9"/>
  <c r="P54" i="9"/>
  <c r="P77" i="9" s="1"/>
  <c r="Q73" i="18"/>
  <c r="Q79" i="18" s="1"/>
  <c r="S37" i="2"/>
  <c r="O84" i="2"/>
  <c r="O85" i="2"/>
  <c r="O88" i="2"/>
  <c r="O48" i="5" s="1"/>
  <c r="O37" i="5"/>
  <c r="O86" i="9"/>
  <c r="O87" i="9" s="1"/>
  <c r="O89" i="9" s="1"/>
  <c r="O11" i="5" s="1"/>
  <c r="P76" i="10"/>
  <c r="P80" i="10" s="1"/>
  <c r="P30" i="5"/>
  <c r="O87" i="13"/>
  <c r="O89" i="13" s="1"/>
  <c r="O10" i="5" s="1"/>
  <c r="Q51" i="10"/>
  <c r="Q45" i="10" s="1"/>
  <c r="R59" i="2"/>
  <c r="R60" i="2" s="1"/>
  <c r="S57" i="2" s="1"/>
  <c r="T37" i="13"/>
  <c r="S39" i="10"/>
  <c r="S65" i="13"/>
  <c r="S66" i="13" s="1"/>
  <c r="T63" i="13" s="1"/>
  <c r="R65" i="2"/>
  <c r="R50" i="18"/>
  <c r="Q54" i="18"/>
  <c r="Q77" i="18" s="1"/>
  <c r="S60" i="13"/>
  <c r="T57" i="13" s="1"/>
  <c r="P83" i="2"/>
  <c r="P71" i="2"/>
  <c r="P70" i="2" s="1"/>
  <c r="P72" i="2" s="1"/>
  <c r="P53" i="2"/>
  <c r="Q43" i="13"/>
  <c r="P47" i="13"/>
  <c r="N9" i="5"/>
  <c r="J20" i="5" l="1"/>
  <c r="F67" i="22" s="1"/>
  <c r="R65" i="15"/>
  <c r="R66" i="15" s="1"/>
  <c r="S63" i="15" s="1"/>
  <c r="P43" i="15"/>
  <c r="O47" i="15"/>
  <c r="Q47" i="18"/>
  <c r="Q76" i="18" s="1"/>
  <c r="Q80" i="18" s="1"/>
  <c r="P50" i="15"/>
  <c r="O54" i="15"/>
  <c r="O77" i="15" s="1"/>
  <c r="S35" i="15"/>
  <c r="R40" i="15"/>
  <c r="R78" i="15" s="1"/>
  <c r="J23" i="5"/>
  <c r="J15" i="5"/>
  <c r="S37" i="18"/>
  <c r="S38" i="18" s="1"/>
  <c r="R59" i="9"/>
  <c r="R60" i="9" s="1"/>
  <c r="S57" i="9" s="1"/>
  <c r="S35" i="9"/>
  <c r="R40" i="9"/>
  <c r="R78" i="9" s="1"/>
  <c r="S38" i="2"/>
  <c r="S39" i="2" s="1"/>
  <c r="T35" i="2" s="1"/>
  <c r="T37" i="2" s="1"/>
  <c r="P89" i="18"/>
  <c r="P13" i="5" s="1"/>
  <c r="Q52" i="10"/>
  <c r="Q53" i="10" s="1"/>
  <c r="Q46" i="10"/>
  <c r="P76" i="9"/>
  <c r="P80" i="9" s="1"/>
  <c r="P29" i="5"/>
  <c r="S59" i="10"/>
  <c r="S60" i="10" s="1"/>
  <c r="T57" i="10" s="1"/>
  <c r="P76" i="13"/>
  <c r="P80" i="13" s="1"/>
  <c r="P28" i="5"/>
  <c r="R66" i="2"/>
  <c r="S63" i="2" s="1"/>
  <c r="R51" i="18"/>
  <c r="R45" i="18" s="1"/>
  <c r="R52" i="18" s="1"/>
  <c r="T38" i="13"/>
  <c r="Q51" i="9"/>
  <c r="S65" i="10"/>
  <c r="S66" i="10" s="1"/>
  <c r="T63" i="10" s="1"/>
  <c r="Q83" i="10"/>
  <c r="Q71" i="10"/>
  <c r="Q70" i="10" s="1"/>
  <c r="Q72" i="10" s="1"/>
  <c r="Q50" i="2"/>
  <c r="P54" i="2"/>
  <c r="P77" i="2" s="1"/>
  <c r="O86" i="2"/>
  <c r="O87" i="2" s="1"/>
  <c r="Q43" i="2"/>
  <c r="P47" i="2"/>
  <c r="Q69" i="2"/>
  <c r="P73" i="2"/>
  <c r="P79" i="2" s="1"/>
  <c r="T35" i="10"/>
  <c r="S40" i="10"/>
  <c r="S78" i="10" s="1"/>
  <c r="Q51" i="13"/>
  <c r="P88" i="10"/>
  <c r="P52" i="5" s="1"/>
  <c r="P85" i="10"/>
  <c r="P84" i="10"/>
  <c r="P41" i="5"/>
  <c r="F69" i="22" l="1"/>
  <c r="Q31" i="5"/>
  <c r="S37" i="15"/>
  <c r="S38" i="15" s="1"/>
  <c r="O76" i="15"/>
  <c r="O80" i="15" s="1"/>
  <c r="O27" i="5"/>
  <c r="O32" i="5" s="1"/>
  <c r="O33" i="5" s="1"/>
  <c r="P51" i="15"/>
  <c r="P45" i="15" s="1"/>
  <c r="P52" i="15" s="1"/>
  <c r="P53" i="15" s="1"/>
  <c r="Q50" i="15" s="1"/>
  <c r="J21" i="5"/>
  <c r="J22" i="5"/>
  <c r="S58" i="2"/>
  <c r="S59" i="2" s="1"/>
  <c r="S60" i="2" s="1"/>
  <c r="T57" i="2" s="1"/>
  <c r="S44" i="2"/>
  <c r="S58" i="18"/>
  <c r="S44" i="18"/>
  <c r="S64" i="18"/>
  <c r="S65" i="18" s="1"/>
  <c r="S66" i="18" s="1"/>
  <c r="T63" i="18" s="1"/>
  <c r="S39" i="18"/>
  <c r="S64" i="2"/>
  <c r="S65" i="2" s="1"/>
  <c r="S66" i="2" s="1"/>
  <c r="T63" i="2" s="1"/>
  <c r="S37" i="9"/>
  <c r="S38" i="9" s="1"/>
  <c r="R53" i="18"/>
  <c r="S50" i="18" s="1"/>
  <c r="S40" i="2"/>
  <c r="S78" i="2" s="1"/>
  <c r="O89" i="2"/>
  <c r="O8" i="5" s="1"/>
  <c r="T38" i="2"/>
  <c r="T39" i="2" s="1"/>
  <c r="R50" i="10"/>
  <c r="Q54" i="10"/>
  <c r="Q77" i="10" s="1"/>
  <c r="P86" i="10"/>
  <c r="P87" i="10" s="1"/>
  <c r="P89" i="10" s="1"/>
  <c r="P12" i="5" s="1"/>
  <c r="Q83" i="13"/>
  <c r="Q71" i="13"/>
  <c r="Q70" i="13" s="1"/>
  <c r="Q72" i="13" s="1"/>
  <c r="R46" i="18"/>
  <c r="T37" i="10"/>
  <c r="P88" i="9"/>
  <c r="P51" i="5" s="1"/>
  <c r="P84" i="9"/>
  <c r="P85" i="9"/>
  <c r="P40" i="5"/>
  <c r="T58" i="13"/>
  <c r="T64" i="13"/>
  <c r="T44" i="13"/>
  <c r="Q83" i="9"/>
  <c r="Q71" i="9"/>
  <c r="Q70" i="9" s="1"/>
  <c r="Q72" i="9" s="1"/>
  <c r="Q45" i="9"/>
  <c r="Q84" i="18"/>
  <c r="Q85" i="18"/>
  <c r="Q88" i="18"/>
  <c r="Q53" i="5" s="1"/>
  <c r="Q42" i="5"/>
  <c r="Q45" i="13"/>
  <c r="P76" i="2"/>
  <c r="P80" i="2" s="1"/>
  <c r="P26" i="5"/>
  <c r="R69" i="10"/>
  <c r="Q73" i="10"/>
  <c r="Q79" i="10" s="1"/>
  <c r="Q51" i="2"/>
  <c r="R83" i="18"/>
  <c r="R71" i="18"/>
  <c r="R70" i="18" s="1"/>
  <c r="R72" i="18" s="1"/>
  <c r="P84" i="13"/>
  <c r="P85" i="13"/>
  <c r="P88" i="13"/>
  <c r="P50" i="5" s="1"/>
  <c r="P39" i="5"/>
  <c r="R43" i="10"/>
  <c r="Q47" i="10"/>
  <c r="T39" i="13"/>
  <c r="S39" i="15" l="1"/>
  <c r="S58" i="15"/>
  <c r="S44" i="15"/>
  <c r="S64" i="15"/>
  <c r="S65" i="15" s="1"/>
  <c r="S66" i="15" s="1"/>
  <c r="T63" i="15" s="1"/>
  <c r="P71" i="15"/>
  <c r="P70" i="15" s="1"/>
  <c r="P72" i="15" s="1"/>
  <c r="P83" i="15"/>
  <c r="O38" i="5"/>
  <c r="O43" i="5" s="1"/>
  <c r="O44" i="5" s="1"/>
  <c r="O84" i="15"/>
  <c r="O85" i="15"/>
  <c r="O88" i="15"/>
  <c r="O49" i="5" s="1"/>
  <c r="O54" i="5" s="1"/>
  <c r="O55" i="5" s="1"/>
  <c r="P54" i="15"/>
  <c r="P77" i="15" s="1"/>
  <c r="P46" i="15"/>
  <c r="K14" i="5"/>
  <c r="T38" i="10"/>
  <c r="T39" i="10" s="1"/>
  <c r="T35" i="18"/>
  <c r="S40" i="18"/>
  <c r="S78" i="18" s="1"/>
  <c r="S59" i="18"/>
  <c r="S60" i="18" s="1"/>
  <c r="T57" i="18" s="1"/>
  <c r="T44" i="2"/>
  <c r="T58" i="2"/>
  <c r="T59" i="2" s="1"/>
  <c r="S58" i="9"/>
  <c r="S59" i="9" s="1"/>
  <c r="S60" i="9" s="1"/>
  <c r="T57" i="9" s="1"/>
  <c r="S64" i="9"/>
  <c r="S65" i="9" s="1"/>
  <c r="S66" i="9" s="1"/>
  <c r="T63" i="9" s="1"/>
  <c r="S44" i="9"/>
  <c r="T64" i="2"/>
  <c r="T65" i="2" s="1"/>
  <c r="T66" i="2" s="1"/>
  <c r="U63" i="2" s="1"/>
  <c r="R54" i="18"/>
  <c r="R77" i="18" s="1"/>
  <c r="S39" i="9"/>
  <c r="U35" i="2"/>
  <c r="U37" i="2" s="1"/>
  <c r="U38" i="2" s="1"/>
  <c r="T40" i="2"/>
  <c r="T78" i="2" s="1"/>
  <c r="P84" i="2"/>
  <c r="P85" i="2"/>
  <c r="P88" i="2"/>
  <c r="P48" i="5" s="1"/>
  <c r="P37" i="5"/>
  <c r="Q86" i="18"/>
  <c r="Q87" i="18" s="1"/>
  <c r="Q89" i="18" s="1"/>
  <c r="Q13" i="5" s="1"/>
  <c r="R69" i="9"/>
  <c r="Q73" i="9"/>
  <c r="Q79" i="9" s="1"/>
  <c r="Q52" i="9"/>
  <c r="Q53" i="9" s="1"/>
  <c r="Q46" i="9"/>
  <c r="S43" i="18"/>
  <c r="R47" i="18"/>
  <c r="R69" i="13"/>
  <c r="Q73" i="13"/>
  <c r="Q79" i="13" s="1"/>
  <c r="Q83" i="2"/>
  <c r="Q71" i="2"/>
  <c r="Q70" i="2" s="1"/>
  <c r="Q72" i="2" s="1"/>
  <c r="Q52" i="13"/>
  <c r="Q53" i="13" s="1"/>
  <c r="Q46" i="13"/>
  <c r="U35" i="13"/>
  <c r="T40" i="13"/>
  <c r="T78" i="13" s="1"/>
  <c r="R51" i="10"/>
  <c r="Q45" i="2"/>
  <c r="T65" i="13"/>
  <c r="Q76" i="10"/>
  <c r="Q80" i="10" s="1"/>
  <c r="Q30" i="5"/>
  <c r="T59" i="13"/>
  <c r="T60" i="13" s="1"/>
  <c r="U57" i="13" s="1"/>
  <c r="S69" i="18"/>
  <c r="R73" i="18"/>
  <c r="R79" i="18" s="1"/>
  <c r="P86" i="13"/>
  <c r="P86" i="9"/>
  <c r="P87" i="9" s="1"/>
  <c r="K20" i="5" l="1"/>
  <c r="G67" i="22" s="1"/>
  <c r="Q43" i="15"/>
  <c r="P47" i="15"/>
  <c r="Q69" i="15"/>
  <c r="P73" i="15"/>
  <c r="P79" i="15" s="1"/>
  <c r="S59" i="15"/>
  <c r="S60" i="15" s="1"/>
  <c r="T57" i="15" s="1"/>
  <c r="O86" i="15"/>
  <c r="O87" i="15" s="1"/>
  <c r="O89" i="15" s="1"/>
  <c r="T35" i="15"/>
  <c r="S40" i="15"/>
  <c r="S78" i="15" s="1"/>
  <c r="K23" i="5"/>
  <c r="K15" i="5"/>
  <c r="U35" i="10"/>
  <c r="U37" i="10" s="1"/>
  <c r="T40" i="10"/>
  <c r="T78" i="10" s="1"/>
  <c r="T58" i="10"/>
  <c r="T59" i="10" s="1"/>
  <c r="T60" i="10" s="1"/>
  <c r="U57" i="10" s="1"/>
  <c r="T64" i="10"/>
  <c r="T65" i="10" s="1"/>
  <c r="T44" i="10"/>
  <c r="T37" i="18"/>
  <c r="T38" i="18" s="1"/>
  <c r="T60" i="2"/>
  <c r="U57" i="2" s="1"/>
  <c r="T35" i="9"/>
  <c r="S40" i="9"/>
  <c r="S78" i="9" s="1"/>
  <c r="P89" i="9"/>
  <c r="P11" i="5" s="1"/>
  <c r="P87" i="13"/>
  <c r="P89" i="13" s="1"/>
  <c r="P10" i="5" s="1"/>
  <c r="U58" i="2"/>
  <c r="U59" i="2" s="1"/>
  <c r="U44" i="2"/>
  <c r="U64" i="2"/>
  <c r="U65" i="2" s="1"/>
  <c r="R69" i="2"/>
  <c r="Q73" i="2"/>
  <c r="Q79" i="2" s="1"/>
  <c r="R83" i="10"/>
  <c r="R71" i="10"/>
  <c r="R70" i="10" s="1"/>
  <c r="R72" i="10" s="1"/>
  <c r="R43" i="9"/>
  <c r="Q47" i="9"/>
  <c r="U37" i="13"/>
  <c r="R50" i="9"/>
  <c r="Q54" i="9"/>
  <c r="Q77" i="9" s="1"/>
  <c r="Q84" i="10"/>
  <c r="Q85" i="10"/>
  <c r="Q88" i="10"/>
  <c r="Q52" i="5" s="1"/>
  <c r="Q41" i="5"/>
  <c r="Q52" i="2"/>
  <c r="Q53" i="2" s="1"/>
  <c r="Q46" i="2"/>
  <c r="R43" i="13"/>
  <c r="Q47" i="13"/>
  <c r="R50" i="13"/>
  <c r="Q54" i="13"/>
  <c r="Q77" i="13" s="1"/>
  <c r="R76" i="18"/>
  <c r="R80" i="18" s="1"/>
  <c r="R31" i="5"/>
  <c r="U39" i="2"/>
  <c r="R45" i="10"/>
  <c r="S51" i="18"/>
  <c r="P86" i="2"/>
  <c r="P87" i="2" s="1"/>
  <c r="T66" i="13"/>
  <c r="U63" i="13" s="1"/>
  <c r="O9" i="5"/>
  <c r="G69" i="22" l="1"/>
  <c r="T37" i="15"/>
  <c r="T38" i="15" s="1"/>
  <c r="P27" i="5"/>
  <c r="P32" i="5" s="1"/>
  <c r="P33" i="5" s="1"/>
  <c r="P76" i="15"/>
  <c r="P80" i="15" s="1"/>
  <c r="Q51" i="15"/>
  <c r="Q45" i="15" s="1"/>
  <c r="Q52" i="15" s="1"/>
  <c r="Q53" i="15" s="1"/>
  <c r="K21" i="5"/>
  <c r="K22" i="5"/>
  <c r="T39" i="18"/>
  <c r="U35" i="18" s="1"/>
  <c r="U37" i="18" s="1"/>
  <c r="U38" i="18" s="1"/>
  <c r="U58" i="18" s="1"/>
  <c r="U38" i="10"/>
  <c r="U39" i="10" s="1"/>
  <c r="T58" i="18"/>
  <c r="T59" i="18" s="1"/>
  <c r="T60" i="18" s="1"/>
  <c r="U57" i="18" s="1"/>
  <c r="T44" i="18"/>
  <c r="T64" i="18"/>
  <c r="T37" i="9"/>
  <c r="T38" i="9" s="1"/>
  <c r="U60" i="2"/>
  <c r="V57" i="2" s="1"/>
  <c r="U66" i="2"/>
  <c r="V63" i="2" s="1"/>
  <c r="P89" i="2"/>
  <c r="P8" i="5" s="1"/>
  <c r="R52" i="10"/>
  <c r="R53" i="10" s="1"/>
  <c r="R46" i="10"/>
  <c r="Q76" i="9"/>
  <c r="Q80" i="9" s="1"/>
  <c r="Q29" i="5"/>
  <c r="Q86" i="10"/>
  <c r="Q87" i="10" s="1"/>
  <c r="Q89" i="10" s="1"/>
  <c r="Q12" i="5" s="1"/>
  <c r="R51" i="9"/>
  <c r="R45" i="9" s="1"/>
  <c r="R52" i="9" s="1"/>
  <c r="R53" i="9" s="1"/>
  <c r="S50" i="9" s="1"/>
  <c r="T66" i="10"/>
  <c r="U63" i="10" s="1"/>
  <c r="R50" i="2"/>
  <c r="Q54" i="2"/>
  <c r="Q77" i="2" s="1"/>
  <c r="R88" i="18"/>
  <c r="R53" i="5" s="1"/>
  <c r="R85" i="18"/>
  <c r="R84" i="18"/>
  <c r="R42" i="5"/>
  <c r="Q76" i="13"/>
  <c r="Q80" i="13" s="1"/>
  <c r="Q28" i="5"/>
  <c r="S83" i="18"/>
  <c r="S71" i="18"/>
  <c r="S70" i="18" s="1"/>
  <c r="S72" i="18" s="1"/>
  <c r="V35" i="2"/>
  <c r="U40" i="2"/>
  <c r="U78" i="2" s="1"/>
  <c r="R43" i="2"/>
  <c r="Q47" i="2"/>
  <c r="R51" i="13"/>
  <c r="R45" i="13" s="1"/>
  <c r="R52" i="13" s="1"/>
  <c r="R53" i="13" s="1"/>
  <c r="U38" i="13"/>
  <c r="S69" i="10"/>
  <c r="R73" i="10"/>
  <c r="R79" i="10" s="1"/>
  <c r="S45" i="18"/>
  <c r="U58" i="10" l="1"/>
  <c r="U59" i="10" s="1"/>
  <c r="U60" i="10" s="1"/>
  <c r="V57" i="10" s="1"/>
  <c r="T39" i="15"/>
  <c r="T58" i="15"/>
  <c r="T59" i="15" s="1"/>
  <c r="T60" i="15" s="1"/>
  <c r="U57" i="15" s="1"/>
  <c r="T64" i="15"/>
  <c r="T65" i="15" s="1"/>
  <c r="T66" i="15" s="1"/>
  <c r="U63" i="15" s="1"/>
  <c r="T44" i="15"/>
  <c r="Q54" i="15"/>
  <c r="Q77" i="15" s="1"/>
  <c r="R50" i="15"/>
  <c r="P84" i="15"/>
  <c r="P38" i="5"/>
  <c r="P43" i="5" s="1"/>
  <c r="P44" i="5" s="1"/>
  <c r="P85" i="15"/>
  <c r="P86" i="15" s="1"/>
  <c r="P87" i="15" s="1"/>
  <c r="P88" i="15"/>
  <c r="P49" i="5" s="1"/>
  <c r="P54" i="5" s="1"/>
  <c r="P55" i="5" s="1"/>
  <c r="Q71" i="15"/>
  <c r="Q70" i="15" s="1"/>
  <c r="Q72" i="15" s="1"/>
  <c r="Q83" i="15"/>
  <c r="Q46" i="15"/>
  <c r="L14" i="5"/>
  <c r="T40" i="18"/>
  <c r="T78" i="18" s="1"/>
  <c r="U44" i="10"/>
  <c r="U64" i="10"/>
  <c r="U65" i="10" s="1"/>
  <c r="U66" i="10" s="1"/>
  <c r="V63" i="10" s="1"/>
  <c r="V35" i="10"/>
  <c r="V37" i="10" s="1"/>
  <c r="U40" i="10"/>
  <c r="U78" i="10" s="1"/>
  <c r="U44" i="18"/>
  <c r="U39" i="18"/>
  <c r="V35" i="18" s="1"/>
  <c r="V37" i="18" s="1"/>
  <c r="V38" i="18" s="1"/>
  <c r="V39" i="18" s="1"/>
  <c r="W35" i="18" s="1"/>
  <c r="U64" i="18"/>
  <c r="T65" i="18"/>
  <c r="T66" i="18" s="1"/>
  <c r="U63" i="18" s="1"/>
  <c r="T39" i="9"/>
  <c r="T64" i="9"/>
  <c r="T44" i="9"/>
  <c r="T58" i="9"/>
  <c r="R46" i="9"/>
  <c r="S50" i="13"/>
  <c r="R54" i="13"/>
  <c r="R77" i="13" s="1"/>
  <c r="Q84" i="9"/>
  <c r="Q85" i="9"/>
  <c r="Q88" i="9"/>
  <c r="Q51" i="5" s="1"/>
  <c r="Q40" i="5"/>
  <c r="V37" i="2"/>
  <c r="Q84" i="13"/>
  <c r="Q85" i="13"/>
  <c r="Q88" i="13"/>
  <c r="Q50" i="5" s="1"/>
  <c r="Q39" i="5"/>
  <c r="S52" i="18"/>
  <c r="S53" i="18" s="1"/>
  <c r="S46" i="18"/>
  <c r="U44" i="13"/>
  <c r="U58" i="13"/>
  <c r="U64" i="13"/>
  <c r="R46" i="13"/>
  <c r="S43" i="10"/>
  <c r="R47" i="10"/>
  <c r="R86" i="18"/>
  <c r="R87" i="18" s="1"/>
  <c r="R89" i="18" s="1"/>
  <c r="R13" i="5" s="1"/>
  <c r="R83" i="9"/>
  <c r="R71" i="9"/>
  <c r="R70" i="9" s="1"/>
  <c r="R72" i="9" s="1"/>
  <c r="S50" i="10"/>
  <c r="R54" i="10"/>
  <c r="R77" i="10" s="1"/>
  <c r="Q76" i="2"/>
  <c r="Q80" i="2" s="1"/>
  <c r="Q26" i="5"/>
  <c r="U39" i="13"/>
  <c r="T69" i="18"/>
  <c r="S73" i="18"/>
  <c r="S79" i="18" s="1"/>
  <c r="U59" i="18"/>
  <c r="U60" i="18" s="1"/>
  <c r="V57" i="18" s="1"/>
  <c r="R83" i="13"/>
  <c r="R71" i="13"/>
  <c r="R70" i="13" s="1"/>
  <c r="R72" i="13" s="1"/>
  <c r="R51" i="2"/>
  <c r="R54" i="9"/>
  <c r="R77" i="9" s="1"/>
  <c r="L20" i="5" l="1"/>
  <c r="H67" i="22" s="1"/>
  <c r="R43" i="15"/>
  <c r="Q47" i="15"/>
  <c r="R69" i="15"/>
  <c r="Q73" i="15"/>
  <c r="Q79" i="15" s="1"/>
  <c r="P89" i="15"/>
  <c r="U35" i="15"/>
  <c r="T40" i="15"/>
  <c r="T78" i="15" s="1"/>
  <c r="L15" i="5"/>
  <c r="L23" i="5"/>
  <c r="U40" i="18"/>
  <c r="U78" i="18" s="1"/>
  <c r="U65" i="18"/>
  <c r="U66" i="18" s="1"/>
  <c r="V63" i="18" s="1"/>
  <c r="U35" i="9"/>
  <c r="T40" i="9"/>
  <c r="T78" i="9" s="1"/>
  <c r="T59" i="9"/>
  <c r="T60" i="9" s="1"/>
  <c r="U57" i="9" s="1"/>
  <c r="T65" i="9"/>
  <c r="T66" i="9" s="1"/>
  <c r="U63" i="9" s="1"/>
  <c r="V38" i="2"/>
  <c r="V39" i="2" s="1"/>
  <c r="S43" i="9"/>
  <c r="S51" i="9" s="1"/>
  <c r="S45" i="9" s="1"/>
  <c r="S52" i="9" s="1"/>
  <c r="S53" i="9" s="1"/>
  <c r="R47" i="9"/>
  <c r="V35" i="13"/>
  <c r="U40" i="13"/>
  <c r="U78" i="13" s="1"/>
  <c r="V58" i="18"/>
  <c r="V59" i="18" s="1"/>
  <c r="V44" i="18"/>
  <c r="V64" i="18"/>
  <c r="V40" i="18"/>
  <c r="V78" i="18" s="1"/>
  <c r="S69" i="9"/>
  <c r="R73" i="9"/>
  <c r="R79" i="9" s="1"/>
  <c r="V38" i="10"/>
  <c r="R76" i="10"/>
  <c r="R80" i="10" s="1"/>
  <c r="R30" i="5"/>
  <c r="S43" i="13"/>
  <c r="R47" i="13"/>
  <c r="U59" i="13"/>
  <c r="U60" i="13" s="1"/>
  <c r="V57" i="13" s="1"/>
  <c r="Q86" i="9"/>
  <c r="R83" i="2"/>
  <c r="R71" i="2"/>
  <c r="R70" i="2" s="1"/>
  <c r="R72" i="2" s="1"/>
  <c r="U65" i="13"/>
  <c r="T43" i="18"/>
  <c r="S47" i="18"/>
  <c r="T50" i="18"/>
  <c r="S54" i="18"/>
  <c r="S77" i="18" s="1"/>
  <c r="Q84" i="2"/>
  <c r="Q85" i="2"/>
  <c r="Q88" i="2"/>
  <c r="Q48" i="5" s="1"/>
  <c r="Q37" i="5"/>
  <c r="W37" i="18"/>
  <c r="S51" i="10"/>
  <c r="R45" i="2"/>
  <c r="S69" i="13"/>
  <c r="R73" i="13"/>
  <c r="R79" i="13" s="1"/>
  <c r="Q86" i="13"/>
  <c r="Q87" i="13" s="1"/>
  <c r="P9" i="5"/>
  <c r="H69" i="22" l="1"/>
  <c r="Q76" i="15"/>
  <c r="Q80" i="15" s="1"/>
  <c r="Q27" i="5"/>
  <c r="Q32" i="5" s="1"/>
  <c r="Q33" i="5" s="1"/>
  <c r="U37" i="15"/>
  <c r="U38" i="15" s="1"/>
  <c r="R51" i="15"/>
  <c r="M14" i="5"/>
  <c r="L22" i="5"/>
  <c r="L21" i="5"/>
  <c r="V65" i="18"/>
  <c r="V66" i="18" s="1"/>
  <c r="W63" i="18" s="1"/>
  <c r="S83" i="9"/>
  <c r="V44" i="2"/>
  <c r="S46" i="9"/>
  <c r="S47" i="9" s="1"/>
  <c r="S71" i="9"/>
  <c r="S70" i="9" s="1"/>
  <c r="S72" i="9" s="1"/>
  <c r="T69" i="9" s="1"/>
  <c r="V58" i="2"/>
  <c r="V59" i="2" s="1"/>
  <c r="V60" i="2" s="1"/>
  <c r="W57" i="2" s="1"/>
  <c r="V64" i="2"/>
  <c r="V65" i="2" s="1"/>
  <c r="V66" i="2" s="1"/>
  <c r="W63" i="2" s="1"/>
  <c r="U37" i="9"/>
  <c r="U38" i="9" s="1"/>
  <c r="Q89" i="13"/>
  <c r="Q10" i="5" s="1"/>
  <c r="V40" i="2"/>
  <c r="V78" i="2" s="1"/>
  <c r="W35" i="2"/>
  <c r="W37" i="2" s="1"/>
  <c r="W38" i="2" s="1"/>
  <c r="W39" i="2" s="1"/>
  <c r="W40" i="2" s="1"/>
  <c r="W78" i="2" s="1"/>
  <c r="Q87" i="9"/>
  <c r="Q89" i="9" s="1"/>
  <c r="Q11" i="5" s="1"/>
  <c r="R76" i="9"/>
  <c r="R80" i="9" s="1"/>
  <c r="R29" i="5"/>
  <c r="S69" i="2"/>
  <c r="R73" i="2"/>
  <c r="R79" i="2" s="1"/>
  <c r="S83" i="10"/>
  <c r="S71" i="10"/>
  <c r="S70" i="10" s="1"/>
  <c r="S72" i="10" s="1"/>
  <c r="S76" i="18"/>
  <c r="S80" i="18" s="1"/>
  <c r="S31" i="5"/>
  <c r="R88" i="10"/>
  <c r="R52" i="5" s="1"/>
  <c r="R85" i="10"/>
  <c r="R84" i="10"/>
  <c r="R41" i="5"/>
  <c r="S45" i="10"/>
  <c r="Q86" i="2"/>
  <c r="Q87" i="2" s="1"/>
  <c r="T51" i="18"/>
  <c r="T45" i="18" s="1"/>
  <c r="V60" i="18"/>
  <c r="W57" i="18" s="1"/>
  <c r="V44" i="10"/>
  <c r="V64" i="10"/>
  <c r="V58" i="10"/>
  <c r="V37" i="13"/>
  <c r="T50" i="9"/>
  <c r="S54" i="9"/>
  <c r="S77" i="9" s="1"/>
  <c r="R52" i="2"/>
  <c r="R53" i="2" s="1"/>
  <c r="R46" i="2"/>
  <c r="W38" i="18"/>
  <c r="R76" i="13"/>
  <c r="R80" i="13" s="1"/>
  <c r="R28" i="5"/>
  <c r="V39" i="10"/>
  <c r="U66" i="13"/>
  <c r="V63" i="13" s="1"/>
  <c r="S51" i="13"/>
  <c r="S45" i="13" s="1"/>
  <c r="S52" i="13" s="1"/>
  <c r="M20" i="5" l="1"/>
  <c r="I67" i="22" s="1"/>
  <c r="Q85" i="15"/>
  <c r="Q86" i="15" s="1"/>
  <c r="Q87" i="15" s="1"/>
  <c r="Q38" i="5"/>
  <c r="Q43" i="5" s="1"/>
  <c r="Q44" i="5" s="1"/>
  <c r="Q88" i="15"/>
  <c r="Q49" i="5" s="1"/>
  <c r="Q54" i="5" s="1"/>
  <c r="Q55" i="5" s="1"/>
  <c r="Q84" i="15"/>
  <c r="U39" i="15"/>
  <c r="U44" i="15"/>
  <c r="U64" i="15"/>
  <c r="U58" i="15"/>
  <c r="R45" i="15"/>
  <c r="R83" i="15"/>
  <c r="R71" i="15"/>
  <c r="R70" i="15" s="1"/>
  <c r="R72" i="15" s="1"/>
  <c r="M23" i="5"/>
  <c r="M15" i="5"/>
  <c r="T43" i="9"/>
  <c r="T51" i="9" s="1"/>
  <c r="U39" i="9"/>
  <c r="V35" i="9" s="1"/>
  <c r="V37" i="9" s="1"/>
  <c r="V38" i="9" s="1"/>
  <c r="R85" i="9"/>
  <c r="R86" i="9" s="1"/>
  <c r="R87" i="9" s="1"/>
  <c r="R40" i="5"/>
  <c r="R84" i="9"/>
  <c r="R88" i="9"/>
  <c r="R51" i="5" s="1"/>
  <c r="U44" i="9"/>
  <c r="U58" i="9"/>
  <c r="U59" i="9" s="1"/>
  <c r="U60" i="9" s="1"/>
  <c r="V57" i="9" s="1"/>
  <c r="U64" i="9"/>
  <c r="Q89" i="2"/>
  <c r="Q8" i="5" s="1"/>
  <c r="T69" i="10"/>
  <c r="S73" i="10"/>
  <c r="S79" i="10" s="1"/>
  <c r="T52" i="18"/>
  <c r="T53" i="18" s="1"/>
  <c r="T46" i="18"/>
  <c r="W64" i="18"/>
  <c r="W65" i="18" s="1"/>
  <c r="W66" i="18" s="1"/>
  <c r="W58" i="18"/>
  <c r="W59" i="18" s="1"/>
  <c r="W44" i="18"/>
  <c r="V65" i="10"/>
  <c r="S76" i="9"/>
  <c r="S29" i="5"/>
  <c r="W39" i="18"/>
  <c r="W40" i="18" s="1"/>
  <c r="W78" i="18" s="1"/>
  <c r="V59" i="10"/>
  <c r="V60" i="10" s="1"/>
  <c r="W57" i="10" s="1"/>
  <c r="S46" i="13"/>
  <c r="W35" i="10"/>
  <c r="V40" i="10"/>
  <c r="V78" i="10" s="1"/>
  <c r="S43" i="2"/>
  <c r="R47" i="2"/>
  <c r="V38" i="13"/>
  <c r="V39" i="13" s="1"/>
  <c r="S50" i="2"/>
  <c r="R54" i="2"/>
  <c r="R77" i="2" s="1"/>
  <c r="S88" i="18"/>
  <c r="S53" i="5" s="1"/>
  <c r="S84" i="18"/>
  <c r="S85" i="18"/>
  <c r="S42" i="5"/>
  <c r="T83" i="18"/>
  <c r="T71" i="18"/>
  <c r="T70" i="18" s="1"/>
  <c r="T72" i="18" s="1"/>
  <c r="R88" i="13"/>
  <c r="R50" i="5" s="1"/>
  <c r="R84" i="13"/>
  <c r="R85" i="13"/>
  <c r="R39" i="5"/>
  <c r="S73" i="9"/>
  <c r="S79" i="9" s="1"/>
  <c r="S52" i="10"/>
  <c r="S53" i="10" s="1"/>
  <c r="S46" i="10"/>
  <c r="W58" i="2"/>
  <c r="W59" i="2" s="1"/>
  <c r="W44" i="2"/>
  <c r="W64" i="2"/>
  <c r="W65" i="2" s="1"/>
  <c r="S83" i="13"/>
  <c r="S71" i="13"/>
  <c r="S70" i="13" s="1"/>
  <c r="S72" i="13" s="1"/>
  <c r="S53" i="13"/>
  <c r="R86" i="10"/>
  <c r="I69" i="22" l="1"/>
  <c r="U59" i="15"/>
  <c r="U60" i="15" s="1"/>
  <c r="V57" i="15" s="1"/>
  <c r="V35" i="15"/>
  <c r="U40" i="15"/>
  <c r="U78" i="15" s="1"/>
  <c r="U65" i="15"/>
  <c r="U66" i="15" s="1"/>
  <c r="V63" i="15" s="1"/>
  <c r="S69" i="15"/>
  <c r="R73" i="15"/>
  <c r="R79" i="15" s="1"/>
  <c r="R52" i="15"/>
  <c r="R53" i="15" s="1"/>
  <c r="R46" i="15"/>
  <c r="Q89" i="15"/>
  <c r="M22" i="5"/>
  <c r="M21" i="5"/>
  <c r="U40" i="9"/>
  <c r="U78" i="9" s="1"/>
  <c r="R89" i="9"/>
  <c r="R11" i="5" s="1"/>
  <c r="V39" i="9"/>
  <c r="W35" i="9" s="1"/>
  <c r="W37" i="9" s="1"/>
  <c r="W38" i="9" s="1"/>
  <c r="W44" i="9" s="1"/>
  <c r="V64" i="9"/>
  <c r="V58" i="9"/>
  <c r="V59" i="9" s="1"/>
  <c r="V44" i="9"/>
  <c r="U65" i="9"/>
  <c r="U66" i="9" s="1"/>
  <c r="V63" i="9" s="1"/>
  <c r="W60" i="2"/>
  <c r="T45" i="9"/>
  <c r="T52" i="9" s="1"/>
  <c r="T53" i="9" s="1"/>
  <c r="W60" i="18"/>
  <c r="W35" i="13"/>
  <c r="V40" i="13"/>
  <c r="V78" i="13" s="1"/>
  <c r="T69" i="13"/>
  <c r="S73" i="13"/>
  <c r="S79" i="13" s="1"/>
  <c r="U69" i="18"/>
  <c r="T73" i="18"/>
  <c r="T79" i="18" s="1"/>
  <c r="S86" i="18"/>
  <c r="S87" i="18" s="1"/>
  <c r="W66" i="2"/>
  <c r="T50" i="13"/>
  <c r="S54" i="13"/>
  <c r="S77" i="13" s="1"/>
  <c r="T43" i="10"/>
  <c r="S47" i="10"/>
  <c r="W37" i="10"/>
  <c r="W38" i="10" s="1"/>
  <c r="U43" i="18"/>
  <c r="T47" i="18"/>
  <c r="S51" i="2"/>
  <c r="U50" i="18"/>
  <c r="T54" i="18"/>
  <c r="T77" i="18" s="1"/>
  <c r="T50" i="10"/>
  <c r="S54" i="10"/>
  <c r="S77" i="10" s="1"/>
  <c r="T83" i="9"/>
  <c r="T71" i="9"/>
  <c r="T70" i="9" s="1"/>
  <c r="T72" i="9" s="1"/>
  <c r="T43" i="13"/>
  <c r="S47" i="13"/>
  <c r="S80" i="9"/>
  <c r="R86" i="13"/>
  <c r="R87" i="13" s="1"/>
  <c r="R89" i="13" s="1"/>
  <c r="R10" i="5" s="1"/>
  <c r="V58" i="13"/>
  <c r="V64" i="13"/>
  <c r="V44" i="13"/>
  <c r="R87" i="10"/>
  <c r="R89" i="10" s="1"/>
  <c r="R12" i="5" s="1"/>
  <c r="R76" i="2"/>
  <c r="R80" i="2" s="1"/>
  <c r="R26" i="5"/>
  <c r="V66" i="10"/>
  <c r="W63" i="10" s="1"/>
  <c r="Q9" i="5"/>
  <c r="V37" i="15" l="1"/>
  <c r="V38" i="15" s="1"/>
  <c r="S43" i="15"/>
  <c r="R47" i="15"/>
  <c r="S50" i="15"/>
  <c r="R54" i="15"/>
  <c r="R77" i="15" s="1"/>
  <c r="V65" i="9"/>
  <c r="V66" i="9" s="1"/>
  <c r="W63" i="9" s="1"/>
  <c r="V40" i="9"/>
  <c r="V78" i="9" s="1"/>
  <c r="W58" i="9"/>
  <c r="W59" i="9" s="1"/>
  <c r="W39" i="9"/>
  <c r="W40" i="9" s="1"/>
  <c r="W78" i="9" s="1"/>
  <c r="W64" i="9"/>
  <c r="T46" i="9"/>
  <c r="T47" i="9" s="1"/>
  <c r="V60" i="9"/>
  <c r="W57" i="9" s="1"/>
  <c r="U50" i="9"/>
  <c r="T54" i="9"/>
  <c r="T77" i="9" s="1"/>
  <c r="S89" i="18"/>
  <c r="S13" i="5" s="1"/>
  <c r="U69" i="9"/>
  <c r="T73" i="9"/>
  <c r="T79" i="9" s="1"/>
  <c r="V59" i="13"/>
  <c r="V60" i="13" s="1"/>
  <c r="W57" i="13" s="1"/>
  <c r="T76" i="18"/>
  <c r="T80" i="18" s="1"/>
  <c r="T31" i="5"/>
  <c r="T51" i="10"/>
  <c r="T45" i="10" s="1"/>
  <c r="T52" i="10" s="1"/>
  <c r="U51" i="18"/>
  <c r="S83" i="2"/>
  <c r="S71" i="2"/>
  <c r="S70" i="2" s="1"/>
  <c r="S72" i="2" s="1"/>
  <c r="W44" i="10"/>
  <c r="W64" i="10"/>
  <c r="W65" i="10" s="1"/>
  <c r="W58" i="10"/>
  <c r="S76" i="10"/>
  <c r="S80" i="10" s="1"/>
  <c r="S30" i="5"/>
  <c r="S84" i="9"/>
  <c r="S85" i="9"/>
  <c r="S88" i="9"/>
  <c r="S51" i="5" s="1"/>
  <c r="S40" i="5"/>
  <c r="S76" i="13"/>
  <c r="S80" i="13" s="1"/>
  <c r="S28" i="5"/>
  <c r="T51" i="13"/>
  <c r="T45" i="13" s="1"/>
  <c r="T52" i="13" s="1"/>
  <c r="S45" i="2"/>
  <c r="W39" i="10"/>
  <c r="W40" i="10" s="1"/>
  <c r="W78" i="10" s="1"/>
  <c r="R84" i="2"/>
  <c r="R85" i="2"/>
  <c r="R88" i="2"/>
  <c r="R48" i="5" s="1"/>
  <c r="R37" i="5"/>
  <c r="V65" i="13"/>
  <c r="W37" i="13"/>
  <c r="U43" i="9" l="1"/>
  <c r="R27" i="5"/>
  <c r="R32" i="5" s="1"/>
  <c r="R33" i="5" s="1"/>
  <c r="R76" i="15"/>
  <c r="R80" i="15" s="1"/>
  <c r="S51" i="15"/>
  <c r="V39" i="15"/>
  <c r="V58" i="15"/>
  <c r="V59" i="15" s="1"/>
  <c r="V60" i="15" s="1"/>
  <c r="W57" i="15" s="1"/>
  <c r="V44" i="15"/>
  <c r="V64" i="15"/>
  <c r="T53" i="10"/>
  <c r="U50" i="10" s="1"/>
  <c r="W66" i="10"/>
  <c r="W65" i="9"/>
  <c r="W66" i="9" s="1"/>
  <c r="W60" i="9"/>
  <c r="T53" i="13"/>
  <c r="T54" i="13" s="1"/>
  <c r="T77" i="13" s="1"/>
  <c r="T69" i="2"/>
  <c r="S73" i="2"/>
  <c r="S79" i="2" s="1"/>
  <c r="R86" i="2"/>
  <c r="R87" i="2" s="1"/>
  <c r="S52" i="2"/>
  <c r="S53" i="2" s="1"/>
  <c r="S46" i="2"/>
  <c r="S86" i="9"/>
  <c r="S87" i="9" s="1"/>
  <c r="S89" i="9" s="1"/>
  <c r="S11" i="5" s="1"/>
  <c r="T88" i="18"/>
  <c r="T53" i="5" s="1"/>
  <c r="T84" i="18"/>
  <c r="T85" i="18"/>
  <c r="T42" i="5"/>
  <c r="U83" i="18"/>
  <c r="U71" i="18"/>
  <c r="U70" i="18" s="1"/>
  <c r="U72" i="18" s="1"/>
  <c r="S88" i="13"/>
  <c r="S50" i="5" s="1"/>
  <c r="S84" i="13"/>
  <c r="S85" i="13"/>
  <c r="S39" i="5"/>
  <c r="S84" i="10"/>
  <c r="S85" i="10"/>
  <c r="S88" i="10"/>
  <c r="S52" i="5" s="1"/>
  <c r="S41" i="5"/>
  <c r="V66" i="13"/>
  <c r="W63" i="13" s="1"/>
  <c r="T46" i="13"/>
  <c r="W59" i="10"/>
  <c r="W60" i="10" s="1"/>
  <c r="U45" i="18"/>
  <c r="U51" i="9"/>
  <c r="U45" i="9" s="1"/>
  <c r="T46" i="10"/>
  <c r="W38" i="13"/>
  <c r="T83" i="13"/>
  <c r="T71" i="13"/>
  <c r="T70" i="13" s="1"/>
  <c r="T72" i="13" s="1"/>
  <c r="T76" i="9"/>
  <c r="T80" i="9" s="1"/>
  <c r="T29" i="5"/>
  <c r="T83" i="10"/>
  <c r="T71" i="10"/>
  <c r="T70" i="10" s="1"/>
  <c r="T72" i="10" s="1"/>
  <c r="T54" i="10" l="1"/>
  <c r="T77" i="10" s="1"/>
  <c r="V65" i="15"/>
  <c r="V66" i="15" s="1"/>
  <c r="W63" i="15" s="1"/>
  <c r="S45" i="15"/>
  <c r="S83" i="15"/>
  <c r="S71" i="15"/>
  <c r="S70" i="15" s="1"/>
  <c r="S72" i="15" s="1"/>
  <c r="W35" i="15"/>
  <c r="V40" i="15"/>
  <c r="V78" i="15" s="1"/>
  <c r="R84" i="15"/>
  <c r="R88" i="15"/>
  <c r="R49" i="5" s="1"/>
  <c r="R54" i="5" s="1"/>
  <c r="R55" i="5" s="1"/>
  <c r="R85" i="15"/>
  <c r="R38" i="5"/>
  <c r="R43" i="5" s="1"/>
  <c r="R44" i="5" s="1"/>
  <c r="N14" i="5"/>
  <c r="U50" i="13"/>
  <c r="R89" i="2"/>
  <c r="R8" i="5" s="1"/>
  <c r="U69" i="10"/>
  <c r="T73" i="10"/>
  <c r="T79" i="10" s="1"/>
  <c r="V69" i="18"/>
  <c r="U73" i="18"/>
  <c r="U79" i="18" s="1"/>
  <c r="U52" i="9"/>
  <c r="U53" i="9" s="1"/>
  <c r="U46" i="9"/>
  <c r="T88" i="9"/>
  <c r="T51" i="5" s="1"/>
  <c r="T84" i="9"/>
  <c r="T85" i="9"/>
  <c r="T40" i="5"/>
  <c r="U43" i="13"/>
  <c r="T47" i="13"/>
  <c r="U52" i="18"/>
  <c r="U53" i="18" s="1"/>
  <c r="U46" i="18"/>
  <c r="S86" i="10"/>
  <c r="S87" i="10" s="1"/>
  <c r="U43" i="10"/>
  <c r="T47" i="10"/>
  <c r="S86" i="13"/>
  <c r="S87" i="13" s="1"/>
  <c r="T43" i="2"/>
  <c r="S47" i="2"/>
  <c r="W64" i="13"/>
  <c r="W65" i="13" s="1"/>
  <c r="W58" i="13"/>
  <c r="W44" i="13"/>
  <c r="T86" i="18"/>
  <c r="T87" i="18" s="1"/>
  <c r="T50" i="2"/>
  <c r="S54" i="2"/>
  <c r="S77" i="2" s="1"/>
  <c r="U69" i="13"/>
  <c r="T73" i="13"/>
  <c r="T79" i="13" s="1"/>
  <c r="U83" i="9"/>
  <c r="U71" i="9"/>
  <c r="U70" i="9" s="1"/>
  <c r="U72" i="9" s="1"/>
  <c r="W39" i="13"/>
  <c r="W40" i="13" s="1"/>
  <c r="W78" i="13" s="1"/>
  <c r="N20" i="5" l="1"/>
  <c r="J67" i="22" s="1"/>
  <c r="J69" i="22" s="1"/>
  <c r="T69" i="15"/>
  <c r="S73" i="15"/>
  <c r="S79" i="15" s="1"/>
  <c r="W37" i="15"/>
  <c r="W38" i="15" s="1"/>
  <c r="S52" i="15"/>
  <c r="S53" i="15" s="1"/>
  <c r="S46" i="15"/>
  <c r="R86" i="15"/>
  <c r="R87" i="15" s="1"/>
  <c r="R89" i="15" s="1"/>
  <c r="N15" i="5"/>
  <c r="N23" i="5"/>
  <c r="S89" i="10"/>
  <c r="S12" i="5" s="1"/>
  <c r="S89" i="13"/>
  <c r="S10" i="5" s="1"/>
  <c r="W66" i="13"/>
  <c r="V50" i="9"/>
  <c r="U54" i="9"/>
  <c r="U77" i="9" s="1"/>
  <c r="T76" i="10"/>
  <c r="T80" i="10" s="1"/>
  <c r="T30" i="5"/>
  <c r="U51" i="10"/>
  <c r="U45" i="10" s="1"/>
  <c r="U52" i="10" s="1"/>
  <c r="V43" i="18"/>
  <c r="U47" i="18"/>
  <c r="T76" i="13"/>
  <c r="T80" i="13" s="1"/>
  <c r="T28" i="5"/>
  <c r="T86" i="9"/>
  <c r="T87" i="9" s="1"/>
  <c r="S76" i="2"/>
  <c r="S80" i="2" s="1"/>
  <c r="S26" i="5"/>
  <c r="U51" i="13"/>
  <c r="V69" i="9"/>
  <c r="U73" i="9"/>
  <c r="U79" i="9" s="1"/>
  <c r="T51" i="2"/>
  <c r="T45" i="2" s="1"/>
  <c r="V50" i="18"/>
  <c r="U54" i="18"/>
  <c r="U77" i="18" s="1"/>
  <c r="V43" i="9"/>
  <c r="U47" i="9"/>
  <c r="T89" i="18"/>
  <c r="T13" i="5" s="1"/>
  <c r="W59" i="13"/>
  <c r="R9" i="5"/>
  <c r="W39" i="15" l="1"/>
  <c r="W40" i="15" s="1"/>
  <c r="W78" i="15" s="1"/>
  <c r="W44" i="15"/>
  <c r="W64" i="15"/>
  <c r="W65" i="15" s="1"/>
  <c r="W66" i="15" s="1"/>
  <c r="W58" i="15"/>
  <c r="T43" i="15"/>
  <c r="S47" i="15"/>
  <c r="T50" i="15"/>
  <c r="S54" i="15"/>
  <c r="S77" i="15" s="1"/>
  <c r="N22" i="5"/>
  <c r="N21" i="5"/>
  <c r="U46" i="10"/>
  <c r="T52" i="2"/>
  <c r="T53" i="2" s="1"/>
  <c r="T46" i="2"/>
  <c r="T84" i="13"/>
  <c r="T85" i="13"/>
  <c r="T88" i="13"/>
  <c r="T50" i="5" s="1"/>
  <c r="T39" i="5"/>
  <c r="U76" i="18"/>
  <c r="U80" i="18" s="1"/>
  <c r="U31" i="5"/>
  <c r="T89" i="9"/>
  <c r="T11" i="5" s="1"/>
  <c r="V51" i="18"/>
  <c r="U83" i="13"/>
  <c r="U71" i="13"/>
  <c r="U70" i="13" s="1"/>
  <c r="U72" i="13" s="1"/>
  <c r="S84" i="2"/>
  <c r="S85" i="2"/>
  <c r="S88" i="2"/>
  <c r="S48" i="5" s="1"/>
  <c r="S37" i="5"/>
  <c r="U45" i="13"/>
  <c r="T88" i="10"/>
  <c r="T52" i="5" s="1"/>
  <c r="T84" i="10"/>
  <c r="T85" i="10"/>
  <c r="T41" i="5"/>
  <c r="U76" i="9"/>
  <c r="U80" i="9" s="1"/>
  <c r="U29" i="5"/>
  <c r="W60" i="13"/>
  <c r="V51" i="9"/>
  <c r="V45" i="9" s="1"/>
  <c r="V52" i="9" s="1"/>
  <c r="T83" i="2"/>
  <c r="T71" i="2"/>
  <c r="T70" i="2" s="1"/>
  <c r="T72" i="2" s="1"/>
  <c r="U83" i="10"/>
  <c r="U71" i="10"/>
  <c r="U70" i="10" s="1"/>
  <c r="U72" i="10" s="1"/>
  <c r="U53" i="10"/>
  <c r="S76" i="15" l="1"/>
  <c r="S80" i="15" s="1"/>
  <c r="S27" i="5"/>
  <c r="S32" i="5" s="1"/>
  <c r="S33" i="5" s="1"/>
  <c r="T51" i="15"/>
  <c r="W59" i="15"/>
  <c r="W60" i="15" s="1"/>
  <c r="V43" i="10"/>
  <c r="V51" i="10" s="1"/>
  <c r="V71" i="10" s="1"/>
  <c r="V70" i="10" s="1"/>
  <c r="U47" i="10"/>
  <c r="U50" i="2"/>
  <c r="T54" i="2"/>
  <c r="T77" i="2" s="1"/>
  <c r="U43" i="2"/>
  <c r="U51" i="2" s="1"/>
  <c r="U71" i="2" s="1"/>
  <c r="U70" i="2" s="1"/>
  <c r="T47" i="2"/>
  <c r="V69" i="13"/>
  <c r="U73" i="13"/>
  <c r="U79" i="13" s="1"/>
  <c r="V69" i="10"/>
  <c r="U73" i="10"/>
  <c r="U79" i="10" s="1"/>
  <c r="V83" i="18"/>
  <c r="V71" i="18"/>
  <c r="V70" i="18" s="1"/>
  <c r="V72" i="18" s="1"/>
  <c r="U52" i="13"/>
  <c r="U53" i="13" s="1"/>
  <c r="U46" i="13"/>
  <c r="U88" i="18"/>
  <c r="U53" i="5" s="1"/>
  <c r="U84" i="18"/>
  <c r="U85" i="18"/>
  <c r="U42" i="5"/>
  <c r="T86" i="13"/>
  <c r="T87" i="13" s="1"/>
  <c r="V50" i="10"/>
  <c r="U54" i="10"/>
  <c r="U77" i="10" s="1"/>
  <c r="V45" i="18"/>
  <c r="U69" i="2"/>
  <c r="T73" i="2"/>
  <c r="T79" i="2" s="1"/>
  <c r="V46" i="9"/>
  <c r="T86" i="10"/>
  <c r="T87" i="10" s="1"/>
  <c r="S86" i="2"/>
  <c r="S87" i="2" s="1"/>
  <c r="V83" i="9"/>
  <c r="V71" i="9"/>
  <c r="V70" i="9" s="1"/>
  <c r="V72" i="9" s="1"/>
  <c r="V53" i="9"/>
  <c r="U88" i="9"/>
  <c r="U51" i="5" s="1"/>
  <c r="U84" i="9"/>
  <c r="U85" i="9"/>
  <c r="U40" i="5"/>
  <c r="T45" i="15" l="1"/>
  <c r="T83" i="15"/>
  <c r="T71" i="15"/>
  <c r="T70" i="15" s="1"/>
  <c r="T72" i="15" s="1"/>
  <c r="S88" i="15"/>
  <c r="S49" i="5" s="1"/>
  <c r="S54" i="5" s="1"/>
  <c r="S55" i="5" s="1"/>
  <c r="S84" i="15"/>
  <c r="S85" i="15"/>
  <c r="S38" i="5"/>
  <c r="S43" i="5" s="1"/>
  <c r="S44" i="5" s="1"/>
  <c r="O14" i="5"/>
  <c r="T89" i="10"/>
  <c r="T12" i="5" s="1"/>
  <c r="V83" i="10"/>
  <c r="U30" i="5"/>
  <c r="U76" i="10"/>
  <c r="U80" i="10" s="1"/>
  <c r="U41" i="5" s="1"/>
  <c r="U83" i="2"/>
  <c r="U45" i="2"/>
  <c r="U52" i="2" s="1"/>
  <c r="U53" i="2" s="1"/>
  <c r="S89" i="2"/>
  <c r="S8" i="5" s="1"/>
  <c r="T76" i="2"/>
  <c r="T80" i="2" s="1"/>
  <c r="T88" i="2" s="1"/>
  <c r="T48" i="5" s="1"/>
  <c r="T26" i="5"/>
  <c r="T89" i="13"/>
  <c r="T10" i="5" s="1"/>
  <c r="W69" i="9"/>
  <c r="V73" i="9"/>
  <c r="V79" i="9" s="1"/>
  <c r="V72" i="10"/>
  <c r="W69" i="10" s="1"/>
  <c r="V52" i="18"/>
  <c r="V53" i="18" s="1"/>
  <c r="V46" i="18"/>
  <c r="U72" i="2"/>
  <c r="V69" i="2" s="1"/>
  <c r="W43" i="9"/>
  <c r="V47" i="9"/>
  <c r="V43" i="13"/>
  <c r="U47" i="13"/>
  <c r="V45" i="10"/>
  <c r="V50" i="13"/>
  <c r="U54" i="13"/>
  <c r="U77" i="13" s="1"/>
  <c r="W69" i="18"/>
  <c r="V73" i="18"/>
  <c r="V79" i="18" s="1"/>
  <c r="U86" i="18"/>
  <c r="U87" i="18" s="1"/>
  <c r="W50" i="9"/>
  <c r="V54" i="9"/>
  <c r="V77" i="9" s="1"/>
  <c r="U86" i="9"/>
  <c r="U87" i="9" s="1"/>
  <c r="O20" i="5" l="1"/>
  <c r="K67" i="22" s="1"/>
  <c r="K69" i="22" s="1"/>
  <c r="S86" i="15"/>
  <c r="S87" i="15" s="1"/>
  <c r="S89" i="15" s="1"/>
  <c r="U69" i="15"/>
  <c r="T73" i="15"/>
  <c r="T79" i="15" s="1"/>
  <c r="T52" i="15"/>
  <c r="T53" i="15" s="1"/>
  <c r="T46" i="15"/>
  <c r="U84" i="10"/>
  <c r="U88" i="10"/>
  <c r="U52" i="5" s="1"/>
  <c r="O23" i="5"/>
  <c r="O15" i="5"/>
  <c r="U85" i="10"/>
  <c r="U86" i="10" s="1"/>
  <c r="V73" i="10"/>
  <c r="V79" i="10" s="1"/>
  <c r="T85" i="2"/>
  <c r="T86" i="2" s="1"/>
  <c r="T84" i="2"/>
  <c r="U46" i="2"/>
  <c r="V43" i="2" s="1"/>
  <c r="T37" i="5"/>
  <c r="U89" i="9"/>
  <c r="U11" i="5" s="1"/>
  <c r="V50" i="2"/>
  <c r="U54" i="2"/>
  <c r="U77" i="2" s="1"/>
  <c r="U73" i="2"/>
  <c r="U79" i="2" s="1"/>
  <c r="U89" i="18"/>
  <c r="U13" i="5" s="1"/>
  <c r="W50" i="18"/>
  <c r="V54" i="18"/>
  <c r="V77" i="18" s="1"/>
  <c r="W43" i="18"/>
  <c r="V47" i="18"/>
  <c r="W51" i="9"/>
  <c r="W45" i="9" s="1"/>
  <c r="V52" i="10"/>
  <c r="V53" i="10" s="1"/>
  <c r="V46" i="10"/>
  <c r="V76" i="9"/>
  <c r="V80" i="9" s="1"/>
  <c r="V29" i="5"/>
  <c r="U76" i="13"/>
  <c r="U80" i="13" s="1"/>
  <c r="U28" i="5"/>
  <c r="V51" i="13"/>
  <c r="V45" i="13" s="1"/>
  <c r="V52" i="13" s="1"/>
  <c r="V53" i="13" s="1"/>
  <c r="S9" i="5"/>
  <c r="U50" i="15" l="1"/>
  <c r="T54" i="15"/>
  <c r="T77" i="15" s="1"/>
  <c r="U43" i="15"/>
  <c r="T47" i="15"/>
  <c r="P14" i="5"/>
  <c r="O21" i="5"/>
  <c r="O22" i="5"/>
  <c r="U47" i="2"/>
  <c r="U76" i="2" s="1"/>
  <c r="U80" i="2" s="1"/>
  <c r="W52" i="9"/>
  <c r="W53" i="9" s="1"/>
  <c r="W54" i="9" s="1"/>
  <c r="W77" i="9" s="1"/>
  <c r="W46" i="9"/>
  <c r="W47" i="9" s="1"/>
  <c r="W50" i="13"/>
  <c r="V54" i="13"/>
  <c r="V77" i="13" s="1"/>
  <c r="U87" i="10"/>
  <c r="U89" i="10" s="1"/>
  <c r="U12" i="5" s="1"/>
  <c r="V46" i="13"/>
  <c r="V83" i="13"/>
  <c r="V71" i="13"/>
  <c r="V70" i="13" s="1"/>
  <c r="V72" i="13" s="1"/>
  <c r="U84" i="13"/>
  <c r="U85" i="13"/>
  <c r="U88" i="13"/>
  <c r="U50" i="5" s="1"/>
  <c r="U39" i="5"/>
  <c r="W43" i="10"/>
  <c r="V47" i="10"/>
  <c r="W51" i="18"/>
  <c r="W45" i="18" s="1"/>
  <c r="W50" i="10"/>
  <c r="V54" i="10"/>
  <c r="V77" i="10" s="1"/>
  <c r="W83" i="9"/>
  <c r="W71" i="9"/>
  <c r="W70" i="9" s="1"/>
  <c r="W72" i="9" s="1"/>
  <c r="W73" i="9" s="1"/>
  <c r="W79" i="9" s="1"/>
  <c r="V76" i="18"/>
  <c r="V80" i="18" s="1"/>
  <c r="V31" i="5"/>
  <c r="V51" i="2"/>
  <c r="V45" i="2" s="1"/>
  <c r="V52" i="2" s="1"/>
  <c r="V53" i="2" s="1"/>
  <c r="V88" i="9"/>
  <c r="V51" i="5" s="1"/>
  <c r="V84" i="9"/>
  <c r="V85" i="9"/>
  <c r="V40" i="5"/>
  <c r="T87" i="2"/>
  <c r="T89" i="2" s="1"/>
  <c r="T8" i="5" s="1"/>
  <c r="P20" i="5" l="1"/>
  <c r="L67" i="22" s="1"/>
  <c r="L69" i="22" s="1"/>
  <c r="T27" i="5"/>
  <c r="T32" i="5" s="1"/>
  <c r="T33" i="5" s="1"/>
  <c r="T76" i="15"/>
  <c r="T80" i="15" s="1"/>
  <c r="U51" i="15"/>
  <c r="P23" i="5"/>
  <c r="P15" i="5"/>
  <c r="U26" i="5"/>
  <c r="W52" i="18"/>
  <c r="W53" i="18" s="1"/>
  <c r="W54" i="18" s="1"/>
  <c r="W77" i="18" s="1"/>
  <c r="W46" i="18"/>
  <c r="W47" i="18" s="1"/>
  <c r="W69" i="13"/>
  <c r="V73" i="13"/>
  <c r="V79" i="13" s="1"/>
  <c r="W50" i="2"/>
  <c r="V54" i="2"/>
  <c r="V77" i="2" s="1"/>
  <c r="U86" i="13"/>
  <c r="V86" i="9"/>
  <c r="V87" i="9" s="1"/>
  <c r="V83" i="2"/>
  <c r="V71" i="2"/>
  <c r="V70" i="2" s="1"/>
  <c r="V72" i="2" s="1"/>
  <c r="U88" i="2"/>
  <c r="U48" i="5" s="1"/>
  <c r="U85" i="2"/>
  <c r="U84" i="2"/>
  <c r="U37" i="5"/>
  <c r="W83" i="18"/>
  <c r="W71" i="18"/>
  <c r="W70" i="18" s="1"/>
  <c r="W72" i="18" s="1"/>
  <c r="W73" i="18" s="1"/>
  <c r="W79" i="18" s="1"/>
  <c r="V76" i="10"/>
  <c r="V80" i="10" s="1"/>
  <c r="V30" i="5"/>
  <c r="W76" i="9"/>
  <c r="W80" i="9" s="1"/>
  <c r="W29" i="5"/>
  <c r="V88" i="18"/>
  <c r="V53" i="5" s="1"/>
  <c r="V84" i="18"/>
  <c r="V85" i="18"/>
  <c r="V42" i="5"/>
  <c r="V46" i="2"/>
  <c r="W51" i="10"/>
  <c r="W45" i="10" s="1"/>
  <c r="W52" i="10" s="1"/>
  <c r="W43" i="13"/>
  <c r="V47" i="13"/>
  <c r="U45" i="15" l="1"/>
  <c r="U71" i="15"/>
  <c r="U70" i="15" s="1"/>
  <c r="U72" i="15" s="1"/>
  <c r="U83" i="15"/>
  <c r="T84" i="15"/>
  <c r="T88" i="15"/>
  <c r="T49" i="5" s="1"/>
  <c r="T54" i="5" s="1"/>
  <c r="T55" i="5" s="1"/>
  <c r="T85" i="15"/>
  <c r="T86" i="15" s="1"/>
  <c r="T87" i="15" s="1"/>
  <c r="T38" i="5"/>
  <c r="T43" i="5" s="1"/>
  <c r="T44" i="5" s="1"/>
  <c r="P22" i="5"/>
  <c r="P21" i="5"/>
  <c r="V89" i="9"/>
  <c r="V11" i="5" s="1"/>
  <c r="U87" i="13"/>
  <c r="U89" i="13" s="1"/>
  <c r="U10" i="5" s="1"/>
  <c r="W69" i="2"/>
  <c r="V73" i="2"/>
  <c r="V79" i="2" s="1"/>
  <c r="V86" i="18"/>
  <c r="V87" i="18" s="1"/>
  <c r="V88" i="10"/>
  <c r="V52" i="5" s="1"/>
  <c r="V84" i="10"/>
  <c r="V85" i="10"/>
  <c r="V41" i="5"/>
  <c r="W83" i="10"/>
  <c r="W71" i="10"/>
  <c r="W70" i="10" s="1"/>
  <c r="W72" i="10" s="1"/>
  <c r="W73" i="10" s="1"/>
  <c r="W79" i="10" s="1"/>
  <c r="U86" i="2"/>
  <c r="W53" i="10"/>
  <c r="W54" i="10" s="1"/>
  <c r="W77" i="10" s="1"/>
  <c r="V76" i="13"/>
  <c r="V80" i="13" s="1"/>
  <c r="V28" i="5"/>
  <c r="W51" i="13"/>
  <c r="W45" i="13" s="1"/>
  <c r="W76" i="18"/>
  <c r="W80" i="18" s="1"/>
  <c r="W31" i="5"/>
  <c r="W46" i="10"/>
  <c r="W47" i="10" s="1"/>
  <c r="W43" i="2"/>
  <c r="V47" i="2"/>
  <c r="W88" i="9"/>
  <c r="W51" i="5" s="1"/>
  <c r="W84" i="9"/>
  <c r="W85" i="9"/>
  <c r="W40" i="5"/>
  <c r="T89" i="15" l="1"/>
  <c r="V69" i="15"/>
  <c r="U73" i="15"/>
  <c r="U79" i="15" s="1"/>
  <c r="U52" i="15"/>
  <c r="U53" i="15" s="1"/>
  <c r="U46" i="15"/>
  <c r="U87" i="2"/>
  <c r="U89" i="2" s="1"/>
  <c r="U8" i="5" s="1"/>
  <c r="V89" i="18"/>
  <c r="V13" i="5" s="1"/>
  <c r="W52" i="13"/>
  <c r="W53" i="13" s="1"/>
  <c r="W54" i="13" s="1"/>
  <c r="W77" i="13" s="1"/>
  <c r="W46" i="13"/>
  <c r="W47" i="13" s="1"/>
  <c r="V86" i="10"/>
  <c r="V87" i="10" s="1"/>
  <c r="V84" i="13"/>
  <c r="V85" i="13"/>
  <c r="V88" i="13"/>
  <c r="V50" i="5" s="1"/>
  <c r="V39" i="5"/>
  <c r="W76" i="10"/>
  <c r="W80" i="10" s="1"/>
  <c r="W30" i="5"/>
  <c r="W51" i="2"/>
  <c r="W45" i="2" s="1"/>
  <c r="W83" i="13"/>
  <c r="W71" i="13"/>
  <c r="W70" i="13" s="1"/>
  <c r="W72" i="13" s="1"/>
  <c r="W73" i="13" s="1"/>
  <c r="W79" i="13" s="1"/>
  <c r="V76" i="2"/>
  <c r="V80" i="2" s="1"/>
  <c r="V26" i="5"/>
  <c r="W86" i="9"/>
  <c r="W87" i="9" s="1"/>
  <c r="W84" i="18"/>
  <c r="W85" i="18"/>
  <c r="W88" i="18"/>
  <c r="W53" i="5" s="1"/>
  <c r="W42" i="5"/>
  <c r="T9" i="5"/>
  <c r="V43" i="15" l="1"/>
  <c r="U47" i="15"/>
  <c r="V50" i="15"/>
  <c r="U54" i="15"/>
  <c r="U77" i="15" s="1"/>
  <c r="Q14" i="5"/>
  <c r="W89" i="9"/>
  <c r="W11" i="5" s="1"/>
  <c r="W52" i="2"/>
  <c r="W53" i="2" s="1"/>
  <c r="W54" i="2" s="1"/>
  <c r="W77" i="2" s="1"/>
  <c r="W46" i="2"/>
  <c r="W47" i="2" s="1"/>
  <c r="W88" i="10"/>
  <c r="W52" i="5" s="1"/>
  <c r="W84" i="10"/>
  <c r="W85" i="10"/>
  <c r="W41" i="5"/>
  <c r="V89" i="10"/>
  <c r="V12" i="5" s="1"/>
  <c r="V84" i="2"/>
  <c r="V85" i="2"/>
  <c r="V88" i="2"/>
  <c r="V48" i="5" s="1"/>
  <c r="V37" i="5"/>
  <c r="V86" i="13"/>
  <c r="W76" i="13"/>
  <c r="W80" i="13" s="1"/>
  <c r="W28" i="5"/>
  <c r="W86" i="18"/>
  <c r="W87" i="18" s="1"/>
  <c r="W83" i="2"/>
  <c r="W71" i="2"/>
  <c r="W70" i="2" s="1"/>
  <c r="W72" i="2" s="1"/>
  <c r="W73" i="2" s="1"/>
  <c r="W79" i="2" s="1"/>
  <c r="Q20" i="5" l="1"/>
  <c r="M67" i="22" s="1"/>
  <c r="M69" i="22" s="1"/>
  <c r="U27" i="5"/>
  <c r="U32" i="5" s="1"/>
  <c r="U33" i="5" s="1"/>
  <c r="U76" i="15"/>
  <c r="U80" i="15" s="1"/>
  <c r="V51" i="15"/>
  <c r="R14" i="5"/>
  <c r="Q23" i="5"/>
  <c r="Q15" i="5"/>
  <c r="W89" i="18"/>
  <c r="W13" i="5" s="1"/>
  <c r="V86" i="2"/>
  <c r="V87" i="2" s="1"/>
  <c r="V87" i="13"/>
  <c r="V89" i="13" s="1"/>
  <c r="V10" i="5" s="1"/>
  <c r="W84" i="13"/>
  <c r="W88" i="13"/>
  <c r="W50" i="5" s="1"/>
  <c r="W85" i="13"/>
  <c r="W39" i="5"/>
  <c r="W86" i="10"/>
  <c r="W87" i="10" s="1"/>
  <c r="W89" i="10" s="1"/>
  <c r="W12" i="5" s="1"/>
  <c r="W76" i="2"/>
  <c r="W80" i="2" s="1"/>
  <c r="W26" i="5"/>
  <c r="R20" i="5" l="1"/>
  <c r="N67" i="22" s="1"/>
  <c r="N69" i="22" s="1"/>
  <c r="S14" i="5"/>
  <c r="S20" i="5" s="1"/>
  <c r="O67" i="22" s="1"/>
  <c r="O69" i="22" s="1"/>
  <c r="V45" i="15"/>
  <c r="V71" i="15"/>
  <c r="V70" i="15" s="1"/>
  <c r="V72" i="15" s="1"/>
  <c r="V83" i="15"/>
  <c r="U38" i="5"/>
  <c r="U43" i="5" s="1"/>
  <c r="U44" i="5" s="1"/>
  <c r="U88" i="15"/>
  <c r="U49" i="5" s="1"/>
  <c r="U54" i="5" s="1"/>
  <c r="U55" i="5" s="1"/>
  <c r="U84" i="15"/>
  <c r="U85" i="15"/>
  <c r="Q22" i="5"/>
  <c r="Q21" i="5"/>
  <c r="R23" i="5"/>
  <c r="R15" i="5"/>
  <c r="T14" i="5"/>
  <c r="T20" i="5" s="1"/>
  <c r="P67" i="22" s="1"/>
  <c r="P69" i="22" s="1"/>
  <c r="V89" i="2"/>
  <c r="V8" i="5" s="1"/>
  <c r="W84" i="2"/>
  <c r="W85" i="2"/>
  <c r="W88" i="2"/>
  <c r="W48" i="5" s="1"/>
  <c r="W37" i="5"/>
  <c r="W86" i="13"/>
  <c r="W87" i="13" s="1"/>
  <c r="T23" i="5" l="1"/>
  <c r="S15" i="5"/>
  <c r="S23" i="5"/>
  <c r="U86" i="15"/>
  <c r="U87" i="15" s="1"/>
  <c r="U89" i="15" s="1"/>
  <c r="W69" i="15"/>
  <c r="V73" i="15"/>
  <c r="V79" i="15" s="1"/>
  <c r="V52" i="15"/>
  <c r="V53" i="15" s="1"/>
  <c r="V46" i="15"/>
  <c r="R22" i="5"/>
  <c r="R21" i="5"/>
  <c r="T15" i="5"/>
  <c r="W89" i="13"/>
  <c r="W10" i="5" s="1"/>
  <c r="W86" i="2"/>
  <c r="U9" i="5"/>
  <c r="U14" i="5" l="1"/>
  <c r="U20" i="5" s="1"/>
  <c r="Q67" i="22" s="1"/>
  <c r="Q69" i="22" s="1"/>
  <c r="S21" i="5"/>
  <c r="S22" i="5"/>
  <c r="T21" i="5"/>
  <c r="W50" i="15"/>
  <c r="V54" i="15"/>
  <c r="V77" i="15" s="1"/>
  <c r="W43" i="15"/>
  <c r="V47" i="15"/>
  <c r="T22" i="5"/>
  <c r="W87" i="2"/>
  <c r="W89" i="2" s="1"/>
  <c r="W8" i="5" s="1"/>
  <c r="U15" i="5" l="1"/>
  <c r="U23" i="5"/>
  <c r="U22" i="5"/>
  <c r="V76" i="15"/>
  <c r="V80" i="15" s="1"/>
  <c r="V27" i="5"/>
  <c r="V32" i="5" s="1"/>
  <c r="V33" i="5" s="1"/>
  <c r="W51" i="15"/>
  <c r="U21" i="5"/>
  <c r="V84" i="15" l="1"/>
  <c r="V85" i="15"/>
  <c r="V86" i="15" s="1"/>
  <c r="V87" i="15" s="1"/>
  <c r="V88" i="15"/>
  <c r="V49" i="5" s="1"/>
  <c r="V54" i="5" s="1"/>
  <c r="V55" i="5" s="1"/>
  <c r="V38" i="5"/>
  <c r="V43" i="5" s="1"/>
  <c r="V44" i="5" s="1"/>
  <c r="W45" i="15"/>
  <c r="W71" i="15"/>
  <c r="W70" i="15" s="1"/>
  <c r="W72" i="15" s="1"/>
  <c r="W73" i="15" s="1"/>
  <c r="W79" i="15" s="1"/>
  <c r="W83" i="15"/>
  <c r="V89" i="15" l="1"/>
  <c r="W52" i="15"/>
  <c r="W53" i="15" s="1"/>
  <c r="W54" i="15" s="1"/>
  <c r="W77" i="15" s="1"/>
  <c r="W46" i="15"/>
  <c r="W47" i="15" s="1"/>
  <c r="V9" i="5"/>
  <c r="V14" i="5" l="1"/>
  <c r="V20" i="5" s="1"/>
  <c r="R67" i="22" s="1"/>
  <c r="R69" i="22" s="1"/>
  <c r="W76" i="15"/>
  <c r="W80" i="15" s="1"/>
  <c r="W27" i="5"/>
  <c r="W32" i="5" s="1"/>
  <c r="W33" i="5" s="1"/>
  <c r="V15" i="5" l="1"/>
  <c r="V23" i="5"/>
  <c r="V22" i="5"/>
  <c r="V21" i="5"/>
  <c r="W85" i="15"/>
  <c r="W86" i="15" s="1"/>
  <c r="W87" i="15" s="1"/>
  <c r="W38" i="5"/>
  <c r="W43" i="5" s="1"/>
  <c r="W44" i="5" s="1"/>
  <c r="W84" i="15"/>
  <c r="W88" i="15"/>
  <c r="W49" i="5" s="1"/>
  <c r="W54" i="5" s="1"/>
  <c r="W55" i="5" s="1"/>
  <c r="W89" i="15" l="1"/>
  <c r="W9" i="5"/>
  <c r="W14" i="5" l="1"/>
  <c r="W20" i="5" l="1"/>
  <c r="S67" i="22" s="1"/>
  <c r="W15" i="5"/>
  <c r="W23" i="5"/>
  <c r="D74" i="22" l="1"/>
  <c r="W22" i="5"/>
  <c r="W21" i="5"/>
</calcChain>
</file>

<file path=xl/sharedStrings.xml><?xml version="1.0" encoding="utf-8"?>
<sst xmlns="http://schemas.openxmlformats.org/spreadsheetml/2006/main" count="1049" uniqueCount="277">
  <si>
    <t>All values in $ million unless otherwise noted</t>
  </si>
  <si>
    <t>In the first year of the current model, the estimate for 2026 HV Base Transmission Revenue Requirement (TRR) is $130.3M higher than the forecasted 2026 HV Base TRR from the previous model.</t>
  </si>
  <si>
    <t>This difference grows by approximately 3% year-over-year and is due to an increase on average in HV Base TRR for the 5 largest PTOs.</t>
  </si>
  <si>
    <t>HV Base TRR</t>
  </si>
  <si>
    <t>Current Model</t>
  </si>
  <si>
    <t>5 Largest PTOs*</t>
  </si>
  <si>
    <t>Other PTOs</t>
  </si>
  <si>
    <t>Total</t>
  </si>
  <si>
    <t>Previous Model</t>
  </si>
  <si>
    <t>Other PTOS</t>
  </si>
  <si>
    <t>Difference</t>
  </si>
  <si>
    <t xml:space="preserve">Subtotal </t>
  </si>
  <si>
    <t>*Includes PG&amp;E, SDG&amp;E, SCE, Trans Bay Cable, and DATC Path 15</t>
  </si>
  <si>
    <t>The most significant changes in the HV Base TRR for this model compared to 2025 are highlighted in the table below and also explored in more detail on the 'HV Base TRR Supplementary' Tab</t>
  </si>
  <si>
    <t>Break out of HV Base TRR for 5 largest PTOs</t>
  </si>
  <si>
    <t>2026 Projection</t>
  </si>
  <si>
    <t>2026 Actual</t>
  </si>
  <si>
    <t>(Current - Previous)</t>
  </si>
  <si>
    <t>% Change</t>
  </si>
  <si>
    <t>PG&amp;E</t>
  </si>
  <si>
    <t>SCE</t>
  </si>
  <si>
    <t>SDG&amp;E</t>
  </si>
  <si>
    <t xml:space="preserve"> </t>
  </si>
  <si>
    <t>DATC Path 15</t>
  </si>
  <si>
    <t>Trans Bay Cable</t>
  </si>
  <si>
    <t>Subtotal</t>
  </si>
  <si>
    <t>In addition to a higher starting HV Base TRR for the 5 largest PTOs, the current model also includes a greater increase from HV Transmission Revenue Balancing Account Adjustments (TRBAA) for these PTOs.</t>
  </si>
  <si>
    <t>Of these PTOs, PG&amp;E saw the greatest increase in TRBAA on a dollar basis, totaling $108.3M and representing a 60% increase compared to the forecasted 2026 TRBAA from the previous model.</t>
  </si>
  <si>
    <t>Break out of HV TRBAA for 5 largest PTOs</t>
  </si>
  <si>
    <t>In addition to a higher HV Base TRR, greater TRBAA increases, and increased new project spending, the overall TAC charges are affected by differing load growth assumptions.</t>
  </si>
  <si>
    <r>
      <t xml:space="preserve">Although the Gross Load </t>
    </r>
    <r>
      <rPr>
        <i/>
        <sz val="10"/>
        <rFont val="Arial"/>
        <family val="2"/>
      </rPr>
      <t xml:space="preserve">Growth rate </t>
    </r>
    <r>
      <rPr>
        <sz val="10"/>
        <rFont val="Arial"/>
        <family val="2"/>
      </rPr>
      <t xml:space="preserve">is higher compared to 2025, the starting load value in the current model is lower than the 2025 forecasted load from the previous model. Therefore, the Gross Load forecast is lower than the forecast from the previous model over the course of the analysis. </t>
    </r>
  </si>
  <si>
    <t>As a result, the current load forecast leads to a smaller denominator in the TAC Rate calculation for 2026 and beyond compared to the previous model.</t>
  </si>
  <si>
    <t>Gross Load (GWh)</t>
  </si>
  <si>
    <t>In total, the increase in HV Base TRR, increase in TRBAA, and lower Gross Load Growth assumption contribute to higher TAC rates compared to the previous model.</t>
  </si>
  <si>
    <t>Assuming a discount rate of 8.5% commensurate with that assumed for new facilities, the 15-year levelized rates in the current model sit higher, but align, with those from the previous model.</t>
  </si>
  <si>
    <t>TAC Rate Forecast ($/MWh)</t>
  </si>
  <si>
    <t>Levelized Rate ($/MWh)</t>
  </si>
  <si>
    <t>Discount Rate (%)</t>
  </si>
  <si>
    <t>Number of Periods</t>
  </si>
  <si>
    <t>In the previous model, a 2.00% Non-ISO Gross Capital Growth Rate was applied to forecast the growth rate of Gross Plant totals.</t>
  </si>
  <si>
    <t>The actual growth rate for Gross Plant totals between the previous model and the current model is 7.24%, which is notably higher than the 2.00% assumption.</t>
  </si>
  <si>
    <t>Other PTOs are likely also reacting to to a changing inflationary environment over the last 3 years.</t>
  </si>
  <si>
    <t>Despite this difference, the average actual growth rate from 2024-2026 is 5.59%. This value is slightly closer to the 2.00% assumption but ultimately points to a potential continued YoY plant growth rate of greater than 2%.</t>
  </si>
  <si>
    <t>We conclude that this assumption did contribute to the difference in TAC rates between the previous model and the current model but that the 2.00% value should be maintained in future models until a sustained period of high growth rates in Gross Plant totals is observed.</t>
  </si>
  <si>
    <t>Break out of Gross Plant totals for 5 largest PTOs</t>
  </si>
  <si>
    <t>Older Model</t>
  </si>
  <si>
    <t>2025 Actual</t>
  </si>
  <si>
    <t>Projected Growth</t>
  </si>
  <si>
    <t>Actual Growth</t>
  </si>
  <si>
    <t>2024 Actual</t>
  </si>
  <si>
    <t>Avg. Actual Growth</t>
  </si>
  <si>
    <t xml:space="preserve">The analysis below tracks how various components of the TAC rate have changed over time for all PTOs. </t>
  </si>
  <si>
    <t>The TAC rate components considered below include the HV Base TRR, HV TRBAA, and the HV Standby Credit.</t>
  </si>
  <si>
    <t>Compared to the previous model, one new projects is included: LS Power Grid.</t>
  </si>
  <si>
    <t>On average across all PTOs, the HV Base TRR increased by 5.26%, and the HV TRBAA credits decreased (became more positive) by 38.85% compared to the previous model.</t>
  </si>
  <si>
    <t>At the same time, the HV Standby Credits decreased (became less negative) by 3.15% compared to the previous model.</t>
  </si>
  <si>
    <t>Together, the changes in Base TRR, TRBAA, and Standby Credit resulted in an overall increase in the HV total for existing resources of 12.02% compared to the previous model.</t>
  </si>
  <si>
    <t>% Growth (2025-2026)</t>
  </si>
  <si>
    <t>Anaheim</t>
  </si>
  <si>
    <t>Azusa</t>
  </si>
  <si>
    <t>Banning</t>
  </si>
  <si>
    <t>Pasadena</t>
  </si>
  <si>
    <t>Riverside</t>
  </si>
  <si>
    <t>Vernon</t>
  </si>
  <si>
    <t>Startrans IO</t>
  </si>
  <si>
    <t>Citizens Sunrise</t>
  </si>
  <si>
    <t>Colton</t>
  </si>
  <si>
    <t>GLW</t>
  </si>
  <si>
    <t>MCCT</t>
  </si>
  <si>
    <t>CSPT</t>
  </si>
  <si>
    <t>HZWT</t>
  </si>
  <si>
    <t>DSLK</t>
  </si>
  <si>
    <t xml:space="preserve">Morongo Trans. </t>
  </si>
  <si>
    <t>GWT/VEA</t>
  </si>
  <si>
    <t>DCRT</t>
  </si>
  <si>
    <t>Citizens S-Line</t>
  </si>
  <si>
    <t>LS Power Grid</t>
  </si>
  <si>
    <t>Total ($ million)</t>
  </si>
  <si>
    <t>HV TRBAA</t>
  </si>
  <si>
    <t>HV Standby Credit</t>
  </si>
  <si>
    <t>HV Total</t>
  </si>
  <si>
    <t>The decrease in PG&amp;E's HV Base TRR between 2025 and 2026 is driven by decreases in several key categories.</t>
  </si>
  <si>
    <t xml:space="preserve">A reduction in the cost of capital rate from 8.50% to 7.44% also serves to reduce the total return on capital </t>
  </si>
  <si>
    <t>These changes across the various categories are outlined in the following table:</t>
  </si>
  <si>
    <t>Break out of Select HV Base TRR Components</t>
  </si>
  <si>
    <t>Network Upgrade Interest Expense</t>
  </si>
  <si>
    <t>TO21 Formula Model, Tab26-WholesaleTRRs, Line 202, HV only</t>
  </si>
  <si>
    <t>A&amp;G Expense</t>
  </si>
  <si>
    <t>TO21 Formula Model, Tab26-WholesaleTRRs, Line 201, HV only</t>
  </si>
  <si>
    <t>Depreciation Rate Adjustment</t>
  </si>
  <si>
    <t>TO21 Formula Model, Tab26-WholesaleTRRs, Line 204, HV only</t>
  </si>
  <si>
    <t>Income Taxes</t>
  </si>
  <si>
    <t>TO21 Formula Model, Tab26-WholesaleTRRs, Line 208, HV only</t>
  </si>
  <si>
    <t>Return on Capital</t>
  </si>
  <si>
    <t>TO21 Formula Model, Tab26-WholesaleTRRs, Line 206, HV only</t>
  </si>
  <si>
    <r>
      <t>A less negative True-Up Adjustment</t>
    </r>
    <r>
      <rPr>
        <vertAlign val="superscript"/>
        <sz val="10"/>
        <rFont val="Arial"/>
        <family val="2"/>
      </rPr>
      <t xml:space="preserve">1 </t>
    </r>
    <r>
      <rPr>
        <sz val="10"/>
        <rFont val="Arial"/>
        <family val="2"/>
      </rPr>
      <t>as discussed in PG&amp;E's draft Formula Rate Annual Update Filing is also included in this analysis</t>
    </r>
  </si>
  <si>
    <t>The True-Up Adjustment arises from a shortfall or excess in revenue collected over the prior year.</t>
  </si>
  <si>
    <t>If the PTO collects excess revenue, the True-Up Adjustment will be negative, and the amount will be returned to customers.</t>
  </si>
  <si>
    <t>If the PTO collects a shortfall in revenue, the True-Up Adjustment will be positive, and the amount will be collected from customers.</t>
  </si>
  <si>
    <t>From 2025 to 2026, PG&amp;E's True-Up Adjustment increased (became less negative) by $14.0M, as outlined in the following table:</t>
  </si>
  <si>
    <t>YoY Change in True-Up Adjustment</t>
  </si>
  <si>
    <t>True-Up Adjustment</t>
  </si>
  <si>
    <t>TO21 Formula Model, Tab26-WholesaleTRRs, Line 216, HV only</t>
  </si>
  <si>
    <t>Break out of HV Base TRR Expenses</t>
  </si>
  <si>
    <t>True Up Adjustment</t>
  </si>
  <si>
    <t>The True Up Adjustment arises from a shortfall or excess in revenue collected over the prior year.</t>
  </si>
  <si>
    <t>If the PTO collects excess revenue, the True Up Adjustment will be negative, and the amount will be returned to customers.</t>
  </si>
  <si>
    <t>If the PTO collects a shortfall in revenue, the True Up Adjustment will be positive, and the amount will be collected from customers.</t>
  </si>
  <si>
    <t xml:space="preserve">In the previous model, SCE had a shortfall in revenue leading to a positive True Up Adjustment (charge to customers) of $13.2M. </t>
  </si>
  <si>
    <t>In the current model, SCE experienced an even higher shortfall in revenue leading to a higher True Up Adjustment of $64.5M.</t>
  </si>
  <si>
    <t>Details of the True Up Adjustment are provided below:</t>
  </si>
  <si>
    <t>Break out of True Up Adjustment</t>
  </si>
  <si>
    <t>Shortfall or Excess Revenue in Prior Year</t>
  </si>
  <si>
    <t>TO2026 Annual Update, Attachment 1, Schedule 3 TrueUpAdjust, Line 26</t>
  </si>
  <si>
    <t>Previous Annual Update TU Adjustment</t>
  </si>
  <si>
    <t>TO2026 Annual Update, Attachment 1, Schedule 3 TrueUpAdjust, Line 27</t>
  </si>
  <si>
    <t>TU Adjustment without Projected Interest</t>
  </si>
  <si>
    <t>TO2026 Annual Update, Attachment 1, Schedule 3 TrueUpAdjust, Line 28</t>
  </si>
  <si>
    <t>Projected Interest to Rate Year Mid-Point</t>
  </si>
  <si>
    <t>TO2026 Annual Update, Attachment 1, Schedule 3 TrueUpAdjust, Line 29</t>
  </si>
  <si>
    <t>The main driver of the increase in DATC Path 15's Base TRR is an increase in O&amp;M costs outlined in the table below:</t>
  </si>
  <si>
    <t>Operations &amp; Maintenance</t>
  </si>
  <si>
    <t>Docket ER25-2707, Exhibit No. VPA-0205, Tab BK, Line 13</t>
  </si>
  <si>
    <t>PGE - TO2026 Draft Annual Update Filing Letter</t>
  </si>
  <si>
    <t>SCE - TO2026 Draft Annual Update Filing Letter</t>
  </si>
  <si>
    <t>Summary</t>
  </si>
  <si>
    <t>($ million)</t>
  </si>
  <si>
    <t>Reference</t>
  </si>
  <si>
    <t>Line</t>
  </si>
  <si>
    <t>Column</t>
  </si>
  <si>
    <t>HV Revenue Requirements</t>
  </si>
  <si>
    <t>Existing Facilities</t>
  </si>
  <si>
    <t>Per Cent Increase</t>
  </si>
  <si>
    <t>TAC Rate ($/MWh)</t>
  </si>
  <si>
    <t>Cumulative Per Cent Increase</t>
  </si>
  <si>
    <t>TAC Rate excluding existing facilities</t>
  </si>
  <si>
    <t>HV Gross Plant</t>
  </si>
  <si>
    <t>HV Rate Base</t>
  </si>
  <si>
    <t>Operations and Maintenance Costs</t>
  </si>
  <si>
    <t>January 1, 2025 ISO Access Charge Rate</t>
  </si>
  <si>
    <t>Forecast Assumptions:</t>
  </si>
  <si>
    <t>Non-ISO Gross Capital Growth Rate</t>
  </si>
  <si>
    <t>O&amp;M Escalation Rate (%)</t>
  </si>
  <si>
    <t>HV TRBAA Escalation</t>
  </si>
  <si>
    <t>HV Standby Credit Escalation</t>
  </si>
  <si>
    <t>Gross Load Growth</t>
  </si>
  <si>
    <t>CAISO January 30, 2026 TAC Rates (updated as of February 20, 2026)</t>
  </si>
  <si>
    <t>Morongo Trans.</t>
  </si>
  <si>
    <t>VEA</t>
  </si>
  <si>
    <t xml:space="preserve">HV Total </t>
  </si>
  <si>
    <r>
      <t xml:space="preserve">Gross Load </t>
    </r>
    <r>
      <rPr>
        <b/>
        <sz val="10"/>
        <color theme="1"/>
        <rFont val="Arial"/>
        <family val="2"/>
      </rPr>
      <t xml:space="preserve">(GWh) </t>
    </r>
  </si>
  <si>
    <t xml:space="preserve">TAC Rate ($/MWh) </t>
  </si>
  <si>
    <t xml:space="preserve">HV Utility Specific Rates ($/MWh) </t>
  </si>
  <si>
    <t>Gross Plant</t>
  </si>
  <si>
    <t xml:space="preserve">TO21 Formula Model, Tab 26-wholesale TRRs, Line 103 HV only, </t>
  </si>
  <si>
    <t>Rate Base</t>
  </si>
  <si>
    <t>TO21 Formula Model, Tab 26-wholesale TRRs, Line 116 HV only</t>
  </si>
  <si>
    <t>Amortization</t>
  </si>
  <si>
    <t>TO21 Formula Model, Tab 26-wholesale TRRs, line 203+204+205 HV only</t>
  </si>
  <si>
    <t>Return</t>
  </si>
  <si>
    <t>TO21 Formula Model, Tab 26-wholesale TRRs, Line 206 HV only</t>
  </si>
  <si>
    <t>TO21 Formula Model, Tab 26-wholesale TRRs, Line 208 HV only</t>
  </si>
  <si>
    <t>TO21 Formula Model, Tab 26-wholesale TRRs, Line 217 HV only</t>
  </si>
  <si>
    <t xml:space="preserve">TO2026 Annual Update, Attachment 1, Schedule 31 - HVLV, Line 35 </t>
  </si>
  <si>
    <t>TO2026 Annual Update, Attachment 1, Schedule 1 BaseTRR, Line 18.</t>
  </si>
  <si>
    <t>TO2026 Annual Update, Attachment 1, Schedule 1 BaseTRR, Line 69 + Line 70</t>
  </si>
  <si>
    <t>TO2026 Annual Update, Attachment 1, Schedule 1 BaseTRR, Line 73.</t>
  </si>
  <si>
    <t>TO2026 Annual Update, Attachment 1, Schedule 1 BaseTRR, Line 74.</t>
  </si>
  <si>
    <t>TO2026 Annual Update, Attachment 1, Schedule 1 BaseTRR, Line 89.</t>
  </si>
  <si>
    <t>TO6 Cycle 2, Statement BK-1 Retail TRR, Page 4, Line 6</t>
  </si>
  <si>
    <t>TO6 Cycle 2, Statement BK-1 Retail TRR, Page 3 line 27</t>
  </si>
  <si>
    <t>TO6 Cycle 2, Statement BK-1 Retail TRR, Page 1, Line 8</t>
  </si>
  <si>
    <t>TO6 Cycle 2, Statement AV, Page 1, Line 42, Weighted Cost of Capital (%)</t>
  </si>
  <si>
    <t>TO6 Cycle 2, Statement AV, Page 3, Line 28</t>
  </si>
  <si>
    <t>TO6 Cycle 2, Statement BK-2 ISO TRR, Page 1, Line 34</t>
  </si>
  <si>
    <t>Docket ER25-2707, Exhibit No. VPA-0205, Tab BK, Line 1</t>
  </si>
  <si>
    <t>Docket ER25-2707, Exhibit No. VPA-0205, Tab BK, Line 10</t>
  </si>
  <si>
    <t>Docket ER25-2707, Exhibit No. VPA-0205, Tab BK, Line 14 &amp; 15</t>
  </si>
  <si>
    <t>Docket ER25-2707, Exhibit No. VPA-0205, Tab BK, Line 11</t>
  </si>
  <si>
    <t>Docket ER25-2707, Exhibit No. VPA-0205, Tab BK, Line 18</t>
  </si>
  <si>
    <t>Docket ER25-2707, Exhibit No. VPA-0205, Tab BK, Line 20</t>
  </si>
  <si>
    <t>Docket ER19-2846 Tariff Filing, Statement BK, Period II, Line 1</t>
  </si>
  <si>
    <t>Multiplied by ratio of 2024 HV Base TRR to 2020 HV Base TRR (125.415/157.284)</t>
  </si>
  <si>
    <t>Docket ER19-2846 Tariff Filing, Statement BK, Period II, Line 10</t>
  </si>
  <si>
    <t>Docket ER19-2846 Tariff Filing, Statement BK, Period II, Line 14</t>
  </si>
  <si>
    <t>Docket ER19-2846 Tariff Filing, Statement BK, Period II, Line 12</t>
  </si>
  <si>
    <t>Docket ER19-2846 Tariff Filing, Statement BK, Period II, Line 17</t>
  </si>
  <si>
    <t>Docket ER19-2846 Tariff Filing, Statement BK, Period II, Line 20</t>
  </si>
  <si>
    <t>Total HV Base TRR</t>
  </si>
  <si>
    <t>Links</t>
  </si>
  <si>
    <t>Docket</t>
  </si>
  <si>
    <t xml:space="preserve">CAISO January 30, 2026 TAC Rates </t>
  </si>
  <si>
    <t>https://www.caiso.com/documents/high-voltage-access-charge-rates-effective-jan-30-2026.pdf</t>
  </si>
  <si>
    <t>PG&amp;E TO21 Formula Model</t>
  </si>
  <si>
    <t>ER26-631</t>
  </si>
  <si>
    <t>https://www.pge.com/en/regulation/wholesale-transmission-service.html</t>
  </si>
  <si>
    <t>SCE TO2026 Annual Update</t>
  </si>
  <si>
    <t>ER26-602</t>
  </si>
  <si>
    <t>https://www.sce.com/regulatory/open-access-information/formula-transmission-rate</t>
  </si>
  <si>
    <t>SDG&amp;E TO6 Cycle 2 Filing</t>
  </si>
  <si>
    <t>ER26-632</t>
  </si>
  <si>
    <t>https://www.sdge.com/rates-and-regulations/tariff-information/ferc-tariffs</t>
  </si>
  <si>
    <t>DATC Path 15 Tariff Filing</t>
  </si>
  <si>
    <t>ER25-2707</t>
  </si>
  <si>
    <t>https://elibrary.ferc.gov/eLibrary/docfamily?accessionnumber=20250630-3085&amp;optimized=false&amp;sid=237a74e1-05d1-4f11-b709-e2f595f2919b</t>
  </si>
  <si>
    <t>Trans Bay Cable Tariff Filing</t>
  </si>
  <si>
    <t>ER19-2846, ER24-1467, ER23-738</t>
  </si>
  <si>
    <t>https://elibrary.ferc.gov/eLibrary/docinfo?accession_number=20230223-3007</t>
  </si>
  <si>
    <t>Project:</t>
  </si>
  <si>
    <t>Reliability</t>
  </si>
  <si>
    <t>In-Service Year (yyyy)</t>
  </si>
  <si>
    <t>Capital Expenditures (nominal $ millions)</t>
  </si>
  <si>
    <t>CWIP Carrying Cost (IDC or AFUDC)</t>
  </si>
  <si>
    <t>AFUDC</t>
  </si>
  <si>
    <t>CWIP in Rate Base (Y or N)</t>
  </si>
  <si>
    <t>Y</t>
  </si>
  <si>
    <t>Depreciation Rate (%)</t>
  </si>
  <si>
    <t>Debt (% of Capital)</t>
  </si>
  <si>
    <t>Cost of Debt (%)</t>
  </si>
  <si>
    <t>Equity (% of Capital)</t>
  </si>
  <si>
    <t>Cost of Equity (%)</t>
  </si>
  <si>
    <t>Average Return Rate</t>
  </si>
  <si>
    <t>Federal Income Tax (MACRS 15-year)</t>
  </si>
  <si>
    <t>Deferred Federal Income Tax (Y or N)</t>
  </si>
  <si>
    <t>Federal Income Tax Rate (%)</t>
  </si>
  <si>
    <t>State Income Tax Declining Balance (%)</t>
  </si>
  <si>
    <t>Deferred State Income Tax (Y or N)</t>
  </si>
  <si>
    <t>State Income Tax Rate</t>
  </si>
  <si>
    <t>O&amp;M (% of Capital Additions)</t>
  </si>
  <si>
    <t>Construction Work in Progress</t>
  </si>
  <si>
    <t>Opening Balance</t>
  </si>
  <si>
    <t>Capital Expenditures</t>
  </si>
  <si>
    <t>Capital Additions</t>
  </si>
  <si>
    <t>Closing Balance</t>
  </si>
  <si>
    <t>Mid-Year Balance</t>
  </si>
  <si>
    <t>Retirements</t>
  </si>
  <si>
    <t>Accumulated Depreciation</t>
  </si>
  <si>
    <t>Depreciation</t>
  </si>
  <si>
    <t>Depreciation - Federal Income Tax</t>
  </si>
  <si>
    <t>Depreciation - State Income Tax</t>
  </si>
  <si>
    <t>Deferred Income Taxes</t>
  </si>
  <si>
    <t>Deferred Income Taxes - Federal</t>
  </si>
  <si>
    <t>Deferred Income Taxes - State</t>
  </si>
  <si>
    <t>Mid-Year Rate Base</t>
  </si>
  <si>
    <t>Gross Property</t>
  </si>
  <si>
    <t>CWIP in Rate Base</t>
  </si>
  <si>
    <t>Deferred Income Tax Account</t>
  </si>
  <si>
    <t>Revenue Requirements</t>
  </si>
  <si>
    <t>Cost of Debt</t>
  </si>
  <si>
    <t>Cost of Equity</t>
  </si>
  <si>
    <t>Income Taxes - Federal</t>
  </si>
  <si>
    <t>Income Taxes - State</t>
  </si>
  <si>
    <t>Link</t>
  </si>
  <si>
    <t>CAISO 2024-2025 Transmission Plan High Voltage Transmission Access Charge Capital Costs</t>
  </si>
  <si>
    <t>https://www.caiso.com/documents/2024-2025-transmission-access-charge-high-voltage-capital-cost-estimates.xlsx</t>
  </si>
  <si>
    <t>2024-25 Policy and Econ</t>
  </si>
  <si>
    <t>WOD</t>
  </si>
  <si>
    <t>ClrdoRvr</t>
  </si>
  <si>
    <t>Red Bluff 2nd 'AA' Bank</t>
  </si>
  <si>
    <t>N</t>
  </si>
  <si>
    <t>Calcite</t>
  </si>
  <si>
    <t xml:space="preserve">2022 Actual </t>
  </si>
  <si>
    <t xml:space="preserve">2023 Actual </t>
  </si>
  <si>
    <t xml:space="preserve">2024 Actual </t>
  </si>
  <si>
    <t xml:space="preserve">2025 Actual </t>
  </si>
  <si>
    <t xml:space="preserve">2026 Actual </t>
  </si>
  <si>
    <t>Growth Rate</t>
  </si>
  <si>
    <t xml:space="preserve">Historical </t>
  </si>
  <si>
    <t>DATC Path 15's Gross Plant totals appear to be reverting back to the higher estimates seen between 2023-2024.</t>
  </si>
  <si>
    <t>A look at historical Gross Plant totals for the 5 largest PTOs over the past 5 years is included to highlight the change in Gross Plant growth rates over time.</t>
  </si>
  <si>
    <t>The greatest decreases from 2025 to 2026 are driven by the interest expenses on network upgrades and the depreciation rate adjustments</t>
  </si>
  <si>
    <r>
      <t>As discussed in SCE's draft Formula Rate Annual Update Filing,</t>
    </r>
    <r>
      <rPr>
        <vertAlign val="superscript"/>
        <sz val="10"/>
        <rFont val="Arial"/>
        <family val="2"/>
      </rPr>
      <t xml:space="preserve">2 </t>
    </r>
    <r>
      <rPr>
        <sz val="10"/>
        <rFont val="Arial"/>
        <family val="2"/>
      </rPr>
      <t>the company's True-Up Adjustment increased (became less negative) by $51.3M</t>
    </r>
  </si>
  <si>
    <t>The increase in SCE's HV Base TRR between 2025 and 2026 is driven by the increase in the True-Up Adjustment</t>
  </si>
  <si>
    <r>
      <t>The previous model assumed a 2.18% Gross Load Growth, whereas this year's model assumes a 2.30% Gross Load Growth</t>
    </r>
    <r>
      <rPr>
        <vertAlign val="superscript"/>
        <sz val="10"/>
        <rFont val="Arial"/>
        <family val="2"/>
      </rPr>
      <t>1</t>
    </r>
    <r>
      <rPr>
        <sz val="10"/>
        <rFont val="Arial"/>
        <family val="2"/>
      </rPr>
      <t xml:space="preserve"> in order to align with CAISO's statewide energy demand baseline forecast.</t>
    </r>
  </si>
  <si>
    <t>Form 1.5a, CED 2025-2050 Baseline Forecast, Total Energy to Serve Load by Agency and Balancing Authority (GWh)</t>
  </si>
  <si>
    <t>3-Year Average</t>
  </si>
  <si>
    <t>CAISO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</si>
</sst>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5">
    <numFmt numFmtId="5" formatCode="&quot;$&quot;#,##0_);\(&quot;$&quot;#,##0\)"/>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0.0_);\(#,##0.0\)"/>
    <numFmt numFmtId="166" formatCode="0.0%"/>
    <numFmt numFmtId="167" formatCode="#,##0.000_);\(#,##0.000\)"/>
    <numFmt numFmtId="168" formatCode="#,##0.0000_);\(#,##0.0000\)"/>
    <numFmt numFmtId="169" formatCode="0.000%"/>
    <numFmt numFmtId="170" formatCode="#,##0.000000"/>
    <numFmt numFmtId="171" formatCode="#,##0.000"/>
    <numFmt numFmtId="172" formatCode="0.0000%"/>
    <numFmt numFmtId="173" formatCode="General_)"/>
    <numFmt numFmtId="174" formatCode="[$-409]mmmm\ d\,\ yyyy;@"/>
    <numFmt numFmtId="175" formatCode="[$-409]d\-mmm;@"/>
    <numFmt numFmtId="176" formatCode="_([$€-2]* #,##0.00_);_([$€-2]* \(#,##0.00\);_([$€-2]* &quot;-&quot;??_)"/>
    <numFmt numFmtId="177" formatCode="mmmddyyyy"/>
    <numFmt numFmtId="178" formatCode="0.000000"/>
    <numFmt numFmtId="179" formatCode="[$-409]d\-mmm\-yy;@"/>
    <numFmt numFmtId="180" formatCode="[$-409]mmm\-yy;@"/>
    <numFmt numFmtId="181" formatCode="m\-d\-yy"/>
    <numFmt numFmtId="182" formatCode="yymmmmdd"/>
    <numFmt numFmtId="183" formatCode="0.000\ \¢"/>
    <numFmt numFmtId="184" formatCode="_-* #,##0.00\ _D_M_-;\-* #,##0.00\ _D_M_-;_-* &quot;-&quot;??\ _D_M_-;_-@_-"/>
    <numFmt numFmtId="185" formatCode="&quot;$&quot;.00;;"/>
    <numFmt numFmtId="186" formatCode="_-* #,##0.00\ &quot;DM&quot;_-;\-* #,##0.00\ &quot;DM&quot;_-;_-* &quot;-&quot;??\ &quot;DM&quot;_-;_-@_-"/>
    <numFmt numFmtId="187" formatCode="&quot;$&quot;#,##0.00;\-&quot;$&quot;#,##0.00"/>
    <numFmt numFmtId="188" formatCode="_-* #,##0.0_-;\-* #,##0.0_-;_-* &quot;-&quot;??_-;_-@_-"/>
    <numFmt numFmtId="189" formatCode="#,##0.00&quot; $&quot;;\-#,##0.00&quot; $&quot;"/>
    <numFmt numFmtId="190" formatCode=";;;"/>
    <numFmt numFmtId="191" formatCode="#,##0;;"/>
    <numFmt numFmtId="192" formatCode="0.00_)"/>
    <numFmt numFmtId="193" formatCode="&quot;$&quot;#,##0_);[Red]\(&quot;$&quot;#,##0\);&quot;-&quot;???"/>
    <numFmt numFmtId="194" formatCode="0.0%;_(\ &quot;-&quot;_)"/>
    <numFmt numFmtId="195" formatCode="[$-409]mmmm\-yy;@"/>
    <numFmt numFmtId="196" formatCode="###,000"/>
    <numFmt numFmtId="197" formatCode="#,##0.0000000_);\(#,##0.0000000\)"/>
    <numFmt numFmtId="198" formatCode="#,##0.0000"/>
    <numFmt numFmtId="199" formatCode="#,##0.000000_);\(#,##0.000000\)"/>
    <numFmt numFmtId="200" formatCode="#,##0.0000000"/>
    <numFmt numFmtId="201" formatCode="0.0"/>
  </numFmts>
  <fonts count="11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b/>
      <sz val="8"/>
      <name val="Arial"/>
      <family val="2"/>
    </font>
    <font>
      <i/>
      <sz val="10"/>
      <name val="Arial"/>
      <family val="2"/>
    </font>
    <font>
      <sz val="10"/>
      <color theme="1"/>
      <name val="Arial"/>
      <family val="2"/>
    </font>
    <font>
      <b/>
      <sz val="10"/>
      <color theme="1"/>
      <name val="Arial"/>
      <family val="2"/>
    </font>
    <font>
      <i/>
      <sz val="10"/>
      <color rgb="FFFF0000"/>
      <name val="Arial"/>
      <family val="2"/>
    </font>
    <font>
      <sz val="10"/>
      <color rgb="FFFF0000"/>
      <name val="Arial"/>
      <family val="2"/>
    </font>
    <font>
      <u/>
      <sz val="10"/>
      <color theme="10"/>
      <name val="Arial"/>
      <family val="2"/>
    </font>
    <font>
      <sz val="10"/>
      <color rgb="FF333333"/>
      <name val="Arial"/>
      <family val="2"/>
    </font>
    <font>
      <sz val="10"/>
      <color rgb="FF00B0F0"/>
      <name val="Arial"/>
      <family val="2"/>
    </font>
    <font>
      <sz val="11"/>
      <name val="Calibri"/>
      <family val="2"/>
    </font>
    <font>
      <u/>
      <sz val="10"/>
      <name val="Arial"/>
      <family val="2"/>
    </font>
    <font>
      <b/>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name val="MS Sans Serif"/>
      <family val="2"/>
    </font>
    <font>
      <sz val="8"/>
      <color rgb="FF000000"/>
      <name val="Arial"/>
      <family val="2"/>
    </font>
    <font>
      <sz val="8"/>
      <color rgb="FF1F497D"/>
      <name val="Verdana"/>
      <family val="2"/>
    </font>
    <font>
      <b/>
      <sz val="8"/>
      <color rgb="FF1F497D"/>
      <name val="Verdana"/>
      <family val="2"/>
    </font>
    <font>
      <sz val="8"/>
      <color rgb="FF000000"/>
      <name val="Verdana"/>
      <family val="2"/>
    </font>
    <font>
      <i/>
      <sz val="8"/>
      <color rgb="FF000000"/>
      <name val="Verdana"/>
      <family val="2"/>
    </font>
    <font>
      <i/>
      <sz val="8"/>
      <color rgb="FF1F497D"/>
      <name val="Verdana"/>
      <family val="2"/>
    </font>
    <font>
      <b/>
      <i/>
      <sz val="8"/>
      <color rgb="FF1F497D"/>
      <name val="Verdana"/>
      <family val="2"/>
    </font>
    <font>
      <b/>
      <i/>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sz val="10"/>
      <name val="Helv"/>
      <family val="2"/>
    </font>
    <font>
      <sz val="8"/>
      <name val="Times New Roman"/>
      <family val="1"/>
    </font>
    <font>
      <sz val="11"/>
      <color rgb="FF9C6500"/>
      <name val="Calibri"/>
      <family val="2"/>
      <scheme val="minor"/>
    </font>
    <font>
      <sz val="9"/>
      <name val="Arial"/>
      <family val="2"/>
    </font>
    <font>
      <sz val="10"/>
      <color indexed="8"/>
      <name val="MS Sans Serif"/>
      <family val="2"/>
    </font>
    <font>
      <sz val="10"/>
      <color indexed="11"/>
      <name val="Arial"/>
      <family val="2"/>
    </font>
    <font>
      <i/>
      <sz val="10"/>
      <color indexed="12"/>
      <name val="Arial"/>
      <family val="2"/>
    </font>
    <font>
      <i/>
      <sz val="10"/>
      <color indexed="10"/>
      <name val="Arial"/>
      <family val="2"/>
    </font>
    <font>
      <b/>
      <i/>
      <sz val="9"/>
      <color indexed="33"/>
      <name val="Arial"/>
      <family val="2"/>
    </font>
    <font>
      <sz val="12"/>
      <name val="???"/>
      <family val="1"/>
      <charset val="129"/>
    </font>
    <font>
      <sz val="11"/>
      <color indexed="8"/>
      <name val="Calibri"/>
      <family val="2"/>
    </font>
    <font>
      <sz val="10"/>
      <color indexed="8"/>
      <name val="Arial"/>
      <family val="2"/>
    </font>
    <font>
      <sz val="11"/>
      <color indexed="9"/>
      <name val="Calibri"/>
      <family val="2"/>
    </font>
    <font>
      <sz val="10"/>
      <color indexed="9"/>
      <name val="Arial"/>
      <family val="2"/>
    </font>
    <font>
      <sz val="11"/>
      <color indexed="20"/>
      <name val="Calibri"/>
      <family val="2"/>
    </font>
    <font>
      <sz val="11"/>
      <color indexed="37"/>
      <name val="Calibri"/>
      <family val="2"/>
    </font>
    <font>
      <sz val="11"/>
      <color indexed="16"/>
      <name val="Calibri"/>
      <family val="2"/>
    </font>
    <font>
      <sz val="12"/>
      <name val="Tms Rmn"/>
      <family val="2"/>
    </font>
    <font>
      <sz val="10"/>
      <name val="Geneva"/>
      <family val="2"/>
    </font>
    <font>
      <sz val="9"/>
      <color indexed="8"/>
      <name val="Arial"/>
      <family val="2"/>
    </font>
    <font>
      <b/>
      <sz val="11"/>
      <color indexed="52"/>
      <name val="Calibri"/>
      <family val="2"/>
    </font>
    <font>
      <b/>
      <sz val="11"/>
      <color indexed="17"/>
      <name val="Calibri"/>
      <family val="2"/>
    </font>
    <font>
      <b/>
      <sz val="11"/>
      <color indexed="53"/>
      <name val="Calibri"/>
      <family val="2"/>
    </font>
    <font>
      <b/>
      <sz val="10"/>
      <name val="Geneva"/>
      <family val="2"/>
    </font>
    <font>
      <b/>
      <sz val="11"/>
      <color indexed="9"/>
      <name val="Calibri"/>
      <family val="2"/>
    </font>
    <font>
      <sz val="10"/>
      <name val="MS Serif"/>
      <family val="1"/>
    </font>
    <font>
      <sz val="10"/>
      <name val="New Century Schlbk"/>
      <family val="2"/>
    </font>
    <font>
      <sz val="11"/>
      <name val="??"/>
      <family val="3"/>
      <charset val="129"/>
    </font>
    <font>
      <sz val="12"/>
      <name val="Helv"/>
      <family val="2"/>
    </font>
    <font>
      <b/>
      <sz val="11"/>
      <color indexed="8"/>
      <name val="Calibri"/>
      <family val="2"/>
    </font>
    <font>
      <sz val="10"/>
      <color indexed="16"/>
      <name val="MS Serif"/>
      <family val="1"/>
    </font>
    <font>
      <i/>
      <sz val="11"/>
      <color indexed="23"/>
      <name val="Calibri"/>
      <family val="2"/>
    </font>
    <font>
      <i/>
      <sz val="10"/>
      <color indexed="23"/>
      <name val="Arial"/>
      <family val="2"/>
    </font>
    <font>
      <sz val="11"/>
      <color indexed="17"/>
      <name val="Calibri"/>
      <family val="2"/>
    </font>
    <font>
      <b/>
      <u/>
      <sz val="11"/>
      <color indexed="37"/>
      <name val="Arial"/>
      <family val="2"/>
    </font>
    <font>
      <b/>
      <sz val="12"/>
      <name val="Arial"/>
      <family val="2"/>
    </font>
    <font>
      <b/>
      <sz val="15"/>
      <color indexed="56"/>
      <name val="Calibri"/>
      <family val="2"/>
    </font>
    <font>
      <b/>
      <sz val="15"/>
      <color indexed="62"/>
      <name val="Calibri"/>
      <family val="2"/>
    </font>
    <font>
      <b/>
      <sz val="13"/>
      <color indexed="56"/>
      <name val="Calibri"/>
      <family val="2"/>
    </font>
    <font>
      <b/>
      <sz val="13"/>
      <color indexed="62"/>
      <name val="Calibri"/>
      <family val="2"/>
    </font>
    <font>
      <b/>
      <sz val="11"/>
      <color indexed="56"/>
      <name val="Calibri"/>
      <family val="2"/>
    </font>
    <font>
      <b/>
      <sz val="11"/>
      <color indexed="62"/>
      <name val="Calibri"/>
      <family val="2"/>
    </font>
    <font>
      <b/>
      <sz val="8"/>
      <name val="MS Sans Serif"/>
      <family val="2"/>
    </font>
    <font>
      <sz val="10"/>
      <color indexed="12"/>
      <name val="Arial"/>
      <family val="2"/>
    </font>
    <font>
      <sz val="7"/>
      <color indexed="12"/>
      <name val="Arial"/>
      <family val="2"/>
    </font>
    <font>
      <sz val="6"/>
      <color indexed="12"/>
      <name val="Arial"/>
      <family val="2"/>
    </font>
    <font>
      <u/>
      <sz val="7.5"/>
      <color indexed="12"/>
      <name val="Arial"/>
      <family val="2"/>
    </font>
    <font>
      <b/>
      <i/>
      <sz val="10"/>
      <color indexed="62"/>
      <name val="Arial"/>
      <family val="2"/>
    </font>
    <font>
      <sz val="11"/>
      <color indexed="48"/>
      <name val="Calibri"/>
      <family val="2"/>
    </font>
    <font>
      <sz val="11"/>
      <color indexed="62"/>
      <name val="Calibri"/>
      <family val="2"/>
    </font>
    <font>
      <sz val="9"/>
      <name val="Helv"/>
      <family val="2"/>
    </font>
    <font>
      <sz val="11"/>
      <color indexed="52"/>
      <name val="Calibri"/>
      <family val="2"/>
    </font>
    <font>
      <sz val="11"/>
      <color indexed="53"/>
      <name val="Calibri"/>
      <family val="2"/>
    </font>
    <font>
      <b/>
      <sz val="9"/>
      <color indexed="18"/>
      <name val="Arial"/>
      <family val="2"/>
    </font>
    <font>
      <b/>
      <sz val="10"/>
      <name val="Helv"/>
      <family val="2"/>
    </font>
    <font>
      <sz val="11"/>
      <color indexed="60"/>
      <name val="Calibri"/>
      <family val="2"/>
    </font>
    <font>
      <sz val="7"/>
      <name val="Small Fonts"/>
      <family val="2"/>
    </font>
    <font>
      <b/>
      <i/>
      <sz val="16"/>
      <name val="Helv"/>
      <family val="2"/>
    </font>
    <font>
      <sz val="10"/>
      <name val="Tahoma"/>
      <family val="2"/>
    </font>
    <font>
      <u/>
      <sz val="11"/>
      <color theme="10"/>
      <name val="Calibri"/>
      <family val="2"/>
      <scheme val="minor"/>
    </font>
    <font>
      <sz val="10"/>
      <color rgb="FF000000"/>
      <name val="Times New Roman"/>
      <family val="1"/>
    </font>
    <font>
      <sz val="10"/>
      <color theme="6"/>
      <name val="Arial"/>
      <family val="2"/>
    </font>
    <font>
      <b/>
      <u/>
      <sz val="10"/>
      <name val="Arial"/>
      <family val="2"/>
    </font>
    <font>
      <vertAlign val="superscript"/>
      <sz val="10"/>
      <name val="Arial"/>
      <family val="2"/>
    </font>
    <font>
      <b/>
      <sz val="10"/>
      <color rgb="FFFF0000"/>
      <name val="Arial"/>
      <family val="2"/>
    </font>
    <font>
      <b/>
      <sz val="10"/>
      <name val="Arial"/>
    </font>
    <font>
      <i/>
      <sz val="10"/>
      <name val="Arial"/>
    </font>
    <font>
      <i/>
      <sz val="10"/>
      <color rgb="FF404040"/>
      <name val="Arial"/>
      <family val="2"/>
    </font>
  </fonts>
  <fills count="99">
    <fill>
      <patternFill patternType="none"/>
    </fill>
    <fill>
      <patternFill patternType="gray125"/>
    </fill>
    <fill>
      <patternFill patternType="solid">
        <fgColor indexed="43"/>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FFFF99"/>
        <bgColor indexed="64"/>
      </patternFill>
    </fill>
    <fill>
      <patternFill patternType="solid">
        <fgColor rgb="FFFFC000"/>
        <bgColor indexed="64"/>
      </patternFill>
    </fill>
    <fill>
      <patternFill patternType="solid">
        <fgColor rgb="FFDBE5F1"/>
        <bgColor indexed="64"/>
      </patternFill>
    </fill>
    <fill>
      <patternFill patternType="solid">
        <fgColor rgb="FFFFFFFF"/>
        <bgColor indexed="64"/>
      </patternFill>
    </fill>
    <fill>
      <patternFill patternType="solid">
        <fgColor rgb="FFE9EFF7"/>
        <bgColor indexed="64"/>
      </patternFill>
    </fill>
    <fill>
      <patternFill patternType="solid">
        <fgColor rgb="FFF1F5FB"/>
        <bgColor indexed="64"/>
      </patternFill>
    </fill>
    <fill>
      <patternFill patternType="solid">
        <fgColor rgb="FFC6F9C1"/>
        <bgColor indexed="64"/>
      </patternFill>
    </fill>
    <fill>
      <patternFill patternType="solid">
        <fgColor rgb="FFABEDA5"/>
        <bgColor indexed="64"/>
      </patternFill>
    </fill>
    <fill>
      <patternFill patternType="solid">
        <fgColor rgb="FF94D88F"/>
        <bgColor indexed="64"/>
      </patternFill>
    </fill>
    <fill>
      <patternFill patternType="solid">
        <fgColor rgb="FFFFFDBF"/>
        <bgColor indexed="64"/>
      </patternFill>
    </fill>
    <fill>
      <patternFill patternType="solid">
        <fgColor rgb="FFFFFB8C"/>
        <bgColor indexed="64"/>
      </patternFill>
    </fill>
    <fill>
      <patternFill patternType="solid">
        <fgColor rgb="FFFFF843"/>
        <bgColor indexed="64"/>
      </patternFill>
    </fill>
    <fill>
      <patternFill patternType="solid">
        <fgColor rgb="FFFFC7CE"/>
        <bgColor indexed="64"/>
      </patternFill>
    </fill>
    <fill>
      <patternFill patternType="solid">
        <fgColor rgb="FFFF988C"/>
        <bgColor indexed="64"/>
      </patternFill>
    </fill>
    <fill>
      <patternFill patternType="solid">
        <fgColor rgb="FFFF6758"/>
        <bgColor indexed="64"/>
      </patternFill>
    </fill>
    <fill>
      <patternFill patternType="solid">
        <fgColor rgb="FFB7CFE8"/>
        <bgColor indexed="64"/>
      </patternFill>
    </fill>
    <fill>
      <patternFill patternType="solid">
        <fgColor rgb="FFC3D6EB"/>
        <bgColor indexed="64"/>
      </patternFill>
    </fill>
    <fill>
      <patternFill patternType="solid">
        <fgColor rgb="FFDBE5F2"/>
        <bgColor indexed="64"/>
      </patternFill>
    </fill>
    <fill>
      <patternFill patternType="solid">
        <fgColor indexed="31"/>
        <bgColor indexed="64"/>
      </patternFill>
    </fill>
    <fill>
      <patternFill patternType="solid">
        <fgColor indexed="40"/>
        <bgColor indexed="64"/>
      </patternFill>
    </fill>
    <fill>
      <patternFill patternType="solid">
        <fgColor theme="4" tint="0.79995117038483843"/>
        <bgColor indexed="64"/>
      </patternFill>
    </fill>
    <fill>
      <patternFill patternType="solid">
        <fgColor indexed="45"/>
        <bgColor indexed="64"/>
      </patternFill>
    </fill>
    <fill>
      <patternFill patternType="solid">
        <fgColor indexed="29"/>
        <bgColor indexed="64"/>
      </patternFill>
    </fill>
    <fill>
      <patternFill patternType="solid">
        <fgColor theme="5" tint="0.79995117038483843"/>
        <bgColor indexed="64"/>
      </patternFill>
    </fill>
    <fill>
      <patternFill patternType="solid">
        <fgColor indexed="42"/>
        <bgColor indexed="64"/>
      </patternFill>
    </fill>
    <fill>
      <patternFill patternType="solid">
        <fgColor indexed="26"/>
        <bgColor indexed="64"/>
      </patternFill>
    </fill>
    <fill>
      <patternFill patternType="solid">
        <fgColor theme="6" tint="0.79995117038483843"/>
        <bgColor indexed="64"/>
      </patternFill>
    </fill>
    <fill>
      <patternFill patternType="solid">
        <fgColor indexed="46"/>
        <bgColor indexed="64"/>
      </patternFill>
    </fill>
    <fill>
      <patternFill patternType="solid">
        <fgColor indexed="9"/>
        <bgColor indexed="64"/>
      </patternFill>
    </fill>
    <fill>
      <patternFill patternType="solid">
        <fgColor theme="7" tint="0.79995117038483843"/>
        <bgColor indexed="64"/>
      </patternFill>
    </fill>
    <fill>
      <patternFill patternType="solid">
        <fgColor indexed="27"/>
        <bgColor indexed="64"/>
      </patternFill>
    </fill>
    <fill>
      <patternFill patternType="solid">
        <fgColor indexed="44"/>
        <bgColor indexed="64"/>
      </patternFill>
    </fill>
    <fill>
      <patternFill patternType="solid">
        <fgColor theme="8" tint="0.79995117038483843"/>
        <bgColor indexed="64"/>
      </patternFill>
    </fill>
    <fill>
      <patternFill patternType="solid">
        <fgColor indexed="47"/>
        <bgColor indexed="64"/>
      </patternFill>
    </fill>
    <fill>
      <patternFill patternType="solid">
        <fgColor theme="9" tint="0.79995117038483843"/>
        <bgColor indexed="64"/>
      </patternFill>
    </fill>
    <fill>
      <patternFill patternType="solid">
        <fgColor indexed="54"/>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indexed="11"/>
        <bgColor indexed="64"/>
      </patternFill>
    </fill>
    <fill>
      <patternFill patternType="solid">
        <fgColor indexed="57"/>
        <bgColor indexed="64"/>
      </patternFill>
    </fill>
    <fill>
      <patternFill patternType="solid">
        <fgColor theme="6" tint="0.59996337778862885"/>
        <bgColor indexed="64"/>
      </patternFill>
    </fill>
    <fill>
      <patternFill patternType="solid">
        <fgColor indexed="22"/>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indexed="51"/>
        <bgColor indexed="64"/>
      </patternFill>
    </fill>
    <fill>
      <patternFill patternType="solid">
        <fgColor theme="9" tint="0.59996337778862885"/>
        <bgColor indexed="64"/>
      </patternFill>
    </fill>
    <fill>
      <patternFill patternType="solid">
        <fgColor indexed="30"/>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indexed="36"/>
        <bgColor indexed="64"/>
      </patternFill>
    </fill>
    <fill>
      <patternFill patternType="solid">
        <fgColor theme="7" tint="0.39997558519241921"/>
        <bgColor indexed="64"/>
      </patternFill>
    </fill>
    <fill>
      <patternFill patternType="solid">
        <fgColor indexed="49"/>
        <bgColor indexed="64"/>
      </patternFill>
    </fill>
    <fill>
      <patternFill patternType="solid">
        <fgColor theme="8" tint="0.39997558519241921"/>
        <bgColor indexed="64"/>
      </patternFill>
    </fill>
    <fill>
      <patternFill patternType="solid">
        <fgColor indexed="52"/>
        <bgColor indexed="64"/>
      </patternFill>
    </fill>
    <fill>
      <patternFill patternType="solid">
        <fgColor theme="9" tint="0.39997558519241921"/>
        <bgColor indexed="64"/>
      </patternFill>
    </fill>
    <fill>
      <patternFill patternType="solid">
        <fgColor indexed="61"/>
        <bgColor indexed="64"/>
      </patternFill>
    </fill>
    <fill>
      <patternFill patternType="solid">
        <fgColor indexed="24"/>
        <bgColor indexed="64"/>
      </patternFill>
    </fill>
    <fill>
      <patternFill patternType="solid">
        <fgColor indexed="58"/>
        <bgColor indexed="64"/>
      </patternFill>
    </fill>
    <fill>
      <patternFill patternType="solid">
        <fgColor indexed="48"/>
        <bgColor indexed="64"/>
      </patternFill>
    </fill>
    <fill>
      <patternFill patternType="solid">
        <fgColor indexed="62"/>
        <bgColor indexed="64"/>
      </patternFill>
    </fill>
    <fill>
      <patternFill patternType="solid">
        <fgColor theme="4"/>
        <bgColor indexed="64"/>
      </patternFill>
    </fill>
    <fill>
      <patternFill patternType="solid">
        <fgColor indexed="15"/>
        <bgColor indexed="64"/>
      </patternFill>
    </fill>
    <fill>
      <patternFill patternType="solid">
        <fgColor indexed="55"/>
        <bgColor indexed="64"/>
      </patternFill>
    </fill>
    <fill>
      <patternFill patternType="solid">
        <fgColor indexed="25"/>
        <bgColor indexed="64"/>
      </patternFill>
    </fill>
    <fill>
      <patternFill patternType="solid">
        <fgColor indexed="10"/>
        <bgColor indexed="64"/>
      </patternFill>
    </fill>
    <fill>
      <patternFill patternType="solid">
        <fgColor theme="5"/>
        <bgColor indexed="64"/>
      </patternFill>
    </fill>
    <fill>
      <patternFill patternType="solid">
        <fgColor indexed="41"/>
        <bgColor indexed="64"/>
      </patternFill>
    </fill>
    <fill>
      <patternFill patternType="solid">
        <fgColor indexed="60"/>
        <bgColor indexed="64"/>
      </patternFill>
    </fill>
    <fill>
      <patternFill patternType="solid">
        <fgColor indexed="50"/>
        <bgColor indexed="64"/>
      </patternFill>
    </fill>
    <fill>
      <patternFill patternType="solid">
        <fgColor theme="6"/>
        <bgColor indexed="64"/>
      </patternFill>
    </fill>
    <fill>
      <patternFill patternType="solid">
        <fgColor indexed="23"/>
        <bgColor indexed="64"/>
      </patternFill>
    </fill>
    <fill>
      <patternFill patternType="solid">
        <fgColor indexed="18"/>
        <bgColor indexed="64"/>
      </patternFill>
    </fill>
    <fill>
      <patternFill patternType="solid">
        <fgColor theme="7"/>
        <bgColor indexed="64"/>
      </patternFill>
    </fill>
    <fill>
      <patternFill patternType="solid">
        <fgColor theme="8"/>
        <bgColor indexed="64"/>
      </patternFill>
    </fill>
    <fill>
      <patternFill patternType="solid">
        <fgColor indexed="53"/>
        <bgColor indexed="64"/>
      </patternFill>
    </fill>
    <fill>
      <patternFill patternType="solid">
        <fgColor theme="9"/>
        <bgColor indexed="64"/>
      </patternFill>
    </fill>
    <fill>
      <patternFill patternType="solid">
        <fgColor rgb="FFF2F2F2"/>
        <bgColor indexed="64"/>
      </patternFill>
    </fill>
    <fill>
      <patternFill patternType="solid">
        <fgColor indexed="35"/>
        <bgColor indexed="64"/>
      </patternFill>
    </fill>
    <fill>
      <patternFill patternType="solid">
        <fgColor rgb="FFA5A5A5"/>
        <bgColor indexed="64"/>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rgb="FFC6EFCE"/>
        <bgColor indexed="64"/>
      </patternFill>
    </fill>
    <fill>
      <patternFill patternType="solid">
        <fgColor rgb="FFFFCC99"/>
        <bgColor indexed="64"/>
      </patternFill>
    </fill>
    <fill>
      <patternFill patternType="solid">
        <fgColor indexed="13"/>
        <bgColor indexed="64"/>
      </patternFill>
    </fill>
    <fill>
      <patternFill patternType="solid">
        <fgColor indexed="14"/>
        <bgColor indexed="64"/>
      </patternFill>
    </fill>
    <fill>
      <patternFill patternType="solid">
        <fgColor rgb="FFFFEB9C"/>
        <bgColor indexed="64"/>
      </patternFill>
    </fill>
    <fill>
      <patternFill patternType="solid">
        <fgColor rgb="FFDBE5F1"/>
        <bgColor rgb="FF000000"/>
      </patternFill>
    </fill>
    <fill>
      <patternFill patternType="solid">
        <fgColor rgb="FFDBE5F1"/>
        <bgColor rgb="FFFFFFFF"/>
      </patternFill>
    </fill>
    <fill>
      <patternFill patternType="solid">
        <fgColor theme="9" tint="0.79998168889431442"/>
        <bgColor indexed="64"/>
      </patternFill>
    </fill>
  </fills>
  <borders count="40">
    <border>
      <left/>
      <right/>
      <top/>
      <bottom/>
      <diagonal/>
    </border>
    <border>
      <left/>
      <right/>
      <top style="thin">
        <color auto="1"/>
      </top>
      <bottom style="thin">
        <color auto="1"/>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theme="3" tint="-0.24991607409894101"/>
      </left>
      <right style="thin">
        <color theme="3" tint="-0.24991607409894101"/>
      </right>
      <top style="thin">
        <color theme="3" tint="-0.24991607409894101"/>
      </top>
      <bottom style="thin">
        <color theme="3" tint="-0.24991607409894101"/>
      </bottom>
      <diagonal/>
    </border>
    <border>
      <left style="thin">
        <color theme="3" tint="0.59993285927915285"/>
      </left>
      <right style="thin">
        <color theme="3" tint="0.59993285927915285"/>
      </right>
      <top style="thin">
        <color theme="3" tint="0.59993285927915285"/>
      </top>
      <bottom style="thin">
        <color theme="3" tint="0.59993285927915285"/>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thin">
        <color rgb="FF808080"/>
      </top>
      <bottom style="thin">
        <color rgb="FF808080"/>
      </bottom>
      <diagonal/>
    </border>
    <border>
      <left style="thin">
        <color auto="1"/>
      </left>
      <right/>
      <top/>
      <bottom/>
      <diagonal/>
    </border>
    <border>
      <left style="double">
        <color auto="1"/>
      </left>
      <right/>
      <top/>
      <bottom style="hair">
        <color auto="1"/>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style="medium">
        <color auto="1"/>
      </top>
      <bottom style="medium">
        <color auto="1"/>
      </bottom>
      <diagonal/>
    </border>
    <border>
      <left/>
      <right/>
      <top/>
      <bottom style="thick">
        <color indexed="62"/>
      </bottom>
      <diagonal/>
    </border>
    <border>
      <left/>
      <right/>
      <top/>
      <bottom style="thick">
        <color indexed="48"/>
      </bottom>
      <diagonal/>
    </border>
    <border>
      <left/>
      <right/>
      <top/>
      <bottom style="thick">
        <color indexed="22"/>
      </bottom>
      <diagonal/>
    </border>
    <border>
      <left/>
      <right/>
      <top/>
      <bottom style="thick">
        <color indexed="58"/>
      </bottom>
      <diagonal/>
    </border>
    <border>
      <left/>
      <right/>
      <top/>
      <bottom style="thick">
        <color theme="4" tint="0.49995422223578601"/>
      </bottom>
      <diagonal/>
    </border>
    <border>
      <left/>
      <right/>
      <top/>
      <bottom style="medium">
        <color indexed="30"/>
      </bottom>
      <diagonal/>
    </border>
    <border>
      <left/>
      <right/>
      <top/>
      <bottom style="medium">
        <color indexed="58"/>
      </bottom>
      <diagonal/>
    </border>
    <border>
      <left/>
      <right/>
      <top/>
      <bottom style="medium">
        <color indexed="24"/>
      </bottom>
      <diagonal/>
    </border>
    <border>
      <left/>
      <right/>
      <top/>
      <bottom style="medium">
        <color auto="1"/>
      </bottom>
      <diagonal/>
    </border>
    <border>
      <left style="double">
        <color auto="1"/>
      </left>
      <right style="double">
        <color auto="1"/>
      </right>
      <top style="double">
        <color auto="1"/>
      </top>
      <bottom style="double">
        <color auto="1"/>
      </bottom>
      <diagonal/>
    </border>
    <border>
      <left/>
      <right/>
      <top/>
      <bottom style="double">
        <color indexed="52"/>
      </bottom>
      <diagonal/>
    </border>
    <border>
      <left/>
      <right/>
      <top/>
      <bottom style="double">
        <color indexed="17"/>
      </bottom>
      <diagonal/>
    </border>
    <border>
      <left/>
      <right/>
      <top/>
      <bottom style="double">
        <color indexed="53"/>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right/>
      <top style="thin">
        <color indexed="64"/>
      </top>
      <bottom/>
      <diagonal/>
    </border>
    <border>
      <left/>
      <right/>
      <top style="thin">
        <color auto="1"/>
      </top>
      <bottom style="thin">
        <color indexed="64"/>
      </bottom>
      <diagonal/>
    </border>
    <border>
      <left/>
      <right/>
      <top/>
      <bottom style="thin">
        <color auto="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s>
  <cellStyleXfs count="31744">
    <xf numFmtId="0" fontId="0" fillId="0" borderId="0"/>
    <xf numFmtId="9" fontId="6" fillId="0" borderId="0" applyFont="0" applyFill="0" applyBorder="0" applyAlignment="0" applyProtection="0"/>
    <xf numFmtId="0" fontId="15" fillId="0" borderId="0" applyNumberFormat="0" applyFill="0" applyBorder="0" applyAlignment="0" applyProtection="0"/>
    <xf numFmtId="0" fontId="5" fillId="0" borderId="0"/>
    <xf numFmtId="0" fontId="6" fillId="0" borderId="0"/>
    <xf numFmtId="0" fontId="4" fillId="0" borderId="0"/>
    <xf numFmtId="43" fontId="4" fillId="0" borderId="0" applyFont="0" applyFill="0" applyBorder="0" applyAlignment="0" applyProtection="0"/>
    <xf numFmtId="0" fontId="3" fillId="0" borderId="0"/>
    <xf numFmtId="9" fontId="3" fillId="0" borderId="0" applyFont="0" applyFill="0" applyBorder="0" applyAlignment="0" applyProtection="0"/>
    <xf numFmtId="44" fontId="3" fillId="0" borderId="0" applyFont="0" applyFill="0" applyBorder="0" applyAlignment="0" applyProtection="0"/>
    <xf numFmtId="42" fontId="11" fillId="0" borderId="0" applyFont="0" applyFill="0" applyBorder="0" applyAlignment="0" applyProtection="0"/>
    <xf numFmtId="43" fontId="3" fillId="0" borderId="0" applyFont="0" applyFill="0" applyBorder="0" applyAlignment="0" applyProtection="0"/>
    <xf numFmtId="41" fontId="11"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0" fontId="32" fillId="0" borderId="0" applyFont="0" applyFill="0" applyBorder="0" applyAlignment="0" applyProtection="0"/>
    <xf numFmtId="0" fontId="6" fillId="0" borderId="0"/>
    <xf numFmtId="0" fontId="32" fillId="0" borderId="0"/>
    <xf numFmtId="0" fontId="33" fillId="0" borderId="7" applyNumberFormat="0" applyFont="0" applyFill="0" applyAlignment="0" applyProtection="0"/>
    <xf numFmtId="0" fontId="34" fillId="0" borderId="8" applyNumberFormat="0" applyProtection="0">
      <alignment horizontal="right" vertical="center"/>
    </xf>
    <xf numFmtId="0" fontId="35" fillId="0" borderId="9" applyNumberFormat="0" applyProtection="0">
      <alignment horizontal="right" vertical="center"/>
    </xf>
    <xf numFmtId="0" fontId="35" fillId="8" borderId="7" applyNumberFormat="0" applyProtection="0"/>
    <xf numFmtId="0" fontId="36" fillId="9" borderId="9" applyNumberFormat="0" applyProtection="0"/>
    <xf numFmtId="0" fontId="36" fillId="9" borderId="9" applyNumberFormat="0" applyProtection="0"/>
    <xf numFmtId="0" fontId="37" fillId="0" borderId="10" applyNumberFormat="0" applyFill="0" applyBorder="0" applyAlignment="0" applyProtection="0"/>
    <xf numFmtId="0" fontId="37" fillId="9" borderId="9" applyNumberFormat="0" applyProtection="0"/>
    <xf numFmtId="0" fontId="37" fillId="9" borderId="9" applyNumberFormat="0" applyProtection="0"/>
    <xf numFmtId="0" fontId="38" fillId="10" borderId="8" applyNumberFormat="0" applyBorder="0" applyProtection="0">
      <alignment horizontal="right" vertical="center"/>
    </xf>
    <xf numFmtId="0" fontId="39" fillId="10" borderId="9" applyNumberFormat="0" applyBorder="0" applyProtection="0">
      <alignment horizontal="right" vertical="center"/>
    </xf>
    <xf numFmtId="0" fontId="37" fillId="11" borderId="9" applyNumberFormat="0" applyProtection="0"/>
    <xf numFmtId="0" fontId="39" fillId="11" borderId="9" applyNumberFormat="0" applyProtection="0">
      <alignment horizontal="right" vertical="center"/>
    </xf>
    <xf numFmtId="0" fontId="40" fillId="0" borderId="10" applyBorder="0" applyAlignment="0" applyProtection="0"/>
    <xf numFmtId="0" fontId="41" fillId="12" borderId="11" applyNumberFormat="0" applyBorder="0" applyProtection="0"/>
    <xf numFmtId="0" fontId="42" fillId="13" borderId="11" applyNumberFormat="0" applyBorder="0" applyProtection="0"/>
    <xf numFmtId="0" fontId="42" fillId="14" borderId="11" applyNumberFormat="0" applyBorder="0" applyProtection="0"/>
    <xf numFmtId="0" fontId="43" fillId="15" borderId="11" applyNumberFormat="0" applyBorder="0" applyProtection="0"/>
    <xf numFmtId="0" fontId="43" fillId="16" borderId="11" applyNumberFormat="0" applyBorder="0" applyProtection="0"/>
    <xf numFmtId="0" fontId="43" fillId="17" borderId="11" applyNumberFormat="0" applyBorder="0" applyProtection="0"/>
    <xf numFmtId="0" fontId="44" fillId="18" borderId="11" applyNumberFormat="0" applyBorder="0" applyProtection="0"/>
    <xf numFmtId="0" fontId="44" fillId="19" borderId="11" applyNumberFormat="0" applyBorder="0" applyProtection="0"/>
    <xf numFmtId="0" fontId="44" fillId="20" borderId="11" applyNumberFormat="0" applyBorder="0" applyProtection="0"/>
    <xf numFmtId="0" fontId="36" fillId="21" borderId="7" applyNumberFormat="0" applyProtection="0"/>
    <xf numFmtId="0" fontId="36" fillId="22" borderId="7" applyNumberFormat="0" applyProtection="0"/>
    <xf numFmtId="0" fontId="36" fillId="23" borderId="7" applyNumberFormat="0" applyProtection="0"/>
    <xf numFmtId="0" fontId="36" fillId="10" borderId="7" applyNumberFormat="0" applyProtection="0"/>
    <xf numFmtId="0" fontId="36" fillId="11" borderId="9" applyNumberFormat="0" applyProtection="0"/>
    <xf numFmtId="0" fontId="34" fillId="10" borderId="8" applyNumberFormat="0" applyBorder="0" applyProtection="0">
      <alignment horizontal="right" vertical="center"/>
    </xf>
    <xf numFmtId="0" fontId="35" fillId="10" borderId="9" applyNumberFormat="0" applyBorder="0" applyProtection="0">
      <alignment horizontal="right" vertical="center"/>
    </xf>
    <xf numFmtId="0" fontId="34" fillId="8" borderId="7" applyNumberFormat="0" applyProtection="0"/>
    <xf numFmtId="0" fontId="35" fillId="8" borderId="9" applyNumberFormat="0" applyProtection="0"/>
    <xf numFmtId="0" fontId="36" fillId="11" borderId="9" applyNumberFormat="0" applyProtection="0"/>
    <xf numFmtId="0" fontId="35" fillId="11" borderId="9" applyNumberFormat="0" applyProtection="0">
      <alignment horizontal="right" vertical="center"/>
    </xf>
    <xf numFmtId="0" fontId="6" fillId="0" borderId="0"/>
    <xf numFmtId="0" fontId="6"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6" fillId="0" borderId="0" applyFont="0" applyFill="0" applyBorder="0" applyAlignment="0" applyProtection="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6" fillId="0" borderId="0" applyFont="0" applyFill="0" applyBorder="0" applyAlignment="0" applyProtection="0"/>
    <xf numFmtId="0" fontId="49" fillId="0" borderId="0"/>
    <xf numFmtId="174" fontId="49" fillId="0" borderId="0"/>
    <xf numFmtId="175" fontId="49" fillId="0" borderId="0"/>
    <xf numFmtId="176" fontId="49" fillId="0" borderId="0"/>
    <xf numFmtId="174" fontId="49" fillId="0" borderId="0"/>
    <xf numFmtId="175" fontId="49" fillId="0" borderId="0"/>
    <xf numFmtId="175" fontId="49" fillId="0" borderId="0"/>
    <xf numFmtId="175" fontId="49" fillId="0" borderId="0"/>
    <xf numFmtId="0" fontId="49" fillId="0" borderId="0"/>
    <xf numFmtId="174" fontId="49" fillId="0" borderId="0"/>
    <xf numFmtId="175" fontId="49" fillId="0" borderId="0"/>
    <xf numFmtId="176" fontId="49" fillId="0" borderId="0"/>
    <xf numFmtId="174" fontId="49" fillId="0" borderId="0"/>
    <xf numFmtId="175" fontId="49" fillId="0" borderId="0"/>
    <xf numFmtId="175" fontId="49" fillId="0" borderId="0"/>
    <xf numFmtId="175" fontId="49" fillId="0" borderId="0"/>
    <xf numFmtId="0" fontId="50" fillId="0" borderId="0" applyNumberFormat="0" applyFill="0" applyBorder="0" applyProtection="0"/>
    <xf numFmtId="0" fontId="50" fillId="0" borderId="0" applyNumberFormat="0" applyFill="0" applyBorder="0" applyProtection="0"/>
    <xf numFmtId="0" fontId="51" fillId="0" borderId="0" applyNumberFormat="0" applyFill="0" applyBorder="0" applyProtection="0"/>
    <xf numFmtId="0" fontId="51" fillId="0" borderId="0" applyNumberFormat="0" applyFill="0" applyBorder="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52" fillId="0" borderId="0" applyNumberFormat="0" applyFill="0" applyBorder="0" applyProtection="0"/>
    <xf numFmtId="0" fontId="52" fillId="0" borderId="0" applyNumberFormat="0" applyFill="0" applyBorder="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77" fontId="6" fillId="0" borderId="0" applyFont="0" applyFill="0" applyBorder="0" applyAlignment="0" applyProtection="0"/>
    <xf numFmtId="174" fontId="53" fillId="0" borderId="12" applyBorder="0">
      <alignment horizontal="left"/>
    </xf>
    <xf numFmtId="175" fontId="53" fillId="0" borderId="12" applyBorder="0">
      <alignment horizontal="left"/>
    </xf>
    <xf numFmtId="0" fontId="54" fillId="0" borderId="0"/>
    <xf numFmtId="178" fontId="6" fillId="0" borderId="0">
      <alignment horizontal="left" wrapText="1"/>
    </xf>
    <xf numFmtId="178" fontId="6" fillId="0" borderId="0">
      <alignment horizontal="left" wrapText="1"/>
    </xf>
    <xf numFmtId="178" fontId="6" fillId="0" borderId="0">
      <alignment horizontal="left" wrapText="1"/>
    </xf>
    <xf numFmtId="178" fontId="6" fillId="0" borderId="0">
      <alignment horizontal="left" wrapText="1"/>
    </xf>
    <xf numFmtId="178" fontId="6" fillId="0" borderId="0">
      <alignment horizontal="left" wrapText="1"/>
    </xf>
    <xf numFmtId="178" fontId="6" fillId="0" borderId="0">
      <alignment horizontal="left" wrapText="1"/>
    </xf>
    <xf numFmtId="178" fontId="6" fillId="0" borderId="0">
      <alignment horizontal="left" wrapText="1"/>
    </xf>
    <xf numFmtId="178" fontId="6" fillId="0" borderId="0">
      <alignment horizontal="left" wrapText="1"/>
    </xf>
    <xf numFmtId="0" fontId="55" fillId="24"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55" fillId="24"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55" fillId="27"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55" fillId="27"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55" fillId="30"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55" fillId="30"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55" fillId="33"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55" fillId="33"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55" fillId="36"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55" fillId="36"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55" fillId="39"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55"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55" fillId="37"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55" fillId="37"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55"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55" fillId="28"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55" fillId="44"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55" fillId="44"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55" fillId="33"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55" fillId="33"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55" fillId="37"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55" fillId="37"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55" fillId="50"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55" fillId="50"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5" fillId="50"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8" fillId="41"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8" fillId="41" borderId="0" applyNumberFormat="0" applyBorder="0" applyAlignment="0" applyProtection="0"/>
    <xf numFmtId="0" fontId="57" fillId="52"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57" fillId="52"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8"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8" fillId="28" borderId="0" applyNumberFormat="0" applyBorder="0" applyAlignment="0" applyProtection="0"/>
    <xf numFmtId="0" fontId="57"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57" fillId="28"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58" fillId="28"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8" fillId="45"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8" fillId="45" borderId="0" applyNumberFormat="0" applyBorder="0" applyAlignment="0" applyProtection="0"/>
    <xf numFmtId="0" fontId="57" fillId="44"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57" fillId="44"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31" fillId="57" borderId="0" applyNumberFormat="0" applyBorder="0" applyAlignment="0" applyProtection="0"/>
    <xf numFmtId="0" fontId="31" fillId="57" borderId="0" applyNumberFormat="0" applyBorder="0" applyAlignment="0" applyProtection="0"/>
    <xf numFmtId="0" fontId="31" fillId="57" borderId="0" applyNumberFormat="0" applyBorder="0" applyAlignment="0" applyProtection="0"/>
    <xf numFmtId="0" fontId="31" fillId="57" borderId="0" applyNumberFormat="0" applyBorder="0" applyAlignment="0" applyProtection="0"/>
    <xf numFmtId="0" fontId="31" fillId="57" borderId="0" applyNumberFormat="0" applyBorder="0" applyAlignment="0" applyProtection="0"/>
    <xf numFmtId="0" fontId="31" fillId="57" borderId="0" applyNumberFormat="0" applyBorder="0" applyAlignment="0" applyProtection="0"/>
    <xf numFmtId="0" fontId="31" fillId="57" borderId="0" applyNumberFormat="0" applyBorder="0" applyAlignment="0" applyProtection="0"/>
    <xf numFmtId="0" fontId="31" fillId="5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8" fillId="47"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8" fillId="47" borderId="0" applyNumberFormat="0" applyBorder="0" applyAlignment="0" applyProtection="0"/>
    <xf numFmtId="0" fontId="57" fillId="56"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31" fillId="57" borderId="0" applyNumberFormat="0" applyBorder="0" applyAlignment="0" applyProtection="0"/>
    <xf numFmtId="0" fontId="31" fillId="57" borderId="0" applyNumberFormat="0" applyBorder="0" applyAlignment="0" applyProtection="0"/>
    <xf numFmtId="0" fontId="31" fillId="57" borderId="0" applyNumberFormat="0" applyBorder="0" applyAlignment="0" applyProtection="0"/>
    <xf numFmtId="0" fontId="31" fillId="57" borderId="0" applyNumberFormat="0" applyBorder="0" applyAlignment="0" applyProtection="0"/>
    <xf numFmtId="0" fontId="31" fillId="57" borderId="0" applyNumberFormat="0" applyBorder="0" applyAlignment="0" applyProtection="0"/>
    <xf numFmtId="0" fontId="31" fillId="57" borderId="0" applyNumberFormat="0" applyBorder="0" applyAlignment="0" applyProtection="0"/>
    <xf numFmtId="0" fontId="31" fillId="57" borderId="0" applyNumberFormat="0" applyBorder="0" applyAlignment="0" applyProtection="0"/>
    <xf numFmtId="0" fontId="57" fillId="56" borderId="0" applyNumberFormat="0" applyBorder="0" applyAlignment="0" applyProtection="0"/>
    <xf numFmtId="0" fontId="31" fillId="57" borderId="0" applyNumberFormat="0" applyBorder="0" applyAlignment="0" applyProtection="0"/>
    <xf numFmtId="0" fontId="31" fillId="57" borderId="0" applyNumberFormat="0" applyBorder="0" applyAlignment="0" applyProtection="0"/>
    <xf numFmtId="0" fontId="31" fillId="57" borderId="0" applyNumberFormat="0" applyBorder="0" applyAlignment="0" applyProtection="0"/>
    <xf numFmtId="0" fontId="31" fillId="57" borderId="0" applyNumberFormat="0" applyBorder="0" applyAlignment="0" applyProtection="0"/>
    <xf numFmtId="0" fontId="31" fillId="57" borderId="0" applyNumberFormat="0" applyBorder="0" applyAlignment="0" applyProtection="0"/>
    <xf numFmtId="0" fontId="31" fillId="57" borderId="0" applyNumberFormat="0" applyBorder="0" applyAlignment="0" applyProtection="0"/>
    <xf numFmtId="0" fontId="31" fillId="57"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31" fillId="57" borderId="0" applyNumberFormat="0" applyBorder="0" applyAlignment="0" applyProtection="0"/>
    <xf numFmtId="0" fontId="31" fillId="57"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8" fillId="41"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8" fillId="41" borderId="0" applyNumberFormat="0" applyBorder="0" applyAlignment="0" applyProtection="0"/>
    <xf numFmtId="0" fontId="57" fillId="58"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57" fillId="58"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31" fillId="61" borderId="0" applyNumberFormat="0" applyBorder="0" applyAlignment="0" applyProtection="0"/>
    <xf numFmtId="0" fontId="31" fillId="61" borderId="0" applyNumberFormat="0" applyBorder="0" applyAlignment="0" applyProtection="0"/>
    <xf numFmtId="0" fontId="31" fillId="61" borderId="0" applyNumberFormat="0" applyBorder="0" applyAlignment="0" applyProtection="0"/>
    <xf numFmtId="0" fontId="31" fillId="61" borderId="0" applyNumberFormat="0" applyBorder="0" applyAlignment="0" applyProtection="0"/>
    <xf numFmtId="0" fontId="31" fillId="61" borderId="0" applyNumberFormat="0" applyBorder="0" applyAlignment="0" applyProtection="0"/>
    <xf numFmtId="0" fontId="31" fillId="61" borderId="0" applyNumberFormat="0" applyBorder="0" applyAlignment="0" applyProtection="0"/>
    <xf numFmtId="0" fontId="31" fillId="61" borderId="0" applyNumberFormat="0" applyBorder="0" applyAlignment="0" applyProtection="0"/>
    <xf numFmtId="0" fontId="31" fillId="61"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8" fillId="39"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8" fillId="39" borderId="0" applyNumberFormat="0" applyBorder="0" applyAlignment="0" applyProtection="0"/>
    <xf numFmtId="0" fontId="57" fillId="60"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31" fillId="61" borderId="0" applyNumberFormat="0" applyBorder="0" applyAlignment="0" applyProtection="0"/>
    <xf numFmtId="0" fontId="31" fillId="61" borderId="0" applyNumberFormat="0" applyBorder="0" applyAlignment="0" applyProtection="0"/>
    <xf numFmtId="0" fontId="31" fillId="61" borderId="0" applyNumberFormat="0" applyBorder="0" applyAlignment="0" applyProtection="0"/>
    <xf numFmtId="0" fontId="31" fillId="61" borderId="0" applyNumberFormat="0" applyBorder="0" applyAlignment="0" applyProtection="0"/>
    <xf numFmtId="0" fontId="31" fillId="61" borderId="0" applyNumberFormat="0" applyBorder="0" applyAlignment="0" applyProtection="0"/>
    <xf numFmtId="0" fontId="31" fillId="61" borderId="0" applyNumberFormat="0" applyBorder="0" applyAlignment="0" applyProtection="0"/>
    <xf numFmtId="0" fontId="31" fillId="61" borderId="0" applyNumberFormat="0" applyBorder="0" applyAlignment="0" applyProtection="0"/>
    <xf numFmtId="0" fontId="57" fillId="60" borderId="0" applyNumberFormat="0" applyBorder="0" applyAlignment="0" applyProtection="0"/>
    <xf numFmtId="0" fontId="31" fillId="61" borderId="0" applyNumberFormat="0" applyBorder="0" applyAlignment="0" applyProtection="0"/>
    <xf numFmtId="0" fontId="31" fillId="61" borderId="0" applyNumberFormat="0" applyBorder="0" applyAlignment="0" applyProtection="0"/>
    <xf numFmtId="0" fontId="31" fillId="61" borderId="0" applyNumberFormat="0" applyBorder="0" applyAlignment="0" applyProtection="0"/>
    <xf numFmtId="0" fontId="31" fillId="61" borderId="0" applyNumberFormat="0" applyBorder="0" applyAlignment="0" applyProtection="0"/>
    <xf numFmtId="0" fontId="31" fillId="61" borderId="0" applyNumberFormat="0" applyBorder="0" applyAlignment="0" applyProtection="0"/>
    <xf numFmtId="0" fontId="31" fillId="61" borderId="0" applyNumberFormat="0" applyBorder="0" applyAlignment="0" applyProtection="0"/>
    <xf numFmtId="0" fontId="31" fillId="61"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31" fillId="61" borderId="0" applyNumberFormat="0" applyBorder="0" applyAlignment="0" applyProtection="0"/>
    <xf numFmtId="0" fontId="31" fillId="61"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62"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62" borderId="0" applyNumberFormat="0" applyBorder="0" applyAlignment="0" applyProtection="0"/>
    <xf numFmtId="0" fontId="55" fillId="62" borderId="0" applyNumberFormat="0" applyBorder="0" applyAlignment="0" applyProtection="0"/>
    <xf numFmtId="0" fontId="55" fillId="62" borderId="0" applyNumberFormat="0" applyBorder="0" applyAlignment="0" applyProtection="0"/>
    <xf numFmtId="0" fontId="55" fillId="62" borderId="0" applyNumberFormat="0" applyBorder="0" applyAlignment="0" applyProtection="0"/>
    <xf numFmtId="0" fontId="55" fillId="62" borderId="0" applyNumberFormat="0" applyBorder="0" applyAlignment="0" applyProtection="0"/>
    <xf numFmtId="0" fontId="55" fillId="62" borderId="0" applyNumberFormat="0" applyBorder="0" applyAlignment="0" applyProtection="0"/>
    <xf numFmtId="0" fontId="55" fillId="62" borderId="0" applyNumberFormat="0" applyBorder="0" applyAlignment="0" applyProtection="0"/>
    <xf numFmtId="0" fontId="55" fillId="62"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7"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7" fillId="63" borderId="0" applyNumberFormat="0" applyBorder="0" applyAlignment="0" applyProtection="0"/>
    <xf numFmtId="0" fontId="57" fillId="64"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3"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5"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5"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5"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6"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31" fillId="67"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5"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7" fillId="66"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24"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68"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7" fillId="69" borderId="0" applyNumberFormat="0" applyBorder="0" applyAlignment="0" applyProtection="0"/>
    <xf numFmtId="0" fontId="57" fillId="27"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0"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0"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0"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1"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31" fillId="72"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0"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7" fillId="71"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4"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4" borderId="0" applyNumberFormat="0" applyBorder="0" applyAlignment="0" applyProtection="0"/>
    <xf numFmtId="0" fontId="55" fillId="74" borderId="0" applyNumberFormat="0" applyBorder="0" applyAlignment="0" applyProtection="0"/>
    <xf numFmtId="0" fontId="55" fillId="74" borderId="0" applyNumberFormat="0" applyBorder="0" applyAlignment="0" applyProtection="0"/>
    <xf numFmtId="0" fontId="55" fillId="74" borderId="0" applyNumberFormat="0" applyBorder="0" applyAlignment="0" applyProtection="0"/>
    <xf numFmtId="0" fontId="55" fillId="74" borderId="0" applyNumberFormat="0" applyBorder="0" applyAlignment="0" applyProtection="0"/>
    <xf numFmtId="0" fontId="55" fillId="74" borderId="0" applyNumberFormat="0" applyBorder="0" applyAlignment="0" applyProtection="0"/>
    <xf numFmtId="0" fontId="55" fillId="74" borderId="0" applyNumberFormat="0" applyBorder="0" applyAlignment="0" applyProtection="0"/>
    <xf numFmtId="0" fontId="55" fillId="74"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44"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7" fillId="47" borderId="0" applyNumberFormat="0" applyBorder="0" applyAlignment="0" applyProtection="0"/>
    <xf numFmtId="0" fontId="57" fillId="75"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75" borderId="0" applyNumberFormat="0" applyBorder="0" applyAlignment="0" applyProtection="0"/>
    <xf numFmtId="0" fontId="57" fillId="75" borderId="0" applyNumberFormat="0" applyBorder="0" applyAlignment="0" applyProtection="0"/>
    <xf numFmtId="0" fontId="57" fillId="75" borderId="0" applyNumberFormat="0" applyBorder="0" applyAlignment="0" applyProtection="0"/>
    <xf numFmtId="0" fontId="57" fillId="75"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45"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69"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45" borderId="0" applyNumberFormat="0" applyBorder="0" applyAlignment="0" applyProtection="0"/>
    <xf numFmtId="0" fontId="57" fillId="69"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69"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45"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31" fillId="76"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69"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69"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69"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69"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69" borderId="0" applyNumberFormat="0" applyBorder="0" applyAlignment="0" applyProtection="0"/>
    <xf numFmtId="0" fontId="55" fillId="69" borderId="0" applyNumberFormat="0" applyBorder="0" applyAlignment="0" applyProtection="0"/>
    <xf numFmtId="0" fontId="55" fillId="69" borderId="0" applyNumberFormat="0" applyBorder="0" applyAlignment="0" applyProtection="0"/>
    <xf numFmtId="0" fontId="55" fillId="69" borderId="0" applyNumberFormat="0" applyBorder="0" applyAlignment="0" applyProtection="0"/>
    <xf numFmtId="0" fontId="55" fillId="69" borderId="0" applyNumberFormat="0" applyBorder="0" applyAlignment="0" applyProtection="0"/>
    <xf numFmtId="0" fontId="55" fillId="69" borderId="0" applyNumberFormat="0" applyBorder="0" applyAlignment="0" applyProtection="0"/>
    <xf numFmtId="0" fontId="55" fillId="69" borderId="0" applyNumberFormat="0" applyBorder="0" applyAlignment="0" applyProtection="0"/>
    <xf numFmtId="0" fontId="55" fillId="69"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7" fillId="47" borderId="0" applyNumberFormat="0" applyBorder="0" applyAlignment="0" applyProtection="0"/>
    <xf numFmtId="0" fontId="57" fillId="25"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78"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8"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77"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56" borderId="0" applyNumberFormat="0" applyBorder="0" applyAlignment="0" applyProtection="0"/>
    <xf numFmtId="0" fontId="57" fillId="77"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77"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56"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31" fillId="79"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78"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7"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8" borderId="0" applyNumberFormat="0" applyBorder="0" applyAlignment="0" applyProtection="0"/>
    <xf numFmtId="0" fontId="57" fillId="77"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77"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7" fillId="56"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73"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73"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37"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5" fillId="41" borderId="0" applyNumberFormat="0" applyBorder="0" applyAlignment="0" applyProtection="0"/>
    <xf numFmtId="0" fontId="57" fillId="41" borderId="0" applyNumberFormat="0" applyBorder="0" applyAlignment="0" applyProtection="0"/>
    <xf numFmtId="0" fontId="57" fillId="64"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64"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31" fillId="80"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64"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31" fillId="80"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64"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64"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39"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7" fillId="39" borderId="0" applyNumberFormat="0" applyBorder="0" applyAlignment="0" applyProtection="0"/>
    <xf numFmtId="0" fontId="57" fillId="50" borderId="0" applyNumberFormat="0" applyBorder="0" applyAlignment="0" applyProtection="0"/>
    <xf numFmtId="0" fontId="57" fillId="39" borderId="0" applyNumberFormat="0" applyBorder="0" applyAlignment="0" applyProtection="0"/>
    <xf numFmtId="0" fontId="57" fillId="39" borderId="0" applyNumberFormat="0" applyBorder="0" applyAlignment="0" applyProtection="0"/>
    <xf numFmtId="0" fontId="57" fillId="39" borderId="0" applyNumberFormat="0" applyBorder="0" applyAlignment="0" applyProtection="0"/>
    <xf numFmtId="0" fontId="57" fillId="39" borderId="0" applyNumberFormat="0" applyBorder="0" applyAlignment="0" applyProtection="0"/>
    <xf numFmtId="0" fontId="57" fillId="39" borderId="0" applyNumberFormat="0" applyBorder="0" applyAlignment="0" applyProtection="0"/>
    <xf numFmtId="0" fontId="57" fillId="39" borderId="0" applyNumberFormat="0" applyBorder="0" applyAlignment="0" applyProtection="0"/>
    <xf numFmtId="0" fontId="57" fillId="39"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39" borderId="0" applyNumberFormat="0" applyBorder="0" applyAlignment="0" applyProtection="0"/>
    <xf numFmtId="0" fontId="57" fillId="39" borderId="0" applyNumberFormat="0" applyBorder="0" applyAlignment="0" applyProtection="0"/>
    <xf numFmtId="0" fontId="57" fillId="39" borderId="0" applyNumberFormat="0" applyBorder="0" applyAlignment="0" applyProtection="0"/>
    <xf numFmtId="0" fontId="57" fillId="39" borderId="0" applyNumberFormat="0" applyBorder="0" applyAlignment="0" applyProtection="0"/>
    <xf numFmtId="0" fontId="57" fillId="39" borderId="0" applyNumberFormat="0" applyBorder="0" applyAlignment="0" applyProtection="0"/>
    <xf numFmtId="0" fontId="57" fillId="39" borderId="0" applyNumberFormat="0" applyBorder="0" applyAlignment="0" applyProtection="0"/>
    <xf numFmtId="0" fontId="57" fillId="39" borderId="0" applyNumberFormat="0" applyBorder="0" applyAlignment="0" applyProtection="0"/>
    <xf numFmtId="0" fontId="57" fillId="39" borderId="0" applyNumberFormat="0" applyBorder="0" applyAlignment="0" applyProtection="0"/>
    <xf numFmtId="0" fontId="57" fillId="39" borderId="0" applyNumberFormat="0" applyBorder="0" applyAlignment="0" applyProtection="0"/>
    <xf numFmtId="0" fontId="57" fillId="39" borderId="0" applyNumberFormat="0" applyBorder="0" applyAlignment="0" applyProtection="0"/>
    <xf numFmtId="0" fontId="57" fillId="39" borderId="0" applyNumberFormat="0" applyBorder="0" applyAlignment="0" applyProtection="0"/>
    <xf numFmtId="0" fontId="57" fillId="39" borderId="0" applyNumberFormat="0" applyBorder="0" applyAlignment="0" applyProtection="0"/>
    <xf numFmtId="0" fontId="57" fillId="39" borderId="0" applyNumberFormat="0" applyBorder="0" applyAlignment="0" applyProtection="0"/>
    <xf numFmtId="0" fontId="57" fillId="39" borderId="0" applyNumberFormat="0" applyBorder="0" applyAlignment="0" applyProtection="0"/>
    <xf numFmtId="0" fontId="57" fillId="39" borderId="0" applyNumberFormat="0" applyBorder="0" applyAlignment="0" applyProtection="0"/>
    <xf numFmtId="0" fontId="57" fillId="39" borderId="0" applyNumberFormat="0" applyBorder="0" applyAlignment="0" applyProtection="0"/>
    <xf numFmtId="0" fontId="57" fillId="39" borderId="0" applyNumberFormat="0" applyBorder="0" applyAlignment="0" applyProtection="0"/>
    <xf numFmtId="0" fontId="57" fillId="39"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81"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60"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81" borderId="0" applyNumberFormat="0" applyBorder="0" applyAlignment="0" applyProtection="0"/>
    <xf numFmtId="0" fontId="57" fillId="60"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60"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81"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31" fillId="82"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60"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60"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60"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57" fillId="81" borderId="0" applyNumberFormat="0" applyBorder="0" applyAlignment="0" applyProtection="0"/>
    <xf numFmtId="0" fontId="8" fillId="0" borderId="0" applyNumberFormat="0" applyAlignment="0"/>
    <xf numFmtId="0" fontId="8" fillId="0" borderId="0" applyNumberFormat="0" applyAlignment="0"/>
    <xf numFmtId="0" fontId="8" fillId="0" borderId="0" applyNumberFormat="0" applyAlignment="0"/>
    <xf numFmtId="0" fontId="8" fillId="0" borderId="0" applyNumberFormat="0" applyAlignment="0"/>
    <xf numFmtId="0" fontId="8" fillId="0" borderId="0" applyNumberFormat="0" applyAlignment="0"/>
    <xf numFmtId="0" fontId="8" fillId="0" borderId="0" applyNumberFormat="0" applyAlignment="0"/>
    <xf numFmtId="0" fontId="8" fillId="0" borderId="0" applyNumberFormat="0" applyAlignment="0"/>
    <xf numFmtId="0" fontId="8" fillId="0" borderId="0" applyNumberFormat="0" applyAlignment="0"/>
    <xf numFmtId="0" fontId="8" fillId="0" borderId="0" applyNumberFormat="0" applyAlignment="0"/>
    <xf numFmtId="0" fontId="8" fillId="0" borderId="0" applyNumberFormat="0" applyAlignment="0"/>
    <xf numFmtId="0" fontId="8" fillId="0" borderId="0" applyNumberFormat="0" applyAlignment="0"/>
    <xf numFmtId="0" fontId="8" fillId="0" borderId="0" applyNumberFormat="0" applyAlignment="0"/>
    <xf numFmtId="0" fontId="8" fillId="0" borderId="0" applyNumberFormat="0" applyAlignment="0"/>
    <xf numFmtId="0" fontId="8" fillId="0" borderId="0" applyNumberFormat="0" applyAlignment="0"/>
    <xf numFmtId="0" fontId="8" fillId="0" borderId="0" applyNumberFormat="0" applyAlignment="0"/>
    <xf numFmtId="0" fontId="8" fillId="0" borderId="0" applyNumberFormat="0" applyAlignment="0"/>
    <xf numFmtId="0" fontId="8" fillId="0" borderId="0" applyNumberFormat="0" applyAlignment="0"/>
    <xf numFmtId="0" fontId="8" fillId="0" borderId="0" applyNumberFormat="0" applyAlignment="0"/>
    <xf numFmtId="181" fontId="7" fillId="37" borderId="13">
      <alignment horizontal="center" vertical="center"/>
    </xf>
    <xf numFmtId="182" fontId="49" fillId="37" borderId="13">
      <alignment horizontal="center" vertical="center"/>
    </xf>
    <xf numFmtId="181" fontId="7" fillId="37" borderId="13">
      <alignment horizontal="center" vertical="center"/>
    </xf>
    <xf numFmtId="172" fontId="6" fillId="37" borderId="13">
      <alignment horizontal="center" vertical="center"/>
    </xf>
    <xf numFmtId="172" fontId="6" fillId="37" borderId="13">
      <alignment horizontal="center" vertical="center"/>
    </xf>
    <xf numFmtId="172" fontId="6" fillId="37" borderId="13">
      <alignment horizontal="center" vertical="center"/>
    </xf>
    <xf numFmtId="172" fontId="6" fillId="37" borderId="13">
      <alignment horizontal="center" vertical="center"/>
    </xf>
    <xf numFmtId="0" fontId="46" fillId="0" borderId="0">
      <alignment horizontal="center" wrapText="1"/>
      <protection locked="0"/>
    </xf>
    <xf numFmtId="0" fontId="46" fillId="0" borderId="0">
      <alignment horizontal="center" wrapText="1"/>
      <protection locked="0"/>
    </xf>
    <xf numFmtId="174" fontId="46" fillId="0" borderId="0">
      <alignment horizontal="center" wrapText="1"/>
      <protection locked="0"/>
    </xf>
    <xf numFmtId="175" fontId="46" fillId="0" borderId="0">
      <alignment horizontal="center" wrapText="1"/>
      <protection locked="0"/>
    </xf>
    <xf numFmtId="176" fontId="46" fillId="0" borderId="0">
      <alignment horizontal="center" wrapText="1"/>
      <protection locked="0"/>
    </xf>
    <xf numFmtId="174" fontId="46" fillId="0" borderId="0">
      <alignment horizontal="center" wrapText="1"/>
      <protection locked="0"/>
    </xf>
    <xf numFmtId="175" fontId="46" fillId="0" borderId="0">
      <alignment horizontal="center" wrapText="1"/>
      <protection locked="0"/>
    </xf>
    <xf numFmtId="175" fontId="46" fillId="0" borderId="0">
      <alignment horizontal="center" wrapText="1"/>
      <protection locked="0"/>
    </xf>
    <xf numFmtId="175" fontId="46" fillId="0" borderId="0">
      <alignment horizontal="center" wrapText="1"/>
      <protection locked="0"/>
    </xf>
    <xf numFmtId="176" fontId="46" fillId="0" borderId="0">
      <alignment horizontal="center" wrapText="1"/>
      <protection locked="0"/>
    </xf>
    <xf numFmtId="174" fontId="46" fillId="0" borderId="0">
      <alignment horizontal="center" wrapText="1"/>
      <protection locked="0"/>
    </xf>
    <xf numFmtId="175" fontId="46" fillId="0" borderId="0">
      <alignment horizontal="center" wrapText="1"/>
      <protection locked="0"/>
    </xf>
    <xf numFmtId="175" fontId="46" fillId="0" borderId="0">
      <alignment horizontal="center" wrapText="1"/>
      <protection locked="0"/>
    </xf>
    <xf numFmtId="176" fontId="46" fillId="0" borderId="0">
      <alignment horizontal="center" wrapText="1"/>
      <protection locked="0"/>
    </xf>
    <xf numFmtId="174" fontId="46" fillId="0" borderId="0">
      <alignment horizontal="center" wrapText="1"/>
      <protection locked="0"/>
    </xf>
    <xf numFmtId="175" fontId="46" fillId="0" borderId="0">
      <alignment horizontal="center" wrapText="1"/>
      <protection locked="0"/>
    </xf>
    <xf numFmtId="175" fontId="46" fillId="0" borderId="0">
      <alignment horizontal="center" wrapText="1"/>
      <protection locked="0"/>
    </xf>
    <xf numFmtId="174" fontId="46" fillId="0" borderId="0">
      <alignment horizontal="center" wrapText="1"/>
      <protection locked="0"/>
    </xf>
    <xf numFmtId="175" fontId="46" fillId="0" borderId="0">
      <alignment horizontal="center" wrapText="1"/>
      <protection locked="0"/>
    </xf>
    <xf numFmtId="179" fontId="46" fillId="0" borderId="0">
      <alignment horizontal="center" wrapText="1"/>
      <protection locked="0"/>
    </xf>
    <xf numFmtId="175" fontId="46" fillId="0" borderId="0">
      <alignment horizontal="center" wrapText="1"/>
      <protection locked="0"/>
    </xf>
    <xf numFmtId="175" fontId="46" fillId="0" borderId="0">
      <alignment horizontal="center" wrapText="1"/>
      <protection locked="0"/>
    </xf>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60" fillId="31"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5" fillId="18"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0" fillId="31"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61"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61" fillId="27" borderId="0" applyNumberFormat="0" applyBorder="0" applyAlignment="0" applyProtection="0"/>
    <xf numFmtId="0" fontId="59"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59" fillId="2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59" fillId="27" borderId="0" applyNumberFormat="0" applyBorder="0" applyAlignment="0" applyProtection="0"/>
    <xf numFmtId="0" fontId="61"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61" fillId="2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166" fontId="63" fillId="0" borderId="14" applyFont="0"/>
    <xf numFmtId="1" fontId="63" fillId="0" borderId="14"/>
    <xf numFmtId="0" fontId="64" fillId="0" borderId="12" applyNumberFormat="0" applyBorder="0">
      <alignment horizontal="right"/>
    </xf>
    <xf numFmtId="172" fontId="6" fillId="0" borderId="0" applyFill="0" applyBorder="0" applyAlignment="0"/>
    <xf numFmtId="172" fontId="6" fillId="0" borderId="0" applyFill="0" applyBorder="0" applyAlignment="0"/>
    <xf numFmtId="172" fontId="6" fillId="0" borderId="0" applyFill="0" applyBorder="0" applyAlignment="0"/>
    <xf numFmtId="172" fontId="6" fillId="0" borderId="0" applyFill="0" applyBorder="0" applyAlignment="0"/>
    <xf numFmtId="0" fontId="27" fillId="83" borderId="4"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6" fillId="84" borderId="16" applyNumberFormat="0" applyAlignment="0" applyProtection="0"/>
    <xf numFmtId="0" fontId="66" fillId="84" borderId="16" applyNumberFormat="0" applyAlignment="0" applyProtection="0"/>
    <xf numFmtId="0" fontId="65" fillId="47" borderId="15" applyNumberFormat="0" applyAlignment="0" applyProtection="0"/>
    <xf numFmtId="0" fontId="66" fillId="84" borderId="16" applyNumberFormat="0" applyAlignment="0" applyProtection="0"/>
    <xf numFmtId="0" fontId="27" fillId="83" borderId="4" applyNumberFormat="0" applyAlignment="0" applyProtection="0"/>
    <xf numFmtId="0" fontId="27" fillId="83" borderId="4" applyNumberFormat="0" applyAlignment="0" applyProtection="0"/>
    <xf numFmtId="0" fontId="27" fillId="83" borderId="4" applyNumberFormat="0" applyAlignment="0" applyProtection="0"/>
    <xf numFmtId="0" fontId="27" fillId="83" borderId="4" applyNumberFormat="0" applyAlignment="0" applyProtection="0"/>
    <xf numFmtId="0" fontId="27" fillId="83" borderId="4" applyNumberFormat="0" applyAlignment="0" applyProtection="0"/>
    <xf numFmtId="0" fontId="27" fillId="83" borderId="4" applyNumberFormat="0" applyAlignment="0" applyProtection="0"/>
    <xf numFmtId="0" fontId="27" fillId="83" borderId="4" applyNumberFormat="0" applyAlignment="0" applyProtection="0"/>
    <xf numFmtId="0" fontId="27" fillId="83" borderId="4"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6" fillId="84" borderId="16"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6" fillId="84" borderId="16"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7" fillId="34" borderId="15"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5" fillId="47"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27" fillId="83" borderId="4" applyNumberFormat="0" applyAlignment="0" applyProtection="0"/>
    <xf numFmtId="0" fontId="27" fillId="83" borderId="4" applyNumberFormat="0" applyAlignment="0" applyProtection="0"/>
    <xf numFmtId="0" fontId="27" fillId="83" borderId="4" applyNumberFormat="0" applyAlignment="0" applyProtection="0"/>
    <xf numFmtId="0" fontId="27" fillId="83" borderId="4" applyNumberFormat="0" applyAlignment="0" applyProtection="0"/>
    <xf numFmtId="0" fontId="27" fillId="83" borderId="4" applyNumberFormat="0" applyAlignment="0" applyProtection="0"/>
    <xf numFmtId="0" fontId="27" fillId="83" borderId="4" applyNumberFormat="0" applyAlignment="0" applyProtection="0"/>
    <xf numFmtId="0" fontId="27" fillId="83" borderId="4" applyNumberFormat="0" applyAlignment="0" applyProtection="0"/>
    <xf numFmtId="0" fontId="65" fillId="47" borderId="15" applyNumberFormat="0" applyAlignment="0" applyProtection="0"/>
    <xf numFmtId="0" fontId="27" fillId="83" borderId="4" applyNumberFormat="0" applyAlignment="0" applyProtection="0"/>
    <xf numFmtId="0" fontId="27" fillId="83" borderId="4" applyNumberFormat="0" applyAlignment="0" applyProtection="0"/>
    <xf numFmtId="0" fontId="27" fillId="83" borderId="4" applyNumberFormat="0" applyAlignment="0" applyProtection="0"/>
    <xf numFmtId="0" fontId="27" fillId="83" borderId="4" applyNumberFormat="0" applyAlignment="0" applyProtection="0"/>
    <xf numFmtId="0" fontId="27" fillId="83" borderId="4" applyNumberFormat="0" applyAlignment="0" applyProtection="0"/>
    <xf numFmtId="0" fontId="27" fillId="83" borderId="4" applyNumberFormat="0" applyAlignment="0" applyProtection="0"/>
    <xf numFmtId="0" fontId="27" fillId="83" borderId="4"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5" fillId="47"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67" fillId="34" borderId="15" applyNumberFormat="0" applyAlignment="0" applyProtection="0"/>
    <xf numFmtId="0" fontId="27" fillId="83" borderId="4" applyNumberFormat="0" applyAlignment="0" applyProtection="0"/>
    <xf numFmtId="0" fontId="27" fillId="83" borderId="4" applyNumberFormat="0" applyAlignment="0" applyProtection="0"/>
    <xf numFmtId="0" fontId="66" fillId="84" borderId="16" applyNumberFormat="0" applyAlignment="0" applyProtection="0"/>
    <xf numFmtId="0" fontId="66" fillId="84" borderId="16" applyNumberFormat="0" applyAlignment="0" applyProtection="0"/>
    <xf numFmtId="0" fontId="27" fillId="83" borderId="4" applyNumberFormat="0" applyAlignment="0" applyProtection="0"/>
    <xf numFmtId="0" fontId="68" fillId="0" borderId="0" applyNumberFormat="0" applyFont="0" applyFill="0" applyBorder="0" applyProtection="0">
      <alignment horizontal="centerContinuous"/>
    </xf>
    <xf numFmtId="0" fontId="68" fillId="0" borderId="0" applyNumberFormat="0" applyFont="0" applyFill="0" applyBorder="0" applyProtection="0">
      <alignment horizontal="centerContinuous"/>
    </xf>
    <xf numFmtId="0" fontId="68" fillId="0" borderId="0" applyNumberFormat="0" applyFont="0" applyFill="0" applyBorder="0" applyProtection="0">
      <alignment horizontal="centerContinuous"/>
    </xf>
    <xf numFmtId="0" fontId="68" fillId="0" borderId="0" applyNumberFormat="0" applyFont="0" applyFill="0" applyBorder="0" applyProtection="0">
      <alignment horizontal="centerContinuous"/>
    </xf>
    <xf numFmtId="0" fontId="68" fillId="0" borderId="0" applyNumberFormat="0" applyFont="0" applyFill="0" applyBorder="0" applyProtection="0">
      <alignment horizontal="centerContinuous"/>
    </xf>
    <xf numFmtId="0" fontId="68" fillId="0" borderId="0" applyNumberFormat="0" applyFont="0" applyFill="0" applyBorder="0" applyProtection="0">
      <alignment horizontal="centerContinuous"/>
    </xf>
    <xf numFmtId="0" fontId="68" fillId="0" borderId="0" applyNumberFormat="0" applyFont="0" applyFill="0" applyBorder="0" applyProtection="0">
      <alignment horizontal="centerContinuous"/>
    </xf>
    <xf numFmtId="0" fontId="68" fillId="0" borderId="0" applyNumberFormat="0" applyFont="0" applyFill="0" applyBorder="0" applyProtection="0">
      <alignment horizontal="centerContinuous"/>
    </xf>
    <xf numFmtId="0" fontId="68" fillId="0" borderId="0" applyNumberFormat="0" applyFont="0" applyFill="0" applyBorder="0" applyProtection="0">
      <alignment horizontal="centerContinuous" wrapText="1"/>
    </xf>
    <xf numFmtId="183" fontId="6" fillId="0" borderId="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78" borderId="17" applyNumberFormat="0" applyAlignment="0" applyProtection="0"/>
    <xf numFmtId="0" fontId="29" fillId="85" borderId="6" applyNumberFormat="0" applyAlignment="0" applyProtection="0"/>
    <xf numFmtId="0" fontId="29" fillId="85" borderId="6" applyNumberFormat="0" applyAlignment="0" applyProtection="0"/>
    <xf numFmtId="0" fontId="29" fillId="85" borderId="6" applyNumberFormat="0" applyAlignment="0" applyProtection="0"/>
    <xf numFmtId="0" fontId="29" fillId="85" borderId="6" applyNumberFormat="0" applyAlignment="0" applyProtection="0"/>
    <xf numFmtId="0" fontId="29" fillId="85" borderId="6" applyNumberFormat="0" applyAlignment="0" applyProtection="0"/>
    <xf numFmtId="0" fontId="29" fillId="85" borderId="6" applyNumberFormat="0" applyAlignment="0" applyProtection="0"/>
    <xf numFmtId="0" fontId="29" fillId="85" borderId="6" applyNumberFormat="0" applyAlignment="0" applyProtection="0"/>
    <xf numFmtId="0" fontId="29" fillId="85" borderId="6"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78"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78" borderId="17" applyNumberFormat="0" applyAlignment="0" applyProtection="0"/>
    <xf numFmtId="0" fontId="69" fillId="78" borderId="17" applyNumberFormat="0" applyAlignment="0" applyProtection="0"/>
    <xf numFmtId="0" fontId="69" fillId="78"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29" fillId="85" borderId="6" applyNumberFormat="0" applyAlignment="0" applyProtection="0"/>
    <xf numFmtId="0" fontId="29" fillId="85" borderId="6" applyNumberFormat="0" applyAlignment="0" applyProtection="0"/>
    <xf numFmtId="0" fontId="29" fillId="85" borderId="6" applyNumberFormat="0" applyAlignment="0" applyProtection="0"/>
    <xf numFmtId="0" fontId="29" fillId="85" borderId="6" applyNumberFormat="0" applyAlignment="0" applyProtection="0"/>
    <xf numFmtId="0" fontId="29" fillId="85" borderId="6" applyNumberFormat="0" applyAlignment="0" applyProtection="0"/>
    <xf numFmtId="0" fontId="29" fillId="85" borderId="6" applyNumberFormat="0" applyAlignment="0" applyProtection="0"/>
    <xf numFmtId="0" fontId="29" fillId="85" borderId="6" applyNumberFormat="0" applyAlignment="0" applyProtection="0"/>
    <xf numFmtId="0" fontId="69" fillId="69" borderId="17" applyNumberFormat="0" applyAlignment="0" applyProtection="0"/>
    <xf numFmtId="0" fontId="29" fillId="85" borderId="6" applyNumberFormat="0" applyAlignment="0" applyProtection="0"/>
    <xf numFmtId="0" fontId="29" fillId="85" borderId="6" applyNumberFormat="0" applyAlignment="0" applyProtection="0"/>
    <xf numFmtId="0" fontId="29" fillId="85" borderId="6" applyNumberFormat="0" applyAlignment="0" applyProtection="0"/>
    <xf numFmtId="0" fontId="29" fillId="85" borderId="6" applyNumberFormat="0" applyAlignment="0" applyProtection="0"/>
    <xf numFmtId="0" fontId="29" fillId="85" borderId="6" applyNumberFormat="0" applyAlignment="0" applyProtection="0"/>
    <xf numFmtId="0" fontId="29" fillId="85" borderId="6" applyNumberFormat="0" applyAlignment="0" applyProtection="0"/>
    <xf numFmtId="0" fontId="29" fillId="85" borderId="6"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69" fillId="69" borderId="17" applyNumberFormat="0" applyAlignment="0" applyProtection="0"/>
    <xf numFmtId="0" fontId="29" fillId="85" borderId="6" applyNumberFormat="0" applyAlignment="0" applyProtection="0"/>
    <xf numFmtId="0" fontId="29" fillId="85" borderId="6" applyNumberFormat="0" applyAlignment="0" applyProtection="0"/>
    <xf numFmtId="0" fontId="29" fillId="85" borderId="6" applyNumberFormat="0" applyAlignment="0" applyProtection="0"/>
    <xf numFmtId="0" fontId="29" fillId="85" borderId="6" applyNumberFormat="0" applyAlignment="0" applyProtection="0"/>
    <xf numFmtId="41" fontId="6" fillId="0" borderId="0" applyFont="0" applyFill="0" applyBorder="0" applyAlignment="0" applyProtection="0"/>
    <xf numFmtId="41" fontId="6"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4" fontId="6" fillId="0" borderId="0" applyFont="0" applyFill="0" applyBorder="0" applyAlignment="0" applyProtection="0"/>
    <xf numFmtId="184" fontId="6" fillId="0" borderId="0" applyFont="0" applyFill="0" applyBorder="0" applyAlignment="0" applyProtection="0"/>
    <xf numFmtId="184" fontId="6" fillId="0" borderId="0" applyFont="0" applyFill="0" applyBorder="0" applyAlignment="0" applyProtection="0"/>
    <xf numFmtId="43" fontId="11"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4" fontId="6" fillId="0" borderId="0" applyFont="0" applyFill="0" applyBorder="0" applyAlignment="0" applyProtection="0"/>
    <xf numFmtId="184"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6" fillId="0" borderId="0" applyFont="0" applyFill="0" applyBorder="0" applyAlignment="0" applyProtection="0"/>
    <xf numFmtId="43" fontId="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184" fontId="6" fillId="0" borderId="0" applyFont="0" applyFill="0" applyBorder="0" applyAlignment="0" applyProtection="0"/>
    <xf numFmtId="184" fontId="6" fillId="0" borderId="0" applyFont="0" applyFill="0" applyBorder="0" applyAlignment="0" applyProtection="0"/>
    <xf numFmtId="43" fontId="6" fillId="0" borderId="0" applyFont="0" applyFill="0" applyBorder="0" applyAlignment="0" applyProtection="0"/>
    <xf numFmtId="43" fontId="55" fillId="0" borderId="0" applyFont="0" applyFill="0" applyBorder="0" applyAlignment="0" applyProtection="0"/>
    <xf numFmtId="43" fontId="3" fillId="0" borderId="0" applyFont="0" applyFill="0" applyBorder="0" applyAlignment="0" applyProtection="0"/>
    <xf numFmtId="4" fontId="4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70" fillId="0" borderId="0" applyNumberFormat="0"/>
    <xf numFmtId="0" fontId="70" fillId="0" borderId="0" applyNumberFormat="0"/>
    <xf numFmtId="0" fontId="70" fillId="0" borderId="0" applyNumberFormat="0"/>
    <xf numFmtId="0" fontId="70" fillId="0" borderId="0" applyNumberFormat="0"/>
    <xf numFmtId="0" fontId="70" fillId="0" borderId="0" applyNumberFormat="0"/>
    <xf numFmtId="0" fontId="70" fillId="0" borderId="0" applyNumberFormat="0"/>
    <xf numFmtId="0" fontId="70" fillId="0" borderId="0" applyNumberFormat="0"/>
    <xf numFmtId="0" fontId="70" fillId="0" borderId="0" applyNumberFormat="0"/>
    <xf numFmtId="0" fontId="70" fillId="0" borderId="0" applyNumberFormat="0"/>
    <xf numFmtId="0" fontId="70" fillId="0" borderId="0" applyNumberFormat="0"/>
    <xf numFmtId="0" fontId="70" fillId="0" borderId="0" applyNumberFormat="0"/>
    <xf numFmtId="0" fontId="70" fillId="0" borderId="0" applyNumberFormat="0"/>
    <xf numFmtId="0" fontId="70" fillId="0" borderId="0" applyNumberFormat="0"/>
    <xf numFmtId="0" fontId="70" fillId="0" borderId="0" applyNumberFormat="0"/>
    <xf numFmtId="0" fontId="70" fillId="0" borderId="0" applyNumberFormat="0"/>
    <xf numFmtId="0" fontId="70" fillId="0" borderId="0" applyNumberFormat="0"/>
    <xf numFmtId="0" fontId="70" fillId="0" borderId="0" applyNumberFormat="0"/>
    <xf numFmtId="0" fontId="70" fillId="0" borderId="0" applyNumberFormat="0"/>
    <xf numFmtId="0" fontId="70" fillId="0" borderId="0" applyNumberFormat="0"/>
    <xf numFmtId="0" fontId="70" fillId="0" borderId="0" applyNumberFormat="0"/>
    <xf numFmtId="0" fontId="70" fillId="0" borderId="0" applyNumberFormat="0"/>
    <xf numFmtId="0" fontId="70" fillId="0" borderId="0" applyNumberFormat="0"/>
    <xf numFmtId="185" fontId="63" fillId="0" borderId="14"/>
    <xf numFmtId="44" fontId="3" fillId="0" borderId="0" applyFont="0" applyFill="0" applyBorder="0" applyAlignment="0" applyProtection="0"/>
    <xf numFmtId="44" fontId="3" fillId="0" borderId="0" applyFont="0" applyFill="0" applyBorder="0" applyAlignment="0" applyProtection="0"/>
    <xf numFmtId="44" fontId="6"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6"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186" fontId="6" fillId="0" borderId="0" applyFont="0" applyFill="0" applyBorder="0" applyAlignment="0" applyProtection="0"/>
    <xf numFmtId="186"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55" fillId="0" borderId="0" applyFont="0" applyFill="0" applyBorder="0" applyAlignment="0" applyProtection="0"/>
    <xf numFmtId="44" fontId="6" fillId="0" borderId="0" applyFont="0" applyFill="0" applyBorder="0" applyAlignment="0" applyProtection="0"/>
    <xf numFmtId="186" fontId="6" fillId="0" borderId="0" applyFont="0" applyFill="0" applyBorder="0" applyAlignment="0" applyProtection="0"/>
    <xf numFmtId="186" fontId="6"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6" fillId="0" borderId="0" applyFont="0" applyFill="0" applyBorder="0" applyAlignment="0" applyProtection="0"/>
    <xf numFmtId="44" fontId="55"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86" fontId="6" fillId="0" borderId="0" applyFont="0" applyFill="0" applyBorder="0" applyAlignment="0" applyProtection="0"/>
    <xf numFmtId="186" fontId="6"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56" fillId="0" borderId="0" applyFont="0" applyFill="0" applyBorder="0" applyAlignment="0" applyProtection="0"/>
    <xf numFmtId="44" fontId="56" fillId="0" borderId="0" applyFont="0" applyFill="0" applyBorder="0" applyAlignment="0" applyProtection="0"/>
    <xf numFmtId="44" fontId="6"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87" fontId="71" fillId="0" borderId="0" applyFont="0" applyFill="0" applyBorder="0" applyAlignment="0" applyProtection="0"/>
    <xf numFmtId="6" fontId="72" fillId="0" borderId="0">
      <protection locked="0"/>
    </xf>
    <xf numFmtId="14" fontId="6" fillId="0" borderId="0" applyFont="0" applyFill="0" applyBorder="0" applyAlignment="0" applyProtection="0"/>
    <xf numFmtId="14" fontId="6" fillId="0" borderId="0" applyFont="0" applyFill="0" applyBorder="0" applyAlignment="0" applyProtection="0"/>
    <xf numFmtId="6" fontId="72" fillId="0" borderId="0">
      <protection locked="0"/>
    </xf>
    <xf numFmtId="4" fontId="73" fillId="0" borderId="0" applyFont="0" applyFill="0" applyBorder="0" applyAlignment="0" applyProtection="0"/>
    <xf numFmtId="0" fontId="74" fillId="86" borderId="0" applyNumberFormat="0" applyBorder="0" applyAlignment="0" applyProtection="0"/>
    <xf numFmtId="0" fontId="74" fillId="87" borderId="0" applyNumberFormat="0" applyBorder="0" applyAlignment="0" applyProtection="0"/>
    <xf numFmtId="0" fontId="74" fillId="86" borderId="0" applyNumberFormat="0" applyBorder="0" applyAlignment="0" applyProtection="0"/>
    <xf numFmtId="0" fontId="74" fillId="86" borderId="0" applyNumberFormat="0" applyBorder="0" applyAlignment="0" applyProtection="0"/>
    <xf numFmtId="0" fontId="74" fillId="86" borderId="0" applyNumberFormat="0" applyBorder="0" applyAlignment="0" applyProtection="0"/>
    <xf numFmtId="0" fontId="74" fillId="86" borderId="0" applyNumberFormat="0" applyBorder="0" applyAlignment="0" applyProtection="0"/>
    <xf numFmtId="0" fontId="74" fillId="86" borderId="0" applyNumberFormat="0" applyBorder="0" applyAlignment="0" applyProtection="0"/>
    <xf numFmtId="0" fontId="74" fillId="86" borderId="0" applyNumberFormat="0" applyBorder="0" applyAlignment="0" applyProtection="0"/>
    <xf numFmtId="0" fontId="74" fillId="86" borderId="0" applyNumberFormat="0" applyBorder="0" applyAlignment="0" applyProtection="0"/>
    <xf numFmtId="0" fontId="74" fillId="87" borderId="0" applyNumberFormat="0" applyBorder="0" applyAlignment="0" applyProtection="0"/>
    <xf numFmtId="0" fontId="74" fillId="87" borderId="0" applyNumberFormat="0" applyBorder="0" applyAlignment="0" applyProtection="0"/>
    <xf numFmtId="0" fontId="74" fillId="87" borderId="0" applyNumberFormat="0" applyBorder="0" applyAlignment="0" applyProtection="0"/>
    <xf numFmtId="0" fontId="74" fillId="87" borderId="0" applyNumberFormat="0" applyBorder="0" applyAlignment="0" applyProtection="0"/>
    <xf numFmtId="0" fontId="74" fillId="86" borderId="0" applyNumberFormat="0" applyBorder="0" applyAlignment="0" applyProtection="0"/>
    <xf numFmtId="0" fontId="74" fillId="86" borderId="0" applyNumberFormat="0" applyBorder="0" applyAlignment="0" applyProtection="0"/>
    <xf numFmtId="0" fontId="74" fillId="86" borderId="0" applyNumberFormat="0" applyBorder="0" applyAlignment="0" applyProtection="0"/>
    <xf numFmtId="0" fontId="74" fillId="86" borderId="0" applyNumberFormat="0" applyBorder="0" applyAlignment="0" applyProtection="0"/>
    <xf numFmtId="0" fontId="74" fillId="86" borderId="0" applyNumberFormat="0" applyBorder="0" applyAlignment="0" applyProtection="0"/>
    <xf numFmtId="0" fontId="74" fillId="86" borderId="0" applyNumberFormat="0" applyBorder="0" applyAlignment="0" applyProtection="0"/>
    <xf numFmtId="0" fontId="74" fillId="86" borderId="0" applyNumberFormat="0" applyBorder="0" applyAlignment="0" applyProtection="0"/>
    <xf numFmtId="0" fontId="74" fillId="86" borderId="0" applyNumberFormat="0" applyBorder="0" applyAlignment="0" applyProtection="0"/>
    <xf numFmtId="0" fontId="74" fillId="86" borderId="0" applyNumberFormat="0" applyBorder="0" applyAlignment="0" applyProtection="0"/>
    <xf numFmtId="0" fontId="74" fillId="86" borderId="0" applyNumberFormat="0" applyBorder="0" applyAlignment="0" applyProtection="0"/>
    <xf numFmtId="0" fontId="74" fillId="86" borderId="0" applyNumberFormat="0" applyBorder="0" applyAlignment="0" applyProtection="0"/>
    <xf numFmtId="0" fontId="74" fillId="86" borderId="0" applyNumberFormat="0" applyBorder="0" applyAlignment="0" applyProtection="0"/>
    <xf numFmtId="0" fontId="74" fillId="86" borderId="0" applyNumberFormat="0" applyBorder="0" applyAlignment="0" applyProtection="0"/>
    <xf numFmtId="0" fontId="74" fillId="86" borderId="0" applyNumberFormat="0" applyBorder="0" applyAlignment="0" applyProtection="0"/>
    <xf numFmtId="0" fontId="74" fillId="86" borderId="0" applyNumberFormat="0" applyBorder="0" applyAlignment="0" applyProtection="0"/>
    <xf numFmtId="0" fontId="74" fillId="86" borderId="0" applyNumberFormat="0" applyBorder="0" applyAlignment="0" applyProtection="0"/>
    <xf numFmtId="0" fontId="74" fillId="86" borderId="0" applyNumberFormat="0" applyBorder="0" applyAlignment="0" applyProtection="0"/>
    <xf numFmtId="0" fontId="74" fillId="86" borderId="0" applyNumberFormat="0" applyBorder="0" applyAlignment="0" applyProtection="0"/>
    <xf numFmtId="0" fontId="74" fillId="88" borderId="0" applyNumberFormat="0" applyBorder="0" applyAlignment="0" applyProtection="0"/>
    <xf numFmtId="0" fontId="74" fillId="89"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9"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88"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75" fillId="0" borderId="0" applyNumberFormat="0"/>
    <xf numFmtId="0" fontId="75" fillId="0" borderId="0" applyNumberFormat="0"/>
    <xf numFmtId="0" fontId="75" fillId="0" borderId="0" applyNumberFormat="0"/>
    <xf numFmtId="0" fontId="75" fillId="0" borderId="0" applyNumberFormat="0"/>
    <xf numFmtId="0" fontId="75" fillId="0" borderId="0" applyNumberFormat="0"/>
    <xf numFmtId="0" fontId="75" fillId="0" borderId="0" applyNumberFormat="0"/>
    <xf numFmtId="0" fontId="75" fillId="0" borderId="0" applyNumberFormat="0"/>
    <xf numFmtId="0" fontId="75" fillId="0" borderId="0" applyNumberFormat="0"/>
    <xf numFmtId="0" fontId="75" fillId="0" borderId="0" applyNumberFormat="0"/>
    <xf numFmtId="0" fontId="75" fillId="0" borderId="0" applyNumberFormat="0"/>
    <xf numFmtId="0" fontId="75" fillId="0" borderId="0" applyNumberFormat="0"/>
    <xf numFmtId="0" fontId="75" fillId="0" borderId="0" applyNumberFormat="0"/>
    <xf numFmtId="0" fontId="75" fillId="0" borderId="0" applyNumberFormat="0"/>
    <xf numFmtId="0" fontId="75" fillId="0" borderId="0" applyNumberFormat="0"/>
    <xf numFmtId="0" fontId="75" fillId="0" borderId="0" applyNumberFormat="0"/>
    <xf numFmtId="0" fontId="75" fillId="0" borderId="0" applyNumberFormat="0"/>
    <xf numFmtId="0" fontId="75" fillId="0" borderId="0" applyNumberFormat="0"/>
    <xf numFmtId="0" fontId="75" fillId="0" borderId="0" applyNumberFormat="0"/>
    <xf numFmtId="0" fontId="75" fillId="0" borderId="0" applyNumberFormat="0"/>
    <xf numFmtId="0" fontId="75" fillId="0" borderId="0" applyNumberFormat="0"/>
    <xf numFmtId="0" fontId="75" fillId="0" borderId="0" applyNumberFormat="0"/>
    <xf numFmtId="0" fontId="75" fillId="0" borderId="0" applyNumberFormat="0"/>
    <xf numFmtId="176" fontId="6" fillId="0" borderId="0" applyFont="0" applyFill="0" applyBorder="0" applyAlignment="0" applyProtection="0"/>
    <xf numFmtId="176" fontId="6" fillId="0" borderId="0" applyFont="0" applyFill="0" applyBorder="0" applyAlignment="0" applyProtection="0"/>
    <xf numFmtId="174" fontId="6" fillId="0" borderId="0" applyFont="0" applyFill="0" applyBorder="0" applyAlignment="0" applyProtection="0"/>
    <xf numFmtId="174"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6" fontId="6" fillId="0" borderId="0" applyFont="0" applyFill="0" applyBorder="0" applyAlignment="0" applyProtection="0"/>
    <xf numFmtId="174"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4" fontId="6" fillId="0" borderId="0" applyFont="0" applyFill="0" applyBorder="0" applyAlignment="0" applyProtection="0"/>
    <xf numFmtId="174"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6" fontId="6" fillId="0" borderId="0" applyFont="0" applyFill="0" applyBorder="0" applyAlignment="0" applyProtection="0"/>
    <xf numFmtId="174"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9"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applyNumberFormat="0" applyFill="0" applyBorder="0" applyAlignment="0" applyProtection="0"/>
    <xf numFmtId="0" fontId="76"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76"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88" fontId="6" fillId="0" borderId="0">
      <protection locked="0"/>
    </xf>
    <xf numFmtId="188" fontId="6" fillId="0" borderId="0">
      <protection locked="0"/>
    </xf>
    <xf numFmtId="188" fontId="6" fillId="0" borderId="0">
      <protection locked="0"/>
    </xf>
    <xf numFmtId="188" fontId="6" fillId="0" borderId="0">
      <protection locked="0"/>
    </xf>
    <xf numFmtId="188" fontId="6" fillId="0" borderId="0">
      <protection locked="0"/>
    </xf>
    <xf numFmtId="188" fontId="6" fillId="0" borderId="0">
      <protection locked="0"/>
    </xf>
    <xf numFmtId="188" fontId="6" fillId="0" borderId="0">
      <protection locked="0"/>
    </xf>
    <xf numFmtId="0" fontId="73" fillId="0" borderId="0" applyFont="0" applyFill="0" applyBorder="0" applyAlignment="0" applyProtection="0"/>
    <xf numFmtId="0" fontId="6" fillId="0" borderId="0" applyFont="0" applyFill="0" applyBorder="0" applyAlignment="0" applyProtection="0"/>
    <xf numFmtId="174" fontId="6" fillId="0" borderId="0" applyFont="0" applyFill="0" applyBorder="0" applyAlignment="0" applyProtection="0"/>
    <xf numFmtId="174"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6" fontId="6" fillId="0" borderId="0" applyFont="0" applyFill="0" applyBorder="0" applyAlignment="0" applyProtection="0"/>
    <xf numFmtId="174" fontId="6" fillId="0" borderId="0" applyFont="0" applyFill="0" applyBorder="0" applyAlignment="0" applyProtection="0"/>
    <xf numFmtId="175" fontId="6" fillId="0" borderId="0" applyFont="0" applyFill="0" applyBorder="0" applyAlignment="0" applyProtection="0"/>
    <xf numFmtId="176" fontId="6" fillId="0" borderId="0" applyFont="0" applyFill="0" applyBorder="0" applyAlignment="0" applyProtection="0"/>
    <xf numFmtId="174"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0" fontId="6" fillId="0" borderId="0" applyFont="0" applyFill="0" applyBorder="0" applyAlignment="0" applyProtection="0"/>
    <xf numFmtId="174"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3" fontId="48" fillId="0" borderId="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55" fillId="44" borderId="0" applyNumberFormat="0" applyBorder="0" applyAlignment="0" applyProtection="0"/>
    <xf numFmtId="0" fontId="24" fillId="91" borderId="0" applyNumberFormat="0" applyBorder="0" applyAlignment="0" applyProtection="0"/>
    <xf numFmtId="0" fontId="24" fillId="91" borderId="0" applyNumberFormat="0" applyBorder="0" applyAlignment="0" applyProtection="0"/>
    <xf numFmtId="0" fontId="24" fillId="91" borderId="0" applyNumberFormat="0" applyBorder="0" applyAlignment="0" applyProtection="0"/>
    <xf numFmtId="0" fontId="24" fillId="91" borderId="0" applyNumberFormat="0" applyBorder="0" applyAlignment="0" applyProtection="0"/>
    <xf numFmtId="0" fontId="24" fillId="91" borderId="0" applyNumberFormat="0" applyBorder="0" applyAlignment="0" applyProtection="0"/>
    <xf numFmtId="0" fontId="24" fillId="91" borderId="0" applyNumberFormat="0" applyBorder="0" applyAlignment="0" applyProtection="0"/>
    <xf numFmtId="0" fontId="24" fillId="91"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24" fillId="91"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55" fillId="44"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24" fillId="91" borderId="0" applyNumberFormat="0" applyBorder="0" applyAlignment="0" applyProtection="0"/>
    <xf numFmtId="0" fontId="24" fillId="91" borderId="0" applyNumberFormat="0" applyBorder="0" applyAlignment="0" applyProtection="0"/>
    <xf numFmtId="0" fontId="24" fillId="91" borderId="0" applyNumberFormat="0" applyBorder="0" applyAlignment="0" applyProtection="0"/>
    <xf numFmtId="0" fontId="24" fillId="91" borderId="0" applyNumberFormat="0" applyBorder="0" applyAlignment="0" applyProtection="0"/>
    <xf numFmtId="0" fontId="24" fillId="91" borderId="0" applyNumberFormat="0" applyBorder="0" applyAlignment="0" applyProtection="0"/>
    <xf numFmtId="0" fontId="24" fillId="91" borderId="0" applyNumberFormat="0" applyBorder="0" applyAlignment="0" applyProtection="0"/>
    <xf numFmtId="0" fontId="24" fillId="91" borderId="0" applyNumberFormat="0" applyBorder="0" applyAlignment="0" applyProtection="0"/>
    <xf numFmtId="0" fontId="78" fillId="30" borderId="0" applyNumberFormat="0" applyBorder="0" applyAlignment="0" applyProtection="0"/>
    <xf numFmtId="0" fontId="24" fillId="91" borderId="0" applyNumberFormat="0" applyBorder="0" applyAlignment="0" applyProtection="0"/>
    <xf numFmtId="0" fontId="24" fillId="91" borderId="0" applyNumberFormat="0" applyBorder="0" applyAlignment="0" applyProtection="0"/>
    <xf numFmtId="0" fontId="24" fillId="91" borderId="0" applyNumberFormat="0" applyBorder="0" applyAlignment="0" applyProtection="0"/>
    <xf numFmtId="0" fontId="24" fillId="91" borderId="0" applyNumberFormat="0" applyBorder="0" applyAlignment="0" applyProtection="0"/>
    <xf numFmtId="0" fontId="24" fillId="91" borderId="0" applyNumberFormat="0" applyBorder="0" applyAlignment="0" applyProtection="0"/>
    <xf numFmtId="0" fontId="24" fillId="91" borderId="0" applyNumberFormat="0" applyBorder="0" applyAlignment="0" applyProtection="0"/>
    <xf numFmtId="0" fontId="24" fillId="91"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24" fillId="91" borderId="0" applyNumberFormat="0" applyBorder="0" applyAlignment="0" applyProtection="0"/>
    <xf numFmtId="0" fontId="24" fillId="91" borderId="0" applyNumberFormat="0" applyBorder="0" applyAlignment="0" applyProtection="0"/>
    <xf numFmtId="0" fontId="24" fillId="91" borderId="0" applyNumberFormat="0" applyBorder="0" applyAlignment="0" applyProtection="0"/>
    <xf numFmtId="0" fontId="24" fillId="91" borderId="0" applyNumberFormat="0" applyBorder="0" applyAlignment="0" applyProtection="0"/>
    <xf numFmtId="0" fontId="8" fillId="47" borderId="0" applyNumberFormat="0" applyBorder="0" applyAlignment="0" applyProtection="0"/>
    <xf numFmtId="0" fontId="8" fillId="47" borderId="0" applyNumberFormat="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80" fillId="0" borderId="18" applyNumberFormat="0" applyProtection="0"/>
    <xf numFmtId="0" fontId="80" fillId="0" borderId="18" applyNumberFormat="0" applyProtection="0"/>
    <xf numFmtId="0" fontId="80" fillId="0" borderId="18" applyNumberFormat="0" applyProtection="0"/>
    <xf numFmtId="0" fontId="80" fillId="0" borderId="18" applyNumberFormat="0" applyProtection="0"/>
    <xf numFmtId="0" fontId="80" fillId="0" borderId="18" applyNumberFormat="0" applyProtection="0"/>
    <xf numFmtId="0" fontId="80" fillId="0" borderId="18" applyNumberFormat="0" applyProtection="0"/>
    <xf numFmtId="0" fontId="80" fillId="0" borderId="18" applyNumberFormat="0" applyProtection="0"/>
    <xf numFmtId="0" fontId="80" fillId="0" borderId="18" applyNumberFormat="0" applyProtection="0"/>
    <xf numFmtId="0" fontId="80" fillId="0" borderId="18" applyNumberFormat="0" applyProtection="0"/>
    <xf numFmtId="0" fontId="80" fillId="0" borderId="18" applyNumberFormat="0" applyProtection="0"/>
    <xf numFmtId="0" fontId="80" fillId="0" borderId="18" applyNumberFormat="0" applyProtection="0"/>
    <xf numFmtId="0" fontId="80" fillId="0" borderId="18" applyNumberFormat="0" applyProtection="0"/>
    <xf numFmtId="0" fontId="80" fillId="0" borderId="18" applyNumberFormat="0" applyProtection="0"/>
    <xf numFmtId="0" fontId="80" fillId="0" borderId="18" applyNumberFormat="0" applyProtection="0"/>
    <xf numFmtId="0" fontId="80" fillId="0" borderId="18" applyNumberFormat="0" applyProtection="0"/>
    <xf numFmtId="0" fontId="80" fillId="0" borderId="18" applyNumberFormat="0" applyProtection="0"/>
    <xf numFmtId="0" fontId="80" fillId="0" borderId="18" applyNumberFormat="0" applyProtection="0"/>
    <xf numFmtId="0" fontId="80" fillId="0" borderId="18" applyNumberFormat="0" applyProtection="0"/>
    <xf numFmtId="0" fontId="80" fillId="0" borderId="1">
      <alignment horizontal="left" vertical="center"/>
    </xf>
    <xf numFmtId="0" fontId="80" fillId="0" borderId="1">
      <alignment horizontal="left" vertical="center"/>
    </xf>
    <xf numFmtId="174" fontId="80" fillId="0" borderId="1">
      <alignment horizontal="left" vertical="center"/>
    </xf>
    <xf numFmtId="174" fontId="80" fillId="0" borderId="1">
      <alignment horizontal="left" vertical="center"/>
    </xf>
    <xf numFmtId="174" fontId="80" fillId="0" borderId="1">
      <alignment horizontal="left" vertical="center"/>
    </xf>
    <xf numFmtId="174" fontId="80" fillId="0" borderId="1">
      <alignment horizontal="left" vertical="center"/>
    </xf>
    <xf numFmtId="174" fontId="80" fillId="0" borderId="1">
      <alignment horizontal="left" vertical="center"/>
    </xf>
    <xf numFmtId="174" fontId="80" fillId="0" borderId="1">
      <alignment horizontal="left" vertical="center"/>
    </xf>
    <xf numFmtId="175" fontId="80" fillId="0" borderId="1">
      <alignment horizontal="left" vertical="center"/>
    </xf>
    <xf numFmtId="175" fontId="80" fillId="0" borderId="1">
      <alignment horizontal="left" vertical="center"/>
    </xf>
    <xf numFmtId="175" fontId="80" fillId="0" borderId="1">
      <alignment horizontal="left" vertical="center"/>
    </xf>
    <xf numFmtId="174" fontId="80" fillId="0" borderId="1">
      <alignment horizontal="left" vertical="center"/>
    </xf>
    <xf numFmtId="174" fontId="80" fillId="0" borderId="1">
      <alignment horizontal="left" vertical="center"/>
    </xf>
    <xf numFmtId="174" fontId="80" fillId="0" borderId="1">
      <alignment horizontal="left" vertical="center"/>
    </xf>
    <xf numFmtId="174" fontId="80" fillId="0" borderId="1">
      <alignment horizontal="left" vertical="center"/>
    </xf>
    <xf numFmtId="175" fontId="80" fillId="0" borderId="1">
      <alignment horizontal="left" vertical="center"/>
    </xf>
    <xf numFmtId="175" fontId="80" fillId="0" borderId="1">
      <alignment horizontal="left" vertical="center"/>
    </xf>
    <xf numFmtId="174" fontId="80" fillId="0" borderId="1">
      <alignment horizontal="left" vertical="center"/>
    </xf>
    <xf numFmtId="174" fontId="80" fillId="0" borderId="1">
      <alignment horizontal="left" vertical="center"/>
    </xf>
    <xf numFmtId="175" fontId="80" fillId="0" borderId="1">
      <alignment horizontal="left" vertical="center"/>
    </xf>
    <xf numFmtId="175" fontId="80" fillId="0" borderId="1">
      <alignment horizontal="left" vertical="center"/>
    </xf>
    <xf numFmtId="174" fontId="80" fillId="0" borderId="1">
      <alignment horizontal="left" vertical="center"/>
    </xf>
    <xf numFmtId="174" fontId="80" fillId="0" borderId="1">
      <alignment horizontal="left" vertical="center"/>
    </xf>
    <xf numFmtId="174" fontId="80" fillId="0" borderId="1">
      <alignment horizontal="left" vertical="center"/>
    </xf>
    <xf numFmtId="175" fontId="80" fillId="0" borderId="1">
      <alignment horizontal="left" vertical="center"/>
    </xf>
    <xf numFmtId="175" fontId="80" fillId="0" borderId="1">
      <alignment horizontal="left" vertical="center"/>
    </xf>
    <xf numFmtId="174" fontId="80" fillId="0" borderId="1">
      <alignment horizontal="left" vertical="center"/>
    </xf>
    <xf numFmtId="174" fontId="80" fillId="0" borderId="1">
      <alignment horizontal="left" vertical="center"/>
    </xf>
    <xf numFmtId="175" fontId="80" fillId="0" borderId="1">
      <alignment horizontal="left" vertical="center"/>
    </xf>
    <xf numFmtId="175" fontId="80" fillId="0" borderId="1">
      <alignment horizontal="left" vertical="center"/>
    </xf>
    <xf numFmtId="175" fontId="80" fillId="0" borderId="1">
      <alignment horizontal="left" vertical="center"/>
    </xf>
    <xf numFmtId="176" fontId="80" fillId="0" borderId="1">
      <alignment horizontal="left" vertical="center"/>
    </xf>
    <xf numFmtId="174" fontId="80" fillId="0" borderId="1">
      <alignment horizontal="left" vertical="center"/>
    </xf>
    <xf numFmtId="174" fontId="80" fillId="0" borderId="1">
      <alignment horizontal="left" vertical="center"/>
    </xf>
    <xf numFmtId="174" fontId="80" fillId="0" borderId="1">
      <alignment horizontal="left" vertical="center"/>
    </xf>
    <xf numFmtId="174" fontId="80" fillId="0" borderId="1">
      <alignment horizontal="left" vertical="center"/>
    </xf>
    <xf numFmtId="174" fontId="80" fillId="0" borderId="1">
      <alignment horizontal="left" vertical="center"/>
    </xf>
    <xf numFmtId="174" fontId="80" fillId="0" borderId="1">
      <alignment horizontal="left" vertical="center"/>
    </xf>
    <xf numFmtId="175" fontId="80" fillId="0" borderId="1">
      <alignment horizontal="left" vertical="center"/>
    </xf>
    <xf numFmtId="175" fontId="80" fillId="0" borderId="1">
      <alignment horizontal="left" vertical="center"/>
    </xf>
    <xf numFmtId="175" fontId="80" fillId="0" borderId="1">
      <alignment horizontal="left" vertical="center"/>
    </xf>
    <xf numFmtId="174" fontId="80" fillId="0" borderId="1">
      <alignment horizontal="left" vertical="center"/>
    </xf>
    <xf numFmtId="174" fontId="80" fillId="0" borderId="1">
      <alignment horizontal="left" vertical="center"/>
    </xf>
    <xf numFmtId="174" fontId="80" fillId="0" borderId="1">
      <alignment horizontal="left" vertical="center"/>
    </xf>
    <xf numFmtId="174" fontId="80" fillId="0" borderId="1">
      <alignment horizontal="left" vertical="center"/>
    </xf>
    <xf numFmtId="175" fontId="80" fillId="0" borderId="1">
      <alignment horizontal="left" vertical="center"/>
    </xf>
    <xf numFmtId="175" fontId="80" fillId="0" borderId="1">
      <alignment horizontal="left" vertical="center"/>
    </xf>
    <xf numFmtId="174" fontId="80" fillId="0" borderId="1">
      <alignment horizontal="left" vertical="center"/>
    </xf>
    <xf numFmtId="174" fontId="80" fillId="0" borderId="1">
      <alignment horizontal="left" vertical="center"/>
    </xf>
    <xf numFmtId="175" fontId="80" fillId="0" borderId="1">
      <alignment horizontal="left" vertical="center"/>
    </xf>
    <xf numFmtId="175" fontId="80" fillId="0" borderId="1">
      <alignment horizontal="left" vertical="center"/>
    </xf>
    <xf numFmtId="174" fontId="80" fillId="0" borderId="1">
      <alignment horizontal="left" vertical="center"/>
    </xf>
    <xf numFmtId="174" fontId="80" fillId="0" borderId="1">
      <alignment horizontal="left" vertical="center"/>
    </xf>
    <xf numFmtId="174" fontId="80" fillId="0" borderId="1">
      <alignment horizontal="left" vertical="center"/>
    </xf>
    <xf numFmtId="175" fontId="80" fillId="0" borderId="1">
      <alignment horizontal="left" vertical="center"/>
    </xf>
    <xf numFmtId="175" fontId="80" fillId="0" borderId="1">
      <alignment horizontal="left" vertical="center"/>
    </xf>
    <xf numFmtId="174" fontId="80" fillId="0" borderId="1">
      <alignment horizontal="left" vertical="center"/>
    </xf>
    <xf numFmtId="174" fontId="80" fillId="0" borderId="1">
      <alignment horizontal="left" vertical="center"/>
    </xf>
    <xf numFmtId="175" fontId="80" fillId="0" borderId="1">
      <alignment horizontal="left" vertical="center"/>
    </xf>
    <xf numFmtId="175" fontId="80" fillId="0" borderId="1">
      <alignment horizontal="left" vertical="center"/>
    </xf>
    <xf numFmtId="175" fontId="80" fillId="0" borderId="1">
      <alignment horizontal="left" vertical="center"/>
    </xf>
    <xf numFmtId="176" fontId="80" fillId="0" borderId="1">
      <alignment horizontal="left" vertical="center"/>
    </xf>
    <xf numFmtId="176" fontId="80" fillId="0" borderId="1">
      <alignment horizontal="left" vertical="center"/>
    </xf>
    <xf numFmtId="176" fontId="80" fillId="0" borderId="1">
      <alignment horizontal="left" vertical="center"/>
    </xf>
    <xf numFmtId="176" fontId="80" fillId="0" borderId="1">
      <alignment horizontal="left" vertical="center"/>
    </xf>
    <xf numFmtId="176" fontId="80" fillId="0" borderId="1">
      <alignment horizontal="left" vertical="center"/>
    </xf>
    <xf numFmtId="175" fontId="80" fillId="0" borderId="1">
      <alignment horizontal="left" vertical="center"/>
    </xf>
    <xf numFmtId="175" fontId="80" fillId="0" borderId="1">
      <alignment horizontal="left" vertical="center"/>
    </xf>
    <xf numFmtId="175" fontId="80" fillId="0" borderId="1">
      <alignment horizontal="left" vertical="center"/>
    </xf>
    <xf numFmtId="176" fontId="80" fillId="0" borderId="1">
      <alignment horizontal="left" vertical="center"/>
    </xf>
    <xf numFmtId="176" fontId="80" fillId="0" borderId="1">
      <alignment horizontal="left" vertical="center"/>
    </xf>
    <xf numFmtId="176" fontId="80" fillId="0" borderId="1">
      <alignment horizontal="left" vertical="center"/>
    </xf>
    <xf numFmtId="176" fontId="80" fillId="0" borderId="1">
      <alignment horizontal="left" vertical="center"/>
    </xf>
    <xf numFmtId="175" fontId="80" fillId="0" borderId="1">
      <alignment horizontal="left" vertical="center"/>
    </xf>
    <xf numFmtId="175" fontId="80" fillId="0" borderId="1">
      <alignment horizontal="left" vertical="center"/>
    </xf>
    <xf numFmtId="176" fontId="80" fillId="0" borderId="1">
      <alignment horizontal="left" vertical="center"/>
    </xf>
    <xf numFmtId="176" fontId="80" fillId="0" borderId="1">
      <alignment horizontal="left" vertical="center"/>
    </xf>
    <xf numFmtId="175" fontId="80" fillId="0" borderId="1">
      <alignment horizontal="left" vertical="center"/>
    </xf>
    <xf numFmtId="175" fontId="80" fillId="0" borderId="1">
      <alignment horizontal="left" vertical="center"/>
    </xf>
    <xf numFmtId="176" fontId="80" fillId="0" borderId="1">
      <alignment horizontal="left" vertical="center"/>
    </xf>
    <xf numFmtId="176" fontId="80" fillId="0" borderId="1">
      <alignment horizontal="left" vertical="center"/>
    </xf>
    <xf numFmtId="176" fontId="80" fillId="0" borderId="1">
      <alignment horizontal="left" vertical="center"/>
    </xf>
    <xf numFmtId="175" fontId="80" fillId="0" borderId="1">
      <alignment horizontal="left" vertical="center"/>
    </xf>
    <xf numFmtId="175" fontId="80" fillId="0" borderId="1">
      <alignment horizontal="left" vertical="center"/>
    </xf>
    <xf numFmtId="176" fontId="80" fillId="0" borderId="1">
      <alignment horizontal="left" vertical="center"/>
    </xf>
    <xf numFmtId="176" fontId="80" fillId="0" borderId="1">
      <alignment horizontal="left" vertical="center"/>
    </xf>
    <xf numFmtId="175" fontId="80" fillId="0" borderId="1">
      <alignment horizontal="left" vertical="center"/>
    </xf>
    <xf numFmtId="175" fontId="80" fillId="0" borderId="1">
      <alignment horizontal="left" vertical="center"/>
    </xf>
    <xf numFmtId="175" fontId="80" fillId="0" borderId="1">
      <alignment horizontal="left" vertical="center"/>
    </xf>
    <xf numFmtId="0" fontId="80" fillId="0" borderId="1">
      <alignment horizontal="left" vertical="center"/>
    </xf>
    <xf numFmtId="0" fontId="80" fillId="0" borderId="1">
      <alignment horizontal="left" vertical="center"/>
    </xf>
    <xf numFmtId="0" fontId="80" fillId="0" borderId="1">
      <alignment horizontal="left" vertical="center"/>
    </xf>
    <xf numFmtId="0" fontId="80" fillId="0" borderId="1">
      <alignment horizontal="left" vertical="center"/>
    </xf>
    <xf numFmtId="0" fontId="80" fillId="0" borderId="1">
      <alignment horizontal="left" vertical="center"/>
    </xf>
    <xf numFmtId="175" fontId="80" fillId="0" borderId="1">
      <alignment horizontal="left" vertical="center"/>
    </xf>
    <xf numFmtId="175" fontId="80" fillId="0" borderId="1">
      <alignment horizontal="left" vertical="center"/>
    </xf>
    <xf numFmtId="175" fontId="80" fillId="0" borderId="1">
      <alignment horizontal="left" vertical="center"/>
    </xf>
    <xf numFmtId="0" fontId="80" fillId="0" borderId="1">
      <alignment horizontal="left" vertical="center"/>
    </xf>
    <xf numFmtId="0" fontId="80" fillId="0" borderId="1">
      <alignment horizontal="left" vertical="center"/>
    </xf>
    <xf numFmtId="0" fontId="80" fillId="0" borderId="1">
      <alignment horizontal="left" vertical="center"/>
    </xf>
    <xf numFmtId="0" fontId="80" fillId="0" borderId="1">
      <alignment horizontal="left" vertical="center"/>
    </xf>
    <xf numFmtId="175" fontId="80" fillId="0" borderId="1">
      <alignment horizontal="left" vertical="center"/>
    </xf>
    <xf numFmtId="175" fontId="80" fillId="0" borderId="1">
      <alignment horizontal="left" vertical="center"/>
    </xf>
    <xf numFmtId="0" fontId="80" fillId="0" borderId="1">
      <alignment horizontal="left" vertical="center"/>
    </xf>
    <xf numFmtId="0" fontId="80" fillId="0" borderId="1">
      <alignment horizontal="left" vertical="center"/>
    </xf>
    <xf numFmtId="175" fontId="80" fillId="0" borderId="1">
      <alignment horizontal="left" vertical="center"/>
    </xf>
    <xf numFmtId="175" fontId="80" fillId="0" borderId="1">
      <alignment horizontal="left" vertical="center"/>
    </xf>
    <xf numFmtId="0" fontId="80" fillId="0" borderId="1">
      <alignment horizontal="left" vertical="center"/>
    </xf>
    <xf numFmtId="0" fontId="80" fillId="0" borderId="1">
      <alignment horizontal="left" vertical="center"/>
    </xf>
    <xf numFmtId="0" fontId="80" fillId="0" borderId="1">
      <alignment horizontal="left" vertical="center"/>
    </xf>
    <xf numFmtId="175" fontId="80" fillId="0" borderId="1">
      <alignment horizontal="left" vertical="center"/>
    </xf>
    <xf numFmtId="175" fontId="80" fillId="0" borderId="1">
      <alignment horizontal="left" vertical="center"/>
    </xf>
    <xf numFmtId="0" fontId="80" fillId="0" borderId="1">
      <alignment horizontal="left" vertical="center"/>
    </xf>
    <xf numFmtId="0" fontId="80" fillId="0" borderId="1">
      <alignment horizontal="left" vertical="center"/>
    </xf>
    <xf numFmtId="175" fontId="80" fillId="0" borderId="1">
      <alignment horizontal="left" vertical="center"/>
    </xf>
    <xf numFmtId="175" fontId="80" fillId="0" borderId="1">
      <alignment horizontal="left" vertical="center"/>
    </xf>
    <xf numFmtId="175" fontId="80" fillId="0" borderId="1">
      <alignment horizontal="left" vertical="center"/>
    </xf>
    <xf numFmtId="176" fontId="80" fillId="0" borderId="1">
      <alignment horizontal="left" vertical="center"/>
    </xf>
    <xf numFmtId="174" fontId="80" fillId="0" borderId="1">
      <alignment horizontal="left" vertical="center"/>
    </xf>
    <xf numFmtId="174" fontId="80" fillId="0" borderId="1">
      <alignment horizontal="left" vertical="center"/>
    </xf>
    <xf numFmtId="174" fontId="80" fillId="0" borderId="1">
      <alignment horizontal="left" vertical="center"/>
    </xf>
    <xf numFmtId="174" fontId="80" fillId="0" borderId="1">
      <alignment horizontal="left" vertical="center"/>
    </xf>
    <xf numFmtId="174" fontId="80" fillId="0" borderId="1">
      <alignment horizontal="left" vertical="center"/>
    </xf>
    <xf numFmtId="174" fontId="80" fillId="0" borderId="1">
      <alignment horizontal="left" vertical="center"/>
    </xf>
    <xf numFmtId="175" fontId="80" fillId="0" borderId="1">
      <alignment horizontal="left" vertical="center"/>
    </xf>
    <xf numFmtId="175" fontId="80" fillId="0" borderId="1">
      <alignment horizontal="left" vertical="center"/>
    </xf>
    <xf numFmtId="175" fontId="80" fillId="0" borderId="1">
      <alignment horizontal="left" vertical="center"/>
    </xf>
    <xf numFmtId="174" fontId="80" fillId="0" borderId="1">
      <alignment horizontal="left" vertical="center"/>
    </xf>
    <xf numFmtId="174" fontId="80" fillId="0" borderId="1">
      <alignment horizontal="left" vertical="center"/>
    </xf>
    <xf numFmtId="174" fontId="80" fillId="0" borderId="1">
      <alignment horizontal="left" vertical="center"/>
    </xf>
    <xf numFmtId="174" fontId="80" fillId="0" borderId="1">
      <alignment horizontal="left" vertical="center"/>
    </xf>
    <xf numFmtId="175" fontId="80" fillId="0" borderId="1">
      <alignment horizontal="left" vertical="center"/>
    </xf>
    <xf numFmtId="175" fontId="80" fillId="0" borderId="1">
      <alignment horizontal="left" vertical="center"/>
    </xf>
    <xf numFmtId="174" fontId="80" fillId="0" borderId="1">
      <alignment horizontal="left" vertical="center"/>
    </xf>
    <xf numFmtId="174" fontId="80" fillId="0" borderId="1">
      <alignment horizontal="left" vertical="center"/>
    </xf>
    <xf numFmtId="175" fontId="80" fillId="0" borderId="1">
      <alignment horizontal="left" vertical="center"/>
    </xf>
    <xf numFmtId="175" fontId="80" fillId="0" borderId="1">
      <alignment horizontal="left" vertical="center"/>
    </xf>
    <xf numFmtId="174" fontId="80" fillId="0" borderId="1">
      <alignment horizontal="left" vertical="center"/>
    </xf>
    <xf numFmtId="174" fontId="80" fillId="0" borderId="1">
      <alignment horizontal="left" vertical="center"/>
    </xf>
    <xf numFmtId="174" fontId="80" fillId="0" borderId="1">
      <alignment horizontal="left" vertical="center"/>
    </xf>
    <xf numFmtId="175" fontId="80" fillId="0" borderId="1">
      <alignment horizontal="left" vertical="center"/>
    </xf>
    <xf numFmtId="175" fontId="80" fillId="0" borderId="1">
      <alignment horizontal="left" vertical="center"/>
    </xf>
    <xf numFmtId="174" fontId="80" fillId="0" borderId="1">
      <alignment horizontal="left" vertical="center"/>
    </xf>
    <xf numFmtId="174" fontId="80" fillId="0" borderId="1">
      <alignment horizontal="left" vertical="center"/>
    </xf>
    <xf numFmtId="175" fontId="80" fillId="0" borderId="1">
      <alignment horizontal="left" vertical="center"/>
    </xf>
    <xf numFmtId="175" fontId="80" fillId="0" borderId="1">
      <alignment horizontal="left" vertical="center"/>
    </xf>
    <xf numFmtId="175" fontId="80" fillId="0" borderId="1">
      <alignment horizontal="left" vertical="center"/>
    </xf>
    <xf numFmtId="176" fontId="80" fillId="0" borderId="1">
      <alignment horizontal="left" vertical="center"/>
    </xf>
    <xf numFmtId="176" fontId="80" fillId="0" borderId="1">
      <alignment horizontal="left" vertical="center"/>
    </xf>
    <xf numFmtId="176" fontId="80" fillId="0" borderId="1">
      <alignment horizontal="left" vertical="center"/>
    </xf>
    <xf numFmtId="176" fontId="80" fillId="0" borderId="1">
      <alignment horizontal="left" vertical="center"/>
    </xf>
    <xf numFmtId="176" fontId="80" fillId="0" borderId="1">
      <alignment horizontal="left" vertical="center"/>
    </xf>
    <xf numFmtId="175" fontId="80" fillId="0" borderId="1">
      <alignment horizontal="left" vertical="center"/>
    </xf>
    <xf numFmtId="175" fontId="80" fillId="0" borderId="1">
      <alignment horizontal="left" vertical="center"/>
    </xf>
    <xf numFmtId="175" fontId="80" fillId="0" borderId="1">
      <alignment horizontal="left" vertical="center"/>
    </xf>
    <xf numFmtId="176" fontId="80" fillId="0" borderId="1">
      <alignment horizontal="left" vertical="center"/>
    </xf>
    <xf numFmtId="176" fontId="80" fillId="0" borderId="1">
      <alignment horizontal="left" vertical="center"/>
    </xf>
    <xf numFmtId="176" fontId="80" fillId="0" borderId="1">
      <alignment horizontal="left" vertical="center"/>
    </xf>
    <xf numFmtId="176" fontId="80" fillId="0" borderId="1">
      <alignment horizontal="left" vertical="center"/>
    </xf>
    <xf numFmtId="175" fontId="80" fillId="0" borderId="1">
      <alignment horizontal="left" vertical="center"/>
    </xf>
    <xf numFmtId="175" fontId="80" fillId="0" borderId="1">
      <alignment horizontal="left" vertical="center"/>
    </xf>
    <xf numFmtId="176" fontId="80" fillId="0" borderId="1">
      <alignment horizontal="left" vertical="center"/>
    </xf>
    <xf numFmtId="176" fontId="80" fillId="0" borderId="1">
      <alignment horizontal="left" vertical="center"/>
    </xf>
    <xf numFmtId="175" fontId="80" fillId="0" borderId="1">
      <alignment horizontal="left" vertical="center"/>
    </xf>
    <xf numFmtId="175" fontId="80" fillId="0" borderId="1">
      <alignment horizontal="left" vertical="center"/>
    </xf>
    <xf numFmtId="176" fontId="80" fillId="0" borderId="1">
      <alignment horizontal="left" vertical="center"/>
    </xf>
    <xf numFmtId="176" fontId="80" fillId="0" borderId="1">
      <alignment horizontal="left" vertical="center"/>
    </xf>
    <xf numFmtId="176" fontId="80" fillId="0" borderId="1">
      <alignment horizontal="left" vertical="center"/>
    </xf>
    <xf numFmtId="175" fontId="80" fillId="0" borderId="1">
      <alignment horizontal="left" vertical="center"/>
    </xf>
    <xf numFmtId="175" fontId="80" fillId="0" borderId="1">
      <alignment horizontal="left" vertical="center"/>
    </xf>
    <xf numFmtId="176" fontId="80" fillId="0" borderId="1">
      <alignment horizontal="left" vertical="center"/>
    </xf>
    <xf numFmtId="176" fontId="80" fillId="0" borderId="1">
      <alignment horizontal="left" vertical="center"/>
    </xf>
    <xf numFmtId="175" fontId="80" fillId="0" borderId="1">
      <alignment horizontal="left" vertical="center"/>
    </xf>
    <xf numFmtId="175" fontId="80" fillId="0" borderId="1">
      <alignment horizontal="left" vertical="center"/>
    </xf>
    <xf numFmtId="175" fontId="80" fillId="0" borderId="1">
      <alignment horizontal="left" vertical="center"/>
    </xf>
    <xf numFmtId="174" fontId="80" fillId="0" borderId="1">
      <alignment horizontal="left" vertical="center"/>
    </xf>
    <xf numFmtId="174" fontId="80" fillId="0" borderId="1">
      <alignment horizontal="left" vertical="center"/>
    </xf>
    <xf numFmtId="174" fontId="80" fillId="0" borderId="1">
      <alignment horizontal="left" vertical="center"/>
    </xf>
    <xf numFmtId="174" fontId="80" fillId="0" borderId="1">
      <alignment horizontal="left" vertical="center"/>
    </xf>
    <xf numFmtId="174" fontId="80" fillId="0" borderId="1">
      <alignment horizontal="left" vertical="center"/>
    </xf>
    <xf numFmtId="174" fontId="80" fillId="0" borderId="1">
      <alignment horizontal="left" vertical="center"/>
    </xf>
    <xf numFmtId="175" fontId="80" fillId="0" borderId="1">
      <alignment horizontal="left" vertical="center"/>
    </xf>
    <xf numFmtId="175" fontId="80" fillId="0" borderId="1">
      <alignment horizontal="left" vertical="center"/>
    </xf>
    <xf numFmtId="175" fontId="80" fillId="0" borderId="1">
      <alignment horizontal="left" vertical="center"/>
    </xf>
    <xf numFmtId="174" fontId="80" fillId="0" borderId="1">
      <alignment horizontal="left" vertical="center"/>
    </xf>
    <xf numFmtId="174" fontId="80" fillId="0" borderId="1">
      <alignment horizontal="left" vertical="center"/>
    </xf>
    <xf numFmtId="174" fontId="80" fillId="0" borderId="1">
      <alignment horizontal="left" vertical="center"/>
    </xf>
    <xf numFmtId="174" fontId="80" fillId="0" borderId="1">
      <alignment horizontal="left" vertical="center"/>
    </xf>
    <xf numFmtId="175" fontId="80" fillId="0" borderId="1">
      <alignment horizontal="left" vertical="center"/>
    </xf>
    <xf numFmtId="175" fontId="80" fillId="0" borderId="1">
      <alignment horizontal="left" vertical="center"/>
    </xf>
    <xf numFmtId="174" fontId="80" fillId="0" borderId="1">
      <alignment horizontal="left" vertical="center"/>
    </xf>
    <xf numFmtId="174" fontId="80" fillId="0" borderId="1">
      <alignment horizontal="left" vertical="center"/>
    </xf>
    <xf numFmtId="175" fontId="80" fillId="0" borderId="1">
      <alignment horizontal="left" vertical="center"/>
    </xf>
    <xf numFmtId="175" fontId="80" fillId="0" borderId="1">
      <alignment horizontal="left" vertical="center"/>
    </xf>
    <xf numFmtId="174" fontId="80" fillId="0" borderId="1">
      <alignment horizontal="left" vertical="center"/>
    </xf>
    <xf numFmtId="174" fontId="80" fillId="0" borderId="1">
      <alignment horizontal="left" vertical="center"/>
    </xf>
    <xf numFmtId="174" fontId="80" fillId="0" borderId="1">
      <alignment horizontal="left" vertical="center"/>
    </xf>
    <xf numFmtId="175" fontId="80" fillId="0" borderId="1">
      <alignment horizontal="left" vertical="center"/>
    </xf>
    <xf numFmtId="175" fontId="80" fillId="0" borderId="1">
      <alignment horizontal="left" vertical="center"/>
    </xf>
    <xf numFmtId="174" fontId="80" fillId="0" borderId="1">
      <alignment horizontal="left" vertical="center"/>
    </xf>
    <xf numFmtId="174" fontId="80" fillId="0" borderId="1">
      <alignment horizontal="left" vertical="center"/>
    </xf>
    <xf numFmtId="175" fontId="80" fillId="0" borderId="1">
      <alignment horizontal="left" vertical="center"/>
    </xf>
    <xf numFmtId="175" fontId="80" fillId="0" borderId="1">
      <alignment horizontal="left" vertical="center"/>
    </xf>
    <xf numFmtId="175" fontId="80" fillId="0" borderId="1">
      <alignment horizontal="left" vertical="center"/>
    </xf>
    <xf numFmtId="179" fontId="80" fillId="0" borderId="1">
      <alignment horizontal="left" vertical="center"/>
    </xf>
    <xf numFmtId="179" fontId="80" fillId="0" borderId="1">
      <alignment horizontal="left" vertical="center"/>
    </xf>
    <xf numFmtId="179" fontId="80" fillId="0" borderId="1">
      <alignment horizontal="left" vertical="center"/>
    </xf>
    <xf numFmtId="179" fontId="80" fillId="0" borderId="1">
      <alignment horizontal="left" vertical="center"/>
    </xf>
    <xf numFmtId="175" fontId="80" fillId="0" borderId="1">
      <alignment horizontal="left" vertical="center"/>
    </xf>
    <xf numFmtId="175" fontId="80" fillId="0" borderId="1">
      <alignment horizontal="left" vertical="center"/>
    </xf>
    <xf numFmtId="175" fontId="80" fillId="0" borderId="1">
      <alignment horizontal="left" vertical="center"/>
    </xf>
    <xf numFmtId="0" fontId="80" fillId="0" borderId="1">
      <alignment horizontal="left" vertical="center"/>
    </xf>
    <xf numFmtId="0" fontId="80" fillId="0" borderId="1">
      <alignment horizontal="left" vertical="center"/>
    </xf>
    <xf numFmtId="0" fontId="80" fillId="0" borderId="1">
      <alignment horizontal="left" vertical="center"/>
    </xf>
    <xf numFmtId="0" fontId="80" fillId="0" borderId="1">
      <alignment horizontal="left" vertical="center"/>
    </xf>
    <xf numFmtId="0" fontId="80" fillId="0" borderId="1">
      <alignment horizontal="left" vertical="center"/>
    </xf>
    <xf numFmtId="175" fontId="80" fillId="0" borderId="1">
      <alignment horizontal="left" vertical="center"/>
    </xf>
    <xf numFmtId="175" fontId="80" fillId="0" borderId="1">
      <alignment horizontal="left" vertical="center"/>
    </xf>
    <xf numFmtId="175" fontId="80" fillId="0" borderId="1">
      <alignment horizontal="left" vertical="center"/>
    </xf>
    <xf numFmtId="0" fontId="80" fillId="0" borderId="1">
      <alignment horizontal="left" vertical="center"/>
    </xf>
    <xf numFmtId="0" fontId="80" fillId="0" borderId="1">
      <alignment horizontal="left" vertical="center"/>
    </xf>
    <xf numFmtId="0" fontId="80" fillId="0" borderId="1">
      <alignment horizontal="left" vertical="center"/>
    </xf>
    <xf numFmtId="0" fontId="80" fillId="0" borderId="1">
      <alignment horizontal="left" vertical="center"/>
    </xf>
    <xf numFmtId="175" fontId="80" fillId="0" borderId="1">
      <alignment horizontal="left" vertical="center"/>
    </xf>
    <xf numFmtId="175" fontId="80" fillId="0" borderId="1">
      <alignment horizontal="left" vertical="center"/>
    </xf>
    <xf numFmtId="0" fontId="80" fillId="0" borderId="1">
      <alignment horizontal="left" vertical="center"/>
    </xf>
    <xf numFmtId="0" fontId="80" fillId="0" borderId="1">
      <alignment horizontal="left" vertical="center"/>
    </xf>
    <xf numFmtId="175" fontId="80" fillId="0" borderId="1">
      <alignment horizontal="left" vertical="center"/>
    </xf>
    <xf numFmtId="175" fontId="80" fillId="0" borderId="1">
      <alignment horizontal="left" vertical="center"/>
    </xf>
    <xf numFmtId="0" fontId="80" fillId="0" borderId="1">
      <alignment horizontal="left" vertical="center"/>
    </xf>
    <xf numFmtId="0" fontId="80" fillId="0" borderId="1">
      <alignment horizontal="left" vertical="center"/>
    </xf>
    <xf numFmtId="0" fontId="80" fillId="0" borderId="1">
      <alignment horizontal="left" vertical="center"/>
    </xf>
    <xf numFmtId="175" fontId="80" fillId="0" borderId="1">
      <alignment horizontal="left" vertical="center"/>
    </xf>
    <xf numFmtId="175" fontId="80" fillId="0" borderId="1">
      <alignment horizontal="left" vertical="center"/>
    </xf>
    <xf numFmtId="0" fontId="80" fillId="0" borderId="1">
      <alignment horizontal="left" vertical="center"/>
    </xf>
    <xf numFmtId="0" fontId="80" fillId="0" borderId="1">
      <alignment horizontal="left" vertical="center"/>
    </xf>
    <xf numFmtId="175" fontId="80" fillId="0" borderId="1">
      <alignment horizontal="left" vertical="center"/>
    </xf>
    <xf numFmtId="175" fontId="80" fillId="0" borderId="1">
      <alignment horizontal="left" vertical="center"/>
    </xf>
    <xf numFmtId="175" fontId="80" fillId="0" borderId="1">
      <alignment horizontal="left" vertical="center"/>
    </xf>
    <xf numFmtId="0" fontId="81" fillId="0" borderId="19" applyNumberFormat="0" applyFill="0" applyAlignment="0" applyProtection="0"/>
    <xf numFmtId="0" fontId="81" fillId="0" borderId="19" applyNumberFormat="0" applyFill="0" applyAlignment="0" applyProtection="0"/>
    <xf numFmtId="0" fontId="81" fillId="0" borderId="19" applyNumberFormat="0" applyFill="0" applyAlignment="0" applyProtection="0"/>
    <xf numFmtId="0" fontId="81" fillId="0" borderId="19" applyNumberFormat="0" applyFill="0" applyAlignment="0" applyProtection="0"/>
    <xf numFmtId="0" fontId="82" fillId="0" borderId="20" applyNumberFormat="0" applyFill="0" applyAlignment="0" applyProtection="0"/>
    <xf numFmtId="0" fontId="21" fillId="0" borderId="2" applyNumberFormat="0" applyFill="0" applyAlignment="0" applyProtection="0"/>
    <xf numFmtId="0" fontId="21" fillId="0" borderId="2" applyNumberFormat="0" applyFill="0" applyAlignment="0" applyProtection="0"/>
    <xf numFmtId="0" fontId="21" fillId="0" borderId="2" applyNumberFormat="0" applyFill="0" applyAlignment="0" applyProtection="0"/>
    <xf numFmtId="0" fontId="21" fillId="0" borderId="2" applyNumberFormat="0" applyFill="0" applyAlignment="0" applyProtection="0"/>
    <xf numFmtId="0" fontId="21" fillId="0" borderId="2" applyNumberFormat="0" applyFill="0" applyAlignment="0" applyProtection="0"/>
    <xf numFmtId="0" fontId="21" fillId="0" borderId="2" applyNumberFormat="0" applyFill="0" applyAlignment="0" applyProtection="0"/>
    <xf numFmtId="0" fontId="21" fillId="0" borderId="2" applyNumberFormat="0" applyFill="0" applyAlignment="0" applyProtection="0"/>
    <xf numFmtId="0" fontId="21" fillId="0" borderId="2" applyNumberFormat="0" applyFill="0" applyAlignment="0" applyProtection="0"/>
    <xf numFmtId="0" fontId="82" fillId="0" borderId="20" applyNumberFormat="0" applyFill="0" applyAlignment="0" applyProtection="0"/>
    <xf numFmtId="0" fontId="82" fillId="0" borderId="20" applyNumberFormat="0" applyFill="0" applyAlignment="0" applyProtection="0"/>
    <xf numFmtId="0" fontId="82" fillId="0" borderId="20" applyNumberFormat="0" applyFill="0" applyAlignment="0" applyProtection="0"/>
    <xf numFmtId="0" fontId="82" fillId="0" borderId="20" applyNumberFormat="0" applyFill="0" applyAlignment="0" applyProtection="0"/>
    <xf numFmtId="0" fontId="82" fillId="0" borderId="20" applyNumberFormat="0" applyFill="0" applyAlignment="0" applyProtection="0"/>
    <xf numFmtId="0" fontId="82" fillId="0" borderId="20" applyNumberFormat="0" applyFill="0" applyAlignment="0" applyProtection="0"/>
    <xf numFmtId="0" fontId="82" fillId="0" borderId="20" applyNumberFormat="0" applyFill="0" applyAlignment="0" applyProtection="0"/>
    <xf numFmtId="0" fontId="82" fillId="0" borderId="20" applyNumberFormat="0" applyFill="0" applyAlignment="0" applyProtection="0"/>
    <xf numFmtId="0" fontId="82" fillId="0" borderId="20" applyNumberFormat="0" applyFill="0" applyAlignment="0" applyProtection="0"/>
    <xf numFmtId="0" fontId="82" fillId="0" borderId="20" applyNumberFormat="0" applyFill="0" applyAlignment="0" applyProtection="0"/>
    <xf numFmtId="0" fontId="82" fillId="0" borderId="20" applyNumberFormat="0" applyFill="0" applyAlignment="0" applyProtection="0"/>
    <xf numFmtId="0" fontId="82" fillId="0" borderId="20" applyNumberFormat="0" applyFill="0" applyAlignment="0" applyProtection="0"/>
    <xf numFmtId="0" fontId="82" fillId="0" borderId="20" applyNumberFormat="0" applyFill="0" applyAlignment="0" applyProtection="0"/>
    <xf numFmtId="0" fontId="82" fillId="0" borderId="20" applyNumberFormat="0" applyFill="0" applyAlignment="0" applyProtection="0"/>
    <xf numFmtId="0" fontId="82" fillId="0" borderId="20" applyNumberFormat="0" applyFill="0" applyAlignment="0" applyProtection="0"/>
    <xf numFmtId="0" fontId="82" fillId="0" borderId="20" applyNumberFormat="0" applyFill="0" applyAlignment="0" applyProtection="0"/>
    <xf numFmtId="0" fontId="82" fillId="0" borderId="20" applyNumberFormat="0" applyFill="0" applyAlignment="0" applyProtection="0"/>
    <xf numFmtId="0" fontId="82" fillId="0" borderId="20" applyNumberFormat="0" applyFill="0" applyAlignment="0" applyProtection="0"/>
    <xf numFmtId="0" fontId="82" fillId="0" borderId="20" applyNumberFormat="0" applyFill="0" applyAlignment="0" applyProtection="0"/>
    <xf numFmtId="0" fontId="82" fillId="0" borderId="20" applyNumberFormat="0" applyFill="0" applyAlignment="0" applyProtection="0"/>
    <xf numFmtId="0" fontId="82" fillId="0" borderId="20" applyNumberFormat="0" applyFill="0" applyAlignment="0" applyProtection="0"/>
    <xf numFmtId="0" fontId="82" fillId="0" borderId="20" applyNumberFormat="0" applyFill="0" applyAlignment="0" applyProtection="0"/>
    <xf numFmtId="0" fontId="81" fillId="0" borderId="19" applyNumberFormat="0" applyFill="0" applyAlignment="0" applyProtection="0"/>
    <xf numFmtId="0" fontId="81" fillId="0" borderId="19" applyNumberFormat="0" applyFill="0" applyAlignment="0" applyProtection="0"/>
    <xf numFmtId="0" fontId="81" fillId="0" borderId="19" applyNumberFormat="0" applyFill="0" applyAlignment="0" applyProtection="0"/>
    <xf numFmtId="0" fontId="81" fillId="0" borderId="19" applyNumberFormat="0" applyFill="0" applyAlignment="0" applyProtection="0"/>
    <xf numFmtId="0" fontId="81" fillId="0" borderId="19" applyNumberFormat="0" applyFill="0" applyAlignment="0" applyProtection="0"/>
    <xf numFmtId="0" fontId="81" fillId="0" borderId="19" applyNumberFormat="0" applyFill="0" applyAlignment="0" applyProtection="0"/>
    <xf numFmtId="0" fontId="82" fillId="0" borderId="20" applyNumberFormat="0" applyFill="0" applyAlignment="0" applyProtection="0"/>
    <xf numFmtId="0" fontId="81" fillId="0" borderId="19" applyNumberFormat="0" applyFill="0" applyAlignment="0" applyProtection="0"/>
    <xf numFmtId="0" fontId="81" fillId="0" borderId="19" applyNumberFormat="0" applyFill="0" applyAlignment="0" applyProtection="0"/>
    <xf numFmtId="0" fontId="82" fillId="0" borderId="20" applyNumberFormat="0" applyFill="0" applyAlignment="0" applyProtection="0"/>
    <xf numFmtId="0" fontId="81" fillId="0" borderId="19" applyNumberFormat="0" applyFill="0" applyAlignment="0" applyProtection="0"/>
    <xf numFmtId="0" fontId="82" fillId="0" borderId="20" applyNumberFormat="0" applyFill="0" applyAlignment="0" applyProtection="0"/>
    <xf numFmtId="0" fontId="82" fillId="0" borderId="20" applyNumberFormat="0" applyFill="0" applyAlignment="0" applyProtection="0"/>
    <xf numFmtId="0" fontId="21" fillId="0" borderId="2" applyNumberFormat="0" applyFill="0" applyAlignment="0" applyProtection="0"/>
    <xf numFmtId="0" fontId="21" fillId="0" borderId="2" applyNumberFormat="0" applyFill="0" applyAlignment="0" applyProtection="0"/>
    <xf numFmtId="0" fontId="21" fillId="0" borderId="2" applyNumberFormat="0" applyFill="0" applyAlignment="0" applyProtection="0"/>
    <xf numFmtId="0" fontId="21" fillId="0" borderId="2" applyNumberFormat="0" applyFill="0" applyAlignment="0" applyProtection="0"/>
    <xf numFmtId="0" fontId="21" fillId="0" borderId="2" applyNumberFormat="0" applyFill="0" applyAlignment="0" applyProtection="0"/>
    <xf numFmtId="0" fontId="21" fillId="0" borderId="2" applyNumberFormat="0" applyFill="0" applyAlignment="0" applyProtection="0"/>
    <xf numFmtId="0" fontId="21" fillId="0" borderId="2" applyNumberFormat="0" applyFill="0" applyAlignment="0" applyProtection="0"/>
    <xf numFmtId="0" fontId="81" fillId="0" borderId="19" applyNumberFormat="0" applyFill="0" applyAlignment="0" applyProtection="0"/>
    <xf numFmtId="0" fontId="21" fillId="0" borderId="2" applyNumberFormat="0" applyFill="0" applyAlignment="0" applyProtection="0"/>
    <xf numFmtId="0" fontId="21" fillId="0" borderId="2" applyNumberFormat="0" applyFill="0" applyAlignment="0" applyProtection="0"/>
    <xf numFmtId="0" fontId="21" fillId="0" borderId="2" applyNumberFormat="0" applyFill="0" applyAlignment="0" applyProtection="0"/>
    <xf numFmtId="0" fontId="21" fillId="0" borderId="2" applyNumberFormat="0" applyFill="0" applyAlignment="0" applyProtection="0"/>
    <xf numFmtId="0" fontId="21" fillId="0" borderId="2" applyNumberFormat="0" applyFill="0" applyAlignment="0" applyProtection="0"/>
    <xf numFmtId="0" fontId="21" fillId="0" borderId="2" applyNumberFormat="0" applyFill="0" applyAlignment="0" applyProtection="0"/>
    <xf numFmtId="0" fontId="21" fillId="0" borderId="2" applyNumberFormat="0" applyFill="0" applyAlignment="0" applyProtection="0"/>
    <xf numFmtId="0" fontId="81" fillId="0" borderId="19" applyNumberFormat="0" applyFill="0" applyAlignment="0" applyProtection="0"/>
    <xf numFmtId="0" fontId="81" fillId="0" borderId="19" applyNumberFormat="0" applyFill="0" applyAlignment="0" applyProtection="0"/>
    <xf numFmtId="0" fontId="81" fillId="0" borderId="19" applyNumberFormat="0" applyFill="0" applyAlignment="0" applyProtection="0"/>
    <xf numFmtId="0" fontId="81" fillId="0" borderId="19" applyNumberFormat="0" applyFill="0" applyAlignment="0" applyProtection="0"/>
    <xf numFmtId="0" fontId="81" fillId="0" borderId="19" applyNumberFormat="0" applyFill="0" applyAlignment="0" applyProtection="0"/>
    <xf numFmtId="0" fontId="81" fillId="0" borderId="19" applyNumberFormat="0" applyFill="0" applyAlignment="0" applyProtection="0"/>
    <xf numFmtId="0" fontId="81" fillId="0" borderId="19" applyNumberFormat="0" applyFill="0" applyAlignment="0" applyProtection="0"/>
    <xf numFmtId="0" fontId="81" fillId="0" borderId="19" applyNumberFormat="0" applyFill="0" applyAlignment="0" applyProtection="0"/>
    <xf numFmtId="0" fontId="82" fillId="0" borderId="20" applyNumberFormat="0" applyFill="0" applyAlignment="0" applyProtection="0"/>
    <xf numFmtId="0" fontId="82" fillId="0" borderId="20" applyNumberFormat="0" applyFill="0" applyAlignment="0" applyProtection="0"/>
    <xf numFmtId="0" fontId="82" fillId="0" borderId="20" applyNumberFormat="0" applyFill="0" applyAlignment="0" applyProtection="0"/>
    <xf numFmtId="0" fontId="82" fillId="0" borderId="20" applyNumberFormat="0" applyFill="0" applyAlignment="0" applyProtection="0"/>
    <xf numFmtId="0" fontId="21" fillId="0" borderId="2" applyNumberFormat="0" applyFill="0" applyAlignment="0" applyProtection="0"/>
    <xf numFmtId="0" fontId="21" fillId="0" borderId="2" applyNumberFormat="0" applyFill="0" applyAlignment="0" applyProtection="0"/>
    <xf numFmtId="0" fontId="21" fillId="0" borderId="2" applyNumberFormat="0" applyFill="0" applyAlignment="0" applyProtection="0"/>
    <xf numFmtId="0" fontId="21" fillId="0" borderId="2"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4" fillId="0" borderId="22"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84" fillId="0" borderId="21" applyNumberFormat="0" applyFill="0" applyAlignment="0" applyProtection="0"/>
    <xf numFmtId="0" fontId="84" fillId="0" borderId="21" applyNumberFormat="0" applyFill="0" applyAlignment="0" applyProtection="0"/>
    <xf numFmtId="0" fontId="84" fillId="0" borderId="21" applyNumberFormat="0" applyFill="0" applyAlignment="0" applyProtection="0"/>
    <xf numFmtId="0" fontId="84" fillId="0" borderId="21" applyNumberFormat="0" applyFill="0" applyAlignment="0" applyProtection="0"/>
    <xf numFmtId="0" fontId="84" fillId="0" borderId="21" applyNumberFormat="0" applyFill="0" applyAlignment="0" applyProtection="0"/>
    <xf numFmtId="0" fontId="84" fillId="0" borderId="21" applyNumberFormat="0" applyFill="0" applyAlignment="0" applyProtection="0"/>
    <xf numFmtId="0" fontId="84" fillId="0" borderId="21" applyNumberFormat="0" applyFill="0" applyAlignment="0" applyProtection="0"/>
    <xf numFmtId="0" fontId="84" fillId="0" borderId="21" applyNumberFormat="0" applyFill="0" applyAlignment="0" applyProtection="0"/>
    <xf numFmtId="0" fontId="84" fillId="0" borderId="21" applyNumberFormat="0" applyFill="0" applyAlignment="0" applyProtection="0"/>
    <xf numFmtId="0" fontId="84" fillId="0" borderId="21" applyNumberFormat="0" applyFill="0" applyAlignment="0" applyProtection="0"/>
    <xf numFmtId="0" fontId="84" fillId="0" borderId="21" applyNumberFormat="0" applyFill="0" applyAlignment="0" applyProtection="0"/>
    <xf numFmtId="0" fontId="84" fillId="0" borderId="21" applyNumberFormat="0" applyFill="0" applyAlignment="0" applyProtection="0"/>
    <xf numFmtId="0" fontId="84" fillId="0" borderId="21" applyNumberFormat="0" applyFill="0" applyAlignment="0" applyProtection="0"/>
    <xf numFmtId="0" fontId="84" fillId="0" borderId="21" applyNumberFormat="0" applyFill="0" applyAlignment="0" applyProtection="0"/>
    <xf numFmtId="0" fontId="84" fillId="0" borderId="21" applyNumberFormat="0" applyFill="0" applyAlignment="0" applyProtection="0"/>
    <xf numFmtId="0" fontId="84" fillId="0" borderId="21" applyNumberFormat="0" applyFill="0" applyAlignment="0" applyProtection="0"/>
    <xf numFmtId="0" fontId="84" fillId="0" borderId="21" applyNumberFormat="0" applyFill="0" applyAlignment="0" applyProtection="0"/>
    <xf numFmtId="0" fontId="84" fillId="0" borderId="21" applyNumberFormat="0" applyFill="0" applyAlignment="0" applyProtection="0"/>
    <xf numFmtId="0" fontId="84" fillId="0" borderId="21" applyNumberFormat="0" applyFill="0" applyAlignment="0" applyProtection="0"/>
    <xf numFmtId="0" fontId="84" fillId="0" borderId="21" applyNumberFormat="0" applyFill="0" applyAlignment="0" applyProtection="0"/>
    <xf numFmtId="0" fontId="84" fillId="0" borderId="22" applyNumberFormat="0" applyFill="0" applyAlignment="0" applyProtection="0"/>
    <xf numFmtId="0" fontId="84" fillId="0" borderId="21" applyNumberFormat="0" applyFill="0" applyAlignment="0" applyProtection="0"/>
    <xf numFmtId="0" fontId="84" fillId="0" borderId="21" applyNumberFormat="0" applyFill="0" applyAlignment="0" applyProtection="0"/>
    <xf numFmtId="0" fontId="84" fillId="0" borderId="22" applyNumberFormat="0" applyFill="0" applyAlignment="0" applyProtection="0"/>
    <xf numFmtId="0" fontId="84" fillId="0" borderId="22" applyNumberFormat="0" applyFill="0" applyAlignment="0" applyProtection="0"/>
    <xf numFmtId="0" fontId="84" fillId="0" borderId="22"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4" fillId="0" borderId="21"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4" fillId="0" borderId="21" applyNumberFormat="0" applyFill="0" applyAlignment="0" applyProtection="0"/>
    <xf numFmtId="0" fontId="83" fillId="0" borderId="21" applyNumberFormat="0" applyFill="0" applyAlignment="0" applyProtection="0"/>
    <xf numFmtId="0" fontId="84" fillId="0" borderId="21" applyNumberFormat="0" applyFill="0" applyAlignment="0" applyProtection="0"/>
    <xf numFmtId="0" fontId="84" fillId="0" borderId="21"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83" fillId="0" borderId="21"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4" fillId="0" borderId="21" applyNumberFormat="0" applyFill="0" applyAlignment="0" applyProtection="0"/>
    <xf numFmtId="0" fontId="84" fillId="0" borderId="21" applyNumberFormat="0" applyFill="0" applyAlignment="0" applyProtection="0"/>
    <xf numFmtId="0" fontId="84" fillId="0" borderId="21" applyNumberFormat="0" applyFill="0" applyAlignment="0" applyProtection="0"/>
    <xf numFmtId="0" fontId="84" fillId="0" borderId="21"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6" fillId="0" borderId="25"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86" fillId="0" borderId="25"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86" fillId="0" borderId="25" applyNumberFormat="0" applyFill="0" applyAlignment="0" applyProtection="0"/>
    <xf numFmtId="0" fontId="86" fillId="0" borderId="25" applyNumberFormat="0" applyFill="0" applyAlignment="0" applyProtection="0"/>
    <xf numFmtId="0" fontId="86" fillId="0" borderId="25"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6" fillId="0" borderId="26"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6" fillId="0" borderId="26" applyNumberFormat="0" applyFill="0" applyAlignment="0" applyProtection="0"/>
    <xf numFmtId="0" fontId="85" fillId="0" borderId="24"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85" fillId="0" borderId="24"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5" fillId="0" borderId="24"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86" fillId="0" borderId="26"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85"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189" fontId="6" fillId="0" borderId="0">
      <protection locked="0"/>
    </xf>
    <xf numFmtId="189" fontId="6" fillId="0" borderId="0">
      <protection locked="0"/>
    </xf>
    <xf numFmtId="189" fontId="6" fillId="0" borderId="0">
      <protection locked="0"/>
    </xf>
    <xf numFmtId="189" fontId="6" fillId="0" borderId="0">
      <protection locked="0"/>
    </xf>
    <xf numFmtId="189" fontId="6" fillId="0" borderId="0">
      <protection locked="0"/>
    </xf>
    <xf numFmtId="189" fontId="6" fillId="0" borderId="0">
      <protection locked="0"/>
    </xf>
    <xf numFmtId="189" fontId="6" fillId="0" borderId="0">
      <protection locked="0"/>
    </xf>
    <xf numFmtId="189" fontId="6" fillId="0" borderId="0">
      <protection locked="0"/>
    </xf>
    <xf numFmtId="189" fontId="6" fillId="0" borderId="0">
      <protection locked="0"/>
    </xf>
    <xf numFmtId="189" fontId="6" fillId="0" borderId="0">
      <protection locked="0"/>
    </xf>
    <xf numFmtId="189" fontId="6" fillId="0" borderId="0">
      <protection locked="0"/>
    </xf>
    <xf numFmtId="189" fontId="6" fillId="0" borderId="0">
      <protection locked="0"/>
    </xf>
    <xf numFmtId="189" fontId="6" fillId="0" borderId="0">
      <protection locked="0"/>
    </xf>
    <xf numFmtId="189" fontId="6" fillId="0" borderId="0">
      <protection locked="0"/>
    </xf>
    <xf numFmtId="0" fontId="87" fillId="0" borderId="27">
      <alignment horizontal="center"/>
    </xf>
    <xf numFmtId="0" fontId="87" fillId="0" borderId="27">
      <alignment horizontal="center"/>
    </xf>
    <xf numFmtId="174" fontId="87" fillId="0" borderId="27">
      <alignment horizontal="center"/>
    </xf>
    <xf numFmtId="175" fontId="87" fillId="0" borderId="27">
      <alignment horizontal="center"/>
    </xf>
    <xf numFmtId="176" fontId="87" fillId="0" borderId="27">
      <alignment horizontal="center"/>
    </xf>
    <xf numFmtId="174" fontId="87" fillId="0" borderId="27">
      <alignment horizontal="center"/>
    </xf>
    <xf numFmtId="175" fontId="87" fillId="0" borderId="27">
      <alignment horizontal="center"/>
    </xf>
    <xf numFmtId="175" fontId="87" fillId="0" borderId="27">
      <alignment horizontal="center"/>
    </xf>
    <xf numFmtId="175" fontId="87" fillId="0" borderId="27">
      <alignment horizontal="center"/>
    </xf>
    <xf numFmtId="176" fontId="87" fillId="0" borderId="27">
      <alignment horizontal="center"/>
    </xf>
    <xf numFmtId="174" fontId="87" fillId="0" borderId="27">
      <alignment horizontal="center"/>
    </xf>
    <xf numFmtId="175" fontId="87" fillId="0" borderId="27">
      <alignment horizontal="center"/>
    </xf>
    <xf numFmtId="175" fontId="87" fillId="0" borderId="27">
      <alignment horizontal="center"/>
    </xf>
    <xf numFmtId="176" fontId="87" fillId="0" borderId="27">
      <alignment horizontal="center"/>
    </xf>
    <xf numFmtId="174" fontId="87" fillId="0" borderId="27">
      <alignment horizontal="center"/>
    </xf>
    <xf numFmtId="175" fontId="87" fillId="0" borderId="27">
      <alignment horizontal="center"/>
    </xf>
    <xf numFmtId="175" fontId="87" fillId="0" borderId="27">
      <alignment horizontal="center"/>
    </xf>
    <xf numFmtId="174" fontId="87" fillId="0" borderId="27">
      <alignment horizontal="center"/>
    </xf>
    <xf numFmtId="175" fontId="87" fillId="0" borderId="27">
      <alignment horizontal="center"/>
    </xf>
    <xf numFmtId="179" fontId="87" fillId="0" borderId="27">
      <alignment horizontal="center"/>
    </xf>
    <xf numFmtId="175" fontId="87" fillId="0" borderId="27">
      <alignment horizontal="center"/>
    </xf>
    <xf numFmtId="175" fontId="87" fillId="0" borderId="27">
      <alignment horizontal="center"/>
    </xf>
    <xf numFmtId="0" fontId="87" fillId="0" borderId="0">
      <alignment horizontal="center"/>
    </xf>
    <xf numFmtId="0" fontId="87" fillId="0" borderId="0">
      <alignment horizontal="center"/>
    </xf>
    <xf numFmtId="174" fontId="87" fillId="0" borderId="0">
      <alignment horizontal="center"/>
    </xf>
    <xf numFmtId="175" fontId="87" fillId="0" borderId="0">
      <alignment horizontal="center"/>
    </xf>
    <xf numFmtId="176" fontId="87" fillId="0" borderId="0">
      <alignment horizontal="center"/>
    </xf>
    <xf numFmtId="174" fontId="87" fillId="0" borderId="0">
      <alignment horizontal="center"/>
    </xf>
    <xf numFmtId="175" fontId="87" fillId="0" borderId="0">
      <alignment horizontal="center"/>
    </xf>
    <xf numFmtId="175" fontId="87" fillId="0" borderId="0">
      <alignment horizontal="center"/>
    </xf>
    <xf numFmtId="175" fontId="87" fillId="0" borderId="0">
      <alignment horizontal="center"/>
    </xf>
    <xf numFmtId="176" fontId="87" fillId="0" borderId="0">
      <alignment horizontal="center"/>
    </xf>
    <xf numFmtId="174" fontId="87" fillId="0" borderId="0">
      <alignment horizontal="center"/>
    </xf>
    <xf numFmtId="175" fontId="87" fillId="0" borderId="0">
      <alignment horizontal="center"/>
    </xf>
    <xf numFmtId="175" fontId="87" fillId="0" borderId="0">
      <alignment horizontal="center"/>
    </xf>
    <xf numFmtId="176" fontId="87" fillId="0" borderId="0">
      <alignment horizontal="center"/>
    </xf>
    <xf numFmtId="174" fontId="87" fillId="0" borderId="0">
      <alignment horizontal="center"/>
    </xf>
    <xf numFmtId="175" fontId="87" fillId="0" borderId="0">
      <alignment horizontal="center"/>
    </xf>
    <xf numFmtId="175" fontId="87" fillId="0" borderId="0">
      <alignment horizontal="center"/>
    </xf>
    <xf numFmtId="174" fontId="87" fillId="0" borderId="0">
      <alignment horizontal="center"/>
    </xf>
    <xf numFmtId="175" fontId="87" fillId="0" borderId="0">
      <alignment horizontal="center"/>
    </xf>
    <xf numFmtId="179" fontId="87" fillId="0" borderId="0">
      <alignment horizontal="center"/>
    </xf>
    <xf numFmtId="175" fontId="87" fillId="0" borderId="0">
      <alignment horizontal="center"/>
    </xf>
    <xf numFmtId="175" fontId="87" fillId="0" borderId="0">
      <alignment horizontal="center"/>
    </xf>
    <xf numFmtId="0" fontId="73" fillId="0" borderId="0" applyProtection="0">
      <alignment horizontal="right"/>
    </xf>
    <xf numFmtId="0" fontId="73" fillId="0" borderId="0" applyProtection="0">
      <alignment horizontal="right"/>
    </xf>
    <xf numFmtId="174" fontId="73" fillId="0" borderId="0" applyProtection="0">
      <alignment horizontal="right"/>
    </xf>
    <xf numFmtId="175" fontId="73" fillId="0" borderId="0" applyProtection="0">
      <alignment horizontal="right"/>
    </xf>
    <xf numFmtId="176" fontId="73" fillId="0" borderId="0" applyProtection="0">
      <alignment horizontal="right"/>
    </xf>
    <xf numFmtId="174" fontId="73" fillId="0" borderId="0" applyProtection="0">
      <alignment horizontal="right"/>
    </xf>
    <xf numFmtId="175" fontId="73" fillId="0" borderId="0" applyProtection="0">
      <alignment horizontal="right"/>
    </xf>
    <xf numFmtId="175" fontId="73" fillId="0" borderId="0" applyProtection="0">
      <alignment horizontal="right"/>
    </xf>
    <xf numFmtId="175" fontId="73" fillId="0" borderId="0" applyProtection="0">
      <alignment horizontal="right"/>
    </xf>
    <xf numFmtId="176" fontId="73" fillId="0" borderId="0" applyProtection="0">
      <alignment horizontal="right"/>
    </xf>
    <xf numFmtId="174" fontId="73" fillId="0" borderId="0" applyProtection="0">
      <alignment horizontal="right"/>
    </xf>
    <xf numFmtId="175" fontId="73" fillId="0" borderId="0" applyProtection="0">
      <alignment horizontal="right"/>
    </xf>
    <xf numFmtId="175" fontId="73" fillId="0" borderId="0" applyProtection="0">
      <alignment horizontal="right"/>
    </xf>
    <xf numFmtId="174" fontId="73" fillId="0" borderId="0" applyProtection="0">
      <alignment horizontal="right"/>
    </xf>
    <xf numFmtId="175" fontId="73" fillId="0" borderId="0" applyProtection="0">
      <alignment horizontal="right"/>
    </xf>
    <xf numFmtId="179" fontId="73" fillId="0" borderId="0" applyProtection="0">
      <alignment horizontal="right"/>
    </xf>
    <xf numFmtId="175" fontId="73" fillId="0" borderId="0" applyProtection="0">
      <alignment horizontal="right"/>
    </xf>
    <xf numFmtId="175" fontId="73" fillId="0" borderId="0" applyProtection="0">
      <alignment horizontal="right"/>
    </xf>
    <xf numFmtId="190" fontId="6" fillId="0" borderId="0" applyFont="0" applyFill="0" applyBorder="0" applyAlignment="0" applyProtection="0"/>
    <xf numFmtId="190" fontId="6" fillId="0" borderId="0" applyFont="0" applyFill="0" applyBorder="0" applyAlignment="0" applyProtection="0"/>
    <xf numFmtId="0" fontId="88" fillId="0" borderId="28" applyNumberFormat="0" applyFill="0" applyAlignment="0" applyProtection="0"/>
    <xf numFmtId="0" fontId="88" fillId="0" borderId="28" applyNumberFormat="0" applyFill="0" applyAlignment="0" applyProtection="0"/>
    <xf numFmtId="0" fontId="88" fillId="0" borderId="28" applyNumberFormat="0" applyFill="0" applyAlignment="0" applyProtection="0"/>
    <xf numFmtId="0" fontId="88" fillId="0" borderId="28" applyNumberFormat="0" applyFill="0" applyAlignment="0" applyProtection="0"/>
    <xf numFmtId="0" fontId="88" fillId="0" borderId="28" applyNumberFormat="0" applyFill="0" applyAlignment="0" applyProtection="0"/>
    <xf numFmtId="0" fontId="88" fillId="0" borderId="28" applyNumberFormat="0" applyFill="0" applyAlignment="0" applyProtection="0"/>
    <xf numFmtId="0" fontId="88" fillId="0" borderId="28" applyNumberFormat="0" applyFill="0" applyAlignment="0" applyProtection="0"/>
    <xf numFmtId="0" fontId="88" fillId="0" borderId="28" applyNumberFormat="0" applyFill="0" applyAlignment="0" applyProtection="0"/>
    <xf numFmtId="0" fontId="88" fillId="0" borderId="28" applyNumberFormat="0" applyFill="0" applyAlignment="0" applyProtection="0"/>
    <xf numFmtId="0" fontId="88" fillId="0" borderId="28" applyNumberFormat="0" applyFill="0" applyAlignment="0" applyProtection="0"/>
    <xf numFmtId="0" fontId="88" fillId="0" borderId="28" applyNumberFormat="0" applyFill="0" applyAlignment="0" applyProtection="0"/>
    <xf numFmtId="0" fontId="88" fillId="0" borderId="28" applyNumberFormat="0" applyFill="0" applyAlignment="0" applyProtection="0"/>
    <xf numFmtId="0" fontId="88" fillId="0" borderId="28" applyNumberFormat="0" applyFill="0" applyAlignment="0" applyProtection="0"/>
    <xf numFmtId="0" fontId="88" fillId="0" borderId="28" applyNumberFormat="0" applyFill="0" applyAlignment="0" applyProtection="0"/>
    <xf numFmtId="0" fontId="88" fillId="0" borderId="28" applyNumberFormat="0" applyFill="0" applyAlignment="0" applyProtection="0"/>
    <xf numFmtId="0" fontId="88" fillId="0" borderId="28" applyNumberFormat="0" applyFill="0" applyAlignment="0" applyProtection="0"/>
    <xf numFmtId="0" fontId="88" fillId="0" borderId="28" applyNumberFormat="0" applyFill="0" applyAlignment="0" applyProtection="0"/>
    <xf numFmtId="0" fontId="88" fillId="0" borderId="28" applyNumberFormat="0" applyFill="0" applyAlignment="0" applyProtection="0"/>
    <xf numFmtId="39" fontId="89" fillId="0" borderId="0">
      <protection locked="0"/>
    </xf>
    <xf numFmtId="173" fontId="89" fillId="0" borderId="0"/>
    <xf numFmtId="37" fontId="90" fillId="0" borderId="0"/>
    <xf numFmtId="37" fontId="90" fillId="0" borderId="0"/>
    <xf numFmtId="0" fontId="91" fillId="0" borderId="0" applyNumberFormat="0" applyFill="0" applyBorder="0">
      <protection locked="0"/>
    </xf>
    <xf numFmtId="174" fontId="92" fillId="0" borderId="0" applyFill="0" applyBorder="0" applyProtection="0"/>
    <xf numFmtId="175" fontId="92" fillId="0" borderId="0" applyFill="0" applyBorder="0" applyProtection="0"/>
    <xf numFmtId="0" fontId="8" fillId="31" borderId="14" applyNumberFormat="0" applyBorder="0" applyAlignment="0" applyProtection="0"/>
    <xf numFmtId="0" fontId="8" fillId="31" borderId="14" applyNumberFormat="0" applyBorder="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26" fillId="92" borderId="4" applyNumberFormat="0" applyAlignment="0" applyProtection="0"/>
    <xf numFmtId="0" fontId="26" fillId="92" borderId="4"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3" fillId="39" borderId="16" applyNumberFormat="0" applyAlignment="0" applyProtection="0"/>
    <xf numFmtId="0" fontId="93" fillId="39" borderId="16" applyNumberFormat="0" applyAlignment="0" applyProtection="0"/>
    <xf numFmtId="0" fontId="94" fillId="39" borderId="15" applyNumberFormat="0" applyAlignment="0" applyProtection="0"/>
    <xf numFmtId="0" fontId="93" fillId="39" borderId="16"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93" fillId="39" borderId="16"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26" fillId="92" borderId="4"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26" fillId="92" borderId="4"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4"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4" fillId="39" borderId="15"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26" fillId="92" borderId="4"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6"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3"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0" fontId="94" fillId="39" borderId="15" applyNumberFormat="0" applyAlignment="0" applyProtection="0"/>
    <xf numFmtId="191" fontId="95" fillId="0" borderId="0" applyFont="0" applyFill="0" applyBorder="0" applyProtection="0">
      <alignment horizontal="center"/>
    </xf>
    <xf numFmtId="0" fontId="48" fillId="93" borderId="0" applyNumberFormat="0" applyFont="0" applyBorder="0" applyProtection="0"/>
    <xf numFmtId="0" fontId="48" fillId="93" borderId="0" applyNumberFormat="0" applyFont="0" applyBorder="0" applyProtection="0"/>
    <xf numFmtId="0" fontId="96" fillId="0" borderId="29" applyNumberFormat="0" applyFill="0" applyAlignment="0" applyProtection="0"/>
    <xf numFmtId="0" fontId="96" fillId="0" borderId="29" applyNumberFormat="0" applyFill="0" applyAlignment="0" applyProtection="0"/>
    <xf numFmtId="0" fontId="96" fillId="0" borderId="29" applyNumberFormat="0" applyFill="0" applyAlignment="0" applyProtection="0"/>
    <xf numFmtId="0" fontId="96" fillId="0" borderId="29" applyNumberFormat="0" applyFill="0" applyAlignment="0" applyProtection="0"/>
    <xf numFmtId="0" fontId="78" fillId="0" borderId="30"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97" fillId="0" borderId="31" applyNumberFormat="0" applyFill="0" applyAlignment="0" applyProtection="0"/>
    <xf numFmtId="0" fontId="97" fillId="0" borderId="31" applyNumberFormat="0" applyFill="0" applyAlignment="0" applyProtection="0"/>
    <xf numFmtId="0" fontId="97" fillId="0" borderId="31" applyNumberFormat="0" applyFill="0" applyAlignment="0" applyProtection="0"/>
    <xf numFmtId="0" fontId="97" fillId="0" borderId="31" applyNumberFormat="0" applyFill="0" applyAlignment="0" applyProtection="0"/>
    <xf numFmtId="0" fontId="97" fillId="0" borderId="31" applyNumberFormat="0" applyFill="0" applyAlignment="0" applyProtection="0"/>
    <xf numFmtId="0" fontId="97" fillId="0" borderId="31" applyNumberFormat="0" applyFill="0" applyAlignment="0" applyProtection="0"/>
    <xf numFmtId="0" fontId="97" fillId="0" borderId="31" applyNumberFormat="0" applyFill="0" applyAlignment="0" applyProtection="0"/>
    <xf numFmtId="0" fontId="97" fillId="0" borderId="31" applyNumberFormat="0" applyFill="0" applyAlignment="0" applyProtection="0"/>
    <xf numFmtId="0" fontId="97" fillId="0" borderId="31" applyNumberFormat="0" applyFill="0" applyAlignment="0" applyProtection="0"/>
    <xf numFmtId="0" fontId="97" fillId="0" borderId="31" applyNumberFormat="0" applyFill="0" applyAlignment="0" applyProtection="0"/>
    <xf numFmtId="0" fontId="97" fillId="0" borderId="31" applyNumberFormat="0" applyFill="0" applyAlignment="0" applyProtection="0"/>
    <xf numFmtId="0" fontId="97" fillId="0" borderId="31" applyNumberFormat="0" applyFill="0" applyAlignment="0" applyProtection="0"/>
    <xf numFmtId="0" fontId="97" fillId="0" borderId="31" applyNumberFormat="0" applyFill="0" applyAlignment="0" applyProtection="0"/>
    <xf numFmtId="0" fontId="97" fillId="0" borderId="31" applyNumberFormat="0" applyFill="0" applyAlignment="0" applyProtection="0"/>
    <xf numFmtId="0" fontId="97" fillId="0" borderId="31" applyNumberFormat="0" applyFill="0" applyAlignment="0" applyProtection="0"/>
    <xf numFmtId="0" fontId="97" fillId="0" borderId="31" applyNumberFormat="0" applyFill="0" applyAlignment="0" applyProtection="0"/>
    <xf numFmtId="0" fontId="97" fillId="0" borderId="31" applyNumberFormat="0" applyFill="0" applyAlignment="0" applyProtection="0"/>
    <xf numFmtId="0" fontId="97" fillId="0" borderId="31" applyNumberFormat="0" applyFill="0" applyAlignment="0" applyProtection="0"/>
    <xf numFmtId="0" fontId="97" fillId="0" borderId="31" applyNumberFormat="0" applyFill="0" applyAlignment="0" applyProtection="0"/>
    <xf numFmtId="0" fontId="97" fillId="0" borderId="31" applyNumberFormat="0" applyFill="0" applyAlignment="0" applyProtection="0"/>
    <xf numFmtId="0" fontId="78" fillId="0" borderId="30" applyNumberFormat="0" applyFill="0" applyAlignment="0" applyProtection="0"/>
    <xf numFmtId="0" fontId="97" fillId="0" borderId="31" applyNumberFormat="0" applyFill="0" applyAlignment="0" applyProtection="0"/>
    <xf numFmtId="0" fontId="97" fillId="0" borderId="31" applyNumberFormat="0" applyFill="0" applyAlignment="0" applyProtection="0"/>
    <xf numFmtId="0" fontId="78" fillId="0" borderId="30" applyNumberFormat="0" applyFill="0" applyAlignment="0" applyProtection="0"/>
    <xf numFmtId="0" fontId="78" fillId="0" borderId="30" applyNumberFormat="0" applyFill="0" applyAlignment="0" applyProtection="0"/>
    <xf numFmtId="0" fontId="78" fillId="0" borderId="30" applyNumberFormat="0" applyFill="0" applyAlignment="0" applyProtection="0"/>
    <xf numFmtId="0" fontId="96" fillId="0" borderId="29" applyNumberFormat="0" applyFill="0" applyAlignment="0" applyProtection="0"/>
    <xf numFmtId="0" fontId="96" fillId="0" borderId="29" applyNumberFormat="0" applyFill="0" applyAlignment="0" applyProtection="0"/>
    <xf numFmtId="0" fontId="96" fillId="0" borderId="29" applyNumberFormat="0" applyFill="0" applyAlignment="0" applyProtection="0"/>
    <xf numFmtId="0" fontId="96" fillId="0" borderId="29" applyNumberFormat="0" applyFill="0" applyAlignment="0" applyProtection="0"/>
    <xf numFmtId="0" fontId="96" fillId="0" borderId="29" applyNumberFormat="0" applyFill="0" applyAlignment="0" applyProtection="0"/>
    <xf numFmtId="0" fontId="96" fillId="0" borderId="29" applyNumberFormat="0" applyFill="0" applyAlignment="0" applyProtection="0"/>
    <xf numFmtId="0" fontId="97" fillId="0" borderId="31" applyNumberFormat="0" applyFill="0" applyAlignment="0" applyProtection="0"/>
    <xf numFmtId="0" fontId="96" fillId="0" borderId="29" applyNumberFormat="0" applyFill="0" applyAlignment="0" applyProtection="0"/>
    <xf numFmtId="0" fontId="96" fillId="0" borderId="29" applyNumberFormat="0" applyFill="0" applyAlignment="0" applyProtection="0"/>
    <xf numFmtId="0" fontId="97" fillId="0" borderId="31" applyNumberFormat="0" applyFill="0" applyAlignment="0" applyProtection="0"/>
    <xf numFmtId="0" fontId="96" fillId="0" borderId="29" applyNumberFormat="0" applyFill="0" applyAlignment="0" applyProtection="0"/>
    <xf numFmtId="0" fontId="97" fillId="0" borderId="31" applyNumberFormat="0" applyFill="0" applyAlignment="0" applyProtection="0"/>
    <xf numFmtId="0" fontId="97" fillId="0" borderId="31"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96" fillId="0" borderId="29"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96" fillId="0" borderId="29" applyNumberFormat="0" applyFill="0" applyAlignment="0" applyProtection="0"/>
    <xf numFmtId="0" fontId="96" fillId="0" borderId="29" applyNumberFormat="0" applyFill="0" applyAlignment="0" applyProtection="0"/>
    <xf numFmtId="0" fontId="96" fillId="0" borderId="29" applyNumberFormat="0" applyFill="0" applyAlignment="0" applyProtection="0"/>
    <xf numFmtId="0" fontId="96" fillId="0" borderId="29" applyNumberFormat="0" applyFill="0" applyAlignment="0" applyProtection="0"/>
    <xf numFmtId="0" fontId="96" fillId="0" borderId="29" applyNumberFormat="0" applyFill="0" applyAlignment="0" applyProtection="0"/>
    <xf numFmtId="0" fontId="96" fillId="0" borderId="29" applyNumberFormat="0" applyFill="0" applyAlignment="0" applyProtection="0"/>
    <xf numFmtId="0" fontId="96" fillId="0" borderId="29" applyNumberFormat="0" applyFill="0" applyAlignment="0" applyProtection="0"/>
    <xf numFmtId="0" fontId="96" fillId="0" borderId="29" applyNumberFormat="0" applyFill="0" applyAlignment="0" applyProtection="0"/>
    <xf numFmtId="0" fontId="97" fillId="0" borderId="31" applyNumberFormat="0" applyFill="0" applyAlignment="0" applyProtection="0"/>
    <xf numFmtId="0" fontId="97" fillId="0" borderId="31" applyNumberFormat="0" applyFill="0" applyAlignment="0" applyProtection="0"/>
    <xf numFmtId="0" fontId="97" fillId="0" borderId="31" applyNumberFormat="0" applyFill="0" applyAlignment="0" applyProtection="0"/>
    <xf numFmtId="0" fontId="97" fillId="0" borderId="31"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174" fontId="98" fillId="94" borderId="0">
      <alignment horizontal="right"/>
    </xf>
    <xf numFmtId="175" fontId="98" fillId="94" borderId="0">
      <alignment horizontal="right"/>
    </xf>
    <xf numFmtId="17" fontId="99" fillId="0" borderId="0" applyFont="0" applyFill="0" applyBorder="0">
      <protection locked="0"/>
    </xf>
    <xf numFmtId="0" fontId="100" fillId="2" borderId="0" applyNumberFormat="0" applyBorder="0" applyAlignment="0" applyProtection="0"/>
    <xf numFmtId="0" fontId="100" fillId="2" borderId="0" applyNumberFormat="0" applyBorder="0" applyAlignment="0" applyProtection="0"/>
    <xf numFmtId="0" fontId="100" fillId="2" borderId="0" applyNumberFormat="0" applyBorder="0" applyAlignment="0" applyProtection="0"/>
    <xf numFmtId="0" fontId="100" fillId="2" borderId="0" applyNumberFormat="0" applyBorder="0" applyAlignment="0" applyProtection="0"/>
    <xf numFmtId="0" fontId="78" fillId="39" borderId="0" applyNumberFormat="0" applyBorder="0" applyAlignment="0" applyProtection="0"/>
    <xf numFmtId="0" fontId="47" fillId="95" borderId="0" applyNumberFormat="0" applyBorder="0" applyAlignment="0" applyProtection="0"/>
    <xf numFmtId="0" fontId="47" fillId="95" borderId="0" applyNumberFormat="0" applyBorder="0" applyAlignment="0" applyProtection="0"/>
    <xf numFmtId="0" fontId="47" fillId="95" borderId="0" applyNumberFormat="0" applyBorder="0" applyAlignment="0" applyProtection="0"/>
    <xf numFmtId="0" fontId="47" fillId="95" borderId="0" applyNumberFormat="0" applyBorder="0" applyAlignment="0" applyProtection="0"/>
    <xf numFmtId="0" fontId="47" fillId="95" borderId="0" applyNumberFormat="0" applyBorder="0" applyAlignment="0" applyProtection="0"/>
    <xf numFmtId="0" fontId="47" fillId="95" borderId="0" applyNumberFormat="0" applyBorder="0" applyAlignment="0" applyProtection="0"/>
    <xf numFmtId="0" fontId="47" fillId="95" borderId="0" applyNumberFormat="0" applyBorder="0" applyAlignment="0" applyProtection="0"/>
    <xf numFmtId="0" fontId="100" fillId="39" borderId="0" applyNumberFormat="0" applyBorder="0" applyAlignment="0" applyProtection="0"/>
    <xf numFmtId="0" fontId="100" fillId="39" borderId="0" applyNumberFormat="0" applyBorder="0" applyAlignment="0" applyProtection="0"/>
    <xf numFmtId="0" fontId="47" fillId="95" borderId="0" applyNumberFormat="0" applyBorder="0" applyAlignment="0" applyProtection="0"/>
    <xf numFmtId="0" fontId="100" fillId="39" borderId="0" applyNumberFormat="0" applyBorder="0" applyAlignment="0" applyProtection="0"/>
    <xf numFmtId="0" fontId="100" fillId="39" borderId="0" applyNumberFormat="0" applyBorder="0" applyAlignment="0" applyProtection="0"/>
    <xf numFmtId="0" fontId="100" fillId="39" borderId="0" applyNumberFormat="0" applyBorder="0" applyAlignment="0" applyProtection="0"/>
    <xf numFmtId="0" fontId="100" fillId="39" borderId="0" applyNumberFormat="0" applyBorder="0" applyAlignment="0" applyProtection="0"/>
    <xf numFmtId="0" fontId="100" fillId="39" borderId="0" applyNumberFormat="0" applyBorder="0" applyAlignment="0" applyProtection="0"/>
    <xf numFmtId="0" fontId="100" fillId="39" borderId="0" applyNumberFormat="0" applyBorder="0" applyAlignment="0" applyProtection="0"/>
    <xf numFmtId="0" fontId="100" fillId="39" borderId="0" applyNumberFormat="0" applyBorder="0" applyAlignment="0" applyProtection="0"/>
    <xf numFmtId="0" fontId="100" fillId="39" borderId="0" applyNumberFormat="0" applyBorder="0" applyAlignment="0" applyProtection="0"/>
    <xf numFmtId="0" fontId="100" fillId="39" borderId="0" applyNumberFormat="0" applyBorder="0" applyAlignment="0" applyProtection="0"/>
    <xf numFmtId="0" fontId="100" fillId="39" borderId="0" applyNumberFormat="0" applyBorder="0" applyAlignment="0" applyProtection="0"/>
    <xf numFmtId="0" fontId="100" fillId="39" borderId="0" applyNumberFormat="0" applyBorder="0" applyAlignment="0" applyProtection="0"/>
    <xf numFmtId="0" fontId="100" fillId="39" borderId="0" applyNumberFormat="0" applyBorder="0" applyAlignment="0" applyProtection="0"/>
    <xf numFmtId="0" fontId="47" fillId="95" borderId="0" applyNumberFormat="0" applyBorder="0" applyAlignment="0" applyProtection="0"/>
    <xf numFmtId="0" fontId="47" fillId="95" borderId="0" applyNumberFormat="0" applyBorder="0" applyAlignment="0" applyProtection="0"/>
    <xf numFmtId="0" fontId="47" fillId="95" borderId="0" applyNumberFormat="0" applyBorder="0" applyAlignment="0" applyProtection="0"/>
    <xf numFmtId="0" fontId="47" fillId="95" borderId="0" applyNumberFormat="0" applyBorder="0" applyAlignment="0" applyProtection="0"/>
    <xf numFmtId="0" fontId="47" fillId="95" borderId="0" applyNumberFormat="0" applyBorder="0" applyAlignment="0" applyProtection="0"/>
    <xf numFmtId="0" fontId="47" fillId="95" borderId="0" applyNumberFormat="0" applyBorder="0" applyAlignment="0" applyProtection="0"/>
    <xf numFmtId="0" fontId="47" fillId="95" borderId="0" applyNumberFormat="0" applyBorder="0" applyAlignment="0" applyProtection="0"/>
    <xf numFmtId="0" fontId="47" fillId="95" borderId="0" applyNumberFormat="0" applyBorder="0" applyAlignment="0" applyProtection="0"/>
    <xf numFmtId="0" fontId="78" fillId="39" borderId="0" applyNumberFormat="0" applyBorder="0" applyAlignment="0" applyProtection="0"/>
    <xf numFmtId="0" fontId="100" fillId="39" borderId="0" applyNumberFormat="0" applyBorder="0" applyAlignment="0" applyProtection="0"/>
    <xf numFmtId="0" fontId="100" fillId="39" borderId="0" applyNumberFormat="0" applyBorder="0" applyAlignment="0" applyProtection="0"/>
    <xf numFmtId="0" fontId="78" fillId="39" borderId="0" applyNumberFormat="0" applyBorder="0" applyAlignment="0" applyProtection="0"/>
    <xf numFmtId="0" fontId="78" fillId="39" borderId="0" applyNumberFormat="0" applyBorder="0" applyAlignment="0" applyProtection="0"/>
    <xf numFmtId="0" fontId="78" fillId="39" borderId="0" applyNumberFormat="0" applyBorder="0" applyAlignment="0" applyProtection="0"/>
    <xf numFmtId="0" fontId="100" fillId="2" borderId="0" applyNumberFormat="0" applyBorder="0" applyAlignment="0" applyProtection="0"/>
    <xf numFmtId="0" fontId="100" fillId="2" borderId="0" applyNumberFormat="0" applyBorder="0" applyAlignment="0" applyProtection="0"/>
    <xf numFmtId="0" fontId="100" fillId="2" borderId="0" applyNumberFormat="0" applyBorder="0" applyAlignment="0" applyProtection="0"/>
    <xf numFmtId="0" fontId="100" fillId="2" borderId="0" applyNumberFormat="0" applyBorder="0" applyAlignment="0" applyProtection="0"/>
    <xf numFmtId="0" fontId="100" fillId="2" borderId="0" applyNumberFormat="0" applyBorder="0" applyAlignment="0" applyProtection="0"/>
    <xf numFmtId="0" fontId="100" fillId="2" borderId="0" applyNumberFormat="0" applyBorder="0" applyAlignment="0" applyProtection="0"/>
    <xf numFmtId="0" fontId="47" fillId="95" borderId="0" applyNumberFormat="0" applyBorder="0" applyAlignment="0" applyProtection="0"/>
    <xf numFmtId="0" fontId="100" fillId="2" borderId="0" applyNumberFormat="0" applyBorder="0" applyAlignment="0" applyProtection="0"/>
    <xf numFmtId="0" fontId="100" fillId="2" borderId="0" applyNumberFormat="0" applyBorder="0" applyAlignment="0" applyProtection="0"/>
    <xf numFmtId="0" fontId="47" fillId="95" borderId="0" applyNumberFormat="0" applyBorder="0" applyAlignment="0" applyProtection="0"/>
    <xf numFmtId="0" fontId="100" fillId="2" borderId="0" applyNumberFormat="0" applyBorder="0" applyAlignment="0" applyProtection="0"/>
    <xf numFmtId="0" fontId="100" fillId="39" borderId="0" applyNumberFormat="0" applyBorder="0" applyAlignment="0" applyProtection="0"/>
    <xf numFmtId="0" fontId="100" fillId="39" borderId="0" applyNumberFormat="0" applyBorder="0" applyAlignment="0" applyProtection="0"/>
    <xf numFmtId="0" fontId="47" fillId="95" borderId="0" applyNumberFormat="0" applyBorder="0" applyAlignment="0" applyProtection="0"/>
    <xf numFmtId="0" fontId="47" fillId="95" borderId="0" applyNumberFormat="0" applyBorder="0" applyAlignment="0" applyProtection="0"/>
    <xf numFmtId="0" fontId="47" fillId="95" borderId="0" applyNumberFormat="0" applyBorder="0" applyAlignment="0" applyProtection="0"/>
    <xf numFmtId="0" fontId="47" fillId="95" borderId="0" applyNumberFormat="0" applyBorder="0" applyAlignment="0" applyProtection="0"/>
    <xf numFmtId="0" fontId="47" fillId="95" borderId="0" applyNumberFormat="0" applyBorder="0" applyAlignment="0" applyProtection="0"/>
    <xf numFmtId="0" fontId="47" fillId="95" borderId="0" applyNumberFormat="0" applyBorder="0" applyAlignment="0" applyProtection="0"/>
    <xf numFmtId="0" fontId="47" fillId="95" borderId="0" applyNumberFormat="0" applyBorder="0" applyAlignment="0" applyProtection="0"/>
    <xf numFmtId="0" fontId="100" fillId="2" borderId="0" applyNumberFormat="0" applyBorder="0" applyAlignment="0" applyProtection="0"/>
    <xf numFmtId="0" fontId="47" fillId="95" borderId="0" applyNumberFormat="0" applyBorder="0" applyAlignment="0" applyProtection="0"/>
    <xf numFmtId="0" fontId="47" fillId="95" borderId="0" applyNumberFormat="0" applyBorder="0" applyAlignment="0" applyProtection="0"/>
    <xf numFmtId="0" fontId="47" fillId="95" borderId="0" applyNumberFormat="0" applyBorder="0" applyAlignment="0" applyProtection="0"/>
    <xf numFmtId="0" fontId="47" fillId="95" borderId="0" applyNumberFormat="0" applyBorder="0" applyAlignment="0" applyProtection="0"/>
    <xf numFmtId="0" fontId="47" fillId="95" borderId="0" applyNumberFormat="0" applyBorder="0" applyAlignment="0" applyProtection="0"/>
    <xf numFmtId="0" fontId="47" fillId="95" borderId="0" applyNumberFormat="0" applyBorder="0" applyAlignment="0" applyProtection="0"/>
    <xf numFmtId="0" fontId="47" fillId="95" borderId="0" applyNumberFormat="0" applyBorder="0" applyAlignment="0" applyProtection="0"/>
    <xf numFmtId="0" fontId="100" fillId="2" borderId="0" applyNumberFormat="0" applyBorder="0" applyAlignment="0" applyProtection="0"/>
    <xf numFmtId="0" fontId="100" fillId="2" borderId="0" applyNumberFormat="0" applyBorder="0" applyAlignment="0" applyProtection="0"/>
    <xf numFmtId="0" fontId="100" fillId="2" borderId="0" applyNumberFormat="0" applyBorder="0" applyAlignment="0" applyProtection="0"/>
    <xf numFmtId="0" fontId="100" fillId="2" borderId="0" applyNumberFormat="0" applyBorder="0" applyAlignment="0" applyProtection="0"/>
    <xf numFmtId="0" fontId="100" fillId="2" borderId="0" applyNumberFormat="0" applyBorder="0" applyAlignment="0" applyProtection="0"/>
    <xf numFmtId="0" fontId="100" fillId="2" borderId="0" applyNumberFormat="0" applyBorder="0" applyAlignment="0" applyProtection="0"/>
    <xf numFmtId="0" fontId="100" fillId="2" borderId="0" applyNumberFormat="0" applyBorder="0" applyAlignment="0" applyProtection="0"/>
    <xf numFmtId="0" fontId="100" fillId="2" borderId="0" applyNumberFormat="0" applyBorder="0" applyAlignment="0" applyProtection="0"/>
    <xf numFmtId="0" fontId="100" fillId="39" borderId="0" applyNumberFormat="0" applyBorder="0" applyAlignment="0" applyProtection="0"/>
    <xf numFmtId="0" fontId="100" fillId="39" borderId="0" applyNumberFormat="0" applyBorder="0" applyAlignment="0" applyProtection="0"/>
    <xf numFmtId="0" fontId="100" fillId="39" borderId="0" applyNumberFormat="0" applyBorder="0" applyAlignment="0" applyProtection="0"/>
    <xf numFmtId="0" fontId="100" fillId="39" borderId="0" applyNumberFormat="0" applyBorder="0" applyAlignment="0" applyProtection="0"/>
    <xf numFmtId="0" fontId="47" fillId="95" borderId="0" applyNumberFormat="0" applyBorder="0" applyAlignment="0" applyProtection="0"/>
    <xf numFmtId="0" fontId="47" fillId="95" borderId="0" applyNumberFormat="0" applyBorder="0" applyAlignment="0" applyProtection="0"/>
    <xf numFmtId="0" fontId="47" fillId="95" borderId="0" applyNumberFormat="0" applyBorder="0" applyAlignment="0" applyProtection="0"/>
    <xf numFmtId="0" fontId="47" fillId="95" borderId="0" applyNumberFormat="0" applyBorder="0" applyAlignment="0" applyProtection="0"/>
    <xf numFmtId="37" fontId="101" fillId="0" borderId="0"/>
    <xf numFmtId="192" fontId="102" fillId="0" borderId="0"/>
    <xf numFmtId="193" fontId="6" fillId="0" borderId="0"/>
    <xf numFmtId="193" fontId="6" fillId="0" borderId="0"/>
    <xf numFmtId="194" fontId="6" fillId="0" borderId="0"/>
    <xf numFmtId="194" fontId="6" fillId="0" borderId="0"/>
    <xf numFmtId="194" fontId="6" fillId="0" borderId="0"/>
    <xf numFmtId="194" fontId="6" fillId="0" borderId="0"/>
    <xf numFmtId="0" fontId="3" fillId="0" borderId="0"/>
    <xf numFmtId="174" fontId="3" fillId="0" borderId="0"/>
    <xf numFmtId="175" fontId="3" fillId="0" borderId="0"/>
    <xf numFmtId="176" fontId="3" fillId="0" borderId="0"/>
    <xf numFmtId="174" fontId="3" fillId="0" borderId="0"/>
    <xf numFmtId="175" fontId="3" fillId="0" borderId="0"/>
    <xf numFmtId="175" fontId="3" fillId="0" borderId="0"/>
    <xf numFmtId="175" fontId="3" fillId="0" borderId="0"/>
    <xf numFmtId="176"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174" fontId="3" fillId="0" borderId="0"/>
    <xf numFmtId="175" fontId="3" fillId="0" borderId="0"/>
    <xf numFmtId="176" fontId="3" fillId="0" borderId="0"/>
    <xf numFmtId="174" fontId="3" fillId="0" borderId="0"/>
    <xf numFmtId="175" fontId="3" fillId="0" borderId="0"/>
    <xf numFmtId="175" fontId="3" fillId="0" borderId="0"/>
    <xf numFmtId="0" fontId="6" fillId="0" borderId="0"/>
    <xf numFmtId="174" fontId="6" fillId="0" borderId="0"/>
    <xf numFmtId="175" fontId="6" fillId="0" borderId="0"/>
    <xf numFmtId="175" fontId="6" fillId="0" borderId="0"/>
    <xf numFmtId="179" fontId="3" fillId="0" borderId="0"/>
    <xf numFmtId="0" fontId="3" fillId="0" borderId="0"/>
    <xf numFmtId="175" fontId="3" fillId="0" borderId="0"/>
    <xf numFmtId="175" fontId="3" fillId="0" borderId="0"/>
    <xf numFmtId="175" fontId="3" fillId="0" borderId="0"/>
    <xf numFmtId="180" fontId="3"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3" fillId="0" borderId="0"/>
    <xf numFmtId="175" fontId="3" fillId="0" borderId="0"/>
    <xf numFmtId="176" fontId="3" fillId="0" borderId="0"/>
    <xf numFmtId="174" fontId="3" fillId="0" borderId="0"/>
    <xf numFmtId="175" fontId="3" fillId="0" borderId="0"/>
    <xf numFmtId="175" fontId="3" fillId="0" borderId="0"/>
    <xf numFmtId="175" fontId="3" fillId="0" borderId="0"/>
    <xf numFmtId="0" fontId="3" fillId="0" borderId="0"/>
    <xf numFmtId="176"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174" fontId="3" fillId="0" borderId="0"/>
    <xf numFmtId="175" fontId="3" fillId="0" borderId="0"/>
    <xf numFmtId="176" fontId="3" fillId="0" borderId="0"/>
    <xf numFmtId="174" fontId="3" fillId="0" borderId="0"/>
    <xf numFmtId="175" fontId="3" fillId="0" borderId="0"/>
    <xf numFmtId="175" fontId="3" fillId="0" borderId="0"/>
    <xf numFmtId="0" fontId="8" fillId="74" borderId="0"/>
    <xf numFmtId="174" fontId="8" fillId="74" borderId="0"/>
    <xf numFmtId="175" fontId="8" fillId="74" borderId="0"/>
    <xf numFmtId="175" fontId="8" fillId="74" borderId="0"/>
    <xf numFmtId="179" fontId="8" fillId="74" borderId="0"/>
    <xf numFmtId="175" fontId="8" fillId="74" borderId="0"/>
    <xf numFmtId="175" fontId="3" fillId="0" borderId="0"/>
    <xf numFmtId="0" fontId="3"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3" fillId="0" borderId="0"/>
    <xf numFmtId="174" fontId="3" fillId="0" borderId="0"/>
    <xf numFmtId="175" fontId="3" fillId="0" borderId="0"/>
    <xf numFmtId="176" fontId="3" fillId="0" borderId="0"/>
    <xf numFmtId="174" fontId="3" fillId="0" borderId="0"/>
    <xf numFmtId="175" fontId="3" fillId="0" borderId="0"/>
    <xf numFmtId="175" fontId="3" fillId="0" borderId="0"/>
    <xf numFmtId="175" fontId="3" fillId="0" borderId="0"/>
    <xf numFmtId="176"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174" fontId="3" fillId="0" borderId="0"/>
    <xf numFmtId="175" fontId="3" fillId="0" borderId="0"/>
    <xf numFmtId="176" fontId="3" fillId="0" borderId="0"/>
    <xf numFmtId="174" fontId="3" fillId="0" borderId="0"/>
    <xf numFmtId="175" fontId="3" fillId="0" borderId="0"/>
    <xf numFmtId="175" fontId="3" fillId="0" borderId="0"/>
    <xf numFmtId="0" fontId="8" fillId="74" borderId="0"/>
    <xf numFmtId="174" fontId="8" fillId="74" borderId="0"/>
    <xf numFmtId="175" fontId="8" fillId="74" borderId="0"/>
    <xf numFmtId="175" fontId="8" fillId="74" borderId="0"/>
    <xf numFmtId="179" fontId="3" fillId="0" borderId="0"/>
    <xf numFmtId="175" fontId="3" fillId="0" borderId="0"/>
    <xf numFmtId="175" fontId="3" fillId="0" borderId="0"/>
    <xf numFmtId="0" fontId="3" fillId="0" borderId="0"/>
    <xf numFmtId="0"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3" fillId="0" borderId="0"/>
    <xf numFmtId="174" fontId="3" fillId="0" borderId="0"/>
    <xf numFmtId="175" fontId="3" fillId="0" borderId="0"/>
    <xf numFmtId="176" fontId="3" fillId="0" borderId="0"/>
    <xf numFmtId="174" fontId="3" fillId="0" borderId="0"/>
    <xf numFmtId="175" fontId="3" fillId="0" borderId="0"/>
    <xf numFmtId="175" fontId="3" fillId="0" borderId="0"/>
    <xf numFmtId="175" fontId="3" fillId="0" borderId="0"/>
    <xf numFmtId="176"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174" fontId="3" fillId="0" borderId="0"/>
    <xf numFmtId="175" fontId="3" fillId="0" borderId="0"/>
    <xf numFmtId="176" fontId="3" fillId="0" borderId="0"/>
    <xf numFmtId="174" fontId="3" fillId="0" borderId="0"/>
    <xf numFmtId="175" fontId="3" fillId="0" borderId="0"/>
    <xf numFmtId="175" fontId="3" fillId="0" borderId="0"/>
    <xf numFmtId="0" fontId="8" fillId="74" borderId="0"/>
    <xf numFmtId="174" fontId="8" fillId="74" borderId="0"/>
    <xf numFmtId="175" fontId="8" fillId="74" borderId="0"/>
    <xf numFmtId="175" fontId="8" fillId="74" borderId="0"/>
    <xf numFmtId="179" fontId="8" fillId="74" borderId="0"/>
    <xf numFmtId="175" fontId="8" fillId="74" borderId="0"/>
    <xf numFmtId="175" fontId="3" fillId="0" borderId="0"/>
    <xf numFmtId="0" fontId="3"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175" fontId="6" fillId="0" borderId="0"/>
    <xf numFmtId="176" fontId="6" fillId="0" borderId="0"/>
    <xf numFmtId="174" fontId="6" fillId="0" borderId="0"/>
    <xf numFmtId="175" fontId="6" fillId="0" borderId="0"/>
    <xf numFmtId="176"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5" fontId="3"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0" fontId="8" fillId="74" borderId="0"/>
    <xf numFmtId="174" fontId="8" fillId="74" borderId="0"/>
    <xf numFmtId="174" fontId="8" fillId="74" borderId="0"/>
    <xf numFmtId="175" fontId="8" fillId="74" borderId="0"/>
    <xf numFmtId="0" fontId="3" fillId="0" borderId="0"/>
    <xf numFmtId="174" fontId="3" fillId="0" borderId="0"/>
    <xf numFmtId="175" fontId="3" fillId="0" borderId="0"/>
    <xf numFmtId="175" fontId="3" fillId="0" borderId="0"/>
    <xf numFmtId="175" fontId="8" fillId="74" borderId="0"/>
    <xf numFmtId="0" fontId="8" fillId="74" borderId="0"/>
    <xf numFmtId="174" fontId="8" fillId="74" borderId="0"/>
    <xf numFmtId="175" fontId="8" fillId="74" borderId="0"/>
    <xf numFmtId="175" fontId="8" fillId="74" borderId="0"/>
    <xf numFmtId="0" fontId="3" fillId="0" borderId="0"/>
    <xf numFmtId="174" fontId="3" fillId="0" borderId="0"/>
    <xf numFmtId="175" fontId="3" fillId="0" borderId="0"/>
    <xf numFmtId="175" fontId="3" fillId="0" borderId="0"/>
    <xf numFmtId="175" fontId="8" fillId="74" borderId="0"/>
    <xf numFmtId="179" fontId="3" fillId="0" borderId="0"/>
    <xf numFmtId="175" fontId="3" fillId="0" borderId="0"/>
    <xf numFmtId="175" fontId="3" fillId="0" borderId="0"/>
    <xf numFmtId="0" fontId="3"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32" fillId="0" borderId="0"/>
    <xf numFmtId="0"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5" fontId="3"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0" fontId="8" fillId="74" borderId="0"/>
    <xf numFmtId="174" fontId="8" fillId="74" borderId="0"/>
    <xf numFmtId="174" fontId="8" fillId="74" borderId="0"/>
    <xf numFmtId="175" fontId="8" fillId="74" borderId="0"/>
    <xf numFmtId="0" fontId="3" fillId="0" borderId="0"/>
    <xf numFmtId="174" fontId="3" fillId="0" borderId="0"/>
    <xf numFmtId="175" fontId="3" fillId="0" borderId="0"/>
    <xf numFmtId="175" fontId="3" fillId="0" borderId="0"/>
    <xf numFmtId="175" fontId="8" fillId="74" borderId="0"/>
    <xf numFmtId="0" fontId="8" fillId="74" borderId="0"/>
    <xf numFmtId="174" fontId="8" fillId="74" borderId="0"/>
    <xf numFmtId="175" fontId="8" fillId="74" borderId="0"/>
    <xf numFmtId="175" fontId="8" fillId="74" borderId="0"/>
    <xf numFmtId="0" fontId="3" fillId="0" borderId="0"/>
    <xf numFmtId="174" fontId="3" fillId="0" borderId="0"/>
    <xf numFmtId="175" fontId="3" fillId="0" borderId="0"/>
    <xf numFmtId="175" fontId="3" fillId="0" borderId="0"/>
    <xf numFmtId="175" fontId="8" fillId="74" borderId="0"/>
    <xf numFmtId="175" fontId="3" fillId="0" borderId="0"/>
    <xf numFmtId="0" fontId="3"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5" fontId="3"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5" fontId="3" fillId="0" borderId="0"/>
    <xf numFmtId="0" fontId="3"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5" fontId="3"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5" fontId="3" fillId="0" borderId="0"/>
    <xf numFmtId="0" fontId="3"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3"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5" fontId="3" fillId="0" borderId="0"/>
    <xf numFmtId="0" fontId="3"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3"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5" fontId="3"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8" fillId="74" borderId="0"/>
    <xf numFmtId="175" fontId="8" fillId="74" borderId="0"/>
    <xf numFmtId="175" fontId="6" fillId="0" borderId="0"/>
    <xf numFmtId="180" fontId="8" fillId="74" borderId="0"/>
    <xf numFmtId="195" fontId="3" fillId="0" borderId="0"/>
    <xf numFmtId="0" fontId="3" fillId="0" borderId="0"/>
    <xf numFmtId="19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0"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5" fontId="3" fillId="0" borderId="0"/>
    <xf numFmtId="176"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0"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5" fontId="3"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179" fontId="3" fillId="0" borderId="0"/>
    <xf numFmtId="175" fontId="3" fillId="0" borderId="0"/>
    <xf numFmtId="175" fontId="6" fillId="0" borderId="0"/>
    <xf numFmtId="0" fontId="6" fillId="0" borderId="0"/>
    <xf numFmtId="0"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9" fontId="6" fillId="0" borderId="0"/>
    <xf numFmtId="175" fontId="6" fillId="0" borderId="0"/>
    <xf numFmtId="175" fontId="6" fillId="0" borderId="0"/>
    <xf numFmtId="0" fontId="6" fillId="0" borderId="0"/>
    <xf numFmtId="0"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0"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5" fontId="3"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0" fontId="6"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0"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5" fontId="3" fillId="0" borderId="0"/>
    <xf numFmtId="176"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6" fillId="0" borderId="0"/>
    <xf numFmtId="0" fontId="3" fillId="0" borderId="0"/>
    <xf numFmtId="0" fontId="3" fillId="0" borderId="0"/>
    <xf numFmtId="0" fontId="3" fillId="0" borderId="0"/>
    <xf numFmtId="0" fontId="3" fillId="0" borderId="0"/>
    <xf numFmtId="0" fontId="3" fillId="0" borderId="0"/>
    <xf numFmtId="0" fontId="3" fillId="0" borderId="0"/>
    <xf numFmtId="174"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5"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0" fontId="3" fillId="0" borderId="0"/>
    <xf numFmtId="0" fontId="3" fillId="0" borderId="0"/>
    <xf numFmtId="0" fontId="3" fillId="0" borderId="0"/>
    <xf numFmtId="0" fontId="3" fillId="0" borderId="0"/>
    <xf numFmtId="0" fontId="3" fillId="0" borderId="0"/>
    <xf numFmtId="17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0" fontId="3" fillId="0" borderId="0"/>
    <xf numFmtId="0" fontId="3" fillId="0" borderId="0"/>
    <xf numFmtId="0" fontId="3" fillId="0" borderId="0"/>
    <xf numFmtId="0" fontId="3" fillId="0" borderId="0"/>
    <xf numFmtId="0" fontId="3" fillId="0" borderId="0"/>
    <xf numFmtId="17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5"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174" fontId="6" fillId="0" borderId="0"/>
    <xf numFmtId="175" fontId="6" fillId="0" borderId="0"/>
    <xf numFmtId="175" fontId="6" fillId="0" borderId="0"/>
    <xf numFmtId="179" fontId="3" fillId="0" borderId="0"/>
    <xf numFmtId="0" fontId="6" fillId="0" borderId="0"/>
    <xf numFmtId="175" fontId="6" fillId="0" borderId="0"/>
    <xf numFmtId="175" fontId="3" fillId="0" borderId="0"/>
    <xf numFmtId="0" fontId="6" fillId="0" borderId="0"/>
    <xf numFmtId="175" fontId="6" fillId="0" borderId="0"/>
    <xf numFmtId="0" fontId="6" fillId="0" borderId="0"/>
    <xf numFmtId="0" fontId="3"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5" fontId="3"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3"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5" fontId="3"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3"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5" fontId="3"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3"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5" fontId="3"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5" fontId="6" fillId="0" borderId="0"/>
    <xf numFmtId="180" fontId="6" fillId="0" borderId="0"/>
    <xf numFmtId="195" fontId="3" fillId="0" borderId="0"/>
    <xf numFmtId="0" fontId="6" fillId="0" borderId="0"/>
    <xf numFmtId="0" fontId="6"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5" fontId="3" fillId="0" borderId="0"/>
    <xf numFmtId="0" fontId="3" fillId="0" borderId="0"/>
    <xf numFmtId="174" fontId="103" fillId="0" borderId="0"/>
    <xf numFmtId="174" fontId="103" fillId="0" borderId="0"/>
    <xf numFmtId="175" fontId="10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103" fillId="0" borderId="0"/>
    <xf numFmtId="176" fontId="103" fillId="0" borderId="0"/>
    <xf numFmtId="174" fontId="103" fillId="0" borderId="0"/>
    <xf numFmtId="174" fontId="103" fillId="0" borderId="0"/>
    <xf numFmtId="175" fontId="103" fillId="0" borderId="0"/>
    <xf numFmtId="0" fontId="3" fillId="0" borderId="0"/>
    <xf numFmtId="174" fontId="3" fillId="0" borderId="0"/>
    <xf numFmtId="175" fontId="3" fillId="0" borderId="0"/>
    <xf numFmtId="175" fontId="3" fillId="0" borderId="0"/>
    <xf numFmtId="175" fontId="103" fillId="0" borderId="0"/>
    <xf numFmtId="176" fontId="103" fillId="0" borderId="0"/>
    <xf numFmtId="174" fontId="103" fillId="0" borderId="0"/>
    <xf numFmtId="175" fontId="103" fillId="0" borderId="0"/>
    <xf numFmtId="175" fontId="10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103" fillId="0" borderId="0"/>
    <xf numFmtId="0" fontId="103" fillId="0" borderId="0"/>
    <xf numFmtId="174" fontId="103" fillId="0" borderId="0"/>
    <xf numFmtId="175" fontId="103" fillId="0" borderId="0"/>
    <xf numFmtId="175" fontId="103" fillId="0" borderId="0"/>
    <xf numFmtId="175" fontId="103" fillId="0" borderId="0"/>
    <xf numFmtId="0" fontId="103" fillId="0" borderId="0"/>
    <xf numFmtId="0" fontId="6" fillId="0" borderId="0"/>
    <xf numFmtId="176"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4"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11" fillId="0" borderId="0"/>
    <xf numFmtId="174" fontId="11" fillId="0" borderId="0"/>
    <xf numFmtId="174" fontId="11" fillId="0" borderId="0"/>
    <xf numFmtId="175" fontId="11" fillId="0" borderId="0"/>
    <xf numFmtId="0" fontId="3" fillId="0" borderId="0"/>
    <xf numFmtId="174" fontId="3" fillId="0" borderId="0"/>
    <xf numFmtId="175" fontId="3" fillId="0" borderId="0"/>
    <xf numFmtId="175" fontId="3" fillId="0" borderId="0"/>
    <xf numFmtId="175" fontId="11" fillId="0" borderId="0"/>
    <xf numFmtId="0" fontId="11" fillId="0" borderId="0"/>
    <xf numFmtId="174" fontId="11" fillId="0" borderId="0"/>
    <xf numFmtId="175" fontId="11" fillId="0" borderId="0"/>
    <xf numFmtId="175" fontId="11" fillId="0" borderId="0"/>
    <xf numFmtId="0" fontId="3" fillId="0" borderId="0"/>
    <xf numFmtId="174" fontId="3" fillId="0" borderId="0"/>
    <xf numFmtId="175" fontId="3" fillId="0" borderId="0"/>
    <xf numFmtId="175" fontId="3" fillId="0" borderId="0"/>
    <xf numFmtId="175" fontId="11" fillId="0" borderId="0"/>
    <xf numFmtId="0" fontId="6" fillId="0" borderId="0"/>
    <xf numFmtId="174" fontId="6" fillId="0" borderId="0"/>
    <xf numFmtId="175" fontId="6" fillId="0" borderId="0"/>
    <xf numFmtId="175" fontId="6" fillId="0" borderId="0"/>
    <xf numFmtId="179" fontId="6" fillId="0" borderId="0"/>
    <xf numFmtId="175" fontId="6" fillId="0" borderId="0"/>
    <xf numFmtId="0"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5" fontId="3"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9" fontId="3" fillId="0" borderId="0"/>
    <xf numFmtId="175" fontId="3" fillId="0" borderId="0"/>
    <xf numFmtId="175" fontId="6" fillId="0" borderId="0"/>
    <xf numFmtId="195" fontId="3"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9" fontId="6" fillId="0" borderId="0"/>
    <xf numFmtId="175" fontId="6"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6"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4" fontId="3" fillId="0" borderId="0"/>
    <xf numFmtId="174" fontId="3" fillId="0" borderId="0"/>
    <xf numFmtId="175" fontId="3"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3"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0"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0"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4" fontId="6" fillId="0" borderId="0"/>
    <xf numFmtId="175" fontId="6" fillId="0" borderId="0"/>
    <xf numFmtId="0" fontId="3" fillId="0" borderId="0"/>
    <xf numFmtId="174" fontId="3" fillId="0" borderId="0"/>
    <xf numFmtId="175" fontId="3" fillId="0" borderId="0"/>
    <xf numFmtId="175" fontId="3" fillId="0" borderId="0"/>
    <xf numFmtId="175" fontId="6" fillId="0" borderId="0"/>
    <xf numFmtId="176"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175" fontId="6" fillId="0" borderId="0"/>
    <xf numFmtId="0" fontId="6" fillId="0" borderId="0"/>
    <xf numFmtId="174" fontId="6" fillId="0" borderId="0"/>
    <xf numFmtId="175" fontId="6" fillId="0" borderId="0"/>
    <xf numFmtId="175" fontId="6" fillId="0" borderId="0"/>
    <xf numFmtId="0" fontId="3" fillId="0" borderId="0"/>
    <xf numFmtId="174" fontId="3" fillId="0" borderId="0"/>
    <xf numFmtId="175" fontId="3" fillId="0" borderId="0"/>
    <xf numFmtId="175" fontId="3" fillId="0" borderId="0"/>
    <xf numFmtId="0" fontId="3" fillId="0" borderId="0"/>
    <xf numFmtId="174" fontId="3" fillId="0" borderId="0"/>
    <xf numFmtId="175" fontId="3" fillId="0" borderId="0"/>
    <xf numFmtId="175" fontId="3" fillId="0" borderId="0"/>
    <xf numFmtId="0" fontId="6" fillId="0" borderId="0"/>
    <xf numFmtId="174" fontId="6" fillId="0" borderId="0"/>
    <xf numFmtId="0" fontId="6" fillId="0" borderId="0"/>
    <xf numFmtId="9" fontId="6" fillId="0" borderId="0" applyFont="0" applyFill="0" applyBorder="0" applyAlignment="0" applyProtection="0"/>
    <xf numFmtId="9" fontId="45" fillId="0" borderId="0" applyFont="0" applyFill="0" applyBorder="0" applyAlignment="0" applyProtection="0"/>
    <xf numFmtId="44" fontId="6" fillId="0" borderId="0" applyFont="0" applyFill="0" applyBorder="0" applyAlignment="0" applyProtection="0"/>
    <xf numFmtId="0" fontId="104" fillId="0" borderId="0" applyNumberFormat="0" applyFill="0" applyBorder="0" applyAlignment="0" applyProtection="0"/>
    <xf numFmtId="0" fontId="6" fillId="0" borderId="0"/>
    <xf numFmtId="9"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5" fillId="96" borderId="32" applyNumberFormat="0" applyAlignment="0" applyProtection="0">
      <alignment horizontal="left" vertical="center" indent="1"/>
    </xf>
    <xf numFmtId="196" fontId="34" fillId="97" borderId="32" applyNumberFormat="0" applyAlignment="0" applyProtection="0">
      <alignment horizontal="left" vertical="center" indent="1"/>
    </xf>
    <xf numFmtId="196" fontId="34" fillId="0" borderId="33" applyNumberFormat="0" applyProtection="0">
      <alignment horizontal="right" vertical="center"/>
    </xf>
    <xf numFmtId="0" fontId="35" fillId="96" borderId="9" applyNumberFormat="0" applyAlignment="0" applyProtection="0">
      <alignment horizontal="left" vertical="center" indent="1"/>
    </xf>
    <xf numFmtId="196" fontId="35" fillId="0" borderId="9" applyNumberFormat="0" applyProtection="0">
      <alignment horizontal="righ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05"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3" fontId="6" fillId="0" borderId="0" applyFont="0" applyFill="0" applyBorder="0" applyAlignment="0" applyProtection="0"/>
    <xf numFmtId="43" fontId="2" fillId="0" borderId="0" applyFont="0" applyFill="0" applyBorder="0" applyAlignment="0" applyProtection="0"/>
    <xf numFmtId="0" fontId="6" fillId="0" borderId="0"/>
    <xf numFmtId="9" fontId="6"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1" fillId="0" borderId="0"/>
  </cellStyleXfs>
  <cellXfs count="209">
    <xf numFmtId="0" fontId="0" fillId="0" borderId="0" xfId="0"/>
    <xf numFmtId="164" fontId="7" fillId="0" borderId="0" xfId="0" applyNumberFormat="1" applyFont="1"/>
    <xf numFmtId="164" fontId="8" fillId="0" borderId="0" xfId="0" applyNumberFormat="1" applyFont="1" applyAlignment="1">
      <alignment horizontal="center"/>
    </xf>
    <xf numFmtId="164" fontId="0" fillId="0" borderId="0" xfId="0" applyNumberFormat="1"/>
    <xf numFmtId="164" fontId="9" fillId="0" borderId="0" xfId="0" applyNumberFormat="1" applyFont="1" applyAlignment="1">
      <alignment horizontal="center"/>
    </xf>
    <xf numFmtId="1" fontId="7" fillId="0" borderId="0" xfId="0" applyNumberFormat="1" applyFont="1" applyAlignment="1">
      <alignment horizontal="center"/>
    </xf>
    <xf numFmtId="1" fontId="9" fillId="0" borderId="0" xfId="0" applyNumberFormat="1" applyFont="1" applyAlignment="1">
      <alignment horizontal="right"/>
    </xf>
    <xf numFmtId="164" fontId="9" fillId="0" borderId="0" xfId="0" applyNumberFormat="1" applyFont="1" applyAlignment="1">
      <alignment horizontal="left"/>
    </xf>
    <xf numFmtId="1" fontId="7" fillId="0" borderId="0" xfId="0" applyNumberFormat="1" applyFont="1"/>
    <xf numFmtId="164" fontId="9" fillId="0" borderId="0" xfId="0" applyNumberFormat="1" applyFont="1" applyAlignment="1">
      <alignment horizontal="right"/>
    </xf>
    <xf numFmtId="1" fontId="7" fillId="0" borderId="0" xfId="0" applyNumberFormat="1" applyFont="1" applyAlignment="1">
      <alignment horizontal="right" vertical="center"/>
    </xf>
    <xf numFmtId="1" fontId="7" fillId="0" borderId="0" xfId="0" applyNumberFormat="1" applyFont="1" applyAlignment="1">
      <alignment horizontal="center" vertical="center"/>
    </xf>
    <xf numFmtId="164" fontId="8" fillId="0" borderId="0" xfId="0" applyNumberFormat="1" applyFont="1" applyAlignment="1">
      <alignment horizontal="right"/>
    </xf>
    <xf numFmtId="166" fontId="7" fillId="0" borderId="0" xfId="0" applyNumberFormat="1" applyFont="1"/>
    <xf numFmtId="166" fontId="7" fillId="0" borderId="0" xfId="0" applyNumberFormat="1" applyFont="1" applyAlignment="1">
      <alignment horizontal="center" vertical="center"/>
    </xf>
    <xf numFmtId="165" fontId="7" fillId="2" borderId="0" xfId="0" applyNumberFormat="1" applyFont="1" applyFill="1"/>
    <xf numFmtId="164" fontId="8" fillId="0" borderId="0" xfId="0" applyNumberFormat="1" applyFont="1" applyAlignment="1">
      <alignment horizontal="center" vertical="center"/>
    </xf>
    <xf numFmtId="166" fontId="0" fillId="0" borderId="0" xfId="1" applyNumberFormat="1" applyFont="1" applyFill="1"/>
    <xf numFmtId="10" fontId="0" fillId="0" borderId="0" xfId="1" applyNumberFormat="1" applyFont="1" applyFill="1"/>
    <xf numFmtId="169" fontId="0" fillId="0" borderId="0" xfId="1" applyNumberFormat="1" applyFont="1" applyFill="1"/>
    <xf numFmtId="10" fontId="0" fillId="4" borderId="0" xfId="1" applyNumberFormat="1" applyFont="1" applyFill="1"/>
    <xf numFmtId="164" fontId="10" fillId="0" borderId="0" xfId="0" applyNumberFormat="1" applyFont="1"/>
    <xf numFmtId="164" fontId="13" fillId="0" borderId="0" xfId="0" applyNumberFormat="1" applyFont="1"/>
    <xf numFmtId="1" fontId="14" fillId="0" borderId="0" xfId="0" applyNumberFormat="1" applyFont="1"/>
    <xf numFmtId="1" fontId="13" fillId="0" borderId="0" xfId="0" applyNumberFormat="1" applyFont="1"/>
    <xf numFmtId="165" fontId="6" fillId="2" borderId="0" xfId="0" applyNumberFormat="1" applyFont="1" applyFill="1" applyAlignment="1">
      <alignment horizontal="center" vertical="center"/>
    </xf>
    <xf numFmtId="164" fontId="6" fillId="0" borderId="0" xfId="0" applyNumberFormat="1" applyFont="1"/>
    <xf numFmtId="165" fontId="8" fillId="0" borderId="0" xfId="0" applyNumberFormat="1" applyFont="1" applyAlignment="1">
      <alignment horizontal="center"/>
    </xf>
    <xf numFmtId="164" fontId="9" fillId="0" borderId="0" xfId="0" applyNumberFormat="1" applyFont="1" applyAlignment="1">
      <alignment horizontal="center" wrapText="1"/>
    </xf>
    <xf numFmtId="164" fontId="0" fillId="7" borderId="0" xfId="0" applyNumberFormat="1" applyFill="1"/>
    <xf numFmtId="164" fontId="7" fillId="7" borderId="0" xfId="0" applyNumberFormat="1" applyFont="1" applyFill="1"/>
    <xf numFmtId="165" fontId="6" fillId="0" borderId="0" xfId="0" applyNumberFormat="1" applyFont="1"/>
    <xf numFmtId="164" fontId="6" fillId="0" borderId="0" xfId="4" applyNumberFormat="1"/>
    <xf numFmtId="170" fontId="6" fillId="0" borderId="0" xfId="4" applyNumberFormat="1"/>
    <xf numFmtId="164" fontId="8" fillId="0" borderId="0" xfId="4" applyNumberFormat="1" applyFont="1" applyAlignment="1">
      <alignment horizontal="center"/>
    </xf>
    <xf numFmtId="164" fontId="7" fillId="0" borderId="0" xfId="4" applyNumberFormat="1" applyFont="1"/>
    <xf numFmtId="0" fontId="10" fillId="0" borderId="0" xfId="4" applyFont="1"/>
    <xf numFmtId="3" fontId="8" fillId="0" borderId="0" xfId="4" applyNumberFormat="1" applyFont="1" applyAlignment="1">
      <alignment horizontal="center"/>
    </xf>
    <xf numFmtId="165" fontId="6" fillId="0" borderId="0" xfId="4" applyNumberFormat="1"/>
    <xf numFmtId="1" fontId="6" fillId="0" borderId="0" xfId="4" applyNumberFormat="1"/>
    <xf numFmtId="165" fontId="6" fillId="3" borderId="0" xfId="4" applyNumberFormat="1" applyFill="1"/>
    <xf numFmtId="165" fontId="6" fillId="5" borderId="0" xfId="4" applyNumberFormat="1" applyFill="1"/>
    <xf numFmtId="1" fontId="7" fillId="0" borderId="0" xfId="4" applyNumberFormat="1" applyFont="1"/>
    <xf numFmtId="168" fontId="6" fillId="0" borderId="0" xfId="4" applyNumberFormat="1"/>
    <xf numFmtId="164" fontId="9" fillId="0" borderId="0" xfId="4" applyNumberFormat="1" applyFont="1" applyAlignment="1">
      <alignment horizontal="right"/>
    </xf>
    <xf numFmtId="165" fontId="10" fillId="0" borderId="0" xfId="4" applyNumberFormat="1" applyFont="1"/>
    <xf numFmtId="37" fontId="6" fillId="5" borderId="0" xfId="4" applyNumberFormat="1" applyFill="1"/>
    <xf numFmtId="170" fontId="8" fillId="0" borderId="0" xfId="4" applyNumberFormat="1" applyFont="1" applyAlignment="1">
      <alignment horizontal="center"/>
    </xf>
    <xf numFmtId="1" fontId="7" fillId="0" borderId="0" xfId="4" applyNumberFormat="1" applyFont="1" applyAlignment="1">
      <alignment horizontal="center" vertical="center"/>
    </xf>
    <xf numFmtId="164" fontId="9" fillId="0" borderId="0" xfId="4" applyNumberFormat="1" applyFont="1" applyAlignment="1">
      <alignment horizontal="center"/>
    </xf>
    <xf numFmtId="170" fontId="6" fillId="0" borderId="0" xfId="1" applyNumberFormat="1" applyFont="1" applyFill="1" applyBorder="1"/>
    <xf numFmtId="166" fontId="6" fillId="2" borderId="0" xfId="1" applyNumberFormat="1" applyFont="1" applyFill="1" applyBorder="1" applyAlignment="1">
      <alignment horizontal="center" vertical="center"/>
    </xf>
    <xf numFmtId="164" fontId="9" fillId="7" borderId="0" xfId="4" applyNumberFormat="1" applyFont="1" applyFill="1" applyAlignment="1">
      <alignment horizontal="right"/>
    </xf>
    <xf numFmtId="1" fontId="6" fillId="7" borderId="0" xfId="4" applyNumberFormat="1" applyFill="1"/>
    <xf numFmtId="166" fontId="7" fillId="0" borderId="0" xfId="4" applyNumberFormat="1" applyFont="1"/>
    <xf numFmtId="164" fontId="8" fillId="0" borderId="0" xfId="4" applyNumberFormat="1" applyFont="1" applyAlignment="1">
      <alignment horizontal="right"/>
    </xf>
    <xf numFmtId="1" fontId="7" fillId="0" borderId="0" xfId="4" applyNumberFormat="1" applyFont="1" applyAlignment="1">
      <alignment horizontal="right" vertical="center"/>
    </xf>
    <xf numFmtId="164" fontId="9" fillId="0" borderId="0" xfId="4" applyNumberFormat="1" applyFont="1" applyAlignment="1">
      <alignment horizontal="left"/>
    </xf>
    <xf numFmtId="1" fontId="7" fillId="0" borderId="0" xfId="4" applyNumberFormat="1" applyFont="1" applyAlignment="1">
      <alignment horizontal="center"/>
    </xf>
    <xf numFmtId="1" fontId="9" fillId="0" borderId="0" xfId="4" applyNumberFormat="1" applyFont="1" applyAlignment="1">
      <alignment horizontal="right"/>
    </xf>
    <xf numFmtId="165" fontId="7" fillId="0" borderId="0" xfId="4" applyNumberFormat="1" applyFont="1"/>
    <xf numFmtId="2" fontId="7" fillId="0" borderId="0" xfId="0" applyNumberFormat="1" applyFont="1"/>
    <xf numFmtId="171" fontId="8" fillId="0" borderId="0" xfId="4" applyNumberFormat="1" applyFont="1" applyAlignment="1">
      <alignment horizontal="center"/>
    </xf>
    <xf numFmtId="10" fontId="6" fillId="2" borderId="0" xfId="1" applyNumberFormat="1" applyFont="1" applyFill="1" applyBorder="1" applyAlignment="1">
      <alignment horizontal="center" vertical="center"/>
    </xf>
    <xf numFmtId="10" fontId="6" fillId="4" borderId="0" xfId="1" applyNumberFormat="1" applyFont="1" applyFill="1" applyBorder="1" applyAlignment="1">
      <alignment horizontal="center" vertical="center"/>
    </xf>
    <xf numFmtId="166" fontId="6" fillId="4" borderId="0" xfId="1" applyNumberFormat="1" applyFont="1" applyFill="1" applyBorder="1" applyAlignment="1">
      <alignment horizontal="center"/>
    </xf>
    <xf numFmtId="164" fontId="14" fillId="0" borderId="0" xfId="4" applyNumberFormat="1" applyFont="1"/>
    <xf numFmtId="164" fontId="10" fillId="0" borderId="0" xfId="4" applyNumberFormat="1" applyFont="1"/>
    <xf numFmtId="0" fontId="0" fillId="0" borderId="0" xfId="1" applyNumberFormat="1" applyFont="1" applyFill="1"/>
    <xf numFmtId="169" fontId="10" fillId="0" borderId="0" xfId="1" applyNumberFormat="1" applyFont="1" applyFill="1"/>
    <xf numFmtId="164" fontId="17" fillId="0" borderId="0" xfId="4" applyNumberFormat="1" applyFont="1"/>
    <xf numFmtId="164" fontId="13" fillId="0" borderId="0" xfId="4" applyNumberFormat="1" applyFont="1"/>
    <xf numFmtId="0" fontId="18" fillId="0" borderId="0" xfId="0" applyFont="1"/>
    <xf numFmtId="164" fontId="19" fillId="0" borderId="0" xfId="2" applyNumberFormat="1" applyFont="1" applyFill="1"/>
    <xf numFmtId="0" fontId="20" fillId="0" borderId="0" xfId="0" applyFont="1"/>
    <xf numFmtId="197" fontId="6" fillId="0" borderId="0" xfId="4" applyNumberFormat="1"/>
    <xf numFmtId="197" fontId="6" fillId="7" borderId="0" xfId="1" applyNumberFormat="1" applyFont="1" applyFill="1" applyBorder="1"/>
    <xf numFmtId="198" fontId="6" fillId="0" borderId="0" xfId="4" applyNumberFormat="1"/>
    <xf numFmtId="39" fontId="6" fillId="6" borderId="0" xfId="0" applyNumberFormat="1" applyFont="1" applyFill="1"/>
    <xf numFmtId="199" fontId="6" fillId="5" borderId="0" xfId="4" applyNumberFormat="1" applyFill="1"/>
    <xf numFmtId="199" fontId="6" fillId="0" borderId="0" xfId="4" applyNumberFormat="1"/>
    <xf numFmtId="200" fontId="6" fillId="0" borderId="0" xfId="4" applyNumberFormat="1"/>
    <xf numFmtId="0" fontId="15" fillId="0" borderId="0" xfId="2" applyFill="1"/>
    <xf numFmtId="3" fontId="6" fillId="0" borderId="0" xfId="4" applyNumberFormat="1"/>
    <xf numFmtId="5" fontId="20" fillId="0" borderId="0" xfId="0" applyNumberFormat="1" applyFont="1"/>
    <xf numFmtId="2" fontId="0" fillId="0" borderId="0" xfId="1" applyNumberFormat="1" applyFont="1" applyFill="1"/>
    <xf numFmtId="164" fontId="6" fillId="0" borderId="0" xfId="4" applyNumberFormat="1" applyAlignment="1">
      <alignment horizontal="center"/>
    </xf>
    <xf numFmtId="0" fontId="7" fillId="0" borderId="0" xfId="0" applyFont="1"/>
    <xf numFmtId="0" fontId="0" fillId="0" borderId="0" xfId="0" applyAlignment="1">
      <alignment horizontal="center"/>
    </xf>
    <xf numFmtId="0" fontId="10" fillId="0" borderId="0" xfId="0" applyFont="1"/>
    <xf numFmtId="0" fontId="6" fillId="0" borderId="0" xfId="0" applyFont="1"/>
    <xf numFmtId="165" fontId="6" fillId="0" borderId="34" xfId="4" applyNumberFormat="1" applyBorder="1" applyAlignment="1">
      <alignment horizontal="center"/>
    </xf>
    <xf numFmtId="165" fontId="6" fillId="0" borderId="0" xfId="4" applyNumberFormat="1" applyAlignment="1">
      <alignment horizontal="center"/>
    </xf>
    <xf numFmtId="165" fontId="6" fillId="0" borderId="35" xfId="4" applyNumberFormat="1" applyBorder="1" applyAlignment="1">
      <alignment horizontal="center"/>
    </xf>
    <xf numFmtId="10" fontId="0" fillId="0" borderId="0" xfId="1" applyNumberFormat="1" applyFont="1"/>
    <xf numFmtId="0" fontId="6" fillId="0" borderId="0" xfId="0" applyFont="1" applyAlignment="1">
      <alignment horizontal="center"/>
    </xf>
    <xf numFmtId="0" fontId="0" fillId="0" borderId="36" xfId="0" applyBorder="1" applyAlignment="1">
      <alignment horizontal="center"/>
    </xf>
    <xf numFmtId="164" fontId="0" fillId="0" borderId="0" xfId="0" applyNumberFormat="1" applyAlignment="1">
      <alignment horizontal="center"/>
    </xf>
    <xf numFmtId="10" fontId="0" fillId="0" borderId="0" xfId="1" applyNumberFormat="1" applyFont="1" applyAlignment="1">
      <alignment horizontal="center"/>
    </xf>
    <xf numFmtId="164" fontId="6" fillId="0" borderId="35" xfId="4" applyNumberFormat="1" applyBorder="1" applyAlignment="1">
      <alignment horizontal="center"/>
    </xf>
    <xf numFmtId="10" fontId="7" fillId="0" borderId="35" xfId="1" applyNumberFormat="1" applyFont="1" applyBorder="1" applyAlignment="1">
      <alignment horizontal="center"/>
    </xf>
    <xf numFmtId="0" fontId="6" fillId="0" borderId="36" xfId="0" applyFont="1" applyBorder="1" applyAlignment="1">
      <alignment horizontal="center"/>
    </xf>
    <xf numFmtId="4" fontId="0" fillId="0" borderId="0" xfId="0" applyNumberFormat="1" applyAlignment="1">
      <alignment horizontal="center"/>
    </xf>
    <xf numFmtId="10" fontId="0" fillId="0" borderId="35" xfId="1" applyNumberFormat="1" applyFont="1" applyBorder="1" applyAlignment="1">
      <alignment horizontal="center"/>
    </xf>
    <xf numFmtId="10" fontId="0" fillId="0" borderId="0" xfId="1" applyNumberFormat="1" applyFont="1" applyBorder="1" applyAlignment="1">
      <alignment horizontal="center"/>
    </xf>
    <xf numFmtId="0" fontId="6" fillId="0" borderId="36" xfId="0" applyFont="1" applyBorder="1" applyAlignment="1">
      <alignment horizontal="center" wrapText="1"/>
    </xf>
    <xf numFmtId="4" fontId="7" fillId="0" borderId="35" xfId="0" applyNumberFormat="1" applyFont="1" applyBorder="1" applyAlignment="1">
      <alignment horizontal="center"/>
    </xf>
    <xf numFmtId="4" fontId="0" fillId="0" borderId="0" xfId="0" applyNumberFormat="1"/>
    <xf numFmtId="164" fontId="0" fillId="0" borderId="36" xfId="0" applyNumberFormat="1" applyBorder="1" applyAlignment="1">
      <alignment horizontal="center"/>
    </xf>
    <xf numFmtId="10" fontId="0" fillId="0" borderId="36" xfId="1" applyNumberFormat="1" applyFont="1" applyBorder="1" applyAlignment="1">
      <alignment horizontal="center"/>
    </xf>
    <xf numFmtId="1" fontId="6" fillId="98" borderId="0" xfId="4" applyNumberFormat="1" applyFill="1"/>
    <xf numFmtId="164" fontId="6" fillId="98" borderId="0" xfId="0" applyNumberFormat="1" applyFont="1" applyFill="1" applyAlignment="1">
      <alignment horizontal="center"/>
    </xf>
    <xf numFmtId="164" fontId="6" fillId="98" borderId="0" xfId="4" applyNumberFormat="1" applyFill="1" applyAlignment="1">
      <alignment horizontal="center"/>
    </xf>
    <xf numFmtId="10" fontId="6" fillId="98" borderId="0" xfId="1" applyNumberFormat="1" applyFont="1" applyFill="1" applyBorder="1" applyAlignment="1">
      <alignment horizontal="center"/>
    </xf>
    <xf numFmtId="165" fontId="6" fillId="98" borderId="35" xfId="4" applyNumberFormat="1" applyFill="1" applyBorder="1" applyAlignment="1">
      <alignment horizontal="center"/>
    </xf>
    <xf numFmtId="164" fontId="0" fillId="98" borderId="0" xfId="0" applyNumberFormat="1" applyFill="1" applyAlignment="1">
      <alignment horizontal="center"/>
    </xf>
    <xf numFmtId="0" fontId="6" fillId="98" borderId="0" xfId="0" applyFont="1" applyFill="1"/>
    <xf numFmtId="164" fontId="6" fillId="0" borderId="36" xfId="4" applyNumberFormat="1" applyBorder="1" applyAlignment="1">
      <alignment horizontal="center"/>
    </xf>
    <xf numFmtId="10" fontId="6" fillId="98" borderId="35" xfId="1" applyNumberFormat="1" applyFont="1" applyFill="1" applyBorder="1" applyAlignment="1">
      <alignment horizontal="center"/>
    </xf>
    <xf numFmtId="1" fontId="6" fillId="0" borderId="0" xfId="4" applyNumberFormat="1" applyAlignment="1">
      <alignment horizontal="left"/>
    </xf>
    <xf numFmtId="1" fontId="6" fillId="98" borderId="0" xfId="4" applyNumberFormat="1" applyFill="1" applyAlignment="1">
      <alignment horizontal="left"/>
    </xf>
    <xf numFmtId="1" fontId="6" fillId="0" borderId="0" xfId="4" applyNumberFormat="1" applyAlignment="1">
      <alignment horizontal="left" wrapText="1"/>
    </xf>
    <xf numFmtId="164" fontId="0" fillId="0" borderId="35" xfId="0" applyNumberFormat="1" applyBorder="1" applyAlignment="1">
      <alignment horizontal="center" vertical="center"/>
    </xf>
    <xf numFmtId="10" fontId="6" fillId="0" borderId="35" xfId="1" applyNumberFormat="1" applyFont="1" applyFill="1" applyBorder="1" applyAlignment="1">
      <alignment horizontal="center" vertical="center"/>
    </xf>
    <xf numFmtId="164" fontId="0" fillId="0" borderId="0" xfId="0" applyNumberFormat="1" applyAlignment="1">
      <alignment horizontal="center" vertical="center"/>
    </xf>
    <xf numFmtId="164" fontId="0" fillId="98" borderId="0" xfId="0" applyNumberFormat="1" applyFill="1" applyAlignment="1">
      <alignment horizontal="center" vertical="center"/>
    </xf>
    <xf numFmtId="10" fontId="0" fillId="98" borderId="0" xfId="1" applyNumberFormat="1" applyFont="1" applyFill="1" applyBorder="1" applyAlignment="1">
      <alignment horizontal="center"/>
    </xf>
    <xf numFmtId="0" fontId="6" fillId="0" borderId="0" xfId="0" applyFont="1" applyAlignment="1">
      <alignment wrapText="1"/>
    </xf>
    <xf numFmtId="1" fontId="6" fillId="98" borderId="0" xfId="4" applyNumberFormat="1" applyFill="1" applyAlignment="1">
      <alignment horizontal="left" wrapText="1"/>
    </xf>
    <xf numFmtId="201" fontId="0" fillId="0" borderId="0" xfId="0" applyNumberFormat="1"/>
    <xf numFmtId="201" fontId="0" fillId="0" borderId="0" xfId="1" applyNumberFormat="1" applyFont="1" applyFill="1"/>
    <xf numFmtId="165" fontId="6" fillId="0" borderId="36" xfId="4" applyNumberFormat="1" applyBorder="1" applyAlignment="1">
      <alignment horizontal="center"/>
    </xf>
    <xf numFmtId="0" fontId="0" fillId="98" borderId="0" xfId="0" applyFill="1"/>
    <xf numFmtId="165" fontId="0" fillId="98" borderId="0" xfId="0" applyNumberFormat="1" applyFill="1" applyAlignment="1">
      <alignment horizontal="center"/>
    </xf>
    <xf numFmtId="8" fontId="0" fillId="0" borderId="0" xfId="0" applyNumberFormat="1"/>
    <xf numFmtId="10" fontId="0" fillId="0" borderId="0" xfId="0" applyNumberFormat="1" applyAlignment="1">
      <alignment horizontal="center"/>
    </xf>
    <xf numFmtId="8" fontId="0" fillId="98" borderId="0" xfId="0" applyNumberFormat="1" applyFill="1" applyAlignment="1">
      <alignment horizontal="center"/>
    </xf>
    <xf numFmtId="1" fontId="0" fillId="0" borderId="0" xfId="0" applyNumberFormat="1" applyAlignment="1">
      <alignment horizontal="center"/>
    </xf>
    <xf numFmtId="165" fontId="0" fillId="0" borderId="0" xfId="0" applyNumberFormat="1" applyAlignment="1">
      <alignment horizontal="center"/>
    </xf>
    <xf numFmtId="169" fontId="0" fillId="0" borderId="0" xfId="1" applyNumberFormat="1" applyFont="1"/>
    <xf numFmtId="0" fontId="16" fillId="0" borderId="0" xfId="0" applyFont="1"/>
    <xf numFmtId="164" fontId="15" fillId="0" borderId="0" xfId="2" applyNumberFormat="1" applyFill="1"/>
    <xf numFmtId="165" fontId="0" fillId="0" borderId="34" xfId="4" applyNumberFormat="1" applyFont="1" applyBorder="1" applyAlignment="1">
      <alignment horizontal="center"/>
    </xf>
    <xf numFmtId="165" fontId="0" fillId="0" borderId="0" xfId="4" applyNumberFormat="1" applyFont="1" applyAlignment="1">
      <alignment horizontal="center"/>
    </xf>
    <xf numFmtId="165" fontId="0" fillId="0" borderId="35" xfId="4" applyNumberFormat="1" applyFont="1" applyBorder="1" applyAlignment="1">
      <alignment horizontal="center"/>
    </xf>
    <xf numFmtId="165" fontId="0" fillId="0" borderId="36" xfId="4" applyNumberFormat="1" applyFont="1" applyBorder="1" applyAlignment="1">
      <alignment horizontal="center"/>
    </xf>
    <xf numFmtId="165" fontId="0" fillId="98" borderId="35" xfId="4" applyNumberFormat="1" applyFont="1" applyFill="1" applyBorder="1" applyAlignment="1">
      <alignment horizontal="center"/>
    </xf>
    <xf numFmtId="0" fontId="0" fillId="0" borderId="36" xfId="0" applyBorder="1"/>
    <xf numFmtId="0" fontId="106" fillId="0" borderId="0" xfId="0" applyFont="1"/>
    <xf numFmtId="1" fontId="0" fillId="98" borderId="0" xfId="4" applyNumberFormat="1" applyFont="1" applyFill="1"/>
    <xf numFmtId="164" fontId="0" fillId="98" borderId="0" xfId="4" applyNumberFormat="1" applyFont="1" applyFill="1" applyAlignment="1">
      <alignment horizontal="center"/>
    </xf>
    <xf numFmtId="10" fontId="0" fillId="98" borderId="0" xfId="1" applyNumberFormat="1" applyFont="1" applyFill="1" applyAlignment="1">
      <alignment horizontal="center"/>
    </xf>
    <xf numFmtId="1" fontId="0" fillId="0" borderId="0" xfId="4" applyNumberFormat="1" applyFont="1"/>
    <xf numFmtId="164" fontId="0" fillId="0" borderId="0" xfId="4" applyNumberFormat="1" applyFont="1" applyAlignment="1">
      <alignment horizontal="center"/>
    </xf>
    <xf numFmtId="164" fontId="0" fillId="0" borderId="34" xfId="4" applyNumberFormat="1" applyFont="1" applyBorder="1" applyAlignment="1">
      <alignment horizontal="center"/>
    </xf>
    <xf numFmtId="164" fontId="0" fillId="0" borderId="36" xfId="4" applyNumberFormat="1" applyFont="1" applyBorder="1" applyAlignment="1">
      <alignment horizontal="center"/>
    </xf>
    <xf numFmtId="164" fontId="0" fillId="0" borderId="35" xfId="4" applyNumberFormat="1" applyFont="1" applyBorder="1" applyAlignment="1">
      <alignment horizontal="center"/>
    </xf>
    <xf numFmtId="10" fontId="0" fillId="98" borderId="35" xfId="1" applyNumberFormat="1" applyFont="1" applyFill="1" applyBorder="1" applyAlignment="1">
      <alignment horizontal="center"/>
    </xf>
    <xf numFmtId="0" fontId="0" fillId="0" borderId="0" xfId="0" applyAlignment="1">
      <alignment horizontal="center" wrapText="1"/>
    </xf>
    <xf numFmtId="197" fontId="0" fillId="0" borderId="36" xfId="0" applyNumberFormat="1" applyBorder="1" applyAlignment="1">
      <alignment horizontal="center"/>
    </xf>
    <xf numFmtId="1" fontId="107" fillId="0" borderId="0" xfId="4" applyNumberFormat="1" applyFont="1"/>
    <xf numFmtId="0" fontId="15" fillId="0" borderId="0" xfId="2"/>
    <xf numFmtId="10" fontId="7" fillId="0" borderId="0" xfId="1" applyNumberFormat="1" applyFont="1" applyFill="1"/>
    <xf numFmtId="10" fontId="6" fillId="0" borderId="0" xfId="1" applyNumberFormat="1"/>
    <xf numFmtId="39" fontId="0" fillId="0" borderId="0" xfId="0" applyNumberFormat="1"/>
    <xf numFmtId="10" fontId="0" fillId="0" borderId="0" xfId="1" applyNumberFormat="1" applyFont="1" applyFill="1" applyBorder="1" applyAlignment="1">
      <alignment horizontal="center" vertical="center"/>
    </xf>
    <xf numFmtId="164" fontId="0" fillId="98" borderId="34" xfId="0" applyNumberFormat="1" applyFill="1" applyBorder="1" applyAlignment="1">
      <alignment horizontal="center" vertical="center"/>
    </xf>
    <xf numFmtId="10" fontId="0" fillId="98" borderId="34" xfId="1" applyNumberFormat="1" applyFont="1" applyFill="1" applyBorder="1" applyAlignment="1">
      <alignment horizontal="center"/>
    </xf>
    <xf numFmtId="39" fontId="0" fillId="6" borderId="0" xfId="0" applyNumberFormat="1" applyFill="1"/>
    <xf numFmtId="10" fontId="6" fillId="98" borderId="34" xfId="1" applyNumberFormat="1" applyFont="1" applyFill="1" applyBorder="1" applyAlignment="1">
      <alignment horizontal="center"/>
    </xf>
    <xf numFmtId="10" fontId="0" fillId="0" borderId="0" xfId="1" applyNumberFormat="1" applyFont="1" applyFill="1" applyBorder="1" applyAlignment="1">
      <alignment horizontal="center"/>
    </xf>
    <xf numFmtId="9" fontId="0" fillId="0" borderId="0" xfId="1" applyFont="1"/>
    <xf numFmtId="0" fontId="109" fillId="0" borderId="0" xfId="0" applyFont="1"/>
    <xf numFmtId="3" fontId="8" fillId="0" borderId="0" xfId="0" applyNumberFormat="1" applyFont="1" applyAlignment="1">
      <alignment horizontal="center"/>
    </xf>
    <xf numFmtId="1" fontId="6" fillId="0" borderId="0" xfId="0" applyNumberFormat="1" applyFont="1"/>
    <xf numFmtId="165" fontId="6" fillId="0" borderId="35" xfId="0" applyNumberFormat="1" applyFont="1" applyBorder="1"/>
    <xf numFmtId="37" fontId="6" fillId="0" borderId="35" xfId="0" applyNumberFormat="1" applyFont="1" applyBorder="1"/>
    <xf numFmtId="168" fontId="6" fillId="0" borderId="35" xfId="0" applyNumberFormat="1" applyFont="1" applyBorder="1"/>
    <xf numFmtId="199" fontId="6" fillId="0" borderId="35" xfId="4" applyNumberFormat="1" applyBorder="1"/>
    <xf numFmtId="165" fontId="6" fillId="0" borderId="35" xfId="4" applyNumberFormat="1" applyBorder="1"/>
    <xf numFmtId="165" fontId="6" fillId="4" borderId="35" xfId="4" applyNumberFormat="1" applyFill="1" applyBorder="1"/>
    <xf numFmtId="37" fontId="6" fillId="0" borderId="35" xfId="4" applyNumberFormat="1" applyBorder="1"/>
    <xf numFmtId="37" fontId="6" fillId="4" borderId="35" xfId="4" applyNumberFormat="1" applyFill="1" applyBorder="1"/>
    <xf numFmtId="165" fontId="6" fillId="5" borderId="35" xfId="4" applyNumberFormat="1" applyFill="1" applyBorder="1"/>
    <xf numFmtId="165" fontId="6" fillId="0" borderId="34" xfId="4" applyNumberFormat="1" applyBorder="1"/>
    <xf numFmtId="1" fontId="6" fillId="2" borderId="0" xfId="0" applyNumberFormat="1" applyFont="1" applyFill="1" applyAlignment="1">
      <alignment horizontal="center" vertical="center"/>
    </xf>
    <xf numFmtId="166" fontId="6" fillId="4" borderId="0" xfId="1" applyNumberFormat="1" applyFont="1" applyFill="1" applyBorder="1"/>
    <xf numFmtId="166" fontId="8" fillId="0" borderId="0" xfId="0" applyNumberFormat="1" applyFont="1" applyAlignment="1">
      <alignment horizontal="center"/>
    </xf>
    <xf numFmtId="166" fontId="6" fillId="0" borderId="0" xfId="1" applyNumberFormat="1" applyFont="1" applyFill="1" applyBorder="1"/>
    <xf numFmtId="166" fontId="6" fillId="0" borderId="0" xfId="0" applyNumberFormat="1" applyFont="1" applyAlignment="1">
      <alignment horizontal="center" vertical="center"/>
    </xf>
    <xf numFmtId="10" fontId="6" fillId="0" borderId="0" xfId="1" applyNumberFormat="1" applyFont="1" applyFill="1" applyBorder="1"/>
    <xf numFmtId="10" fontId="6" fillId="4" borderId="0" xfId="1" applyNumberFormat="1" applyFont="1" applyFill="1" applyBorder="1"/>
    <xf numFmtId="166" fontId="6" fillId="0" borderId="0" xfId="1" applyNumberFormat="1" applyFont="1" applyFill="1" applyBorder="1" applyAlignment="1">
      <alignment horizontal="center" vertical="center"/>
    </xf>
    <xf numFmtId="9" fontId="6" fillId="2" borderId="0" xfId="1" applyFont="1" applyFill="1" applyBorder="1" applyAlignment="1">
      <alignment horizontal="center" vertical="center"/>
    </xf>
    <xf numFmtId="167" fontId="6" fillId="0" borderId="0" xfId="0" applyNumberFormat="1" applyFont="1"/>
    <xf numFmtId="1" fontId="6" fillId="0" borderId="0" xfId="0" applyNumberFormat="1" applyFont="1" applyAlignment="1">
      <alignment horizontal="center"/>
    </xf>
    <xf numFmtId="10" fontId="6" fillId="0" borderId="0" xfId="1" applyNumberFormat="1" applyFont="1" applyFill="1" applyBorder="1" applyAlignment="1">
      <alignment horizontal="center"/>
    </xf>
    <xf numFmtId="1" fontId="110" fillId="0" borderId="37" xfId="4" applyNumberFormat="1" applyFont="1" applyBorder="1"/>
    <xf numFmtId="8" fontId="110" fillId="0" borderId="37" xfId="0" applyNumberFormat="1" applyFont="1" applyBorder="1"/>
    <xf numFmtId="10" fontId="110" fillId="0" borderId="37" xfId="1" applyNumberFormat="1" applyFont="1" applyBorder="1"/>
    <xf numFmtId="0" fontId="112" fillId="0" borderId="0" xfId="0" applyFont="1"/>
    <xf numFmtId="10" fontId="0" fillId="0" borderId="0" xfId="1" applyNumberFormat="1" applyFont="1" applyFill="1" applyAlignment="1">
      <alignment horizontal="center"/>
    </xf>
    <xf numFmtId="10" fontId="7" fillId="0" borderId="0" xfId="0" applyNumberFormat="1" applyFont="1"/>
    <xf numFmtId="0" fontId="0" fillId="98" borderId="38" xfId="0" applyFill="1" applyBorder="1" applyAlignment="1">
      <alignment horizontal="center"/>
    </xf>
    <xf numFmtId="10" fontId="110" fillId="98" borderId="39" xfId="0" applyNumberFormat="1" applyFont="1" applyFill="1" applyBorder="1" applyAlignment="1">
      <alignment horizontal="center"/>
    </xf>
    <xf numFmtId="0" fontId="0" fillId="0" borderId="0" xfId="0" applyAlignment="1">
      <alignment horizontal="center"/>
    </xf>
    <xf numFmtId="10" fontId="7" fillId="0" borderId="34" xfId="1" applyNumberFormat="1" applyFont="1" applyFill="1" applyBorder="1" applyAlignment="1">
      <alignment horizontal="center" vertical="center"/>
    </xf>
    <xf numFmtId="10" fontId="7" fillId="0" borderId="0" xfId="1" applyNumberFormat="1" applyFont="1" applyFill="1" applyAlignment="1">
      <alignment horizontal="center" vertical="center"/>
    </xf>
    <xf numFmtId="164" fontId="111" fillId="98" borderId="0" xfId="4" applyNumberFormat="1" applyFont="1" applyFill="1" applyAlignment="1">
      <alignment horizontal="center"/>
    </xf>
  </cellXfs>
  <cellStyles count="31744">
    <cellStyle name="_x000a__x000a_JournalTemplate=C:\COMFO\CTALK\JOURSTD.TPL_x000a__x000a_LbStateAddress=3 3 0 251 1 89 2 311_x000a__x000a_LbStateJou" xfId="86" xr:uid="{00000000-0005-0000-0000-000000000000}"/>
    <cellStyle name="_x000a__x000a_JournalTemplate=C:\COMFO\CTALK\JOURSTD.TPL_x000a__x000a_LbStateAddress=3 3 0 251 1 89 2 311_x000a__x000a_LbStateJou 2" xfId="87" xr:uid="{00000000-0005-0000-0000-000001000000}"/>
    <cellStyle name="_x000a__x000a_JournalTemplate=C:\COMFO\CTALK\JOURSTD.TPL_x000a__x000a_LbStateAddress=3 3 0 251 1 89 2 311_x000a__x000a_LbStateJou 2 2" xfId="88" xr:uid="{00000000-0005-0000-0000-000002000000}"/>
    <cellStyle name="_x000a__x000a_JournalTemplate=C:\COMFO\CTALK\JOURSTD.TPL_x000a__x000a_LbStateAddress=3 3 0 251 1 89 2 311_x000a__x000a_LbStateJou 3" xfId="89" xr:uid="{00000000-0005-0000-0000-000003000000}"/>
    <cellStyle name="_x000a__x000a_JournalTemplate=C:\COMFO\CTALK\JOURSTD.TPL_x000a__x000a_LbStateAddress=3 3 0 251 1 89 2 311_x000a__x000a_LbStateJou 3 2" xfId="90" xr:uid="{00000000-0005-0000-0000-000004000000}"/>
    <cellStyle name="_x000a__x000a_JournalTemplate=C:\COMFO\CTALK\JOURSTD.TPL_x000a__x000a_LbStateAddress=3 3 0 251 1 89 2 311_x000a__x000a_LbStateJou 3 2 2" xfId="91" xr:uid="{00000000-0005-0000-0000-000005000000}"/>
    <cellStyle name="_x000a__x000a_JournalTemplate=C:\COMFO\CTALK\JOURSTD.TPL_x000a__x000a_LbStateAddress=3 3 0 251 1 89 2 311_x000a__x000a_LbStateJou 3 3" xfId="92" xr:uid="{00000000-0005-0000-0000-000006000000}"/>
    <cellStyle name="_x000a__x000a_JournalTemplate=C:\COMFO\CTALK\JOURSTD.TPL_x000a__x000a_LbStateAddress=3 3 0 251 1 89 2 311_x000a__x000a_LbStateJou 4" xfId="93" xr:uid="{00000000-0005-0000-0000-000007000000}"/>
    <cellStyle name="_x000d__x000a_JournalTemplate=C:\COMFO\CTALK\JOURSTD.TPL_x000d__x000a_LbStateAddress=3 3 0 251 1 89 2 311_x000d__x000a_LbStateJou" xfId="94" xr:uid="{00000000-0005-0000-0000-000008000000}"/>
    <cellStyle name="_x000d__x000a_JournalTemplate=C:\COMFO\CTALK\JOURSTD.TPL_x000d__x000a_LbStateAddress=3 3 0 251 1 89 2 311_x000d__x000a_LbStateJou 2" xfId="95" xr:uid="{00000000-0005-0000-0000-000009000000}"/>
    <cellStyle name="_x000d__x000a_JournalTemplate=C:\COMFO\CTALK\JOURSTD.TPL_x000d__x000a_LbStateAddress=3 3 0 251 1 89 2 311_x000d__x000a_LbStateJou 2 2" xfId="96" xr:uid="{00000000-0005-0000-0000-00000A000000}"/>
    <cellStyle name="_x000d__x000a_JournalTemplate=C:\COMFO\CTALK\JOURSTD.TPL_x000d__x000a_LbStateAddress=3 3 0 251 1 89 2 311_x000d__x000a_LbStateJou 3" xfId="97" xr:uid="{00000000-0005-0000-0000-00000B000000}"/>
    <cellStyle name="_x000d__x000a_JournalTemplate=C:\COMFO\CTALK\JOURSTD.TPL_x000d__x000a_LbStateAddress=3 3 0 251 1 89 2 311_x000d__x000a_LbStateJou 3 2" xfId="98" xr:uid="{00000000-0005-0000-0000-00000C000000}"/>
    <cellStyle name="_x000d__x000a_JournalTemplate=C:\COMFO\CTALK\JOURSTD.TPL_x000d__x000a_LbStateAddress=3 3 0 251 1 89 2 311_x000d__x000a_LbStateJou 3 2 2" xfId="99" xr:uid="{00000000-0005-0000-0000-00000D000000}"/>
    <cellStyle name="_x000d__x000a_JournalTemplate=C:\COMFO\CTALK\JOURSTD.TPL_x000d__x000a_LbStateAddress=3 3 0 251 1 89 2 311_x000d__x000a_LbStateJou 3 3" xfId="100" xr:uid="{00000000-0005-0000-0000-00000E000000}"/>
    <cellStyle name="_x000d__x000a_JournalTemplate=C:\COMFO\CTALK\JOURSTD.TPL_x000d__x000a_LbStateAddress=3 3 0 251 1 89 2 311_x000d__x000a_LbStateJou 4" xfId="101" xr:uid="{00000000-0005-0000-0000-00000F000000}"/>
    <cellStyle name="*MB Hardwired" xfId="102" xr:uid="{00000000-0005-0000-0000-000010000000}"/>
    <cellStyle name="*MB Hardwired 2" xfId="103" xr:uid="{00000000-0005-0000-0000-000011000000}"/>
    <cellStyle name="*MB Input Table Calc" xfId="104" xr:uid="{00000000-0005-0000-0000-000012000000}"/>
    <cellStyle name="*MB Input Table Calc 2" xfId="105" xr:uid="{00000000-0005-0000-0000-000013000000}"/>
    <cellStyle name="*MB Normal" xfId="106" xr:uid="{00000000-0005-0000-0000-000014000000}"/>
    <cellStyle name="*MB Normal 2" xfId="107" xr:uid="{00000000-0005-0000-0000-000015000000}"/>
    <cellStyle name="*MB Normal 2 2" xfId="108" xr:uid="{00000000-0005-0000-0000-000016000000}"/>
    <cellStyle name="*MB Normal 3" xfId="109" xr:uid="{00000000-0005-0000-0000-000017000000}"/>
    <cellStyle name="*MB Placeholder" xfId="110" xr:uid="{00000000-0005-0000-0000-000018000000}"/>
    <cellStyle name="*MB Placeholder 2" xfId="111" xr:uid="{00000000-0005-0000-0000-000019000000}"/>
    <cellStyle name=":¨áy¡’?(" xfId="112" xr:uid="{00000000-0005-0000-0000-00001A000000}"/>
    <cellStyle name=":¨áy¡’?( 2" xfId="113" xr:uid="{00000000-0005-0000-0000-00001B000000}"/>
    <cellStyle name=":¨áy¡’?( 3" xfId="114" xr:uid="{00000000-0005-0000-0000-00001C000000}"/>
    <cellStyle name=":¨áy¡’?( 3 2" xfId="115" xr:uid="{00000000-0005-0000-0000-00001D000000}"/>
    <cellStyle name=":¨áy¡’?( 4" xfId="116" xr:uid="{00000000-0005-0000-0000-00001E000000}"/>
    <cellStyle name=":¨áy¡’?( 5" xfId="117" xr:uid="{00000000-0005-0000-0000-00001F000000}"/>
    <cellStyle name="?? [0]_??" xfId="118" xr:uid="{00000000-0005-0000-0000-000020000000}"/>
    <cellStyle name="???" xfId="119" xr:uid="{00000000-0005-0000-0000-000021000000}"/>
    <cellStyle name="??? 2" xfId="120" xr:uid="{00000000-0005-0000-0000-000022000000}"/>
    <cellStyle name="??_?.????" xfId="121" xr:uid="{00000000-0005-0000-0000-000023000000}"/>
    <cellStyle name="_Base Case (Rev 3)" xfId="122" xr:uid="{00000000-0005-0000-0000-000024000000}"/>
    <cellStyle name="_Base Case (Rev 3) 2" xfId="123" xr:uid="{00000000-0005-0000-0000-000025000000}"/>
    <cellStyle name="_Base Case (Rev 3) 2 2" xfId="124" xr:uid="{00000000-0005-0000-0000-000026000000}"/>
    <cellStyle name="_Base Case (Rev 3) 2 2 2" xfId="125" xr:uid="{00000000-0005-0000-0000-000027000000}"/>
    <cellStyle name="_Base Case (Rev 3) 2 3" xfId="126" xr:uid="{00000000-0005-0000-0000-000028000000}"/>
    <cellStyle name="_Base Case (Rev 3) 3" xfId="127" xr:uid="{00000000-0005-0000-0000-000029000000}"/>
    <cellStyle name="_Base Case (Rev 3) 3 2" xfId="128" xr:uid="{00000000-0005-0000-0000-00002A000000}"/>
    <cellStyle name="_Base Case (Rev 3) 4" xfId="129" xr:uid="{00000000-0005-0000-0000-00002B000000}"/>
    <cellStyle name="20% - Accent1 2" xfId="130" xr:uid="{00000000-0005-0000-0000-00002C000000}"/>
    <cellStyle name="20% - Accent1 2 10" xfId="131" xr:uid="{00000000-0005-0000-0000-00002D000000}"/>
    <cellStyle name="20% - Accent1 2 10 2" xfId="132" xr:uid="{00000000-0005-0000-0000-00002E000000}"/>
    <cellStyle name="20% - Accent1 2 11" xfId="133" xr:uid="{00000000-0005-0000-0000-00002F000000}"/>
    <cellStyle name="20% - Accent1 2 2" xfId="134" xr:uid="{00000000-0005-0000-0000-000030000000}"/>
    <cellStyle name="20% - Accent1 2 2 2" xfId="135" xr:uid="{00000000-0005-0000-0000-000031000000}"/>
    <cellStyle name="20% - Accent1 2 2 2 2" xfId="136" xr:uid="{00000000-0005-0000-0000-000032000000}"/>
    <cellStyle name="20% - Accent1 2 2 2 2 2" xfId="137" xr:uid="{00000000-0005-0000-0000-000033000000}"/>
    <cellStyle name="20% - Accent1 2 2 2 3" xfId="138" xr:uid="{00000000-0005-0000-0000-000034000000}"/>
    <cellStyle name="20% - Accent1 2 2 2 3 2" xfId="139" xr:uid="{00000000-0005-0000-0000-000035000000}"/>
    <cellStyle name="20% - Accent1 2 2 2 3 2 2" xfId="140" xr:uid="{00000000-0005-0000-0000-000036000000}"/>
    <cellStyle name="20% - Accent1 2 2 2 3 3" xfId="141" xr:uid="{00000000-0005-0000-0000-000037000000}"/>
    <cellStyle name="20% - Accent1 2 2 2 4" xfId="142" xr:uid="{00000000-0005-0000-0000-000038000000}"/>
    <cellStyle name="20% - Accent1 2 2 3" xfId="143" xr:uid="{00000000-0005-0000-0000-000039000000}"/>
    <cellStyle name="20% - Accent1 2 2 3 2" xfId="144" xr:uid="{00000000-0005-0000-0000-00003A000000}"/>
    <cellStyle name="20% - Accent1 2 2 3 2 2" xfId="145" xr:uid="{00000000-0005-0000-0000-00003B000000}"/>
    <cellStyle name="20% - Accent1 2 2 3 3" xfId="146" xr:uid="{00000000-0005-0000-0000-00003C000000}"/>
    <cellStyle name="20% - Accent1 2 2 4" xfId="147" xr:uid="{00000000-0005-0000-0000-00003D000000}"/>
    <cellStyle name="20% - Accent1 2 2 4 2" xfId="148" xr:uid="{00000000-0005-0000-0000-00003E000000}"/>
    <cellStyle name="20% - Accent1 2 2 4 2 2" xfId="149" xr:uid="{00000000-0005-0000-0000-00003F000000}"/>
    <cellStyle name="20% - Accent1 2 2 4 2 2 2" xfId="150" xr:uid="{00000000-0005-0000-0000-000040000000}"/>
    <cellStyle name="20% - Accent1 2 2 4 2 3" xfId="151" xr:uid="{00000000-0005-0000-0000-000041000000}"/>
    <cellStyle name="20% - Accent1 2 2 4 3" xfId="152" xr:uid="{00000000-0005-0000-0000-000042000000}"/>
    <cellStyle name="20% - Accent1 2 2 4 3 2" xfId="153" xr:uid="{00000000-0005-0000-0000-000043000000}"/>
    <cellStyle name="20% - Accent1 2 2 4 4" xfId="154" xr:uid="{00000000-0005-0000-0000-000044000000}"/>
    <cellStyle name="20% - Accent1 2 2 5" xfId="155" xr:uid="{00000000-0005-0000-0000-000045000000}"/>
    <cellStyle name="20% - Accent1 2 2 5 2" xfId="156" xr:uid="{00000000-0005-0000-0000-000046000000}"/>
    <cellStyle name="20% - Accent1 2 2 6" xfId="157" xr:uid="{00000000-0005-0000-0000-000047000000}"/>
    <cellStyle name="20% - Accent1 2 3" xfId="158" xr:uid="{00000000-0005-0000-0000-000048000000}"/>
    <cellStyle name="20% - Accent1 2 3 2" xfId="159" xr:uid="{00000000-0005-0000-0000-000049000000}"/>
    <cellStyle name="20% - Accent1 2 3 2 2" xfId="160" xr:uid="{00000000-0005-0000-0000-00004A000000}"/>
    <cellStyle name="20% - Accent1 2 3 2 2 2" xfId="161" xr:uid="{00000000-0005-0000-0000-00004B000000}"/>
    <cellStyle name="20% - Accent1 2 3 2 3" xfId="162" xr:uid="{00000000-0005-0000-0000-00004C000000}"/>
    <cellStyle name="20% - Accent1 2 3 3" xfId="163" xr:uid="{00000000-0005-0000-0000-00004D000000}"/>
    <cellStyle name="20% - Accent1 2 3 3 2" xfId="164" xr:uid="{00000000-0005-0000-0000-00004E000000}"/>
    <cellStyle name="20% - Accent1 2 3 3 2 2" xfId="165" xr:uid="{00000000-0005-0000-0000-00004F000000}"/>
    <cellStyle name="20% - Accent1 2 3 3 2 2 2" xfId="166" xr:uid="{00000000-0005-0000-0000-000050000000}"/>
    <cellStyle name="20% - Accent1 2 3 3 2 3" xfId="167" xr:uid="{00000000-0005-0000-0000-000051000000}"/>
    <cellStyle name="20% - Accent1 2 3 3 3" xfId="168" xr:uid="{00000000-0005-0000-0000-000052000000}"/>
    <cellStyle name="20% - Accent1 2 3 3 3 2" xfId="169" xr:uid="{00000000-0005-0000-0000-000053000000}"/>
    <cellStyle name="20% - Accent1 2 3 3 4" xfId="170" xr:uid="{00000000-0005-0000-0000-000054000000}"/>
    <cellStyle name="20% - Accent1 2 3 4" xfId="171" xr:uid="{00000000-0005-0000-0000-000055000000}"/>
    <cellStyle name="20% - Accent1 2 3 4 2" xfId="172" xr:uid="{00000000-0005-0000-0000-000056000000}"/>
    <cellStyle name="20% - Accent1 2 3 5" xfId="173" xr:uid="{00000000-0005-0000-0000-000057000000}"/>
    <cellStyle name="20% - Accent1 2 4" xfId="174" xr:uid="{00000000-0005-0000-0000-000058000000}"/>
    <cellStyle name="20% - Accent1 2 4 2" xfId="175" xr:uid="{00000000-0005-0000-0000-000059000000}"/>
    <cellStyle name="20% - Accent1 2 4 2 2" xfId="176" xr:uid="{00000000-0005-0000-0000-00005A000000}"/>
    <cellStyle name="20% - Accent1 2 4 2 2 2" xfId="177" xr:uid="{00000000-0005-0000-0000-00005B000000}"/>
    <cellStyle name="20% - Accent1 2 4 2 3" xfId="178" xr:uid="{00000000-0005-0000-0000-00005C000000}"/>
    <cellStyle name="20% - Accent1 2 4 3" xfId="179" xr:uid="{00000000-0005-0000-0000-00005D000000}"/>
    <cellStyle name="20% - Accent1 2 4 3 2" xfId="180" xr:uid="{00000000-0005-0000-0000-00005E000000}"/>
    <cellStyle name="20% - Accent1 2 4 4" xfId="181" xr:uid="{00000000-0005-0000-0000-00005F000000}"/>
    <cellStyle name="20% - Accent1 2 5" xfId="182" xr:uid="{00000000-0005-0000-0000-000060000000}"/>
    <cellStyle name="20% - Accent1 2 5 2" xfId="183" xr:uid="{00000000-0005-0000-0000-000061000000}"/>
    <cellStyle name="20% - Accent1 2 5 2 2" xfId="184" xr:uid="{00000000-0005-0000-0000-000062000000}"/>
    <cellStyle name="20% - Accent1 2 5 2 2 2" xfId="185" xr:uid="{00000000-0005-0000-0000-000063000000}"/>
    <cellStyle name="20% - Accent1 2 5 2 3" xfId="186" xr:uid="{00000000-0005-0000-0000-000064000000}"/>
    <cellStyle name="20% - Accent1 2 5 3" xfId="187" xr:uid="{00000000-0005-0000-0000-000065000000}"/>
    <cellStyle name="20% - Accent1 2 5 3 2" xfId="188" xr:uid="{00000000-0005-0000-0000-000066000000}"/>
    <cellStyle name="20% - Accent1 2 5 3 2 2" xfId="189" xr:uid="{00000000-0005-0000-0000-000067000000}"/>
    <cellStyle name="20% - Accent1 2 5 3 2 2 2" xfId="190" xr:uid="{00000000-0005-0000-0000-000068000000}"/>
    <cellStyle name="20% - Accent1 2 5 3 2 3" xfId="191" xr:uid="{00000000-0005-0000-0000-000069000000}"/>
    <cellStyle name="20% - Accent1 2 5 3 3" xfId="192" xr:uid="{00000000-0005-0000-0000-00006A000000}"/>
    <cellStyle name="20% - Accent1 2 5 3 3 2" xfId="193" xr:uid="{00000000-0005-0000-0000-00006B000000}"/>
    <cellStyle name="20% - Accent1 2 5 3 4" xfId="194" xr:uid="{00000000-0005-0000-0000-00006C000000}"/>
    <cellStyle name="20% - Accent1 2 5 4" xfId="195" xr:uid="{00000000-0005-0000-0000-00006D000000}"/>
    <cellStyle name="20% - Accent1 2 5 4 2" xfId="196" xr:uid="{00000000-0005-0000-0000-00006E000000}"/>
    <cellStyle name="20% - Accent1 2 5 5" xfId="197" xr:uid="{00000000-0005-0000-0000-00006F000000}"/>
    <cellStyle name="20% - Accent1 2 6" xfId="198" xr:uid="{00000000-0005-0000-0000-000070000000}"/>
    <cellStyle name="20% - Accent1 2 6 2" xfId="199" xr:uid="{00000000-0005-0000-0000-000071000000}"/>
    <cellStyle name="20% - Accent1 2 6 2 2" xfId="200" xr:uid="{00000000-0005-0000-0000-000072000000}"/>
    <cellStyle name="20% - Accent1 2 6 3" xfId="201" xr:uid="{00000000-0005-0000-0000-000073000000}"/>
    <cellStyle name="20% - Accent1 2 7" xfId="202" xr:uid="{00000000-0005-0000-0000-000074000000}"/>
    <cellStyle name="20% - Accent1 2 7 2" xfId="203" xr:uid="{00000000-0005-0000-0000-000075000000}"/>
    <cellStyle name="20% - Accent1 2 7 2 2" xfId="204" xr:uid="{00000000-0005-0000-0000-000076000000}"/>
    <cellStyle name="20% - Accent1 2 7 3" xfId="205" xr:uid="{00000000-0005-0000-0000-000077000000}"/>
    <cellStyle name="20% - Accent1 2 8" xfId="206" xr:uid="{00000000-0005-0000-0000-000078000000}"/>
    <cellStyle name="20% - Accent1 2 8 2" xfId="207" xr:uid="{00000000-0005-0000-0000-000079000000}"/>
    <cellStyle name="20% - Accent1 2 8 2 2" xfId="208" xr:uid="{00000000-0005-0000-0000-00007A000000}"/>
    <cellStyle name="20% - Accent1 2 8 2 2 2" xfId="209" xr:uid="{00000000-0005-0000-0000-00007B000000}"/>
    <cellStyle name="20% - Accent1 2 8 2 3" xfId="210" xr:uid="{00000000-0005-0000-0000-00007C000000}"/>
    <cellStyle name="20% - Accent1 2 8 3" xfId="211" xr:uid="{00000000-0005-0000-0000-00007D000000}"/>
    <cellStyle name="20% - Accent1 2 8 3 2" xfId="212" xr:uid="{00000000-0005-0000-0000-00007E000000}"/>
    <cellStyle name="20% - Accent1 2 8 4" xfId="213" xr:uid="{00000000-0005-0000-0000-00007F000000}"/>
    <cellStyle name="20% - Accent1 2 9" xfId="214" xr:uid="{00000000-0005-0000-0000-000080000000}"/>
    <cellStyle name="20% - Accent1 2 9 2" xfId="215" xr:uid="{00000000-0005-0000-0000-000081000000}"/>
    <cellStyle name="20% - Accent1 3" xfId="216" xr:uid="{00000000-0005-0000-0000-000082000000}"/>
    <cellStyle name="20% - Accent1 3 2" xfId="217" xr:uid="{00000000-0005-0000-0000-000083000000}"/>
    <cellStyle name="20% - Accent1 3 2 2" xfId="218" xr:uid="{00000000-0005-0000-0000-000084000000}"/>
    <cellStyle name="20% - Accent1 3 2 2 2" xfId="219" xr:uid="{00000000-0005-0000-0000-000085000000}"/>
    <cellStyle name="20% - Accent1 3 2 3" xfId="220" xr:uid="{00000000-0005-0000-0000-000086000000}"/>
    <cellStyle name="20% - Accent1 3 3" xfId="221" xr:uid="{00000000-0005-0000-0000-000087000000}"/>
    <cellStyle name="20% - Accent1 3 3 2" xfId="222" xr:uid="{00000000-0005-0000-0000-000088000000}"/>
    <cellStyle name="20% - Accent1 3 4" xfId="223" xr:uid="{00000000-0005-0000-0000-000089000000}"/>
    <cellStyle name="20% - Accent1 3 4 2" xfId="224" xr:uid="{00000000-0005-0000-0000-00008A000000}"/>
    <cellStyle name="20% - Accent1 3 4 2 2" xfId="225" xr:uid="{00000000-0005-0000-0000-00008B000000}"/>
    <cellStyle name="20% - Accent1 3 4 3" xfId="226" xr:uid="{00000000-0005-0000-0000-00008C000000}"/>
    <cellStyle name="20% - Accent1 3 5" xfId="227" xr:uid="{00000000-0005-0000-0000-00008D000000}"/>
    <cellStyle name="20% - Accent1 4" xfId="228" xr:uid="{00000000-0005-0000-0000-00008E000000}"/>
    <cellStyle name="20% - Accent1 4 2" xfId="229" xr:uid="{00000000-0005-0000-0000-00008F000000}"/>
    <cellStyle name="20% - Accent1 4 2 2" xfId="230" xr:uid="{00000000-0005-0000-0000-000090000000}"/>
    <cellStyle name="20% - Accent1 4 3" xfId="231" xr:uid="{00000000-0005-0000-0000-000091000000}"/>
    <cellStyle name="20% - Accent1 4 3 2" xfId="232" xr:uid="{00000000-0005-0000-0000-000092000000}"/>
    <cellStyle name="20% - Accent1 4 3 2 2" xfId="233" xr:uid="{00000000-0005-0000-0000-000093000000}"/>
    <cellStyle name="20% - Accent1 4 3 3" xfId="234" xr:uid="{00000000-0005-0000-0000-000094000000}"/>
    <cellStyle name="20% - Accent1 4 4" xfId="235" xr:uid="{00000000-0005-0000-0000-000095000000}"/>
    <cellStyle name="20% - Accent1 5" xfId="236" xr:uid="{00000000-0005-0000-0000-000096000000}"/>
    <cellStyle name="20% - Accent1 5 2" xfId="237" xr:uid="{00000000-0005-0000-0000-000097000000}"/>
    <cellStyle name="20% - Accent1 5 2 2" xfId="238" xr:uid="{00000000-0005-0000-0000-000098000000}"/>
    <cellStyle name="20% - Accent1 5 2 2 2" xfId="239" xr:uid="{00000000-0005-0000-0000-000099000000}"/>
    <cellStyle name="20% - Accent1 5 2 3" xfId="240" xr:uid="{00000000-0005-0000-0000-00009A000000}"/>
    <cellStyle name="20% - Accent1 5 3" xfId="241" xr:uid="{00000000-0005-0000-0000-00009B000000}"/>
    <cellStyle name="20% - Accent1 5 3 2" xfId="242" xr:uid="{00000000-0005-0000-0000-00009C000000}"/>
    <cellStyle name="20% - Accent1 5 3 2 2" xfId="243" xr:uid="{00000000-0005-0000-0000-00009D000000}"/>
    <cellStyle name="20% - Accent1 5 3 2 2 2" xfId="244" xr:uid="{00000000-0005-0000-0000-00009E000000}"/>
    <cellStyle name="20% - Accent1 5 3 2 3" xfId="245" xr:uid="{00000000-0005-0000-0000-00009F000000}"/>
    <cellStyle name="20% - Accent1 5 3 3" xfId="246" xr:uid="{00000000-0005-0000-0000-0000A0000000}"/>
    <cellStyle name="20% - Accent1 5 3 3 2" xfId="247" xr:uid="{00000000-0005-0000-0000-0000A1000000}"/>
    <cellStyle name="20% - Accent1 5 3 4" xfId="248" xr:uid="{00000000-0005-0000-0000-0000A2000000}"/>
    <cellStyle name="20% - Accent1 5 4" xfId="249" xr:uid="{00000000-0005-0000-0000-0000A3000000}"/>
    <cellStyle name="20% - Accent1 5 4 2" xfId="250" xr:uid="{00000000-0005-0000-0000-0000A4000000}"/>
    <cellStyle name="20% - Accent1 5 5" xfId="251" xr:uid="{00000000-0005-0000-0000-0000A5000000}"/>
    <cellStyle name="20% - Accent1 6" xfId="252" xr:uid="{00000000-0005-0000-0000-0000A6000000}"/>
    <cellStyle name="20% - Accent1 6 2" xfId="253" xr:uid="{00000000-0005-0000-0000-0000A7000000}"/>
    <cellStyle name="20% - Accent1 6 2 2" xfId="254" xr:uid="{00000000-0005-0000-0000-0000A8000000}"/>
    <cellStyle name="20% - Accent1 6 2 2 2" xfId="255" xr:uid="{00000000-0005-0000-0000-0000A9000000}"/>
    <cellStyle name="20% - Accent1 6 2 3" xfId="256" xr:uid="{00000000-0005-0000-0000-0000AA000000}"/>
    <cellStyle name="20% - Accent1 6 3" xfId="257" xr:uid="{00000000-0005-0000-0000-0000AB000000}"/>
    <cellStyle name="20% - Accent1 6 3 2" xfId="258" xr:uid="{00000000-0005-0000-0000-0000AC000000}"/>
    <cellStyle name="20% - Accent1 6 4" xfId="259" xr:uid="{00000000-0005-0000-0000-0000AD000000}"/>
    <cellStyle name="20% - Accent1 7" xfId="260" xr:uid="{00000000-0005-0000-0000-0000AE000000}"/>
    <cellStyle name="20% - Accent1 8" xfId="261" xr:uid="{00000000-0005-0000-0000-0000AF000000}"/>
    <cellStyle name="20% - Accent2 2" xfId="262" xr:uid="{00000000-0005-0000-0000-0000B0000000}"/>
    <cellStyle name="20% - Accent2 2 10" xfId="263" xr:uid="{00000000-0005-0000-0000-0000B1000000}"/>
    <cellStyle name="20% - Accent2 2 10 2" xfId="264" xr:uid="{00000000-0005-0000-0000-0000B2000000}"/>
    <cellStyle name="20% - Accent2 2 11" xfId="265" xr:uid="{00000000-0005-0000-0000-0000B3000000}"/>
    <cellStyle name="20% - Accent2 2 2" xfId="266" xr:uid="{00000000-0005-0000-0000-0000B4000000}"/>
    <cellStyle name="20% - Accent2 2 2 2" xfId="267" xr:uid="{00000000-0005-0000-0000-0000B5000000}"/>
    <cellStyle name="20% - Accent2 2 2 2 2" xfId="268" xr:uid="{00000000-0005-0000-0000-0000B6000000}"/>
    <cellStyle name="20% - Accent2 2 2 2 2 2" xfId="269" xr:uid="{00000000-0005-0000-0000-0000B7000000}"/>
    <cellStyle name="20% - Accent2 2 2 2 3" xfId="270" xr:uid="{00000000-0005-0000-0000-0000B8000000}"/>
    <cellStyle name="20% - Accent2 2 2 2 3 2" xfId="271" xr:uid="{00000000-0005-0000-0000-0000B9000000}"/>
    <cellStyle name="20% - Accent2 2 2 2 3 2 2" xfId="272" xr:uid="{00000000-0005-0000-0000-0000BA000000}"/>
    <cellStyle name="20% - Accent2 2 2 2 3 3" xfId="273" xr:uid="{00000000-0005-0000-0000-0000BB000000}"/>
    <cellStyle name="20% - Accent2 2 2 2 4" xfId="274" xr:uid="{00000000-0005-0000-0000-0000BC000000}"/>
    <cellStyle name="20% - Accent2 2 2 3" xfId="275" xr:uid="{00000000-0005-0000-0000-0000BD000000}"/>
    <cellStyle name="20% - Accent2 2 2 3 2" xfId="276" xr:uid="{00000000-0005-0000-0000-0000BE000000}"/>
    <cellStyle name="20% - Accent2 2 2 3 2 2" xfId="277" xr:uid="{00000000-0005-0000-0000-0000BF000000}"/>
    <cellStyle name="20% - Accent2 2 2 3 3" xfId="278" xr:uid="{00000000-0005-0000-0000-0000C0000000}"/>
    <cellStyle name="20% - Accent2 2 2 4" xfId="279" xr:uid="{00000000-0005-0000-0000-0000C1000000}"/>
    <cellStyle name="20% - Accent2 2 2 4 2" xfId="280" xr:uid="{00000000-0005-0000-0000-0000C2000000}"/>
    <cellStyle name="20% - Accent2 2 2 4 2 2" xfId="281" xr:uid="{00000000-0005-0000-0000-0000C3000000}"/>
    <cellStyle name="20% - Accent2 2 2 4 2 2 2" xfId="282" xr:uid="{00000000-0005-0000-0000-0000C4000000}"/>
    <cellStyle name="20% - Accent2 2 2 4 2 3" xfId="283" xr:uid="{00000000-0005-0000-0000-0000C5000000}"/>
    <cellStyle name="20% - Accent2 2 2 4 3" xfId="284" xr:uid="{00000000-0005-0000-0000-0000C6000000}"/>
    <cellStyle name="20% - Accent2 2 2 4 3 2" xfId="285" xr:uid="{00000000-0005-0000-0000-0000C7000000}"/>
    <cellStyle name="20% - Accent2 2 2 4 4" xfId="286" xr:uid="{00000000-0005-0000-0000-0000C8000000}"/>
    <cellStyle name="20% - Accent2 2 2 5" xfId="287" xr:uid="{00000000-0005-0000-0000-0000C9000000}"/>
    <cellStyle name="20% - Accent2 2 2 5 2" xfId="288" xr:uid="{00000000-0005-0000-0000-0000CA000000}"/>
    <cellStyle name="20% - Accent2 2 2 6" xfId="289" xr:uid="{00000000-0005-0000-0000-0000CB000000}"/>
    <cellStyle name="20% - Accent2 2 3" xfId="290" xr:uid="{00000000-0005-0000-0000-0000CC000000}"/>
    <cellStyle name="20% - Accent2 2 3 2" xfId="291" xr:uid="{00000000-0005-0000-0000-0000CD000000}"/>
    <cellStyle name="20% - Accent2 2 3 2 2" xfId="292" xr:uid="{00000000-0005-0000-0000-0000CE000000}"/>
    <cellStyle name="20% - Accent2 2 3 2 2 2" xfId="293" xr:uid="{00000000-0005-0000-0000-0000CF000000}"/>
    <cellStyle name="20% - Accent2 2 3 2 3" xfId="294" xr:uid="{00000000-0005-0000-0000-0000D0000000}"/>
    <cellStyle name="20% - Accent2 2 3 3" xfId="295" xr:uid="{00000000-0005-0000-0000-0000D1000000}"/>
    <cellStyle name="20% - Accent2 2 3 3 2" xfId="296" xr:uid="{00000000-0005-0000-0000-0000D2000000}"/>
    <cellStyle name="20% - Accent2 2 3 3 2 2" xfId="297" xr:uid="{00000000-0005-0000-0000-0000D3000000}"/>
    <cellStyle name="20% - Accent2 2 3 3 2 2 2" xfId="298" xr:uid="{00000000-0005-0000-0000-0000D4000000}"/>
    <cellStyle name="20% - Accent2 2 3 3 2 3" xfId="299" xr:uid="{00000000-0005-0000-0000-0000D5000000}"/>
    <cellStyle name="20% - Accent2 2 3 3 3" xfId="300" xr:uid="{00000000-0005-0000-0000-0000D6000000}"/>
    <cellStyle name="20% - Accent2 2 3 3 3 2" xfId="301" xr:uid="{00000000-0005-0000-0000-0000D7000000}"/>
    <cellStyle name="20% - Accent2 2 3 3 4" xfId="302" xr:uid="{00000000-0005-0000-0000-0000D8000000}"/>
    <cellStyle name="20% - Accent2 2 3 4" xfId="303" xr:uid="{00000000-0005-0000-0000-0000D9000000}"/>
    <cellStyle name="20% - Accent2 2 3 4 2" xfId="304" xr:uid="{00000000-0005-0000-0000-0000DA000000}"/>
    <cellStyle name="20% - Accent2 2 3 5" xfId="305" xr:uid="{00000000-0005-0000-0000-0000DB000000}"/>
    <cellStyle name="20% - Accent2 2 4" xfId="306" xr:uid="{00000000-0005-0000-0000-0000DC000000}"/>
    <cellStyle name="20% - Accent2 2 4 2" xfId="307" xr:uid="{00000000-0005-0000-0000-0000DD000000}"/>
    <cellStyle name="20% - Accent2 2 4 2 2" xfId="308" xr:uid="{00000000-0005-0000-0000-0000DE000000}"/>
    <cellStyle name="20% - Accent2 2 4 2 2 2" xfId="309" xr:uid="{00000000-0005-0000-0000-0000DF000000}"/>
    <cellStyle name="20% - Accent2 2 4 2 3" xfId="310" xr:uid="{00000000-0005-0000-0000-0000E0000000}"/>
    <cellStyle name="20% - Accent2 2 4 3" xfId="311" xr:uid="{00000000-0005-0000-0000-0000E1000000}"/>
    <cellStyle name="20% - Accent2 2 4 3 2" xfId="312" xr:uid="{00000000-0005-0000-0000-0000E2000000}"/>
    <cellStyle name="20% - Accent2 2 4 4" xfId="313" xr:uid="{00000000-0005-0000-0000-0000E3000000}"/>
    <cellStyle name="20% - Accent2 2 5" xfId="314" xr:uid="{00000000-0005-0000-0000-0000E4000000}"/>
    <cellStyle name="20% - Accent2 2 5 2" xfId="315" xr:uid="{00000000-0005-0000-0000-0000E5000000}"/>
    <cellStyle name="20% - Accent2 2 5 2 2" xfId="316" xr:uid="{00000000-0005-0000-0000-0000E6000000}"/>
    <cellStyle name="20% - Accent2 2 5 2 2 2" xfId="317" xr:uid="{00000000-0005-0000-0000-0000E7000000}"/>
    <cellStyle name="20% - Accent2 2 5 2 3" xfId="318" xr:uid="{00000000-0005-0000-0000-0000E8000000}"/>
    <cellStyle name="20% - Accent2 2 5 3" xfId="319" xr:uid="{00000000-0005-0000-0000-0000E9000000}"/>
    <cellStyle name="20% - Accent2 2 5 3 2" xfId="320" xr:uid="{00000000-0005-0000-0000-0000EA000000}"/>
    <cellStyle name="20% - Accent2 2 5 3 2 2" xfId="321" xr:uid="{00000000-0005-0000-0000-0000EB000000}"/>
    <cellStyle name="20% - Accent2 2 5 3 2 2 2" xfId="322" xr:uid="{00000000-0005-0000-0000-0000EC000000}"/>
    <cellStyle name="20% - Accent2 2 5 3 2 3" xfId="323" xr:uid="{00000000-0005-0000-0000-0000ED000000}"/>
    <cellStyle name="20% - Accent2 2 5 3 3" xfId="324" xr:uid="{00000000-0005-0000-0000-0000EE000000}"/>
    <cellStyle name="20% - Accent2 2 5 3 3 2" xfId="325" xr:uid="{00000000-0005-0000-0000-0000EF000000}"/>
    <cellStyle name="20% - Accent2 2 5 3 4" xfId="326" xr:uid="{00000000-0005-0000-0000-0000F0000000}"/>
    <cellStyle name="20% - Accent2 2 5 4" xfId="327" xr:uid="{00000000-0005-0000-0000-0000F1000000}"/>
    <cellStyle name="20% - Accent2 2 5 4 2" xfId="328" xr:uid="{00000000-0005-0000-0000-0000F2000000}"/>
    <cellStyle name="20% - Accent2 2 5 5" xfId="329" xr:uid="{00000000-0005-0000-0000-0000F3000000}"/>
    <cellStyle name="20% - Accent2 2 6" xfId="330" xr:uid="{00000000-0005-0000-0000-0000F4000000}"/>
    <cellStyle name="20% - Accent2 2 6 2" xfId="331" xr:uid="{00000000-0005-0000-0000-0000F5000000}"/>
    <cellStyle name="20% - Accent2 2 6 2 2" xfId="332" xr:uid="{00000000-0005-0000-0000-0000F6000000}"/>
    <cellStyle name="20% - Accent2 2 6 3" xfId="333" xr:uid="{00000000-0005-0000-0000-0000F7000000}"/>
    <cellStyle name="20% - Accent2 2 7" xfId="334" xr:uid="{00000000-0005-0000-0000-0000F8000000}"/>
    <cellStyle name="20% - Accent2 2 7 2" xfId="335" xr:uid="{00000000-0005-0000-0000-0000F9000000}"/>
    <cellStyle name="20% - Accent2 2 7 2 2" xfId="336" xr:uid="{00000000-0005-0000-0000-0000FA000000}"/>
    <cellStyle name="20% - Accent2 2 7 3" xfId="337" xr:uid="{00000000-0005-0000-0000-0000FB000000}"/>
    <cellStyle name="20% - Accent2 2 8" xfId="338" xr:uid="{00000000-0005-0000-0000-0000FC000000}"/>
    <cellStyle name="20% - Accent2 2 8 2" xfId="339" xr:uid="{00000000-0005-0000-0000-0000FD000000}"/>
    <cellStyle name="20% - Accent2 2 8 2 2" xfId="340" xr:uid="{00000000-0005-0000-0000-0000FE000000}"/>
    <cellStyle name="20% - Accent2 2 8 2 2 2" xfId="341" xr:uid="{00000000-0005-0000-0000-0000FF000000}"/>
    <cellStyle name="20% - Accent2 2 8 2 3" xfId="342" xr:uid="{00000000-0005-0000-0000-000000010000}"/>
    <cellStyle name="20% - Accent2 2 8 3" xfId="343" xr:uid="{00000000-0005-0000-0000-000001010000}"/>
    <cellStyle name="20% - Accent2 2 8 3 2" xfId="344" xr:uid="{00000000-0005-0000-0000-000002010000}"/>
    <cellStyle name="20% - Accent2 2 8 4" xfId="345" xr:uid="{00000000-0005-0000-0000-000003010000}"/>
    <cellStyle name="20% - Accent2 2 9" xfId="346" xr:uid="{00000000-0005-0000-0000-000004010000}"/>
    <cellStyle name="20% - Accent2 2 9 2" xfId="347" xr:uid="{00000000-0005-0000-0000-000005010000}"/>
    <cellStyle name="20% - Accent2 3" xfId="348" xr:uid="{00000000-0005-0000-0000-000006010000}"/>
    <cellStyle name="20% - Accent2 3 2" xfId="349" xr:uid="{00000000-0005-0000-0000-000007010000}"/>
    <cellStyle name="20% - Accent2 3 2 2" xfId="350" xr:uid="{00000000-0005-0000-0000-000008010000}"/>
    <cellStyle name="20% - Accent2 3 2 2 2" xfId="351" xr:uid="{00000000-0005-0000-0000-000009010000}"/>
    <cellStyle name="20% - Accent2 3 2 3" xfId="352" xr:uid="{00000000-0005-0000-0000-00000A010000}"/>
    <cellStyle name="20% - Accent2 3 3" xfId="353" xr:uid="{00000000-0005-0000-0000-00000B010000}"/>
    <cellStyle name="20% - Accent2 3 3 2" xfId="354" xr:uid="{00000000-0005-0000-0000-00000C010000}"/>
    <cellStyle name="20% - Accent2 3 4" xfId="355" xr:uid="{00000000-0005-0000-0000-00000D010000}"/>
    <cellStyle name="20% - Accent2 3 4 2" xfId="356" xr:uid="{00000000-0005-0000-0000-00000E010000}"/>
    <cellStyle name="20% - Accent2 3 4 2 2" xfId="357" xr:uid="{00000000-0005-0000-0000-00000F010000}"/>
    <cellStyle name="20% - Accent2 3 4 3" xfId="358" xr:uid="{00000000-0005-0000-0000-000010010000}"/>
    <cellStyle name="20% - Accent2 3 5" xfId="359" xr:uid="{00000000-0005-0000-0000-000011010000}"/>
    <cellStyle name="20% - Accent2 4" xfId="360" xr:uid="{00000000-0005-0000-0000-000012010000}"/>
    <cellStyle name="20% - Accent2 4 2" xfId="361" xr:uid="{00000000-0005-0000-0000-000013010000}"/>
    <cellStyle name="20% - Accent2 4 2 2" xfId="362" xr:uid="{00000000-0005-0000-0000-000014010000}"/>
    <cellStyle name="20% - Accent2 4 3" xfId="363" xr:uid="{00000000-0005-0000-0000-000015010000}"/>
    <cellStyle name="20% - Accent2 4 3 2" xfId="364" xr:uid="{00000000-0005-0000-0000-000016010000}"/>
    <cellStyle name="20% - Accent2 4 3 2 2" xfId="365" xr:uid="{00000000-0005-0000-0000-000017010000}"/>
    <cellStyle name="20% - Accent2 4 3 3" xfId="366" xr:uid="{00000000-0005-0000-0000-000018010000}"/>
    <cellStyle name="20% - Accent2 4 4" xfId="367" xr:uid="{00000000-0005-0000-0000-000019010000}"/>
    <cellStyle name="20% - Accent2 5" xfId="368" xr:uid="{00000000-0005-0000-0000-00001A010000}"/>
    <cellStyle name="20% - Accent2 5 2" xfId="369" xr:uid="{00000000-0005-0000-0000-00001B010000}"/>
    <cellStyle name="20% - Accent2 5 2 2" xfId="370" xr:uid="{00000000-0005-0000-0000-00001C010000}"/>
    <cellStyle name="20% - Accent2 5 2 2 2" xfId="371" xr:uid="{00000000-0005-0000-0000-00001D010000}"/>
    <cellStyle name="20% - Accent2 5 2 3" xfId="372" xr:uid="{00000000-0005-0000-0000-00001E010000}"/>
    <cellStyle name="20% - Accent2 5 3" xfId="373" xr:uid="{00000000-0005-0000-0000-00001F010000}"/>
    <cellStyle name="20% - Accent2 5 3 2" xfId="374" xr:uid="{00000000-0005-0000-0000-000020010000}"/>
    <cellStyle name="20% - Accent2 5 3 2 2" xfId="375" xr:uid="{00000000-0005-0000-0000-000021010000}"/>
    <cellStyle name="20% - Accent2 5 3 2 2 2" xfId="376" xr:uid="{00000000-0005-0000-0000-000022010000}"/>
    <cellStyle name="20% - Accent2 5 3 2 3" xfId="377" xr:uid="{00000000-0005-0000-0000-000023010000}"/>
    <cellStyle name="20% - Accent2 5 3 3" xfId="378" xr:uid="{00000000-0005-0000-0000-000024010000}"/>
    <cellStyle name="20% - Accent2 5 3 3 2" xfId="379" xr:uid="{00000000-0005-0000-0000-000025010000}"/>
    <cellStyle name="20% - Accent2 5 3 4" xfId="380" xr:uid="{00000000-0005-0000-0000-000026010000}"/>
    <cellStyle name="20% - Accent2 5 4" xfId="381" xr:uid="{00000000-0005-0000-0000-000027010000}"/>
    <cellStyle name="20% - Accent2 5 4 2" xfId="382" xr:uid="{00000000-0005-0000-0000-000028010000}"/>
    <cellStyle name="20% - Accent2 5 5" xfId="383" xr:uid="{00000000-0005-0000-0000-000029010000}"/>
    <cellStyle name="20% - Accent2 6" xfId="384" xr:uid="{00000000-0005-0000-0000-00002A010000}"/>
    <cellStyle name="20% - Accent2 6 2" xfId="385" xr:uid="{00000000-0005-0000-0000-00002B010000}"/>
    <cellStyle name="20% - Accent2 6 2 2" xfId="386" xr:uid="{00000000-0005-0000-0000-00002C010000}"/>
    <cellStyle name="20% - Accent2 6 2 2 2" xfId="387" xr:uid="{00000000-0005-0000-0000-00002D010000}"/>
    <cellStyle name="20% - Accent2 6 2 3" xfId="388" xr:uid="{00000000-0005-0000-0000-00002E010000}"/>
    <cellStyle name="20% - Accent2 6 3" xfId="389" xr:uid="{00000000-0005-0000-0000-00002F010000}"/>
    <cellStyle name="20% - Accent2 6 3 2" xfId="390" xr:uid="{00000000-0005-0000-0000-000030010000}"/>
    <cellStyle name="20% - Accent2 6 4" xfId="391" xr:uid="{00000000-0005-0000-0000-000031010000}"/>
    <cellStyle name="20% - Accent2 7" xfId="392" xr:uid="{00000000-0005-0000-0000-000032010000}"/>
    <cellStyle name="20% - Accent2 8" xfId="393" xr:uid="{00000000-0005-0000-0000-000033010000}"/>
    <cellStyle name="20% - Accent3 2" xfId="394" xr:uid="{00000000-0005-0000-0000-000034010000}"/>
    <cellStyle name="20% - Accent3 2 10" xfId="395" xr:uid="{00000000-0005-0000-0000-000035010000}"/>
    <cellStyle name="20% - Accent3 2 10 2" xfId="396" xr:uid="{00000000-0005-0000-0000-000036010000}"/>
    <cellStyle name="20% - Accent3 2 11" xfId="397" xr:uid="{00000000-0005-0000-0000-000037010000}"/>
    <cellStyle name="20% - Accent3 2 2" xfId="398" xr:uid="{00000000-0005-0000-0000-000038010000}"/>
    <cellStyle name="20% - Accent3 2 2 2" xfId="399" xr:uid="{00000000-0005-0000-0000-000039010000}"/>
    <cellStyle name="20% - Accent3 2 2 2 2" xfId="400" xr:uid="{00000000-0005-0000-0000-00003A010000}"/>
    <cellStyle name="20% - Accent3 2 2 2 2 2" xfId="401" xr:uid="{00000000-0005-0000-0000-00003B010000}"/>
    <cellStyle name="20% - Accent3 2 2 2 3" xfId="402" xr:uid="{00000000-0005-0000-0000-00003C010000}"/>
    <cellStyle name="20% - Accent3 2 2 2 3 2" xfId="403" xr:uid="{00000000-0005-0000-0000-00003D010000}"/>
    <cellStyle name="20% - Accent3 2 2 2 3 2 2" xfId="404" xr:uid="{00000000-0005-0000-0000-00003E010000}"/>
    <cellStyle name="20% - Accent3 2 2 2 3 3" xfId="405" xr:uid="{00000000-0005-0000-0000-00003F010000}"/>
    <cellStyle name="20% - Accent3 2 2 2 4" xfId="406" xr:uid="{00000000-0005-0000-0000-000040010000}"/>
    <cellStyle name="20% - Accent3 2 2 3" xfId="407" xr:uid="{00000000-0005-0000-0000-000041010000}"/>
    <cellStyle name="20% - Accent3 2 2 3 2" xfId="408" xr:uid="{00000000-0005-0000-0000-000042010000}"/>
    <cellStyle name="20% - Accent3 2 2 3 2 2" xfId="409" xr:uid="{00000000-0005-0000-0000-000043010000}"/>
    <cellStyle name="20% - Accent3 2 2 3 3" xfId="410" xr:uid="{00000000-0005-0000-0000-000044010000}"/>
    <cellStyle name="20% - Accent3 2 2 4" xfId="411" xr:uid="{00000000-0005-0000-0000-000045010000}"/>
    <cellStyle name="20% - Accent3 2 2 4 2" xfId="412" xr:uid="{00000000-0005-0000-0000-000046010000}"/>
    <cellStyle name="20% - Accent3 2 2 4 2 2" xfId="413" xr:uid="{00000000-0005-0000-0000-000047010000}"/>
    <cellStyle name="20% - Accent3 2 2 4 2 2 2" xfId="414" xr:uid="{00000000-0005-0000-0000-000048010000}"/>
    <cellStyle name="20% - Accent3 2 2 4 2 3" xfId="415" xr:uid="{00000000-0005-0000-0000-000049010000}"/>
    <cellStyle name="20% - Accent3 2 2 4 3" xfId="416" xr:uid="{00000000-0005-0000-0000-00004A010000}"/>
    <cellStyle name="20% - Accent3 2 2 4 3 2" xfId="417" xr:uid="{00000000-0005-0000-0000-00004B010000}"/>
    <cellStyle name="20% - Accent3 2 2 4 4" xfId="418" xr:uid="{00000000-0005-0000-0000-00004C010000}"/>
    <cellStyle name="20% - Accent3 2 2 5" xfId="419" xr:uid="{00000000-0005-0000-0000-00004D010000}"/>
    <cellStyle name="20% - Accent3 2 2 5 2" xfId="420" xr:uid="{00000000-0005-0000-0000-00004E010000}"/>
    <cellStyle name="20% - Accent3 2 2 6" xfId="421" xr:uid="{00000000-0005-0000-0000-00004F010000}"/>
    <cellStyle name="20% - Accent3 2 3" xfId="422" xr:uid="{00000000-0005-0000-0000-000050010000}"/>
    <cellStyle name="20% - Accent3 2 3 2" xfId="423" xr:uid="{00000000-0005-0000-0000-000051010000}"/>
    <cellStyle name="20% - Accent3 2 3 2 2" xfId="424" xr:uid="{00000000-0005-0000-0000-000052010000}"/>
    <cellStyle name="20% - Accent3 2 3 2 2 2" xfId="425" xr:uid="{00000000-0005-0000-0000-000053010000}"/>
    <cellStyle name="20% - Accent3 2 3 2 3" xfId="426" xr:uid="{00000000-0005-0000-0000-000054010000}"/>
    <cellStyle name="20% - Accent3 2 3 3" xfId="427" xr:uid="{00000000-0005-0000-0000-000055010000}"/>
    <cellStyle name="20% - Accent3 2 3 3 2" xfId="428" xr:uid="{00000000-0005-0000-0000-000056010000}"/>
    <cellStyle name="20% - Accent3 2 3 3 2 2" xfId="429" xr:uid="{00000000-0005-0000-0000-000057010000}"/>
    <cellStyle name="20% - Accent3 2 3 3 2 2 2" xfId="430" xr:uid="{00000000-0005-0000-0000-000058010000}"/>
    <cellStyle name="20% - Accent3 2 3 3 2 3" xfId="431" xr:uid="{00000000-0005-0000-0000-000059010000}"/>
    <cellStyle name="20% - Accent3 2 3 3 3" xfId="432" xr:uid="{00000000-0005-0000-0000-00005A010000}"/>
    <cellStyle name="20% - Accent3 2 3 3 3 2" xfId="433" xr:uid="{00000000-0005-0000-0000-00005B010000}"/>
    <cellStyle name="20% - Accent3 2 3 3 4" xfId="434" xr:uid="{00000000-0005-0000-0000-00005C010000}"/>
    <cellStyle name="20% - Accent3 2 3 4" xfId="435" xr:uid="{00000000-0005-0000-0000-00005D010000}"/>
    <cellStyle name="20% - Accent3 2 3 4 2" xfId="436" xr:uid="{00000000-0005-0000-0000-00005E010000}"/>
    <cellStyle name="20% - Accent3 2 3 5" xfId="437" xr:uid="{00000000-0005-0000-0000-00005F010000}"/>
    <cellStyle name="20% - Accent3 2 4" xfId="438" xr:uid="{00000000-0005-0000-0000-000060010000}"/>
    <cellStyle name="20% - Accent3 2 4 2" xfId="439" xr:uid="{00000000-0005-0000-0000-000061010000}"/>
    <cellStyle name="20% - Accent3 2 4 2 2" xfId="440" xr:uid="{00000000-0005-0000-0000-000062010000}"/>
    <cellStyle name="20% - Accent3 2 4 2 2 2" xfId="441" xr:uid="{00000000-0005-0000-0000-000063010000}"/>
    <cellStyle name="20% - Accent3 2 4 2 3" xfId="442" xr:uid="{00000000-0005-0000-0000-000064010000}"/>
    <cellStyle name="20% - Accent3 2 4 3" xfId="443" xr:uid="{00000000-0005-0000-0000-000065010000}"/>
    <cellStyle name="20% - Accent3 2 4 3 2" xfId="444" xr:uid="{00000000-0005-0000-0000-000066010000}"/>
    <cellStyle name="20% - Accent3 2 4 4" xfId="445" xr:uid="{00000000-0005-0000-0000-000067010000}"/>
    <cellStyle name="20% - Accent3 2 5" xfId="446" xr:uid="{00000000-0005-0000-0000-000068010000}"/>
    <cellStyle name="20% - Accent3 2 5 2" xfId="447" xr:uid="{00000000-0005-0000-0000-000069010000}"/>
    <cellStyle name="20% - Accent3 2 5 2 2" xfId="448" xr:uid="{00000000-0005-0000-0000-00006A010000}"/>
    <cellStyle name="20% - Accent3 2 5 2 2 2" xfId="449" xr:uid="{00000000-0005-0000-0000-00006B010000}"/>
    <cellStyle name="20% - Accent3 2 5 2 3" xfId="450" xr:uid="{00000000-0005-0000-0000-00006C010000}"/>
    <cellStyle name="20% - Accent3 2 5 3" xfId="451" xr:uid="{00000000-0005-0000-0000-00006D010000}"/>
    <cellStyle name="20% - Accent3 2 5 3 2" xfId="452" xr:uid="{00000000-0005-0000-0000-00006E010000}"/>
    <cellStyle name="20% - Accent3 2 5 3 2 2" xfId="453" xr:uid="{00000000-0005-0000-0000-00006F010000}"/>
    <cellStyle name="20% - Accent3 2 5 3 2 2 2" xfId="454" xr:uid="{00000000-0005-0000-0000-000070010000}"/>
    <cellStyle name="20% - Accent3 2 5 3 2 3" xfId="455" xr:uid="{00000000-0005-0000-0000-000071010000}"/>
    <cellStyle name="20% - Accent3 2 5 3 3" xfId="456" xr:uid="{00000000-0005-0000-0000-000072010000}"/>
    <cellStyle name="20% - Accent3 2 5 3 3 2" xfId="457" xr:uid="{00000000-0005-0000-0000-000073010000}"/>
    <cellStyle name="20% - Accent3 2 5 3 4" xfId="458" xr:uid="{00000000-0005-0000-0000-000074010000}"/>
    <cellStyle name="20% - Accent3 2 5 4" xfId="459" xr:uid="{00000000-0005-0000-0000-000075010000}"/>
    <cellStyle name="20% - Accent3 2 5 4 2" xfId="460" xr:uid="{00000000-0005-0000-0000-000076010000}"/>
    <cellStyle name="20% - Accent3 2 5 5" xfId="461" xr:uid="{00000000-0005-0000-0000-000077010000}"/>
    <cellStyle name="20% - Accent3 2 6" xfId="462" xr:uid="{00000000-0005-0000-0000-000078010000}"/>
    <cellStyle name="20% - Accent3 2 6 2" xfId="463" xr:uid="{00000000-0005-0000-0000-000079010000}"/>
    <cellStyle name="20% - Accent3 2 6 2 2" xfId="464" xr:uid="{00000000-0005-0000-0000-00007A010000}"/>
    <cellStyle name="20% - Accent3 2 6 3" xfId="465" xr:uid="{00000000-0005-0000-0000-00007B010000}"/>
    <cellStyle name="20% - Accent3 2 7" xfId="466" xr:uid="{00000000-0005-0000-0000-00007C010000}"/>
    <cellStyle name="20% - Accent3 2 7 2" xfId="467" xr:uid="{00000000-0005-0000-0000-00007D010000}"/>
    <cellStyle name="20% - Accent3 2 7 2 2" xfId="468" xr:uid="{00000000-0005-0000-0000-00007E010000}"/>
    <cellStyle name="20% - Accent3 2 7 3" xfId="469" xr:uid="{00000000-0005-0000-0000-00007F010000}"/>
    <cellStyle name="20% - Accent3 2 8" xfId="470" xr:uid="{00000000-0005-0000-0000-000080010000}"/>
    <cellStyle name="20% - Accent3 2 8 2" xfId="471" xr:uid="{00000000-0005-0000-0000-000081010000}"/>
    <cellStyle name="20% - Accent3 2 8 2 2" xfId="472" xr:uid="{00000000-0005-0000-0000-000082010000}"/>
    <cellStyle name="20% - Accent3 2 8 2 2 2" xfId="473" xr:uid="{00000000-0005-0000-0000-000083010000}"/>
    <cellStyle name="20% - Accent3 2 8 2 3" xfId="474" xr:uid="{00000000-0005-0000-0000-000084010000}"/>
    <cellStyle name="20% - Accent3 2 8 3" xfId="475" xr:uid="{00000000-0005-0000-0000-000085010000}"/>
    <cellStyle name="20% - Accent3 2 8 3 2" xfId="476" xr:uid="{00000000-0005-0000-0000-000086010000}"/>
    <cellStyle name="20% - Accent3 2 8 4" xfId="477" xr:uid="{00000000-0005-0000-0000-000087010000}"/>
    <cellStyle name="20% - Accent3 2 9" xfId="478" xr:uid="{00000000-0005-0000-0000-000088010000}"/>
    <cellStyle name="20% - Accent3 2 9 2" xfId="479" xr:uid="{00000000-0005-0000-0000-000089010000}"/>
    <cellStyle name="20% - Accent3 3" xfId="480" xr:uid="{00000000-0005-0000-0000-00008A010000}"/>
    <cellStyle name="20% - Accent3 3 2" xfId="481" xr:uid="{00000000-0005-0000-0000-00008B010000}"/>
    <cellStyle name="20% - Accent3 3 2 2" xfId="482" xr:uid="{00000000-0005-0000-0000-00008C010000}"/>
    <cellStyle name="20% - Accent3 3 2 2 2" xfId="483" xr:uid="{00000000-0005-0000-0000-00008D010000}"/>
    <cellStyle name="20% - Accent3 3 2 3" xfId="484" xr:uid="{00000000-0005-0000-0000-00008E010000}"/>
    <cellStyle name="20% - Accent3 3 3" xfId="485" xr:uid="{00000000-0005-0000-0000-00008F010000}"/>
    <cellStyle name="20% - Accent3 3 3 2" xfId="486" xr:uid="{00000000-0005-0000-0000-000090010000}"/>
    <cellStyle name="20% - Accent3 3 4" xfId="487" xr:uid="{00000000-0005-0000-0000-000091010000}"/>
    <cellStyle name="20% - Accent3 3 4 2" xfId="488" xr:uid="{00000000-0005-0000-0000-000092010000}"/>
    <cellStyle name="20% - Accent3 3 4 2 2" xfId="489" xr:uid="{00000000-0005-0000-0000-000093010000}"/>
    <cellStyle name="20% - Accent3 3 4 3" xfId="490" xr:uid="{00000000-0005-0000-0000-000094010000}"/>
    <cellStyle name="20% - Accent3 3 5" xfId="491" xr:uid="{00000000-0005-0000-0000-000095010000}"/>
    <cellStyle name="20% - Accent3 4" xfId="492" xr:uid="{00000000-0005-0000-0000-000096010000}"/>
    <cellStyle name="20% - Accent3 4 2" xfId="493" xr:uid="{00000000-0005-0000-0000-000097010000}"/>
    <cellStyle name="20% - Accent3 4 2 2" xfId="494" xr:uid="{00000000-0005-0000-0000-000098010000}"/>
    <cellStyle name="20% - Accent3 4 3" xfId="495" xr:uid="{00000000-0005-0000-0000-000099010000}"/>
    <cellStyle name="20% - Accent3 4 3 2" xfId="496" xr:uid="{00000000-0005-0000-0000-00009A010000}"/>
    <cellStyle name="20% - Accent3 4 3 2 2" xfId="497" xr:uid="{00000000-0005-0000-0000-00009B010000}"/>
    <cellStyle name="20% - Accent3 4 3 3" xfId="498" xr:uid="{00000000-0005-0000-0000-00009C010000}"/>
    <cellStyle name="20% - Accent3 4 4" xfId="499" xr:uid="{00000000-0005-0000-0000-00009D010000}"/>
    <cellStyle name="20% - Accent3 5" xfId="500" xr:uid="{00000000-0005-0000-0000-00009E010000}"/>
    <cellStyle name="20% - Accent3 5 2" xfId="501" xr:uid="{00000000-0005-0000-0000-00009F010000}"/>
    <cellStyle name="20% - Accent3 5 2 2" xfId="502" xr:uid="{00000000-0005-0000-0000-0000A0010000}"/>
    <cellStyle name="20% - Accent3 5 2 2 2" xfId="503" xr:uid="{00000000-0005-0000-0000-0000A1010000}"/>
    <cellStyle name="20% - Accent3 5 2 3" xfId="504" xr:uid="{00000000-0005-0000-0000-0000A2010000}"/>
    <cellStyle name="20% - Accent3 5 3" xfId="505" xr:uid="{00000000-0005-0000-0000-0000A3010000}"/>
    <cellStyle name="20% - Accent3 5 3 2" xfId="506" xr:uid="{00000000-0005-0000-0000-0000A4010000}"/>
    <cellStyle name="20% - Accent3 5 3 2 2" xfId="507" xr:uid="{00000000-0005-0000-0000-0000A5010000}"/>
    <cellStyle name="20% - Accent3 5 3 2 2 2" xfId="508" xr:uid="{00000000-0005-0000-0000-0000A6010000}"/>
    <cellStyle name="20% - Accent3 5 3 2 3" xfId="509" xr:uid="{00000000-0005-0000-0000-0000A7010000}"/>
    <cellStyle name="20% - Accent3 5 3 3" xfId="510" xr:uid="{00000000-0005-0000-0000-0000A8010000}"/>
    <cellStyle name="20% - Accent3 5 3 3 2" xfId="511" xr:uid="{00000000-0005-0000-0000-0000A9010000}"/>
    <cellStyle name="20% - Accent3 5 3 4" xfId="512" xr:uid="{00000000-0005-0000-0000-0000AA010000}"/>
    <cellStyle name="20% - Accent3 5 4" xfId="513" xr:uid="{00000000-0005-0000-0000-0000AB010000}"/>
    <cellStyle name="20% - Accent3 5 4 2" xfId="514" xr:uid="{00000000-0005-0000-0000-0000AC010000}"/>
    <cellStyle name="20% - Accent3 5 5" xfId="515" xr:uid="{00000000-0005-0000-0000-0000AD010000}"/>
    <cellStyle name="20% - Accent3 6" xfId="516" xr:uid="{00000000-0005-0000-0000-0000AE010000}"/>
    <cellStyle name="20% - Accent3 6 2" xfId="517" xr:uid="{00000000-0005-0000-0000-0000AF010000}"/>
    <cellStyle name="20% - Accent3 6 2 2" xfId="518" xr:uid="{00000000-0005-0000-0000-0000B0010000}"/>
    <cellStyle name="20% - Accent3 6 2 2 2" xfId="519" xr:uid="{00000000-0005-0000-0000-0000B1010000}"/>
    <cellStyle name="20% - Accent3 6 2 3" xfId="520" xr:uid="{00000000-0005-0000-0000-0000B2010000}"/>
    <cellStyle name="20% - Accent3 6 3" xfId="521" xr:uid="{00000000-0005-0000-0000-0000B3010000}"/>
    <cellStyle name="20% - Accent3 6 3 2" xfId="522" xr:uid="{00000000-0005-0000-0000-0000B4010000}"/>
    <cellStyle name="20% - Accent3 6 4" xfId="523" xr:uid="{00000000-0005-0000-0000-0000B5010000}"/>
    <cellStyle name="20% - Accent3 7" xfId="524" xr:uid="{00000000-0005-0000-0000-0000B6010000}"/>
    <cellStyle name="20% - Accent3 8" xfId="525" xr:uid="{00000000-0005-0000-0000-0000B7010000}"/>
    <cellStyle name="20% - Accent4 2" xfId="526" xr:uid="{00000000-0005-0000-0000-0000B8010000}"/>
    <cellStyle name="20% - Accent4 2 10" xfId="527" xr:uid="{00000000-0005-0000-0000-0000B9010000}"/>
    <cellStyle name="20% - Accent4 2 10 2" xfId="528" xr:uid="{00000000-0005-0000-0000-0000BA010000}"/>
    <cellStyle name="20% - Accent4 2 11" xfId="529" xr:uid="{00000000-0005-0000-0000-0000BB010000}"/>
    <cellStyle name="20% - Accent4 2 2" xfId="530" xr:uid="{00000000-0005-0000-0000-0000BC010000}"/>
    <cellStyle name="20% - Accent4 2 2 2" xfId="531" xr:uid="{00000000-0005-0000-0000-0000BD010000}"/>
    <cellStyle name="20% - Accent4 2 2 2 2" xfId="532" xr:uid="{00000000-0005-0000-0000-0000BE010000}"/>
    <cellStyle name="20% - Accent4 2 2 2 2 2" xfId="533" xr:uid="{00000000-0005-0000-0000-0000BF010000}"/>
    <cellStyle name="20% - Accent4 2 2 2 3" xfId="534" xr:uid="{00000000-0005-0000-0000-0000C0010000}"/>
    <cellStyle name="20% - Accent4 2 2 2 3 2" xfId="535" xr:uid="{00000000-0005-0000-0000-0000C1010000}"/>
    <cellStyle name="20% - Accent4 2 2 2 3 2 2" xfId="536" xr:uid="{00000000-0005-0000-0000-0000C2010000}"/>
    <cellStyle name="20% - Accent4 2 2 2 3 3" xfId="537" xr:uid="{00000000-0005-0000-0000-0000C3010000}"/>
    <cellStyle name="20% - Accent4 2 2 2 4" xfId="538" xr:uid="{00000000-0005-0000-0000-0000C4010000}"/>
    <cellStyle name="20% - Accent4 2 2 3" xfId="539" xr:uid="{00000000-0005-0000-0000-0000C5010000}"/>
    <cellStyle name="20% - Accent4 2 2 3 2" xfId="540" xr:uid="{00000000-0005-0000-0000-0000C6010000}"/>
    <cellStyle name="20% - Accent4 2 2 3 2 2" xfId="541" xr:uid="{00000000-0005-0000-0000-0000C7010000}"/>
    <cellStyle name="20% - Accent4 2 2 3 3" xfId="542" xr:uid="{00000000-0005-0000-0000-0000C8010000}"/>
    <cellStyle name="20% - Accent4 2 2 4" xfId="543" xr:uid="{00000000-0005-0000-0000-0000C9010000}"/>
    <cellStyle name="20% - Accent4 2 2 4 2" xfId="544" xr:uid="{00000000-0005-0000-0000-0000CA010000}"/>
    <cellStyle name="20% - Accent4 2 2 4 2 2" xfId="545" xr:uid="{00000000-0005-0000-0000-0000CB010000}"/>
    <cellStyle name="20% - Accent4 2 2 4 2 2 2" xfId="546" xr:uid="{00000000-0005-0000-0000-0000CC010000}"/>
    <cellStyle name="20% - Accent4 2 2 4 2 3" xfId="547" xr:uid="{00000000-0005-0000-0000-0000CD010000}"/>
    <cellStyle name="20% - Accent4 2 2 4 3" xfId="548" xr:uid="{00000000-0005-0000-0000-0000CE010000}"/>
    <cellStyle name="20% - Accent4 2 2 4 3 2" xfId="549" xr:uid="{00000000-0005-0000-0000-0000CF010000}"/>
    <cellStyle name="20% - Accent4 2 2 4 4" xfId="550" xr:uid="{00000000-0005-0000-0000-0000D0010000}"/>
    <cellStyle name="20% - Accent4 2 2 5" xfId="551" xr:uid="{00000000-0005-0000-0000-0000D1010000}"/>
    <cellStyle name="20% - Accent4 2 2 5 2" xfId="552" xr:uid="{00000000-0005-0000-0000-0000D2010000}"/>
    <cellStyle name="20% - Accent4 2 2 6" xfId="553" xr:uid="{00000000-0005-0000-0000-0000D3010000}"/>
    <cellStyle name="20% - Accent4 2 3" xfId="554" xr:uid="{00000000-0005-0000-0000-0000D4010000}"/>
    <cellStyle name="20% - Accent4 2 3 2" xfId="555" xr:uid="{00000000-0005-0000-0000-0000D5010000}"/>
    <cellStyle name="20% - Accent4 2 3 2 2" xfId="556" xr:uid="{00000000-0005-0000-0000-0000D6010000}"/>
    <cellStyle name="20% - Accent4 2 3 2 2 2" xfId="557" xr:uid="{00000000-0005-0000-0000-0000D7010000}"/>
    <cellStyle name="20% - Accent4 2 3 2 3" xfId="558" xr:uid="{00000000-0005-0000-0000-0000D8010000}"/>
    <cellStyle name="20% - Accent4 2 3 3" xfId="559" xr:uid="{00000000-0005-0000-0000-0000D9010000}"/>
    <cellStyle name="20% - Accent4 2 3 3 2" xfId="560" xr:uid="{00000000-0005-0000-0000-0000DA010000}"/>
    <cellStyle name="20% - Accent4 2 3 3 2 2" xfId="561" xr:uid="{00000000-0005-0000-0000-0000DB010000}"/>
    <cellStyle name="20% - Accent4 2 3 3 2 2 2" xfId="562" xr:uid="{00000000-0005-0000-0000-0000DC010000}"/>
    <cellStyle name="20% - Accent4 2 3 3 2 3" xfId="563" xr:uid="{00000000-0005-0000-0000-0000DD010000}"/>
    <cellStyle name="20% - Accent4 2 3 3 3" xfId="564" xr:uid="{00000000-0005-0000-0000-0000DE010000}"/>
    <cellStyle name="20% - Accent4 2 3 3 3 2" xfId="565" xr:uid="{00000000-0005-0000-0000-0000DF010000}"/>
    <cellStyle name="20% - Accent4 2 3 3 4" xfId="566" xr:uid="{00000000-0005-0000-0000-0000E0010000}"/>
    <cellStyle name="20% - Accent4 2 3 4" xfId="567" xr:uid="{00000000-0005-0000-0000-0000E1010000}"/>
    <cellStyle name="20% - Accent4 2 3 4 2" xfId="568" xr:uid="{00000000-0005-0000-0000-0000E2010000}"/>
    <cellStyle name="20% - Accent4 2 3 5" xfId="569" xr:uid="{00000000-0005-0000-0000-0000E3010000}"/>
    <cellStyle name="20% - Accent4 2 4" xfId="570" xr:uid="{00000000-0005-0000-0000-0000E4010000}"/>
    <cellStyle name="20% - Accent4 2 4 2" xfId="571" xr:uid="{00000000-0005-0000-0000-0000E5010000}"/>
    <cellStyle name="20% - Accent4 2 4 2 2" xfId="572" xr:uid="{00000000-0005-0000-0000-0000E6010000}"/>
    <cellStyle name="20% - Accent4 2 4 2 2 2" xfId="573" xr:uid="{00000000-0005-0000-0000-0000E7010000}"/>
    <cellStyle name="20% - Accent4 2 4 2 3" xfId="574" xr:uid="{00000000-0005-0000-0000-0000E8010000}"/>
    <cellStyle name="20% - Accent4 2 4 3" xfId="575" xr:uid="{00000000-0005-0000-0000-0000E9010000}"/>
    <cellStyle name="20% - Accent4 2 4 3 2" xfId="576" xr:uid="{00000000-0005-0000-0000-0000EA010000}"/>
    <cellStyle name="20% - Accent4 2 4 4" xfId="577" xr:uid="{00000000-0005-0000-0000-0000EB010000}"/>
    <cellStyle name="20% - Accent4 2 5" xfId="578" xr:uid="{00000000-0005-0000-0000-0000EC010000}"/>
    <cellStyle name="20% - Accent4 2 5 2" xfId="579" xr:uid="{00000000-0005-0000-0000-0000ED010000}"/>
    <cellStyle name="20% - Accent4 2 5 2 2" xfId="580" xr:uid="{00000000-0005-0000-0000-0000EE010000}"/>
    <cellStyle name="20% - Accent4 2 5 2 2 2" xfId="581" xr:uid="{00000000-0005-0000-0000-0000EF010000}"/>
    <cellStyle name="20% - Accent4 2 5 2 3" xfId="582" xr:uid="{00000000-0005-0000-0000-0000F0010000}"/>
    <cellStyle name="20% - Accent4 2 5 3" xfId="583" xr:uid="{00000000-0005-0000-0000-0000F1010000}"/>
    <cellStyle name="20% - Accent4 2 5 3 2" xfId="584" xr:uid="{00000000-0005-0000-0000-0000F2010000}"/>
    <cellStyle name="20% - Accent4 2 5 3 2 2" xfId="585" xr:uid="{00000000-0005-0000-0000-0000F3010000}"/>
    <cellStyle name="20% - Accent4 2 5 3 2 2 2" xfId="586" xr:uid="{00000000-0005-0000-0000-0000F4010000}"/>
    <cellStyle name="20% - Accent4 2 5 3 2 3" xfId="587" xr:uid="{00000000-0005-0000-0000-0000F5010000}"/>
    <cellStyle name="20% - Accent4 2 5 3 3" xfId="588" xr:uid="{00000000-0005-0000-0000-0000F6010000}"/>
    <cellStyle name="20% - Accent4 2 5 3 3 2" xfId="589" xr:uid="{00000000-0005-0000-0000-0000F7010000}"/>
    <cellStyle name="20% - Accent4 2 5 3 4" xfId="590" xr:uid="{00000000-0005-0000-0000-0000F8010000}"/>
    <cellStyle name="20% - Accent4 2 5 4" xfId="591" xr:uid="{00000000-0005-0000-0000-0000F9010000}"/>
    <cellStyle name="20% - Accent4 2 5 4 2" xfId="592" xr:uid="{00000000-0005-0000-0000-0000FA010000}"/>
    <cellStyle name="20% - Accent4 2 5 5" xfId="593" xr:uid="{00000000-0005-0000-0000-0000FB010000}"/>
    <cellStyle name="20% - Accent4 2 6" xfId="594" xr:uid="{00000000-0005-0000-0000-0000FC010000}"/>
    <cellStyle name="20% - Accent4 2 6 2" xfId="595" xr:uid="{00000000-0005-0000-0000-0000FD010000}"/>
    <cellStyle name="20% - Accent4 2 6 2 2" xfId="596" xr:uid="{00000000-0005-0000-0000-0000FE010000}"/>
    <cellStyle name="20% - Accent4 2 6 3" xfId="597" xr:uid="{00000000-0005-0000-0000-0000FF010000}"/>
    <cellStyle name="20% - Accent4 2 7" xfId="598" xr:uid="{00000000-0005-0000-0000-000000020000}"/>
    <cellStyle name="20% - Accent4 2 7 2" xfId="599" xr:uid="{00000000-0005-0000-0000-000001020000}"/>
    <cellStyle name="20% - Accent4 2 7 2 2" xfId="600" xr:uid="{00000000-0005-0000-0000-000002020000}"/>
    <cellStyle name="20% - Accent4 2 7 3" xfId="601" xr:uid="{00000000-0005-0000-0000-000003020000}"/>
    <cellStyle name="20% - Accent4 2 8" xfId="602" xr:uid="{00000000-0005-0000-0000-000004020000}"/>
    <cellStyle name="20% - Accent4 2 8 2" xfId="603" xr:uid="{00000000-0005-0000-0000-000005020000}"/>
    <cellStyle name="20% - Accent4 2 8 2 2" xfId="604" xr:uid="{00000000-0005-0000-0000-000006020000}"/>
    <cellStyle name="20% - Accent4 2 8 2 2 2" xfId="605" xr:uid="{00000000-0005-0000-0000-000007020000}"/>
    <cellStyle name="20% - Accent4 2 8 2 3" xfId="606" xr:uid="{00000000-0005-0000-0000-000008020000}"/>
    <cellStyle name="20% - Accent4 2 8 3" xfId="607" xr:uid="{00000000-0005-0000-0000-000009020000}"/>
    <cellStyle name="20% - Accent4 2 8 3 2" xfId="608" xr:uid="{00000000-0005-0000-0000-00000A020000}"/>
    <cellStyle name="20% - Accent4 2 8 4" xfId="609" xr:uid="{00000000-0005-0000-0000-00000B020000}"/>
    <cellStyle name="20% - Accent4 2 9" xfId="610" xr:uid="{00000000-0005-0000-0000-00000C020000}"/>
    <cellStyle name="20% - Accent4 2 9 2" xfId="611" xr:uid="{00000000-0005-0000-0000-00000D020000}"/>
    <cellStyle name="20% - Accent4 3" xfId="612" xr:uid="{00000000-0005-0000-0000-00000E020000}"/>
    <cellStyle name="20% - Accent4 3 2" xfId="613" xr:uid="{00000000-0005-0000-0000-00000F020000}"/>
    <cellStyle name="20% - Accent4 3 2 2" xfId="614" xr:uid="{00000000-0005-0000-0000-000010020000}"/>
    <cellStyle name="20% - Accent4 3 2 2 2" xfId="615" xr:uid="{00000000-0005-0000-0000-000011020000}"/>
    <cellStyle name="20% - Accent4 3 2 3" xfId="616" xr:uid="{00000000-0005-0000-0000-000012020000}"/>
    <cellStyle name="20% - Accent4 3 3" xfId="617" xr:uid="{00000000-0005-0000-0000-000013020000}"/>
    <cellStyle name="20% - Accent4 3 3 2" xfId="618" xr:uid="{00000000-0005-0000-0000-000014020000}"/>
    <cellStyle name="20% - Accent4 3 4" xfId="619" xr:uid="{00000000-0005-0000-0000-000015020000}"/>
    <cellStyle name="20% - Accent4 3 4 2" xfId="620" xr:uid="{00000000-0005-0000-0000-000016020000}"/>
    <cellStyle name="20% - Accent4 3 4 2 2" xfId="621" xr:uid="{00000000-0005-0000-0000-000017020000}"/>
    <cellStyle name="20% - Accent4 3 4 3" xfId="622" xr:uid="{00000000-0005-0000-0000-000018020000}"/>
    <cellStyle name="20% - Accent4 3 5" xfId="623" xr:uid="{00000000-0005-0000-0000-000019020000}"/>
    <cellStyle name="20% - Accent4 4" xfId="624" xr:uid="{00000000-0005-0000-0000-00001A020000}"/>
    <cellStyle name="20% - Accent4 4 2" xfId="625" xr:uid="{00000000-0005-0000-0000-00001B020000}"/>
    <cellStyle name="20% - Accent4 4 2 2" xfId="626" xr:uid="{00000000-0005-0000-0000-00001C020000}"/>
    <cellStyle name="20% - Accent4 4 3" xfId="627" xr:uid="{00000000-0005-0000-0000-00001D020000}"/>
    <cellStyle name="20% - Accent4 4 3 2" xfId="628" xr:uid="{00000000-0005-0000-0000-00001E020000}"/>
    <cellStyle name="20% - Accent4 4 3 2 2" xfId="629" xr:uid="{00000000-0005-0000-0000-00001F020000}"/>
    <cellStyle name="20% - Accent4 4 3 3" xfId="630" xr:uid="{00000000-0005-0000-0000-000020020000}"/>
    <cellStyle name="20% - Accent4 4 4" xfId="631" xr:uid="{00000000-0005-0000-0000-000021020000}"/>
    <cellStyle name="20% - Accent4 5" xfId="632" xr:uid="{00000000-0005-0000-0000-000022020000}"/>
    <cellStyle name="20% - Accent4 5 2" xfId="633" xr:uid="{00000000-0005-0000-0000-000023020000}"/>
    <cellStyle name="20% - Accent4 5 2 2" xfId="634" xr:uid="{00000000-0005-0000-0000-000024020000}"/>
    <cellStyle name="20% - Accent4 5 2 2 2" xfId="635" xr:uid="{00000000-0005-0000-0000-000025020000}"/>
    <cellStyle name="20% - Accent4 5 2 3" xfId="636" xr:uid="{00000000-0005-0000-0000-000026020000}"/>
    <cellStyle name="20% - Accent4 5 3" xfId="637" xr:uid="{00000000-0005-0000-0000-000027020000}"/>
    <cellStyle name="20% - Accent4 5 3 2" xfId="638" xr:uid="{00000000-0005-0000-0000-000028020000}"/>
    <cellStyle name="20% - Accent4 5 3 2 2" xfId="639" xr:uid="{00000000-0005-0000-0000-000029020000}"/>
    <cellStyle name="20% - Accent4 5 3 2 2 2" xfId="640" xr:uid="{00000000-0005-0000-0000-00002A020000}"/>
    <cellStyle name="20% - Accent4 5 3 2 3" xfId="641" xr:uid="{00000000-0005-0000-0000-00002B020000}"/>
    <cellStyle name="20% - Accent4 5 3 3" xfId="642" xr:uid="{00000000-0005-0000-0000-00002C020000}"/>
    <cellStyle name="20% - Accent4 5 3 3 2" xfId="643" xr:uid="{00000000-0005-0000-0000-00002D020000}"/>
    <cellStyle name="20% - Accent4 5 3 4" xfId="644" xr:uid="{00000000-0005-0000-0000-00002E020000}"/>
    <cellStyle name="20% - Accent4 5 4" xfId="645" xr:uid="{00000000-0005-0000-0000-00002F020000}"/>
    <cellStyle name="20% - Accent4 5 4 2" xfId="646" xr:uid="{00000000-0005-0000-0000-000030020000}"/>
    <cellStyle name="20% - Accent4 5 5" xfId="647" xr:uid="{00000000-0005-0000-0000-000031020000}"/>
    <cellStyle name="20% - Accent4 6" xfId="648" xr:uid="{00000000-0005-0000-0000-000032020000}"/>
    <cellStyle name="20% - Accent4 6 2" xfId="649" xr:uid="{00000000-0005-0000-0000-000033020000}"/>
    <cellStyle name="20% - Accent4 6 2 2" xfId="650" xr:uid="{00000000-0005-0000-0000-000034020000}"/>
    <cellStyle name="20% - Accent4 6 2 2 2" xfId="651" xr:uid="{00000000-0005-0000-0000-000035020000}"/>
    <cellStyle name="20% - Accent4 6 2 3" xfId="652" xr:uid="{00000000-0005-0000-0000-000036020000}"/>
    <cellStyle name="20% - Accent4 6 3" xfId="653" xr:uid="{00000000-0005-0000-0000-000037020000}"/>
    <cellStyle name="20% - Accent4 6 3 2" xfId="654" xr:uid="{00000000-0005-0000-0000-000038020000}"/>
    <cellStyle name="20% - Accent4 6 4" xfId="655" xr:uid="{00000000-0005-0000-0000-000039020000}"/>
    <cellStyle name="20% - Accent4 7" xfId="656" xr:uid="{00000000-0005-0000-0000-00003A020000}"/>
    <cellStyle name="20% - Accent4 8" xfId="657" xr:uid="{00000000-0005-0000-0000-00003B020000}"/>
    <cellStyle name="20% - Accent5 2" xfId="658" xr:uid="{00000000-0005-0000-0000-00003C020000}"/>
    <cellStyle name="20% - Accent5 2 10" xfId="659" xr:uid="{00000000-0005-0000-0000-00003D020000}"/>
    <cellStyle name="20% - Accent5 2 10 2" xfId="660" xr:uid="{00000000-0005-0000-0000-00003E020000}"/>
    <cellStyle name="20% - Accent5 2 11" xfId="661" xr:uid="{00000000-0005-0000-0000-00003F020000}"/>
    <cellStyle name="20% - Accent5 2 2" xfId="662" xr:uid="{00000000-0005-0000-0000-000040020000}"/>
    <cellStyle name="20% - Accent5 2 2 2" xfId="663" xr:uid="{00000000-0005-0000-0000-000041020000}"/>
    <cellStyle name="20% - Accent5 2 2 2 2" xfId="664" xr:uid="{00000000-0005-0000-0000-000042020000}"/>
    <cellStyle name="20% - Accent5 2 2 2 2 2" xfId="665" xr:uid="{00000000-0005-0000-0000-000043020000}"/>
    <cellStyle name="20% - Accent5 2 2 2 3" xfId="666" xr:uid="{00000000-0005-0000-0000-000044020000}"/>
    <cellStyle name="20% - Accent5 2 2 2 3 2" xfId="667" xr:uid="{00000000-0005-0000-0000-000045020000}"/>
    <cellStyle name="20% - Accent5 2 2 2 3 2 2" xfId="668" xr:uid="{00000000-0005-0000-0000-000046020000}"/>
    <cellStyle name="20% - Accent5 2 2 2 3 3" xfId="669" xr:uid="{00000000-0005-0000-0000-000047020000}"/>
    <cellStyle name="20% - Accent5 2 2 2 4" xfId="670" xr:uid="{00000000-0005-0000-0000-000048020000}"/>
    <cellStyle name="20% - Accent5 2 2 3" xfId="671" xr:uid="{00000000-0005-0000-0000-000049020000}"/>
    <cellStyle name="20% - Accent5 2 2 3 2" xfId="672" xr:uid="{00000000-0005-0000-0000-00004A020000}"/>
    <cellStyle name="20% - Accent5 2 2 3 2 2" xfId="673" xr:uid="{00000000-0005-0000-0000-00004B020000}"/>
    <cellStyle name="20% - Accent5 2 2 3 3" xfId="674" xr:uid="{00000000-0005-0000-0000-00004C020000}"/>
    <cellStyle name="20% - Accent5 2 2 4" xfId="675" xr:uid="{00000000-0005-0000-0000-00004D020000}"/>
    <cellStyle name="20% - Accent5 2 2 4 2" xfId="676" xr:uid="{00000000-0005-0000-0000-00004E020000}"/>
    <cellStyle name="20% - Accent5 2 2 4 2 2" xfId="677" xr:uid="{00000000-0005-0000-0000-00004F020000}"/>
    <cellStyle name="20% - Accent5 2 2 4 2 2 2" xfId="678" xr:uid="{00000000-0005-0000-0000-000050020000}"/>
    <cellStyle name="20% - Accent5 2 2 4 2 3" xfId="679" xr:uid="{00000000-0005-0000-0000-000051020000}"/>
    <cellStyle name="20% - Accent5 2 2 4 3" xfId="680" xr:uid="{00000000-0005-0000-0000-000052020000}"/>
    <cellStyle name="20% - Accent5 2 2 4 3 2" xfId="681" xr:uid="{00000000-0005-0000-0000-000053020000}"/>
    <cellStyle name="20% - Accent5 2 2 4 4" xfId="682" xr:uid="{00000000-0005-0000-0000-000054020000}"/>
    <cellStyle name="20% - Accent5 2 2 5" xfId="683" xr:uid="{00000000-0005-0000-0000-000055020000}"/>
    <cellStyle name="20% - Accent5 2 2 5 2" xfId="684" xr:uid="{00000000-0005-0000-0000-000056020000}"/>
    <cellStyle name="20% - Accent5 2 2 6" xfId="685" xr:uid="{00000000-0005-0000-0000-000057020000}"/>
    <cellStyle name="20% - Accent5 2 3" xfId="686" xr:uid="{00000000-0005-0000-0000-000058020000}"/>
    <cellStyle name="20% - Accent5 2 3 2" xfId="687" xr:uid="{00000000-0005-0000-0000-000059020000}"/>
    <cellStyle name="20% - Accent5 2 3 2 2" xfId="688" xr:uid="{00000000-0005-0000-0000-00005A020000}"/>
    <cellStyle name="20% - Accent5 2 3 2 2 2" xfId="689" xr:uid="{00000000-0005-0000-0000-00005B020000}"/>
    <cellStyle name="20% - Accent5 2 3 2 3" xfId="690" xr:uid="{00000000-0005-0000-0000-00005C020000}"/>
    <cellStyle name="20% - Accent5 2 3 3" xfId="691" xr:uid="{00000000-0005-0000-0000-00005D020000}"/>
    <cellStyle name="20% - Accent5 2 3 3 2" xfId="692" xr:uid="{00000000-0005-0000-0000-00005E020000}"/>
    <cellStyle name="20% - Accent5 2 3 3 2 2" xfId="693" xr:uid="{00000000-0005-0000-0000-00005F020000}"/>
    <cellStyle name="20% - Accent5 2 3 3 2 2 2" xfId="694" xr:uid="{00000000-0005-0000-0000-000060020000}"/>
    <cellStyle name="20% - Accent5 2 3 3 2 3" xfId="695" xr:uid="{00000000-0005-0000-0000-000061020000}"/>
    <cellStyle name="20% - Accent5 2 3 3 3" xfId="696" xr:uid="{00000000-0005-0000-0000-000062020000}"/>
    <cellStyle name="20% - Accent5 2 3 3 3 2" xfId="697" xr:uid="{00000000-0005-0000-0000-000063020000}"/>
    <cellStyle name="20% - Accent5 2 3 3 4" xfId="698" xr:uid="{00000000-0005-0000-0000-000064020000}"/>
    <cellStyle name="20% - Accent5 2 3 4" xfId="699" xr:uid="{00000000-0005-0000-0000-000065020000}"/>
    <cellStyle name="20% - Accent5 2 3 4 2" xfId="700" xr:uid="{00000000-0005-0000-0000-000066020000}"/>
    <cellStyle name="20% - Accent5 2 3 5" xfId="701" xr:uid="{00000000-0005-0000-0000-000067020000}"/>
    <cellStyle name="20% - Accent5 2 4" xfId="702" xr:uid="{00000000-0005-0000-0000-000068020000}"/>
    <cellStyle name="20% - Accent5 2 4 2" xfId="703" xr:uid="{00000000-0005-0000-0000-000069020000}"/>
    <cellStyle name="20% - Accent5 2 4 2 2" xfId="704" xr:uid="{00000000-0005-0000-0000-00006A020000}"/>
    <cellStyle name="20% - Accent5 2 4 2 2 2" xfId="705" xr:uid="{00000000-0005-0000-0000-00006B020000}"/>
    <cellStyle name="20% - Accent5 2 4 2 3" xfId="706" xr:uid="{00000000-0005-0000-0000-00006C020000}"/>
    <cellStyle name="20% - Accent5 2 4 3" xfId="707" xr:uid="{00000000-0005-0000-0000-00006D020000}"/>
    <cellStyle name="20% - Accent5 2 4 3 2" xfId="708" xr:uid="{00000000-0005-0000-0000-00006E020000}"/>
    <cellStyle name="20% - Accent5 2 4 4" xfId="709" xr:uid="{00000000-0005-0000-0000-00006F020000}"/>
    <cellStyle name="20% - Accent5 2 5" xfId="710" xr:uid="{00000000-0005-0000-0000-000070020000}"/>
    <cellStyle name="20% - Accent5 2 5 2" xfId="711" xr:uid="{00000000-0005-0000-0000-000071020000}"/>
    <cellStyle name="20% - Accent5 2 5 2 2" xfId="712" xr:uid="{00000000-0005-0000-0000-000072020000}"/>
    <cellStyle name="20% - Accent5 2 5 2 2 2" xfId="713" xr:uid="{00000000-0005-0000-0000-000073020000}"/>
    <cellStyle name="20% - Accent5 2 5 2 3" xfId="714" xr:uid="{00000000-0005-0000-0000-000074020000}"/>
    <cellStyle name="20% - Accent5 2 5 3" xfId="715" xr:uid="{00000000-0005-0000-0000-000075020000}"/>
    <cellStyle name="20% - Accent5 2 5 3 2" xfId="716" xr:uid="{00000000-0005-0000-0000-000076020000}"/>
    <cellStyle name="20% - Accent5 2 5 3 2 2" xfId="717" xr:uid="{00000000-0005-0000-0000-000077020000}"/>
    <cellStyle name="20% - Accent5 2 5 3 2 2 2" xfId="718" xr:uid="{00000000-0005-0000-0000-000078020000}"/>
    <cellStyle name="20% - Accent5 2 5 3 2 3" xfId="719" xr:uid="{00000000-0005-0000-0000-000079020000}"/>
    <cellStyle name="20% - Accent5 2 5 3 3" xfId="720" xr:uid="{00000000-0005-0000-0000-00007A020000}"/>
    <cellStyle name="20% - Accent5 2 5 3 3 2" xfId="721" xr:uid="{00000000-0005-0000-0000-00007B020000}"/>
    <cellStyle name="20% - Accent5 2 5 3 4" xfId="722" xr:uid="{00000000-0005-0000-0000-00007C020000}"/>
    <cellStyle name="20% - Accent5 2 5 4" xfId="723" xr:uid="{00000000-0005-0000-0000-00007D020000}"/>
    <cellStyle name="20% - Accent5 2 5 4 2" xfId="724" xr:uid="{00000000-0005-0000-0000-00007E020000}"/>
    <cellStyle name="20% - Accent5 2 5 5" xfId="725" xr:uid="{00000000-0005-0000-0000-00007F020000}"/>
    <cellStyle name="20% - Accent5 2 6" xfId="726" xr:uid="{00000000-0005-0000-0000-000080020000}"/>
    <cellStyle name="20% - Accent5 2 6 2" xfId="727" xr:uid="{00000000-0005-0000-0000-000081020000}"/>
    <cellStyle name="20% - Accent5 2 6 2 2" xfId="728" xr:uid="{00000000-0005-0000-0000-000082020000}"/>
    <cellStyle name="20% - Accent5 2 6 3" xfId="729" xr:uid="{00000000-0005-0000-0000-000083020000}"/>
    <cellStyle name="20% - Accent5 2 7" xfId="730" xr:uid="{00000000-0005-0000-0000-000084020000}"/>
    <cellStyle name="20% - Accent5 2 7 2" xfId="731" xr:uid="{00000000-0005-0000-0000-000085020000}"/>
    <cellStyle name="20% - Accent5 2 7 2 2" xfId="732" xr:uid="{00000000-0005-0000-0000-000086020000}"/>
    <cellStyle name="20% - Accent5 2 7 3" xfId="733" xr:uid="{00000000-0005-0000-0000-000087020000}"/>
    <cellStyle name="20% - Accent5 2 8" xfId="734" xr:uid="{00000000-0005-0000-0000-000088020000}"/>
    <cellStyle name="20% - Accent5 2 8 2" xfId="735" xr:uid="{00000000-0005-0000-0000-000089020000}"/>
    <cellStyle name="20% - Accent5 2 8 2 2" xfId="736" xr:uid="{00000000-0005-0000-0000-00008A020000}"/>
    <cellStyle name="20% - Accent5 2 8 2 2 2" xfId="737" xr:uid="{00000000-0005-0000-0000-00008B020000}"/>
    <cellStyle name="20% - Accent5 2 8 2 3" xfId="738" xr:uid="{00000000-0005-0000-0000-00008C020000}"/>
    <cellStyle name="20% - Accent5 2 8 3" xfId="739" xr:uid="{00000000-0005-0000-0000-00008D020000}"/>
    <cellStyle name="20% - Accent5 2 8 3 2" xfId="740" xr:uid="{00000000-0005-0000-0000-00008E020000}"/>
    <cellStyle name="20% - Accent5 2 8 4" xfId="741" xr:uid="{00000000-0005-0000-0000-00008F020000}"/>
    <cellStyle name="20% - Accent5 2 9" xfId="742" xr:uid="{00000000-0005-0000-0000-000090020000}"/>
    <cellStyle name="20% - Accent5 2 9 2" xfId="743" xr:uid="{00000000-0005-0000-0000-000091020000}"/>
    <cellStyle name="20% - Accent5 3" xfId="744" xr:uid="{00000000-0005-0000-0000-000092020000}"/>
    <cellStyle name="20% - Accent5 3 2" xfId="745" xr:uid="{00000000-0005-0000-0000-000093020000}"/>
    <cellStyle name="20% - Accent5 3 2 2" xfId="746" xr:uid="{00000000-0005-0000-0000-000094020000}"/>
    <cellStyle name="20% - Accent5 3 2 2 2" xfId="747" xr:uid="{00000000-0005-0000-0000-000095020000}"/>
    <cellStyle name="20% - Accent5 3 2 3" xfId="748" xr:uid="{00000000-0005-0000-0000-000096020000}"/>
    <cellStyle name="20% - Accent5 3 3" xfId="749" xr:uid="{00000000-0005-0000-0000-000097020000}"/>
    <cellStyle name="20% - Accent5 3 3 2" xfId="750" xr:uid="{00000000-0005-0000-0000-000098020000}"/>
    <cellStyle name="20% - Accent5 3 4" xfId="751" xr:uid="{00000000-0005-0000-0000-000099020000}"/>
    <cellStyle name="20% - Accent5 3 4 2" xfId="752" xr:uid="{00000000-0005-0000-0000-00009A020000}"/>
    <cellStyle name="20% - Accent5 3 4 2 2" xfId="753" xr:uid="{00000000-0005-0000-0000-00009B020000}"/>
    <cellStyle name="20% - Accent5 3 4 3" xfId="754" xr:uid="{00000000-0005-0000-0000-00009C020000}"/>
    <cellStyle name="20% - Accent5 3 5" xfId="755" xr:uid="{00000000-0005-0000-0000-00009D020000}"/>
    <cellStyle name="20% - Accent5 4" xfId="756" xr:uid="{00000000-0005-0000-0000-00009E020000}"/>
    <cellStyle name="20% - Accent5 4 2" xfId="757" xr:uid="{00000000-0005-0000-0000-00009F020000}"/>
    <cellStyle name="20% - Accent5 4 2 2" xfId="758" xr:uid="{00000000-0005-0000-0000-0000A0020000}"/>
    <cellStyle name="20% - Accent5 4 3" xfId="759" xr:uid="{00000000-0005-0000-0000-0000A1020000}"/>
    <cellStyle name="20% - Accent5 4 3 2" xfId="760" xr:uid="{00000000-0005-0000-0000-0000A2020000}"/>
    <cellStyle name="20% - Accent5 4 3 2 2" xfId="761" xr:uid="{00000000-0005-0000-0000-0000A3020000}"/>
    <cellStyle name="20% - Accent5 4 3 3" xfId="762" xr:uid="{00000000-0005-0000-0000-0000A4020000}"/>
    <cellStyle name="20% - Accent5 4 4" xfId="763" xr:uid="{00000000-0005-0000-0000-0000A5020000}"/>
    <cellStyle name="20% - Accent5 5" xfId="764" xr:uid="{00000000-0005-0000-0000-0000A6020000}"/>
    <cellStyle name="20% - Accent5 5 2" xfId="765" xr:uid="{00000000-0005-0000-0000-0000A7020000}"/>
    <cellStyle name="20% - Accent5 5 2 2" xfId="766" xr:uid="{00000000-0005-0000-0000-0000A8020000}"/>
    <cellStyle name="20% - Accent5 5 2 2 2" xfId="767" xr:uid="{00000000-0005-0000-0000-0000A9020000}"/>
    <cellStyle name="20% - Accent5 5 2 3" xfId="768" xr:uid="{00000000-0005-0000-0000-0000AA020000}"/>
    <cellStyle name="20% - Accent5 5 3" xfId="769" xr:uid="{00000000-0005-0000-0000-0000AB020000}"/>
    <cellStyle name="20% - Accent5 5 3 2" xfId="770" xr:uid="{00000000-0005-0000-0000-0000AC020000}"/>
    <cellStyle name="20% - Accent5 5 3 2 2" xfId="771" xr:uid="{00000000-0005-0000-0000-0000AD020000}"/>
    <cellStyle name="20% - Accent5 5 3 2 2 2" xfId="772" xr:uid="{00000000-0005-0000-0000-0000AE020000}"/>
    <cellStyle name="20% - Accent5 5 3 2 3" xfId="773" xr:uid="{00000000-0005-0000-0000-0000AF020000}"/>
    <cellStyle name="20% - Accent5 5 3 3" xfId="774" xr:uid="{00000000-0005-0000-0000-0000B0020000}"/>
    <cellStyle name="20% - Accent5 5 3 3 2" xfId="775" xr:uid="{00000000-0005-0000-0000-0000B1020000}"/>
    <cellStyle name="20% - Accent5 5 3 4" xfId="776" xr:uid="{00000000-0005-0000-0000-0000B2020000}"/>
    <cellStyle name="20% - Accent5 5 4" xfId="777" xr:uid="{00000000-0005-0000-0000-0000B3020000}"/>
    <cellStyle name="20% - Accent5 5 4 2" xfId="778" xr:uid="{00000000-0005-0000-0000-0000B4020000}"/>
    <cellStyle name="20% - Accent5 5 5" xfId="779" xr:uid="{00000000-0005-0000-0000-0000B5020000}"/>
    <cellStyle name="20% - Accent5 6" xfId="780" xr:uid="{00000000-0005-0000-0000-0000B6020000}"/>
    <cellStyle name="20% - Accent5 6 2" xfId="781" xr:uid="{00000000-0005-0000-0000-0000B7020000}"/>
    <cellStyle name="20% - Accent5 6 2 2" xfId="782" xr:uid="{00000000-0005-0000-0000-0000B8020000}"/>
    <cellStyle name="20% - Accent5 6 2 2 2" xfId="783" xr:uid="{00000000-0005-0000-0000-0000B9020000}"/>
    <cellStyle name="20% - Accent5 6 2 3" xfId="784" xr:uid="{00000000-0005-0000-0000-0000BA020000}"/>
    <cellStyle name="20% - Accent5 6 3" xfId="785" xr:uid="{00000000-0005-0000-0000-0000BB020000}"/>
    <cellStyle name="20% - Accent5 6 3 2" xfId="786" xr:uid="{00000000-0005-0000-0000-0000BC020000}"/>
    <cellStyle name="20% - Accent5 6 4" xfId="787" xr:uid="{00000000-0005-0000-0000-0000BD020000}"/>
    <cellStyle name="20% - Accent5 7" xfId="788" xr:uid="{00000000-0005-0000-0000-0000BE020000}"/>
    <cellStyle name="20% - Accent5 8" xfId="789" xr:uid="{00000000-0005-0000-0000-0000BF020000}"/>
    <cellStyle name="20% - Accent6 2" xfId="790" xr:uid="{00000000-0005-0000-0000-0000C0020000}"/>
    <cellStyle name="20% - Accent6 2 10" xfId="791" xr:uid="{00000000-0005-0000-0000-0000C1020000}"/>
    <cellStyle name="20% - Accent6 2 10 2" xfId="792" xr:uid="{00000000-0005-0000-0000-0000C2020000}"/>
    <cellStyle name="20% - Accent6 2 11" xfId="793" xr:uid="{00000000-0005-0000-0000-0000C3020000}"/>
    <cellStyle name="20% - Accent6 2 2" xfId="794" xr:uid="{00000000-0005-0000-0000-0000C4020000}"/>
    <cellStyle name="20% - Accent6 2 2 2" xfId="795" xr:uid="{00000000-0005-0000-0000-0000C5020000}"/>
    <cellStyle name="20% - Accent6 2 2 2 2" xfId="796" xr:uid="{00000000-0005-0000-0000-0000C6020000}"/>
    <cellStyle name="20% - Accent6 2 2 2 2 2" xfId="797" xr:uid="{00000000-0005-0000-0000-0000C7020000}"/>
    <cellStyle name="20% - Accent6 2 2 2 3" xfId="798" xr:uid="{00000000-0005-0000-0000-0000C8020000}"/>
    <cellStyle name="20% - Accent6 2 2 2 3 2" xfId="799" xr:uid="{00000000-0005-0000-0000-0000C9020000}"/>
    <cellStyle name="20% - Accent6 2 2 2 3 2 2" xfId="800" xr:uid="{00000000-0005-0000-0000-0000CA020000}"/>
    <cellStyle name="20% - Accent6 2 2 2 3 3" xfId="801" xr:uid="{00000000-0005-0000-0000-0000CB020000}"/>
    <cellStyle name="20% - Accent6 2 2 2 4" xfId="802" xr:uid="{00000000-0005-0000-0000-0000CC020000}"/>
    <cellStyle name="20% - Accent6 2 2 3" xfId="803" xr:uid="{00000000-0005-0000-0000-0000CD020000}"/>
    <cellStyle name="20% - Accent6 2 2 3 2" xfId="804" xr:uid="{00000000-0005-0000-0000-0000CE020000}"/>
    <cellStyle name="20% - Accent6 2 2 3 2 2" xfId="805" xr:uid="{00000000-0005-0000-0000-0000CF020000}"/>
    <cellStyle name="20% - Accent6 2 2 3 3" xfId="806" xr:uid="{00000000-0005-0000-0000-0000D0020000}"/>
    <cellStyle name="20% - Accent6 2 2 4" xfId="807" xr:uid="{00000000-0005-0000-0000-0000D1020000}"/>
    <cellStyle name="20% - Accent6 2 2 4 2" xfId="808" xr:uid="{00000000-0005-0000-0000-0000D2020000}"/>
    <cellStyle name="20% - Accent6 2 2 4 2 2" xfId="809" xr:uid="{00000000-0005-0000-0000-0000D3020000}"/>
    <cellStyle name="20% - Accent6 2 2 4 2 2 2" xfId="810" xr:uid="{00000000-0005-0000-0000-0000D4020000}"/>
    <cellStyle name="20% - Accent6 2 2 4 2 3" xfId="811" xr:uid="{00000000-0005-0000-0000-0000D5020000}"/>
    <cellStyle name="20% - Accent6 2 2 4 3" xfId="812" xr:uid="{00000000-0005-0000-0000-0000D6020000}"/>
    <cellStyle name="20% - Accent6 2 2 4 3 2" xfId="813" xr:uid="{00000000-0005-0000-0000-0000D7020000}"/>
    <cellStyle name="20% - Accent6 2 2 4 4" xfId="814" xr:uid="{00000000-0005-0000-0000-0000D8020000}"/>
    <cellStyle name="20% - Accent6 2 2 5" xfId="815" xr:uid="{00000000-0005-0000-0000-0000D9020000}"/>
    <cellStyle name="20% - Accent6 2 2 5 2" xfId="816" xr:uid="{00000000-0005-0000-0000-0000DA020000}"/>
    <cellStyle name="20% - Accent6 2 2 6" xfId="817" xr:uid="{00000000-0005-0000-0000-0000DB020000}"/>
    <cellStyle name="20% - Accent6 2 3" xfId="818" xr:uid="{00000000-0005-0000-0000-0000DC020000}"/>
    <cellStyle name="20% - Accent6 2 3 2" xfId="819" xr:uid="{00000000-0005-0000-0000-0000DD020000}"/>
    <cellStyle name="20% - Accent6 2 3 2 2" xfId="820" xr:uid="{00000000-0005-0000-0000-0000DE020000}"/>
    <cellStyle name="20% - Accent6 2 3 2 2 2" xfId="821" xr:uid="{00000000-0005-0000-0000-0000DF020000}"/>
    <cellStyle name="20% - Accent6 2 3 2 3" xfId="822" xr:uid="{00000000-0005-0000-0000-0000E0020000}"/>
    <cellStyle name="20% - Accent6 2 3 3" xfId="823" xr:uid="{00000000-0005-0000-0000-0000E1020000}"/>
    <cellStyle name="20% - Accent6 2 3 3 2" xfId="824" xr:uid="{00000000-0005-0000-0000-0000E2020000}"/>
    <cellStyle name="20% - Accent6 2 3 3 2 2" xfId="825" xr:uid="{00000000-0005-0000-0000-0000E3020000}"/>
    <cellStyle name="20% - Accent6 2 3 3 2 2 2" xfId="826" xr:uid="{00000000-0005-0000-0000-0000E4020000}"/>
    <cellStyle name="20% - Accent6 2 3 3 2 3" xfId="827" xr:uid="{00000000-0005-0000-0000-0000E5020000}"/>
    <cellStyle name="20% - Accent6 2 3 3 3" xfId="828" xr:uid="{00000000-0005-0000-0000-0000E6020000}"/>
    <cellStyle name="20% - Accent6 2 3 3 3 2" xfId="829" xr:uid="{00000000-0005-0000-0000-0000E7020000}"/>
    <cellStyle name="20% - Accent6 2 3 3 4" xfId="830" xr:uid="{00000000-0005-0000-0000-0000E8020000}"/>
    <cellStyle name="20% - Accent6 2 3 4" xfId="831" xr:uid="{00000000-0005-0000-0000-0000E9020000}"/>
    <cellStyle name="20% - Accent6 2 3 4 2" xfId="832" xr:uid="{00000000-0005-0000-0000-0000EA020000}"/>
    <cellStyle name="20% - Accent6 2 3 5" xfId="833" xr:uid="{00000000-0005-0000-0000-0000EB020000}"/>
    <cellStyle name="20% - Accent6 2 4" xfId="834" xr:uid="{00000000-0005-0000-0000-0000EC020000}"/>
    <cellStyle name="20% - Accent6 2 4 2" xfId="835" xr:uid="{00000000-0005-0000-0000-0000ED020000}"/>
    <cellStyle name="20% - Accent6 2 4 2 2" xfId="836" xr:uid="{00000000-0005-0000-0000-0000EE020000}"/>
    <cellStyle name="20% - Accent6 2 4 2 2 2" xfId="837" xr:uid="{00000000-0005-0000-0000-0000EF020000}"/>
    <cellStyle name="20% - Accent6 2 4 2 3" xfId="838" xr:uid="{00000000-0005-0000-0000-0000F0020000}"/>
    <cellStyle name="20% - Accent6 2 4 3" xfId="839" xr:uid="{00000000-0005-0000-0000-0000F1020000}"/>
    <cellStyle name="20% - Accent6 2 4 3 2" xfId="840" xr:uid="{00000000-0005-0000-0000-0000F2020000}"/>
    <cellStyle name="20% - Accent6 2 4 4" xfId="841" xr:uid="{00000000-0005-0000-0000-0000F3020000}"/>
    <cellStyle name="20% - Accent6 2 5" xfId="842" xr:uid="{00000000-0005-0000-0000-0000F4020000}"/>
    <cellStyle name="20% - Accent6 2 5 2" xfId="843" xr:uid="{00000000-0005-0000-0000-0000F5020000}"/>
    <cellStyle name="20% - Accent6 2 5 2 2" xfId="844" xr:uid="{00000000-0005-0000-0000-0000F6020000}"/>
    <cellStyle name="20% - Accent6 2 5 2 2 2" xfId="845" xr:uid="{00000000-0005-0000-0000-0000F7020000}"/>
    <cellStyle name="20% - Accent6 2 5 2 3" xfId="846" xr:uid="{00000000-0005-0000-0000-0000F8020000}"/>
    <cellStyle name="20% - Accent6 2 5 3" xfId="847" xr:uid="{00000000-0005-0000-0000-0000F9020000}"/>
    <cellStyle name="20% - Accent6 2 5 3 2" xfId="848" xr:uid="{00000000-0005-0000-0000-0000FA020000}"/>
    <cellStyle name="20% - Accent6 2 5 3 2 2" xfId="849" xr:uid="{00000000-0005-0000-0000-0000FB020000}"/>
    <cellStyle name="20% - Accent6 2 5 3 2 2 2" xfId="850" xr:uid="{00000000-0005-0000-0000-0000FC020000}"/>
    <cellStyle name="20% - Accent6 2 5 3 2 3" xfId="851" xr:uid="{00000000-0005-0000-0000-0000FD020000}"/>
    <cellStyle name="20% - Accent6 2 5 3 3" xfId="852" xr:uid="{00000000-0005-0000-0000-0000FE020000}"/>
    <cellStyle name="20% - Accent6 2 5 3 3 2" xfId="853" xr:uid="{00000000-0005-0000-0000-0000FF020000}"/>
    <cellStyle name="20% - Accent6 2 5 3 4" xfId="854" xr:uid="{00000000-0005-0000-0000-000000030000}"/>
    <cellStyle name="20% - Accent6 2 5 4" xfId="855" xr:uid="{00000000-0005-0000-0000-000001030000}"/>
    <cellStyle name="20% - Accent6 2 5 4 2" xfId="856" xr:uid="{00000000-0005-0000-0000-000002030000}"/>
    <cellStyle name="20% - Accent6 2 5 5" xfId="857" xr:uid="{00000000-0005-0000-0000-000003030000}"/>
    <cellStyle name="20% - Accent6 2 6" xfId="858" xr:uid="{00000000-0005-0000-0000-000004030000}"/>
    <cellStyle name="20% - Accent6 2 6 2" xfId="859" xr:uid="{00000000-0005-0000-0000-000005030000}"/>
    <cellStyle name="20% - Accent6 2 6 2 2" xfId="860" xr:uid="{00000000-0005-0000-0000-000006030000}"/>
    <cellStyle name="20% - Accent6 2 6 3" xfId="861" xr:uid="{00000000-0005-0000-0000-000007030000}"/>
    <cellStyle name="20% - Accent6 2 7" xfId="862" xr:uid="{00000000-0005-0000-0000-000008030000}"/>
    <cellStyle name="20% - Accent6 2 7 2" xfId="863" xr:uid="{00000000-0005-0000-0000-000009030000}"/>
    <cellStyle name="20% - Accent6 2 7 2 2" xfId="864" xr:uid="{00000000-0005-0000-0000-00000A030000}"/>
    <cellStyle name="20% - Accent6 2 7 3" xfId="865" xr:uid="{00000000-0005-0000-0000-00000B030000}"/>
    <cellStyle name="20% - Accent6 2 8" xfId="866" xr:uid="{00000000-0005-0000-0000-00000C030000}"/>
    <cellStyle name="20% - Accent6 2 8 2" xfId="867" xr:uid="{00000000-0005-0000-0000-00000D030000}"/>
    <cellStyle name="20% - Accent6 2 8 2 2" xfId="868" xr:uid="{00000000-0005-0000-0000-00000E030000}"/>
    <cellStyle name="20% - Accent6 2 8 2 2 2" xfId="869" xr:uid="{00000000-0005-0000-0000-00000F030000}"/>
    <cellStyle name="20% - Accent6 2 8 2 3" xfId="870" xr:uid="{00000000-0005-0000-0000-000010030000}"/>
    <cellStyle name="20% - Accent6 2 8 3" xfId="871" xr:uid="{00000000-0005-0000-0000-000011030000}"/>
    <cellStyle name="20% - Accent6 2 8 3 2" xfId="872" xr:uid="{00000000-0005-0000-0000-000012030000}"/>
    <cellStyle name="20% - Accent6 2 8 4" xfId="873" xr:uid="{00000000-0005-0000-0000-000013030000}"/>
    <cellStyle name="20% - Accent6 2 9" xfId="874" xr:uid="{00000000-0005-0000-0000-000014030000}"/>
    <cellStyle name="20% - Accent6 2 9 2" xfId="875" xr:uid="{00000000-0005-0000-0000-000015030000}"/>
    <cellStyle name="20% - Accent6 3" xfId="876" xr:uid="{00000000-0005-0000-0000-000016030000}"/>
    <cellStyle name="20% - Accent6 3 2" xfId="877" xr:uid="{00000000-0005-0000-0000-000017030000}"/>
    <cellStyle name="20% - Accent6 3 2 2" xfId="878" xr:uid="{00000000-0005-0000-0000-000018030000}"/>
    <cellStyle name="20% - Accent6 3 2 2 2" xfId="879" xr:uid="{00000000-0005-0000-0000-000019030000}"/>
    <cellStyle name="20% - Accent6 3 2 3" xfId="880" xr:uid="{00000000-0005-0000-0000-00001A030000}"/>
    <cellStyle name="20% - Accent6 3 3" xfId="881" xr:uid="{00000000-0005-0000-0000-00001B030000}"/>
    <cellStyle name="20% - Accent6 3 3 2" xfId="882" xr:uid="{00000000-0005-0000-0000-00001C030000}"/>
    <cellStyle name="20% - Accent6 3 4" xfId="883" xr:uid="{00000000-0005-0000-0000-00001D030000}"/>
    <cellStyle name="20% - Accent6 3 4 2" xfId="884" xr:uid="{00000000-0005-0000-0000-00001E030000}"/>
    <cellStyle name="20% - Accent6 3 4 2 2" xfId="885" xr:uid="{00000000-0005-0000-0000-00001F030000}"/>
    <cellStyle name="20% - Accent6 3 4 3" xfId="886" xr:uid="{00000000-0005-0000-0000-000020030000}"/>
    <cellStyle name="20% - Accent6 3 5" xfId="887" xr:uid="{00000000-0005-0000-0000-000021030000}"/>
    <cellStyle name="20% - Accent6 4" xfId="888" xr:uid="{00000000-0005-0000-0000-000022030000}"/>
    <cellStyle name="20% - Accent6 4 2" xfId="889" xr:uid="{00000000-0005-0000-0000-000023030000}"/>
    <cellStyle name="20% - Accent6 4 2 2" xfId="890" xr:uid="{00000000-0005-0000-0000-000024030000}"/>
    <cellStyle name="20% - Accent6 4 3" xfId="891" xr:uid="{00000000-0005-0000-0000-000025030000}"/>
    <cellStyle name="20% - Accent6 4 3 2" xfId="892" xr:uid="{00000000-0005-0000-0000-000026030000}"/>
    <cellStyle name="20% - Accent6 4 3 2 2" xfId="893" xr:uid="{00000000-0005-0000-0000-000027030000}"/>
    <cellStyle name="20% - Accent6 4 3 3" xfId="894" xr:uid="{00000000-0005-0000-0000-000028030000}"/>
    <cellStyle name="20% - Accent6 4 4" xfId="895" xr:uid="{00000000-0005-0000-0000-000029030000}"/>
    <cellStyle name="20% - Accent6 5" xfId="896" xr:uid="{00000000-0005-0000-0000-00002A030000}"/>
    <cellStyle name="20% - Accent6 5 2" xfId="897" xr:uid="{00000000-0005-0000-0000-00002B030000}"/>
    <cellStyle name="20% - Accent6 5 2 2" xfId="898" xr:uid="{00000000-0005-0000-0000-00002C030000}"/>
    <cellStyle name="20% - Accent6 5 2 2 2" xfId="899" xr:uid="{00000000-0005-0000-0000-00002D030000}"/>
    <cellStyle name="20% - Accent6 5 2 3" xfId="900" xr:uid="{00000000-0005-0000-0000-00002E030000}"/>
    <cellStyle name="20% - Accent6 5 3" xfId="901" xr:uid="{00000000-0005-0000-0000-00002F030000}"/>
    <cellStyle name="20% - Accent6 5 3 2" xfId="902" xr:uid="{00000000-0005-0000-0000-000030030000}"/>
    <cellStyle name="20% - Accent6 5 3 2 2" xfId="903" xr:uid="{00000000-0005-0000-0000-000031030000}"/>
    <cellStyle name="20% - Accent6 5 3 2 2 2" xfId="904" xr:uid="{00000000-0005-0000-0000-000032030000}"/>
    <cellStyle name="20% - Accent6 5 3 2 3" xfId="905" xr:uid="{00000000-0005-0000-0000-000033030000}"/>
    <cellStyle name="20% - Accent6 5 3 3" xfId="906" xr:uid="{00000000-0005-0000-0000-000034030000}"/>
    <cellStyle name="20% - Accent6 5 3 3 2" xfId="907" xr:uid="{00000000-0005-0000-0000-000035030000}"/>
    <cellStyle name="20% - Accent6 5 3 4" xfId="908" xr:uid="{00000000-0005-0000-0000-000036030000}"/>
    <cellStyle name="20% - Accent6 5 4" xfId="909" xr:uid="{00000000-0005-0000-0000-000037030000}"/>
    <cellStyle name="20% - Accent6 5 4 2" xfId="910" xr:uid="{00000000-0005-0000-0000-000038030000}"/>
    <cellStyle name="20% - Accent6 5 5" xfId="911" xr:uid="{00000000-0005-0000-0000-000039030000}"/>
    <cellStyle name="20% - Accent6 6" xfId="912" xr:uid="{00000000-0005-0000-0000-00003A030000}"/>
    <cellStyle name="20% - Accent6 6 2" xfId="913" xr:uid="{00000000-0005-0000-0000-00003B030000}"/>
    <cellStyle name="20% - Accent6 6 2 2" xfId="914" xr:uid="{00000000-0005-0000-0000-00003C030000}"/>
    <cellStyle name="20% - Accent6 6 2 2 2" xfId="915" xr:uid="{00000000-0005-0000-0000-00003D030000}"/>
    <cellStyle name="20% - Accent6 6 2 3" xfId="916" xr:uid="{00000000-0005-0000-0000-00003E030000}"/>
    <cellStyle name="20% - Accent6 6 3" xfId="917" xr:uid="{00000000-0005-0000-0000-00003F030000}"/>
    <cellStyle name="20% - Accent6 6 3 2" xfId="918" xr:uid="{00000000-0005-0000-0000-000040030000}"/>
    <cellStyle name="20% - Accent6 6 4" xfId="919" xr:uid="{00000000-0005-0000-0000-000041030000}"/>
    <cellStyle name="20% - Accent6 7" xfId="920" xr:uid="{00000000-0005-0000-0000-000042030000}"/>
    <cellStyle name="20% - Accent6 8" xfId="921" xr:uid="{00000000-0005-0000-0000-000043030000}"/>
    <cellStyle name="40% - Accent1 2" xfId="922" xr:uid="{00000000-0005-0000-0000-000044030000}"/>
    <cellStyle name="40% - Accent1 2 10" xfId="923" xr:uid="{00000000-0005-0000-0000-000045030000}"/>
    <cellStyle name="40% - Accent1 2 10 2" xfId="924" xr:uid="{00000000-0005-0000-0000-000046030000}"/>
    <cellStyle name="40% - Accent1 2 11" xfId="925" xr:uid="{00000000-0005-0000-0000-000047030000}"/>
    <cellStyle name="40% - Accent1 2 2" xfId="926" xr:uid="{00000000-0005-0000-0000-000048030000}"/>
    <cellStyle name="40% - Accent1 2 2 2" xfId="927" xr:uid="{00000000-0005-0000-0000-000049030000}"/>
    <cellStyle name="40% - Accent1 2 2 2 2" xfId="928" xr:uid="{00000000-0005-0000-0000-00004A030000}"/>
    <cellStyle name="40% - Accent1 2 2 2 2 2" xfId="929" xr:uid="{00000000-0005-0000-0000-00004B030000}"/>
    <cellStyle name="40% - Accent1 2 2 2 3" xfId="930" xr:uid="{00000000-0005-0000-0000-00004C030000}"/>
    <cellStyle name="40% - Accent1 2 2 2 3 2" xfId="931" xr:uid="{00000000-0005-0000-0000-00004D030000}"/>
    <cellStyle name="40% - Accent1 2 2 2 3 2 2" xfId="932" xr:uid="{00000000-0005-0000-0000-00004E030000}"/>
    <cellStyle name="40% - Accent1 2 2 2 3 3" xfId="933" xr:uid="{00000000-0005-0000-0000-00004F030000}"/>
    <cellStyle name="40% - Accent1 2 2 2 4" xfId="934" xr:uid="{00000000-0005-0000-0000-000050030000}"/>
    <cellStyle name="40% - Accent1 2 2 3" xfId="935" xr:uid="{00000000-0005-0000-0000-000051030000}"/>
    <cellStyle name="40% - Accent1 2 2 3 2" xfId="936" xr:uid="{00000000-0005-0000-0000-000052030000}"/>
    <cellStyle name="40% - Accent1 2 2 3 2 2" xfId="937" xr:uid="{00000000-0005-0000-0000-000053030000}"/>
    <cellStyle name="40% - Accent1 2 2 3 3" xfId="938" xr:uid="{00000000-0005-0000-0000-000054030000}"/>
    <cellStyle name="40% - Accent1 2 2 4" xfId="939" xr:uid="{00000000-0005-0000-0000-000055030000}"/>
    <cellStyle name="40% - Accent1 2 2 4 2" xfId="940" xr:uid="{00000000-0005-0000-0000-000056030000}"/>
    <cellStyle name="40% - Accent1 2 2 4 2 2" xfId="941" xr:uid="{00000000-0005-0000-0000-000057030000}"/>
    <cellStyle name="40% - Accent1 2 2 4 2 2 2" xfId="942" xr:uid="{00000000-0005-0000-0000-000058030000}"/>
    <cellStyle name="40% - Accent1 2 2 4 2 3" xfId="943" xr:uid="{00000000-0005-0000-0000-000059030000}"/>
    <cellStyle name="40% - Accent1 2 2 4 3" xfId="944" xr:uid="{00000000-0005-0000-0000-00005A030000}"/>
    <cellStyle name="40% - Accent1 2 2 4 3 2" xfId="945" xr:uid="{00000000-0005-0000-0000-00005B030000}"/>
    <cellStyle name="40% - Accent1 2 2 4 4" xfId="946" xr:uid="{00000000-0005-0000-0000-00005C030000}"/>
    <cellStyle name="40% - Accent1 2 2 5" xfId="947" xr:uid="{00000000-0005-0000-0000-00005D030000}"/>
    <cellStyle name="40% - Accent1 2 2 5 2" xfId="948" xr:uid="{00000000-0005-0000-0000-00005E030000}"/>
    <cellStyle name="40% - Accent1 2 2 6" xfId="949" xr:uid="{00000000-0005-0000-0000-00005F030000}"/>
    <cellStyle name="40% - Accent1 2 3" xfId="950" xr:uid="{00000000-0005-0000-0000-000060030000}"/>
    <cellStyle name="40% - Accent1 2 3 2" xfId="951" xr:uid="{00000000-0005-0000-0000-000061030000}"/>
    <cellStyle name="40% - Accent1 2 3 2 2" xfId="952" xr:uid="{00000000-0005-0000-0000-000062030000}"/>
    <cellStyle name="40% - Accent1 2 3 2 2 2" xfId="953" xr:uid="{00000000-0005-0000-0000-000063030000}"/>
    <cellStyle name="40% - Accent1 2 3 2 3" xfId="954" xr:uid="{00000000-0005-0000-0000-000064030000}"/>
    <cellStyle name="40% - Accent1 2 3 3" xfId="955" xr:uid="{00000000-0005-0000-0000-000065030000}"/>
    <cellStyle name="40% - Accent1 2 3 3 2" xfId="956" xr:uid="{00000000-0005-0000-0000-000066030000}"/>
    <cellStyle name="40% - Accent1 2 3 3 2 2" xfId="957" xr:uid="{00000000-0005-0000-0000-000067030000}"/>
    <cellStyle name="40% - Accent1 2 3 3 2 2 2" xfId="958" xr:uid="{00000000-0005-0000-0000-000068030000}"/>
    <cellStyle name="40% - Accent1 2 3 3 2 3" xfId="959" xr:uid="{00000000-0005-0000-0000-000069030000}"/>
    <cellStyle name="40% - Accent1 2 3 3 3" xfId="960" xr:uid="{00000000-0005-0000-0000-00006A030000}"/>
    <cellStyle name="40% - Accent1 2 3 3 3 2" xfId="961" xr:uid="{00000000-0005-0000-0000-00006B030000}"/>
    <cellStyle name="40% - Accent1 2 3 3 4" xfId="962" xr:uid="{00000000-0005-0000-0000-00006C030000}"/>
    <cellStyle name="40% - Accent1 2 3 4" xfId="963" xr:uid="{00000000-0005-0000-0000-00006D030000}"/>
    <cellStyle name="40% - Accent1 2 3 4 2" xfId="964" xr:uid="{00000000-0005-0000-0000-00006E030000}"/>
    <cellStyle name="40% - Accent1 2 3 5" xfId="965" xr:uid="{00000000-0005-0000-0000-00006F030000}"/>
    <cellStyle name="40% - Accent1 2 4" xfId="966" xr:uid="{00000000-0005-0000-0000-000070030000}"/>
    <cellStyle name="40% - Accent1 2 4 2" xfId="967" xr:uid="{00000000-0005-0000-0000-000071030000}"/>
    <cellStyle name="40% - Accent1 2 4 2 2" xfId="968" xr:uid="{00000000-0005-0000-0000-000072030000}"/>
    <cellStyle name="40% - Accent1 2 4 2 2 2" xfId="969" xr:uid="{00000000-0005-0000-0000-000073030000}"/>
    <cellStyle name="40% - Accent1 2 4 2 3" xfId="970" xr:uid="{00000000-0005-0000-0000-000074030000}"/>
    <cellStyle name="40% - Accent1 2 4 3" xfId="971" xr:uid="{00000000-0005-0000-0000-000075030000}"/>
    <cellStyle name="40% - Accent1 2 4 3 2" xfId="972" xr:uid="{00000000-0005-0000-0000-000076030000}"/>
    <cellStyle name="40% - Accent1 2 4 4" xfId="973" xr:uid="{00000000-0005-0000-0000-000077030000}"/>
    <cellStyle name="40% - Accent1 2 5" xfId="974" xr:uid="{00000000-0005-0000-0000-000078030000}"/>
    <cellStyle name="40% - Accent1 2 5 2" xfId="975" xr:uid="{00000000-0005-0000-0000-000079030000}"/>
    <cellStyle name="40% - Accent1 2 5 2 2" xfId="976" xr:uid="{00000000-0005-0000-0000-00007A030000}"/>
    <cellStyle name="40% - Accent1 2 5 2 2 2" xfId="977" xr:uid="{00000000-0005-0000-0000-00007B030000}"/>
    <cellStyle name="40% - Accent1 2 5 2 3" xfId="978" xr:uid="{00000000-0005-0000-0000-00007C030000}"/>
    <cellStyle name="40% - Accent1 2 5 3" xfId="979" xr:uid="{00000000-0005-0000-0000-00007D030000}"/>
    <cellStyle name="40% - Accent1 2 5 3 2" xfId="980" xr:uid="{00000000-0005-0000-0000-00007E030000}"/>
    <cellStyle name="40% - Accent1 2 5 3 2 2" xfId="981" xr:uid="{00000000-0005-0000-0000-00007F030000}"/>
    <cellStyle name="40% - Accent1 2 5 3 2 2 2" xfId="982" xr:uid="{00000000-0005-0000-0000-000080030000}"/>
    <cellStyle name="40% - Accent1 2 5 3 2 3" xfId="983" xr:uid="{00000000-0005-0000-0000-000081030000}"/>
    <cellStyle name="40% - Accent1 2 5 3 3" xfId="984" xr:uid="{00000000-0005-0000-0000-000082030000}"/>
    <cellStyle name="40% - Accent1 2 5 3 3 2" xfId="985" xr:uid="{00000000-0005-0000-0000-000083030000}"/>
    <cellStyle name="40% - Accent1 2 5 3 4" xfId="986" xr:uid="{00000000-0005-0000-0000-000084030000}"/>
    <cellStyle name="40% - Accent1 2 5 4" xfId="987" xr:uid="{00000000-0005-0000-0000-000085030000}"/>
    <cellStyle name="40% - Accent1 2 5 4 2" xfId="988" xr:uid="{00000000-0005-0000-0000-000086030000}"/>
    <cellStyle name="40% - Accent1 2 5 5" xfId="989" xr:uid="{00000000-0005-0000-0000-000087030000}"/>
    <cellStyle name="40% - Accent1 2 6" xfId="990" xr:uid="{00000000-0005-0000-0000-000088030000}"/>
    <cellStyle name="40% - Accent1 2 6 2" xfId="991" xr:uid="{00000000-0005-0000-0000-000089030000}"/>
    <cellStyle name="40% - Accent1 2 6 2 2" xfId="992" xr:uid="{00000000-0005-0000-0000-00008A030000}"/>
    <cellStyle name="40% - Accent1 2 6 3" xfId="993" xr:uid="{00000000-0005-0000-0000-00008B030000}"/>
    <cellStyle name="40% - Accent1 2 7" xfId="994" xr:uid="{00000000-0005-0000-0000-00008C030000}"/>
    <cellStyle name="40% - Accent1 2 7 2" xfId="995" xr:uid="{00000000-0005-0000-0000-00008D030000}"/>
    <cellStyle name="40% - Accent1 2 7 2 2" xfId="996" xr:uid="{00000000-0005-0000-0000-00008E030000}"/>
    <cellStyle name="40% - Accent1 2 7 3" xfId="997" xr:uid="{00000000-0005-0000-0000-00008F030000}"/>
    <cellStyle name="40% - Accent1 2 8" xfId="998" xr:uid="{00000000-0005-0000-0000-000090030000}"/>
    <cellStyle name="40% - Accent1 2 8 2" xfId="999" xr:uid="{00000000-0005-0000-0000-000091030000}"/>
    <cellStyle name="40% - Accent1 2 8 2 2" xfId="1000" xr:uid="{00000000-0005-0000-0000-000092030000}"/>
    <cellStyle name="40% - Accent1 2 8 2 2 2" xfId="1001" xr:uid="{00000000-0005-0000-0000-000093030000}"/>
    <cellStyle name="40% - Accent1 2 8 2 3" xfId="1002" xr:uid="{00000000-0005-0000-0000-000094030000}"/>
    <cellStyle name="40% - Accent1 2 8 3" xfId="1003" xr:uid="{00000000-0005-0000-0000-000095030000}"/>
    <cellStyle name="40% - Accent1 2 8 3 2" xfId="1004" xr:uid="{00000000-0005-0000-0000-000096030000}"/>
    <cellStyle name="40% - Accent1 2 8 4" xfId="1005" xr:uid="{00000000-0005-0000-0000-000097030000}"/>
    <cellStyle name="40% - Accent1 2 9" xfId="1006" xr:uid="{00000000-0005-0000-0000-000098030000}"/>
    <cellStyle name="40% - Accent1 2 9 2" xfId="1007" xr:uid="{00000000-0005-0000-0000-000099030000}"/>
    <cellStyle name="40% - Accent1 3" xfId="1008" xr:uid="{00000000-0005-0000-0000-00009A030000}"/>
    <cellStyle name="40% - Accent1 3 2" xfId="1009" xr:uid="{00000000-0005-0000-0000-00009B030000}"/>
    <cellStyle name="40% - Accent1 3 2 2" xfId="1010" xr:uid="{00000000-0005-0000-0000-00009C030000}"/>
    <cellStyle name="40% - Accent1 3 2 2 2" xfId="1011" xr:uid="{00000000-0005-0000-0000-00009D030000}"/>
    <cellStyle name="40% - Accent1 3 2 3" xfId="1012" xr:uid="{00000000-0005-0000-0000-00009E030000}"/>
    <cellStyle name="40% - Accent1 3 3" xfId="1013" xr:uid="{00000000-0005-0000-0000-00009F030000}"/>
    <cellStyle name="40% - Accent1 3 3 2" xfId="1014" xr:uid="{00000000-0005-0000-0000-0000A0030000}"/>
    <cellStyle name="40% - Accent1 3 4" xfId="1015" xr:uid="{00000000-0005-0000-0000-0000A1030000}"/>
    <cellStyle name="40% - Accent1 3 4 2" xfId="1016" xr:uid="{00000000-0005-0000-0000-0000A2030000}"/>
    <cellStyle name="40% - Accent1 3 4 2 2" xfId="1017" xr:uid="{00000000-0005-0000-0000-0000A3030000}"/>
    <cellStyle name="40% - Accent1 3 4 3" xfId="1018" xr:uid="{00000000-0005-0000-0000-0000A4030000}"/>
    <cellStyle name="40% - Accent1 3 5" xfId="1019" xr:uid="{00000000-0005-0000-0000-0000A5030000}"/>
    <cellStyle name="40% - Accent1 4" xfId="1020" xr:uid="{00000000-0005-0000-0000-0000A6030000}"/>
    <cellStyle name="40% - Accent1 4 2" xfId="1021" xr:uid="{00000000-0005-0000-0000-0000A7030000}"/>
    <cellStyle name="40% - Accent1 4 2 2" xfId="1022" xr:uid="{00000000-0005-0000-0000-0000A8030000}"/>
    <cellStyle name="40% - Accent1 4 3" xfId="1023" xr:uid="{00000000-0005-0000-0000-0000A9030000}"/>
    <cellStyle name="40% - Accent1 4 3 2" xfId="1024" xr:uid="{00000000-0005-0000-0000-0000AA030000}"/>
    <cellStyle name="40% - Accent1 4 3 2 2" xfId="1025" xr:uid="{00000000-0005-0000-0000-0000AB030000}"/>
    <cellStyle name="40% - Accent1 4 3 3" xfId="1026" xr:uid="{00000000-0005-0000-0000-0000AC030000}"/>
    <cellStyle name="40% - Accent1 4 4" xfId="1027" xr:uid="{00000000-0005-0000-0000-0000AD030000}"/>
    <cellStyle name="40% - Accent1 5" xfId="1028" xr:uid="{00000000-0005-0000-0000-0000AE030000}"/>
    <cellStyle name="40% - Accent1 5 2" xfId="1029" xr:uid="{00000000-0005-0000-0000-0000AF030000}"/>
    <cellStyle name="40% - Accent1 5 2 2" xfId="1030" xr:uid="{00000000-0005-0000-0000-0000B0030000}"/>
    <cellStyle name="40% - Accent1 5 2 2 2" xfId="1031" xr:uid="{00000000-0005-0000-0000-0000B1030000}"/>
    <cellStyle name="40% - Accent1 5 2 3" xfId="1032" xr:uid="{00000000-0005-0000-0000-0000B2030000}"/>
    <cellStyle name="40% - Accent1 5 3" xfId="1033" xr:uid="{00000000-0005-0000-0000-0000B3030000}"/>
    <cellStyle name="40% - Accent1 5 3 2" xfId="1034" xr:uid="{00000000-0005-0000-0000-0000B4030000}"/>
    <cellStyle name="40% - Accent1 5 3 2 2" xfId="1035" xr:uid="{00000000-0005-0000-0000-0000B5030000}"/>
    <cellStyle name="40% - Accent1 5 3 2 2 2" xfId="1036" xr:uid="{00000000-0005-0000-0000-0000B6030000}"/>
    <cellStyle name="40% - Accent1 5 3 2 3" xfId="1037" xr:uid="{00000000-0005-0000-0000-0000B7030000}"/>
    <cellStyle name="40% - Accent1 5 3 3" xfId="1038" xr:uid="{00000000-0005-0000-0000-0000B8030000}"/>
    <cellStyle name="40% - Accent1 5 3 3 2" xfId="1039" xr:uid="{00000000-0005-0000-0000-0000B9030000}"/>
    <cellStyle name="40% - Accent1 5 3 4" xfId="1040" xr:uid="{00000000-0005-0000-0000-0000BA030000}"/>
    <cellStyle name="40% - Accent1 5 4" xfId="1041" xr:uid="{00000000-0005-0000-0000-0000BB030000}"/>
    <cellStyle name="40% - Accent1 5 4 2" xfId="1042" xr:uid="{00000000-0005-0000-0000-0000BC030000}"/>
    <cellStyle name="40% - Accent1 5 5" xfId="1043" xr:uid="{00000000-0005-0000-0000-0000BD030000}"/>
    <cellStyle name="40% - Accent1 6" xfId="1044" xr:uid="{00000000-0005-0000-0000-0000BE030000}"/>
    <cellStyle name="40% - Accent1 6 2" xfId="1045" xr:uid="{00000000-0005-0000-0000-0000BF030000}"/>
    <cellStyle name="40% - Accent1 6 2 2" xfId="1046" xr:uid="{00000000-0005-0000-0000-0000C0030000}"/>
    <cellStyle name="40% - Accent1 6 2 2 2" xfId="1047" xr:uid="{00000000-0005-0000-0000-0000C1030000}"/>
    <cellStyle name="40% - Accent1 6 2 3" xfId="1048" xr:uid="{00000000-0005-0000-0000-0000C2030000}"/>
    <cellStyle name="40% - Accent1 6 3" xfId="1049" xr:uid="{00000000-0005-0000-0000-0000C3030000}"/>
    <cellStyle name="40% - Accent1 6 3 2" xfId="1050" xr:uid="{00000000-0005-0000-0000-0000C4030000}"/>
    <cellStyle name="40% - Accent1 6 4" xfId="1051" xr:uid="{00000000-0005-0000-0000-0000C5030000}"/>
    <cellStyle name="40% - Accent1 7" xfId="1052" xr:uid="{00000000-0005-0000-0000-0000C6030000}"/>
    <cellStyle name="40% - Accent1 8" xfId="1053" xr:uid="{00000000-0005-0000-0000-0000C7030000}"/>
    <cellStyle name="40% - Accent2 2" xfId="1054" xr:uid="{00000000-0005-0000-0000-0000C8030000}"/>
    <cellStyle name="40% - Accent2 2 10" xfId="1055" xr:uid="{00000000-0005-0000-0000-0000C9030000}"/>
    <cellStyle name="40% - Accent2 2 10 2" xfId="1056" xr:uid="{00000000-0005-0000-0000-0000CA030000}"/>
    <cellStyle name="40% - Accent2 2 11" xfId="1057" xr:uid="{00000000-0005-0000-0000-0000CB030000}"/>
    <cellStyle name="40% - Accent2 2 2" xfId="1058" xr:uid="{00000000-0005-0000-0000-0000CC030000}"/>
    <cellStyle name="40% - Accent2 2 2 2" xfId="1059" xr:uid="{00000000-0005-0000-0000-0000CD030000}"/>
    <cellStyle name="40% - Accent2 2 2 2 2" xfId="1060" xr:uid="{00000000-0005-0000-0000-0000CE030000}"/>
    <cellStyle name="40% - Accent2 2 2 2 2 2" xfId="1061" xr:uid="{00000000-0005-0000-0000-0000CF030000}"/>
    <cellStyle name="40% - Accent2 2 2 2 3" xfId="1062" xr:uid="{00000000-0005-0000-0000-0000D0030000}"/>
    <cellStyle name="40% - Accent2 2 2 2 3 2" xfId="1063" xr:uid="{00000000-0005-0000-0000-0000D1030000}"/>
    <cellStyle name="40% - Accent2 2 2 2 3 2 2" xfId="1064" xr:uid="{00000000-0005-0000-0000-0000D2030000}"/>
    <cellStyle name="40% - Accent2 2 2 2 3 3" xfId="1065" xr:uid="{00000000-0005-0000-0000-0000D3030000}"/>
    <cellStyle name="40% - Accent2 2 2 2 4" xfId="1066" xr:uid="{00000000-0005-0000-0000-0000D4030000}"/>
    <cellStyle name="40% - Accent2 2 2 3" xfId="1067" xr:uid="{00000000-0005-0000-0000-0000D5030000}"/>
    <cellStyle name="40% - Accent2 2 2 3 2" xfId="1068" xr:uid="{00000000-0005-0000-0000-0000D6030000}"/>
    <cellStyle name="40% - Accent2 2 2 3 2 2" xfId="1069" xr:uid="{00000000-0005-0000-0000-0000D7030000}"/>
    <cellStyle name="40% - Accent2 2 2 3 3" xfId="1070" xr:uid="{00000000-0005-0000-0000-0000D8030000}"/>
    <cellStyle name="40% - Accent2 2 2 4" xfId="1071" xr:uid="{00000000-0005-0000-0000-0000D9030000}"/>
    <cellStyle name="40% - Accent2 2 2 4 2" xfId="1072" xr:uid="{00000000-0005-0000-0000-0000DA030000}"/>
    <cellStyle name="40% - Accent2 2 2 4 2 2" xfId="1073" xr:uid="{00000000-0005-0000-0000-0000DB030000}"/>
    <cellStyle name="40% - Accent2 2 2 4 2 2 2" xfId="1074" xr:uid="{00000000-0005-0000-0000-0000DC030000}"/>
    <cellStyle name="40% - Accent2 2 2 4 2 3" xfId="1075" xr:uid="{00000000-0005-0000-0000-0000DD030000}"/>
    <cellStyle name="40% - Accent2 2 2 4 3" xfId="1076" xr:uid="{00000000-0005-0000-0000-0000DE030000}"/>
    <cellStyle name="40% - Accent2 2 2 4 3 2" xfId="1077" xr:uid="{00000000-0005-0000-0000-0000DF030000}"/>
    <cellStyle name="40% - Accent2 2 2 4 4" xfId="1078" xr:uid="{00000000-0005-0000-0000-0000E0030000}"/>
    <cellStyle name="40% - Accent2 2 2 5" xfId="1079" xr:uid="{00000000-0005-0000-0000-0000E1030000}"/>
    <cellStyle name="40% - Accent2 2 2 5 2" xfId="1080" xr:uid="{00000000-0005-0000-0000-0000E2030000}"/>
    <cellStyle name="40% - Accent2 2 2 6" xfId="1081" xr:uid="{00000000-0005-0000-0000-0000E3030000}"/>
    <cellStyle name="40% - Accent2 2 3" xfId="1082" xr:uid="{00000000-0005-0000-0000-0000E4030000}"/>
    <cellStyle name="40% - Accent2 2 3 2" xfId="1083" xr:uid="{00000000-0005-0000-0000-0000E5030000}"/>
    <cellStyle name="40% - Accent2 2 3 2 2" xfId="1084" xr:uid="{00000000-0005-0000-0000-0000E6030000}"/>
    <cellStyle name="40% - Accent2 2 3 2 2 2" xfId="1085" xr:uid="{00000000-0005-0000-0000-0000E7030000}"/>
    <cellStyle name="40% - Accent2 2 3 2 3" xfId="1086" xr:uid="{00000000-0005-0000-0000-0000E8030000}"/>
    <cellStyle name="40% - Accent2 2 3 3" xfId="1087" xr:uid="{00000000-0005-0000-0000-0000E9030000}"/>
    <cellStyle name="40% - Accent2 2 3 3 2" xfId="1088" xr:uid="{00000000-0005-0000-0000-0000EA030000}"/>
    <cellStyle name="40% - Accent2 2 3 3 2 2" xfId="1089" xr:uid="{00000000-0005-0000-0000-0000EB030000}"/>
    <cellStyle name="40% - Accent2 2 3 3 2 2 2" xfId="1090" xr:uid="{00000000-0005-0000-0000-0000EC030000}"/>
    <cellStyle name="40% - Accent2 2 3 3 2 3" xfId="1091" xr:uid="{00000000-0005-0000-0000-0000ED030000}"/>
    <cellStyle name="40% - Accent2 2 3 3 3" xfId="1092" xr:uid="{00000000-0005-0000-0000-0000EE030000}"/>
    <cellStyle name="40% - Accent2 2 3 3 3 2" xfId="1093" xr:uid="{00000000-0005-0000-0000-0000EF030000}"/>
    <cellStyle name="40% - Accent2 2 3 3 4" xfId="1094" xr:uid="{00000000-0005-0000-0000-0000F0030000}"/>
    <cellStyle name="40% - Accent2 2 3 4" xfId="1095" xr:uid="{00000000-0005-0000-0000-0000F1030000}"/>
    <cellStyle name="40% - Accent2 2 3 4 2" xfId="1096" xr:uid="{00000000-0005-0000-0000-0000F2030000}"/>
    <cellStyle name="40% - Accent2 2 3 5" xfId="1097" xr:uid="{00000000-0005-0000-0000-0000F3030000}"/>
    <cellStyle name="40% - Accent2 2 4" xfId="1098" xr:uid="{00000000-0005-0000-0000-0000F4030000}"/>
    <cellStyle name="40% - Accent2 2 4 2" xfId="1099" xr:uid="{00000000-0005-0000-0000-0000F5030000}"/>
    <cellStyle name="40% - Accent2 2 4 2 2" xfId="1100" xr:uid="{00000000-0005-0000-0000-0000F6030000}"/>
    <cellStyle name="40% - Accent2 2 4 2 2 2" xfId="1101" xr:uid="{00000000-0005-0000-0000-0000F7030000}"/>
    <cellStyle name="40% - Accent2 2 4 2 3" xfId="1102" xr:uid="{00000000-0005-0000-0000-0000F8030000}"/>
    <cellStyle name="40% - Accent2 2 4 3" xfId="1103" xr:uid="{00000000-0005-0000-0000-0000F9030000}"/>
    <cellStyle name="40% - Accent2 2 4 3 2" xfId="1104" xr:uid="{00000000-0005-0000-0000-0000FA030000}"/>
    <cellStyle name="40% - Accent2 2 4 4" xfId="1105" xr:uid="{00000000-0005-0000-0000-0000FB030000}"/>
    <cellStyle name="40% - Accent2 2 5" xfId="1106" xr:uid="{00000000-0005-0000-0000-0000FC030000}"/>
    <cellStyle name="40% - Accent2 2 5 2" xfId="1107" xr:uid="{00000000-0005-0000-0000-0000FD030000}"/>
    <cellStyle name="40% - Accent2 2 5 2 2" xfId="1108" xr:uid="{00000000-0005-0000-0000-0000FE030000}"/>
    <cellStyle name="40% - Accent2 2 5 2 2 2" xfId="1109" xr:uid="{00000000-0005-0000-0000-0000FF030000}"/>
    <cellStyle name="40% - Accent2 2 5 2 3" xfId="1110" xr:uid="{00000000-0005-0000-0000-000000040000}"/>
    <cellStyle name="40% - Accent2 2 5 3" xfId="1111" xr:uid="{00000000-0005-0000-0000-000001040000}"/>
    <cellStyle name="40% - Accent2 2 5 3 2" xfId="1112" xr:uid="{00000000-0005-0000-0000-000002040000}"/>
    <cellStyle name="40% - Accent2 2 5 3 2 2" xfId="1113" xr:uid="{00000000-0005-0000-0000-000003040000}"/>
    <cellStyle name="40% - Accent2 2 5 3 2 2 2" xfId="1114" xr:uid="{00000000-0005-0000-0000-000004040000}"/>
    <cellStyle name="40% - Accent2 2 5 3 2 3" xfId="1115" xr:uid="{00000000-0005-0000-0000-000005040000}"/>
    <cellStyle name="40% - Accent2 2 5 3 3" xfId="1116" xr:uid="{00000000-0005-0000-0000-000006040000}"/>
    <cellStyle name="40% - Accent2 2 5 3 3 2" xfId="1117" xr:uid="{00000000-0005-0000-0000-000007040000}"/>
    <cellStyle name="40% - Accent2 2 5 3 4" xfId="1118" xr:uid="{00000000-0005-0000-0000-000008040000}"/>
    <cellStyle name="40% - Accent2 2 5 4" xfId="1119" xr:uid="{00000000-0005-0000-0000-000009040000}"/>
    <cellStyle name="40% - Accent2 2 5 4 2" xfId="1120" xr:uid="{00000000-0005-0000-0000-00000A040000}"/>
    <cellStyle name="40% - Accent2 2 5 5" xfId="1121" xr:uid="{00000000-0005-0000-0000-00000B040000}"/>
    <cellStyle name="40% - Accent2 2 6" xfId="1122" xr:uid="{00000000-0005-0000-0000-00000C040000}"/>
    <cellStyle name="40% - Accent2 2 6 2" xfId="1123" xr:uid="{00000000-0005-0000-0000-00000D040000}"/>
    <cellStyle name="40% - Accent2 2 6 2 2" xfId="1124" xr:uid="{00000000-0005-0000-0000-00000E040000}"/>
    <cellStyle name="40% - Accent2 2 6 3" xfId="1125" xr:uid="{00000000-0005-0000-0000-00000F040000}"/>
    <cellStyle name="40% - Accent2 2 7" xfId="1126" xr:uid="{00000000-0005-0000-0000-000010040000}"/>
    <cellStyle name="40% - Accent2 2 7 2" xfId="1127" xr:uid="{00000000-0005-0000-0000-000011040000}"/>
    <cellStyle name="40% - Accent2 2 7 2 2" xfId="1128" xr:uid="{00000000-0005-0000-0000-000012040000}"/>
    <cellStyle name="40% - Accent2 2 7 3" xfId="1129" xr:uid="{00000000-0005-0000-0000-000013040000}"/>
    <cellStyle name="40% - Accent2 2 8" xfId="1130" xr:uid="{00000000-0005-0000-0000-000014040000}"/>
    <cellStyle name="40% - Accent2 2 8 2" xfId="1131" xr:uid="{00000000-0005-0000-0000-000015040000}"/>
    <cellStyle name="40% - Accent2 2 8 2 2" xfId="1132" xr:uid="{00000000-0005-0000-0000-000016040000}"/>
    <cellStyle name="40% - Accent2 2 8 2 2 2" xfId="1133" xr:uid="{00000000-0005-0000-0000-000017040000}"/>
    <cellStyle name="40% - Accent2 2 8 2 3" xfId="1134" xr:uid="{00000000-0005-0000-0000-000018040000}"/>
    <cellStyle name="40% - Accent2 2 8 3" xfId="1135" xr:uid="{00000000-0005-0000-0000-000019040000}"/>
    <cellStyle name="40% - Accent2 2 8 3 2" xfId="1136" xr:uid="{00000000-0005-0000-0000-00001A040000}"/>
    <cellStyle name="40% - Accent2 2 8 4" xfId="1137" xr:uid="{00000000-0005-0000-0000-00001B040000}"/>
    <cellStyle name="40% - Accent2 2 9" xfId="1138" xr:uid="{00000000-0005-0000-0000-00001C040000}"/>
    <cellStyle name="40% - Accent2 2 9 2" xfId="1139" xr:uid="{00000000-0005-0000-0000-00001D040000}"/>
    <cellStyle name="40% - Accent2 3" xfId="1140" xr:uid="{00000000-0005-0000-0000-00001E040000}"/>
    <cellStyle name="40% - Accent2 3 2" xfId="1141" xr:uid="{00000000-0005-0000-0000-00001F040000}"/>
    <cellStyle name="40% - Accent2 3 2 2" xfId="1142" xr:uid="{00000000-0005-0000-0000-000020040000}"/>
    <cellStyle name="40% - Accent2 3 2 2 2" xfId="1143" xr:uid="{00000000-0005-0000-0000-000021040000}"/>
    <cellStyle name="40% - Accent2 3 2 3" xfId="1144" xr:uid="{00000000-0005-0000-0000-000022040000}"/>
    <cellStyle name="40% - Accent2 3 3" xfId="1145" xr:uid="{00000000-0005-0000-0000-000023040000}"/>
    <cellStyle name="40% - Accent2 3 3 2" xfId="1146" xr:uid="{00000000-0005-0000-0000-000024040000}"/>
    <cellStyle name="40% - Accent2 3 4" xfId="1147" xr:uid="{00000000-0005-0000-0000-000025040000}"/>
    <cellStyle name="40% - Accent2 3 4 2" xfId="1148" xr:uid="{00000000-0005-0000-0000-000026040000}"/>
    <cellStyle name="40% - Accent2 3 4 2 2" xfId="1149" xr:uid="{00000000-0005-0000-0000-000027040000}"/>
    <cellStyle name="40% - Accent2 3 4 3" xfId="1150" xr:uid="{00000000-0005-0000-0000-000028040000}"/>
    <cellStyle name="40% - Accent2 3 5" xfId="1151" xr:uid="{00000000-0005-0000-0000-000029040000}"/>
    <cellStyle name="40% - Accent2 4" xfId="1152" xr:uid="{00000000-0005-0000-0000-00002A040000}"/>
    <cellStyle name="40% - Accent2 4 2" xfId="1153" xr:uid="{00000000-0005-0000-0000-00002B040000}"/>
    <cellStyle name="40% - Accent2 4 2 2" xfId="1154" xr:uid="{00000000-0005-0000-0000-00002C040000}"/>
    <cellStyle name="40% - Accent2 4 3" xfId="1155" xr:uid="{00000000-0005-0000-0000-00002D040000}"/>
    <cellStyle name="40% - Accent2 4 3 2" xfId="1156" xr:uid="{00000000-0005-0000-0000-00002E040000}"/>
    <cellStyle name="40% - Accent2 4 3 2 2" xfId="1157" xr:uid="{00000000-0005-0000-0000-00002F040000}"/>
    <cellStyle name="40% - Accent2 4 3 3" xfId="1158" xr:uid="{00000000-0005-0000-0000-000030040000}"/>
    <cellStyle name="40% - Accent2 4 4" xfId="1159" xr:uid="{00000000-0005-0000-0000-000031040000}"/>
    <cellStyle name="40% - Accent2 5" xfId="1160" xr:uid="{00000000-0005-0000-0000-000032040000}"/>
    <cellStyle name="40% - Accent2 5 2" xfId="1161" xr:uid="{00000000-0005-0000-0000-000033040000}"/>
    <cellStyle name="40% - Accent2 5 2 2" xfId="1162" xr:uid="{00000000-0005-0000-0000-000034040000}"/>
    <cellStyle name="40% - Accent2 5 2 2 2" xfId="1163" xr:uid="{00000000-0005-0000-0000-000035040000}"/>
    <cellStyle name="40% - Accent2 5 2 3" xfId="1164" xr:uid="{00000000-0005-0000-0000-000036040000}"/>
    <cellStyle name="40% - Accent2 5 3" xfId="1165" xr:uid="{00000000-0005-0000-0000-000037040000}"/>
    <cellStyle name="40% - Accent2 5 3 2" xfId="1166" xr:uid="{00000000-0005-0000-0000-000038040000}"/>
    <cellStyle name="40% - Accent2 5 3 2 2" xfId="1167" xr:uid="{00000000-0005-0000-0000-000039040000}"/>
    <cellStyle name="40% - Accent2 5 3 2 2 2" xfId="1168" xr:uid="{00000000-0005-0000-0000-00003A040000}"/>
    <cellStyle name="40% - Accent2 5 3 2 3" xfId="1169" xr:uid="{00000000-0005-0000-0000-00003B040000}"/>
    <cellStyle name="40% - Accent2 5 3 3" xfId="1170" xr:uid="{00000000-0005-0000-0000-00003C040000}"/>
    <cellStyle name="40% - Accent2 5 3 3 2" xfId="1171" xr:uid="{00000000-0005-0000-0000-00003D040000}"/>
    <cellStyle name="40% - Accent2 5 3 4" xfId="1172" xr:uid="{00000000-0005-0000-0000-00003E040000}"/>
    <cellStyle name="40% - Accent2 5 4" xfId="1173" xr:uid="{00000000-0005-0000-0000-00003F040000}"/>
    <cellStyle name="40% - Accent2 5 4 2" xfId="1174" xr:uid="{00000000-0005-0000-0000-000040040000}"/>
    <cellStyle name="40% - Accent2 5 5" xfId="1175" xr:uid="{00000000-0005-0000-0000-000041040000}"/>
    <cellStyle name="40% - Accent2 6" xfId="1176" xr:uid="{00000000-0005-0000-0000-000042040000}"/>
    <cellStyle name="40% - Accent2 6 2" xfId="1177" xr:uid="{00000000-0005-0000-0000-000043040000}"/>
    <cellStyle name="40% - Accent2 6 2 2" xfId="1178" xr:uid="{00000000-0005-0000-0000-000044040000}"/>
    <cellStyle name="40% - Accent2 6 2 2 2" xfId="1179" xr:uid="{00000000-0005-0000-0000-000045040000}"/>
    <cellStyle name="40% - Accent2 6 2 3" xfId="1180" xr:uid="{00000000-0005-0000-0000-000046040000}"/>
    <cellStyle name="40% - Accent2 6 3" xfId="1181" xr:uid="{00000000-0005-0000-0000-000047040000}"/>
    <cellStyle name="40% - Accent2 6 3 2" xfId="1182" xr:uid="{00000000-0005-0000-0000-000048040000}"/>
    <cellStyle name="40% - Accent2 6 4" xfId="1183" xr:uid="{00000000-0005-0000-0000-000049040000}"/>
    <cellStyle name="40% - Accent2 7" xfId="1184" xr:uid="{00000000-0005-0000-0000-00004A040000}"/>
    <cellStyle name="40% - Accent2 8" xfId="1185" xr:uid="{00000000-0005-0000-0000-00004B040000}"/>
    <cellStyle name="40% - Accent3 2" xfId="1186" xr:uid="{00000000-0005-0000-0000-00004C040000}"/>
    <cellStyle name="40% - Accent3 2 10" xfId="1187" xr:uid="{00000000-0005-0000-0000-00004D040000}"/>
    <cellStyle name="40% - Accent3 2 10 2" xfId="1188" xr:uid="{00000000-0005-0000-0000-00004E040000}"/>
    <cellStyle name="40% - Accent3 2 11" xfId="1189" xr:uid="{00000000-0005-0000-0000-00004F040000}"/>
    <cellStyle name="40% - Accent3 2 2" xfId="1190" xr:uid="{00000000-0005-0000-0000-000050040000}"/>
    <cellStyle name="40% - Accent3 2 2 2" xfId="1191" xr:uid="{00000000-0005-0000-0000-000051040000}"/>
    <cellStyle name="40% - Accent3 2 2 2 2" xfId="1192" xr:uid="{00000000-0005-0000-0000-000052040000}"/>
    <cellStyle name="40% - Accent3 2 2 2 2 2" xfId="1193" xr:uid="{00000000-0005-0000-0000-000053040000}"/>
    <cellStyle name="40% - Accent3 2 2 2 3" xfId="1194" xr:uid="{00000000-0005-0000-0000-000054040000}"/>
    <cellStyle name="40% - Accent3 2 2 2 3 2" xfId="1195" xr:uid="{00000000-0005-0000-0000-000055040000}"/>
    <cellStyle name="40% - Accent3 2 2 2 3 2 2" xfId="1196" xr:uid="{00000000-0005-0000-0000-000056040000}"/>
    <cellStyle name="40% - Accent3 2 2 2 3 3" xfId="1197" xr:uid="{00000000-0005-0000-0000-000057040000}"/>
    <cellStyle name="40% - Accent3 2 2 2 4" xfId="1198" xr:uid="{00000000-0005-0000-0000-000058040000}"/>
    <cellStyle name="40% - Accent3 2 2 3" xfId="1199" xr:uid="{00000000-0005-0000-0000-000059040000}"/>
    <cellStyle name="40% - Accent3 2 2 3 2" xfId="1200" xr:uid="{00000000-0005-0000-0000-00005A040000}"/>
    <cellStyle name="40% - Accent3 2 2 3 2 2" xfId="1201" xr:uid="{00000000-0005-0000-0000-00005B040000}"/>
    <cellStyle name="40% - Accent3 2 2 3 3" xfId="1202" xr:uid="{00000000-0005-0000-0000-00005C040000}"/>
    <cellStyle name="40% - Accent3 2 2 4" xfId="1203" xr:uid="{00000000-0005-0000-0000-00005D040000}"/>
    <cellStyle name="40% - Accent3 2 2 4 2" xfId="1204" xr:uid="{00000000-0005-0000-0000-00005E040000}"/>
    <cellStyle name="40% - Accent3 2 2 4 2 2" xfId="1205" xr:uid="{00000000-0005-0000-0000-00005F040000}"/>
    <cellStyle name="40% - Accent3 2 2 4 2 2 2" xfId="1206" xr:uid="{00000000-0005-0000-0000-000060040000}"/>
    <cellStyle name="40% - Accent3 2 2 4 2 3" xfId="1207" xr:uid="{00000000-0005-0000-0000-000061040000}"/>
    <cellStyle name="40% - Accent3 2 2 4 3" xfId="1208" xr:uid="{00000000-0005-0000-0000-000062040000}"/>
    <cellStyle name="40% - Accent3 2 2 4 3 2" xfId="1209" xr:uid="{00000000-0005-0000-0000-000063040000}"/>
    <cellStyle name="40% - Accent3 2 2 4 4" xfId="1210" xr:uid="{00000000-0005-0000-0000-000064040000}"/>
    <cellStyle name="40% - Accent3 2 2 5" xfId="1211" xr:uid="{00000000-0005-0000-0000-000065040000}"/>
    <cellStyle name="40% - Accent3 2 2 5 2" xfId="1212" xr:uid="{00000000-0005-0000-0000-000066040000}"/>
    <cellStyle name="40% - Accent3 2 2 6" xfId="1213" xr:uid="{00000000-0005-0000-0000-000067040000}"/>
    <cellStyle name="40% - Accent3 2 3" xfId="1214" xr:uid="{00000000-0005-0000-0000-000068040000}"/>
    <cellStyle name="40% - Accent3 2 3 2" xfId="1215" xr:uid="{00000000-0005-0000-0000-000069040000}"/>
    <cellStyle name="40% - Accent3 2 3 2 2" xfId="1216" xr:uid="{00000000-0005-0000-0000-00006A040000}"/>
    <cellStyle name="40% - Accent3 2 3 2 2 2" xfId="1217" xr:uid="{00000000-0005-0000-0000-00006B040000}"/>
    <cellStyle name="40% - Accent3 2 3 2 3" xfId="1218" xr:uid="{00000000-0005-0000-0000-00006C040000}"/>
    <cellStyle name="40% - Accent3 2 3 3" xfId="1219" xr:uid="{00000000-0005-0000-0000-00006D040000}"/>
    <cellStyle name="40% - Accent3 2 3 3 2" xfId="1220" xr:uid="{00000000-0005-0000-0000-00006E040000}"/>
    <cellStyle name="40% - Accent3 2 3 3 2 2" xfId="1221" xr:uid="{00000000-0005-0000-0000-00006F040000}"/>
    <cellStyle name="40% - Accent3 2 3 3 2 2 2" xfId="1222" xr:uid="{00000000-0005-0000-0000-000070040000}"/>
    <cellStyle name="40% - Accent3 2 3 3 2 3" xfId="1223" xr:uid="{00000000-0005-0000-0000-000071040000}"/>
    <cellStyle name="40% - Accent3 2 3 3 3" xfId="1224" xr:uid="{00000000-0005-0000-0000-000072040000}"/>
    <cellStyle name="40% - Accent3 2 3 3 3 2" xfId="1225" xr:uid="{00000000-0005-0000-0000-000073040000}"/>
    <cellStyle name="40% - Accent3 2 3 3 4" xfId="1226" xr:uid="{00000000-0005-0000-0000-000074040000}"/>
    <cellStyle name="40% - Accent3 2 3 4" xfId="1227" xr:uid="{00000000-0005-0000-0000-000075040000}"/>
    <cellStyle name="40% - Accent3 2 3 4 2" xfId="1228" xr:uid="{00000000-0005-0000-0000-000076040000}"/>
    <cellStyle name="40% - Accent3 2 3 5" xfId="1229" xr:uid="{00000000-0005-0000-0000-000077040000}"/>
    <cellStyle name="40% - Accent3 2 4" xfId="1230" xr:uid="{00000000-0005-0000-0000-000078040000}"/>
    <cellStyle name="40% - Accent3 2 4 2" xfId="1231" xr:uid="{00000000-0005-0000-0000-000079040000}"/>
    <cellStyle name="40% - Accent3 2 4 2 2" xfId="1232" xr:uid="{00000000-0005-0000-0000-00007A040000}"/>
    <cellStyle name="40% - Accent3 2 4 2 2 2" xfId="1233" xr:uid="{00000000-0005-0000-0000-00007B040000}"/>
    <cellStyle name="40% - Accent3 2 4 2 3" xfId="1234" xr:uid="{00000000-0005-0000-0000-00007C040000}"/>
    <cellStyle name="40% - Accent3 2 4 3" xfId="1235" xr:uid="{00000000-0005-0000-0000-00007D040000}"/>
    <cellStyle name="40% - Accent3 2 4 3 2" xfId="1236" xr:uid="{00000000-0005-0000-0000-00007E040000}"/>
    <cellStyle name="40% - Accent3 2 4 4" xfId="1237" xr:uid="{00000000-0005-0000-0000-00007F040000}"/>
    <cellStyle name="40% - Accent3 2 5" xfId="1238" xr:uid="{00000000-0005-0000-0000-000080040000}"/>
    <cellStyle name="40% - Accent3 2 5 2" xfId="1239" xr:uid="{00000000-0005-0000-0000-000081040000}"/>
    <cellStyle name="40% - Accent3 2 5 2 2" xfId="1240" xr:uid="{00000000-0005-0000-0000-000082040000}"/>
    <cellStyle name="40% - Accent3 2 5 2 2 2" xfId="1241" xr:uid="{00000000-0005-0000-0000-000083040000}"/>
    <cellStyle name="40% - Accent3 2 5 2 3" xfId="1242" xr:uid="{00000000-0005-0000-0000-000084040000}"/>
    <cellStyle name="40% - Accent3 2 5 3" xfId="1243" xr:uid="{00000000-0005-0000-0000-000085040000}"/>
    <cellStyle name="40% - Accent3 2 5 3 2" xfId="1244" xr:uid="{00000000-0005-0000-0000-000086040000}"/>
    <cellStyle name="40% - Accent3 2 5 3 2 2" xfId="1245" xr:uid="{00000000-0005-0000-0000-000087040000}"/>
    <cellStyle name="40% - Accent3 2 5 3 2 2 2" xfId="1246" xr:uid="{00000000-0005-0000-0000-000088040000}"/>
    <cellStyle name="40% - Accent3 2 5 3 2 3" xfId="1247" xr:uid="{00000000-0005-0000-0000-000089040000}"/>
    <cellStyle name="40% - Accent3 2 5 3 3" xfId="1248" xr:uid="{00000000-0005-0000-0000-00008A040000}"/>
    <cellStyle name="40% - Accent3 2 5 3 3 2" xfId="1249" xr:uid="{00000000-0005-0000-0000-00008B040000}"/>
    <cellStyle name="40% - Accent3 2 5 3 4" xfId="1250" xr:uid="{00000000-0005-0000-0000-00008C040000}"/>
    <cellStyle name="40% - Accent3 2 5 4" xfId="1251" xr:uid="{00000000-0005-0000-0000-00008D040000}"/>
    <cellStyle name="40% - Accent3 2 5 4 2" xfId="1252" xr:uid="{00000000-0005-0000-0000-00008E040000}"/>
    <cellStyle name="40% - Accent3 2 5 5" xfId="1253" xr:uid="{00000000-0005-0000-0000-00008F040000}"/>
    <cellStyle name="40% - Accent3 2 6" xfId="1254" xr:uid="{00000000-0005-0000-0000-000090040000}"/>
    <cellStyle name="40% - Accent3 2 6 2" xfId="1255" xr:uid="{00000000-0005-0000-0000-000091040000}"/>
    <cellStyle name="40% - Accent3 2 6 2 2" xfId="1256" xr:uid="{00000000-0005-0000-0000-000092040000}"/>
    <cellStyle name="40% - Accent3 2 6 3" xfId="1257" xr:uid="{00000000-0005-0000-0000-000093040000}"/>
    <cellStyle name="40% - Accent3 2 7" xfId="1258" xr:uid="{00000000-0005-0000-0000-000094040000}"/>
    <cellStyle name="40% - Accent3 2 7 2" xfId="1259" xr:uid="{00000000-0005-0000-0000-000095040000}"/>
    <cellStyle name="40% - Accent3 2 7 2 2" xfId="1260" xr:uid="{00000000-0005-0000-0000-000096040000}"/>
    <cellStyle name="40% - Accent3 2 7 3" xfId="1261" xr:uid="{00000000-0005-0000-0000-000097040000}"/>
    <cellStyle name="40% - Accent3 2 8" xfId="1262" xr:uid="{00000000-0005-0000-0000-000098040000}"/>
    <cellStyle name="40% - Accent3 2 8 2" xfId="1263" xr:uid="{00000000-0005-0000-0000-000099040000}"/>
    <cellStyle name="40% - Accent3 2 8 2 2" xfId="1264" xr:uid="{00000000-0005-0000-0000-00009A040000}"/>
    <cellStyle name="40% - Accent3 2 8 2 2 2" xfId="1265" xr:uid="{00000000-0005-0000-0000-00009B040000}"/>
    <cellStyle name="40% - Accent3 2 8 2 3" xfId="1266" xr:uid="{00000000-0005-0000-0000-00009C040000}"/>
    <cellStyle name="40% - Accent3 2 8 3" xfId="1267" xr:uid="{00000000-0005-0000-0000-00009D040000}"/>
    <cellStyle name="40% - Accent3 2 8 3 2" xfId="1268" xr:uid="{00000000-0005-0000-0000-00009E040000}"/>
    <cellStyle name="40% - Accent3 2 8 4" xfId="1269" xr:uid="{00000000-0005-0000-0000-00009F040000}"/>
    <cellStyle name="40% - Accent3 2 9" xfId="1270" xr:uid="{00000000-0005-0000-0000-0000A0040000}"/>
    <cellStyle name="40% - Accent3 2 9 2" xfId="1271" xr:uid="{00000000-0005-0000-0000-0000A1040000}"/>
    <cellStyle name="40% - Accent3 3" xfId="1272" xr:uid="{00000000-0005-0000-0000-0000A2040000}"/>
    <cellStyle name="40% - Accent3 3 2" xfId="1273" xr:uid="{00000000-0005-0000-0000-0000A3040000}"/>
    <cellStyle name="40% - Accent3 3 2 2" xfId="1274" xr:uid="{00000000-0005-0000-0000-0000A4040000}"/>
    <cellStyle name="40% - Accent3 3 2 2 2" xfId="1275" xr:uid="{00000000-0005-0000-0000-0000A5040000}"/>
    <cellStyle name="40% - Accent3 3 2 3" xfId="1276" xr:uid="{00000000-0005-0000-0000-0000A6040000}"/>
    <cellStyle name="40% - Accent3 3 3" xfId="1277" xr:uid="{00000000-0005-0000-0000-0000A7040000}"/>
    <cellStyle name="40% - Accent3 3 3 2" xfId="1278" xr:uid="{00000000-0005-0000-0000-0000A8040000}"/>
    <cellStyle name="40% - Accent3 3 4" xfId="1279" xr:uid="{00000000-0005-0000-0000-0000A9040000}"/>
    <cellStyle name="40% - Accent3 3 4 2" xfId="1280" xr:uid="{00000000-0005-0000-0000-0000AA040000}"/>
    <cellStyle name="40% - Accent3 3 4 2 2" xfId="1281" xr:uid="{00000000-0005-0000-0000-0000AB040000}"/>
    <cellStyle name="40% - Accent3 3 4 3" xfId="1282" xr:uid="{00000000-0005-0000-0000-0000AC040000}"/>
    <cellStyle name="40% - Accent3 3 5" xfId="1283" xr:uid="{00000000-0005-0000-0000-0000AD040000}"/>
    <cellStyle name="40% - Accent3 4" xfId="1284" xr:uid="{00000000-0005-0000-0000-0000AE040000}"/>
    <cellStyle name="40% - Accent3 4 2" xfId="1285" xr:uid="{00000000-0005-0000-0000-0000AF040000}"/>
    <cellStyle name="40% - Accent3 4 2 2" xfId="1286" xr:uid="{00000000-0005-0000-0000-0000B0040000}"/>
    <cellStyle name="40% - Accent3 4 3" xfId="1287" xr:uid="{00000000-0005-0000-0000-0000B1040000}"/>
    <cellStyle name="40% - Accent3 4 3 2" xfId="1288" xr:uid="{00000000-0005-0000-0000-0000B2040000}"/>
    <cellStyle name="40% - Accent3 4 3 2 2" xfId="1289" xr:uid="{00000000-0005-0000-0000-0000B3040000}"/>
    <cellStyle name="40% - Accent3 4 3 3" xfId="1290" xr:uid="{00000000-0005-0000-0000-0000B4040000}"/>
    <cellStyle name="40% - Accent3 4 4" xfId="1291" xr:uid="{00000000-0005-0000-0000-0000B5040000}"/>
    <cellStyle name="40% - Accent3 5" xfId="1292" xr:uid="{00000000-0005-0000-0000-0000B6040000}"/>
    <cellStyle name="40% - Accent3 5 2" xfId="1293" xr:uid="{00000000-0005-0000-0000-0000B7040000}"/>
    <cellStyle name="40% - Accent3 5 2 2" xfId="1294" xr:uid="{00000000-0005-0000-0000-0000B8040000}"/>
    <cellStyle name="40% - Accent3 5 2 2 2" xfId="1295" xr:uid="{00000000-0005-0000-0000-0000B9040000}"/>
    <cellStyle name="40% - Accent3 5 2 3" xfId="1296" xr:uid="{00000000-0005-0000-0000-0000BA040000}"/>
    <cellStyle name="40% - Accent3 5 3" xfId="1297" xr:uid="{00000000-0005-0000-0000-0000BB040000}"/>
    <cellStyle name="40% - Accent3 5 3 2" xfId="1298" xr:uid="{00000000-0005-0000-0000-0000BC040000}"/>
    <cellStyle name="40% - Accent3 5 3 2 2" xfId="1299" xr:uid="{00000000-0005-0000-0000-0000BD040000}"/>
    <cellStyle name="40% - Accent3 5 3 2 2 2" xfId="1300" xr:uid="{00000000-0005-0000-0000-0000BE040000}"/>
    <cellStyle name="40% - Accent3 5 3 2 3" xfId="1301" xr:uid="{00000000-0005-0000-0000-0000BF040000}"/>
    <cellStyle name="40% - Accent3 5 3 3" xfId="1302" xr:uid="{00000000-0005-0000-0000-0000C0040000}"/>
    <cellStyle name="40% - Accent3 5 3 3 2" xfId="1303" xr:uid="{00000000-0005-0000-0000-0000C1040000}"/>
    <cellStyle name="40% - Accent3 5 3 4" xfId="1304" xr:uid="{00000000-0005-0000-0000-0000C2040000}"/>
    <cellStyle name="40% - Accent3 5 4" xfId="1305" xr:uid="{00000000-0005-0000-0000-0000C3040000}"/>
    <cellStyle name="40% - Accent3 5 4 2" xfId="1306" xr:uid="{00000000-0005-0000-0000-0000C4040000}"/>
    <cellStyle name="40% - Accent3 5 5" xfId="1307" xr:uid="{00000000-0005-0000-0000-0000C5040000}"/>
    <cellStyle name="40% - Accent3 6" xfId="1308" xr:uid="{00000000-0005-0000-0000-0000C6040000}"/>
    <cellStyle name="40% - Accent3 6 2" xfId="1309" xr:uid="{00000000-0005-0000-0000-0000C7040000}"/>
    <cellStyle name="40% - Accent3 6 2 2" xfId="1310" xr:uid="{00000000-0005-0000-0000-0000C8040000}"/>
    <cellStyle name="40% - Accent3 6 2 2 2" xfId="1311" xr:uid="{00000000-0005-0000-0000-0000C9040000}"/>
    <cellStyle name="40% - Accent3 6 2 3" xfId="1312" xr:uid="{00000000-0005-0000-0000-0000CA040000}"/>
    <cellStyle name="40% - Accent3 6 3" xfId="1313" xr:uid="{00000000-0005-0000-0000-0000CB040000}"/>
    <cellStyle name="40% - Accent3 6 3 2" xfId="1314" xr:uid="{00000000-0005-0000-0000-0000CC040000}"/>
    <cellStyle name="40% - Accent3 6 4" xfId="1315" xr:uid="{00000000-0005-0000-0000-0000CD040000}"/>
    <cellStyle name="40% - Accent3 7" xfId="1316" xr:uid="{00000000-0005-0000-0000-0000CE040000}"/>
    <cellStyle name="40% - Accent3 8" xfId="1317" xr:uid="{00000000-0005-0000-0000-0000CF040000}"/>
    <cellStyle name="40% - Accent4 2" xfId="1318" xr:uid="{00000000-0005-0000-0000-0000D0040000}"/>
    <cellStyle name="40% - Accent4 2 10" xfId="1319" xr:uid="{00000000-0005-0000-0000-0000D1040000}"/>
    <cellStyle name="40% - Accent4 2 10 2" xfId="1320" xr:uid="{00000000-0005-0000-0000-0000D2040000}"/>
    <cellStyle name="40% - Accent4 2 11" xfId="1321" xr:uid="{00000000-0005-0000-0000-0000D3040000}"/>
    <cellStyle name="40% - Accent4 2 2" xfId="1322" xr:uid="{00000000-0005-0000-0000-0000D4040000}"/>
    <cellStyle name="40% - Accent4 2 2 2" xfId="1323" xr:uid="{00000000-0005-0000-0000-0000D5040000}"/>
    <cellStyle name="40% - Accent4 2 2 2 2" xfId="1324" xr:uid="{00000000-0005-0000-0000-0000D6040000}"/>
    <cellStyle name="40% - Accent4 2 2 2 2 2" xfId="1325" xr:uid="{00000000-0005-0000-0000-0000D7040000}"/>
    <cellStyle name="40% - Accent4 2 2 2 3" xfId="1326" xr:uid="{00000000-0005-0000-0000-0000D8040000}"/>
    <cellStyle name="40% - Accent4 2 2 2 3 2" xfId="1327" xr:uid="{00000000-0005-0000-0000-0000D9040000}"/>
    <cellStyle name="40% - Accent4 2 2 2 3 2 2" xfId="1328" xr:uid="{00000000-0005-0000-0000-0000DA040000}"/>
    <cellStyle name="40% - Accent4 2 2 2 3 3" xfId="1329" xr:uid="{00000000-0005-0000-0000-0000DB040000}"/>
    <cellStyle name="40% - Accent4 2 2 2 4" xfId="1330" xr:uid="{00000000-0005-0000-0000-0000DC040000}"/>
    <cellStyle name="40% - Accent4 2 2 3" xfId="1331" xr:uid="{00000000-0005-0000-0000-0000DD040000}"/>
    <cellStyle name="40% - Accent4 2 2 3 2" xfId="1332" xr:uid="{00000000-0005-0000-0000-0000DE040000}"/>
    <cellStyle name="40% - Accent4 2 2 3 2 2" xfId="1333" xr:uid="{00000000-0005-0000-0000-0000DF040000}"/>
    <cellStyle name="40% - Accent4 2 2 3 3" xfId="1334" xr:uid="{00000000-0005-0000-0000-0000E0040000}"/>
    <cellStyle name="40% - Accent4 2 2 4" xfId="1335" xr:uid="{00000000-0005-0000-0000-0000E1040000}"/>
    <cellStyle name="40% - Accent4 2 2 4 2" xfId="1336" xr:uid="{00000000-0005-0000-0000-0000E2040000}"/>
    <cellStyle name="40% - Accent4 2 2 4 2 2" xfId="1337" xr:uid="{00000000-0005-0000-0000-0000E3040000}"/>
    <cellStyle name="40% - Accent4 2 2 4 2 2 2" xfId="1338" xr:uid="{00000000-0005-0000-0000-0000E4040000}"/>
    <cellStyle name="40% - Accent4 2 2 4 2 3" xfId="1339" xr:uid="{00000000-0005-0000-0000-0000E5040000}"/>
    <cellStyle name="40% - Accent4 2 2 4 3" xfId="1340" xr:uid="{00000000-0005-0000-0000-0000E6040000}"/>
    <cellStyle name="40% - Accent4 2 2 4 3 2" xfId="1341" xr:uid="{00000000-0005-0000-0000-0000E7040000}"/>
    <cellStyle name="40% - Accent4 2 2 4 4" xfId="1342" xr:uid="{00000000-0005-0000-0000-0000E8040000}"/>
    <cellStyle name="40% - Accent4 2 2 5" xfId="1343" xr:uid="{00000000-0005-0000-0000-0000E9040000}"/>
    <cellStyle name="40% - Accent4 2 2 5 2" xfId="1344" xr:uid="{00000000-0005-0000-0000-0000EA040000}"/>
    <cellStyle name="40% - Accent4 2 2 6" xfId="1345" xr:uid="{00000000-0005-0000-0000-0000EB040000}"/>
    <cellStyle name="40% - Accent4 2 3" xfId="1346" xr:uid="{00000000-0005-0000-0000-0000EC040000}"/>
    <cellStyle name="40% - Accent4 2 3 2" xfId="1347" xr:uid="{00000000-0005-0000-0000-0000ED040000}"/>
    <cellStyle name="40% - Accent4 2 3 2 2" xfId="1348" xr:uid="{00000000-0005-0000-0000-0000EE040000}"/>
    <cellStyle name="40% - Accent4 2 3 2 2 2" xfId="1349" xr:uid="{00000000-0005-0000-0000-0000EF040000}"/>
    <cellStyle name="40% - Accent4 2 3 2 3" xfId="1350" xr:uid="{00000000-0005-0000-0000-0000F0040000}"/>
    <cellStyle name="40% - Accent4 2 3 3" xfId="1351" xr:uid="{00000000-0005-0000-0000-0000F1040000}"/>
    <cellStyle name="40% - Accent4 2 3 3 2" xfId="1352" xr:uid="{00000000-0005-0000-0000-0000F2040000}"/>
    <cellStyle name="40% - Accent4 2 3 3 2 2" xfId="1353" xr:uid="{00000000-0005-0000-0000-0000F3040000}"/>
    <cellStyle name="40% - Accent4 2 3 3 2 2 2" xfId="1354" xr:uid="{00000000-0005-0000-0000-0000F4040000}"/>
    <cellStyle name="40% - Accent4 2 3 3 2 3" xfId="1355" xr:uid="{00000000-0005-0000-0000-0000F5040000}"/>
    <cellStyle name="40% - Accent4 2 3 3 3" xfId="1356" xr:uid="{00000000-0005-0000-0000-0000F6040000}"/>
    <cellStyle name="40% - Accent4 2 3 3 3 2" xfId="1357" xr:uid="{00000000-0005-0000-0000-0000F7040000}"/>
    <cellStyle name="40% - Accent4 2 3 3 4" xfId="1358" xr:uid="{00000000-0005-0000-0000-0000F8040000}"/>
    <cellStyle name="40% - Accent4 2 3 4" xfId="1359" xr:uid="{00000000-0005-0000-0000-0000F9040000}"/>
    <cellStyle name="40% - Accent4 2 3 4 2" xfId="1360" xr:uid="{00000000-0005-0000-0000-0000FA040000}"/>
    <cellStyle name="40% - Accent4 2 3 5" xfId="1361" xr:uid="{00000000-0005-0000-0000-0000FB040000}"/>
    <cellStyle name="40% - Accent4 2 4" xfId="1362" xr:uid="{00000000-0005-0000-0000-0000FC040000}"/>
    <cellStyle name="40% - Accent4 2 4 2" xfId="1363" xr:uid="{00000000-0005-0000-0000-0000FD040000}"/>
    <cellStyle name="40% - Accent4 2 4 2 2" xfId="1364" xr:uid="{00000000-0005-0000-0000-0000FE040000}"/>
    <cellStyle name="40% - Accent4 2 4 2 2 2" xfId="1365" xr:uid="{00000000-0005-0000-0000-0000FF040000}"/>
    <cellStyle name="40% - Accent4 2 4 2 3" xfId="1366" xr:uid="{00000000-0005-0000-0000-000000050000}"/>
    <cellStyle name="40% - Accent4 2 4 3" xfId="1367" xr:uid="{00000000-0005-0000-0000-000001050000}"/>
    <cellStyle name="40% - Accent4 2 4 3 2" xfId="1368" xr:uid="{00000000-0005-0000-0000-000002050000}"/>
    <cellStyle name="40% - Accent4 2 4 4" xfId="1369" xr:uid="{00000000-0005-0000-0000-000003050000}"/>
    <cellStyle name="40% - Accent4 2 5" xfId="1370" xr:uid="{00000000-0005-0000-0000-000004050000}"/>
    <cellStyle name="40% - Accent4 2 5 2" xfId="1371" xr:uid="{00000000-0005-0000-0000-000005050000}"/>
    <cellStyle name="40% - Accent4 2 5 2 2" xfId="1372" xr:uid="{00000000-0005-0000-0000-000006050000}"/>
    <cellStyle name="40% - Accent4 2 5 2 2 2" xfId="1373" xr:uid="{00000000-0005-0000-0000-000007050000}"/>
    <cellStyle name="40% - Accent4 2 5 2 3" xfId="1374" xr:uid="{00000000-0005-0000-0000-000008050000}"/>
    <cellStyle name="40% - Accent4 2 5 3" xfId="1375" xr:uid="{00000000-0005-0000-0000-000009050000}"/>
    <cellStyle name="40% - Accent4 2 5 3 2" xfId="1376" xr:uid="{00000000-0005-0000-0000-00000A050000}"/>
    <cellStyle name="40% - Accent4 2 5 3 2 2" xfId="1377" xr:uid="{00000000-0005-0000-0000-00000B050000}"/>
    <cellStyle name="40% - Accent4 2 5 3 2 2 2" xfId="1378" xr:uid="{00000000-0005-0000-0000-00000C050000}"/>
    <cellStyle name="40% - Accent4 2 5 3 2 3" xfId="1379" xr:uid="{00000000-0005-0000-0000-00000D050000}"/>
    <cellStyle name="40% - Accent4 2 5 3 3" xfId="1380" xr:uid="{00000000-0005-0000-0000-00000E050000}"/>
    <cellStyle name="40% - Accent4 2 5 3 3 2" xfId="1381" xr:uid="{00000000-0005-0000-0000-00000F050000}"/>
    <cellStyle name="40% - Accent4 2 5 3 4" xfId="1382" xr:uid="{00000000-0005-0000-0000-000010050000}"/>
    <cellStyle name="40% - Accent4 2 5 4" xfId="1383" xr:uid="{00000000-0005-0000-0000-000011050000}"/>
    <cellStyle name="40% - Accent4 2 5 4 2" xfId="1384" xr:uid="{00000000-0005-0000-0000-000012050000}"/>
    <cellStyle name="40% - Accent4 2 5 5" xfId="1385" xr:uid="{00000000-0005-0000-0000-000013050000}"/>
    <cellStyle name="40% - Accent4 2 6" xfId="1386" xr:uid="{00000000-0005-0000-0000-000014050000}"/>
    <cellStyle name="40% - Accent4 2 6 2" xfId="1387" xr:uid="{00000000-0005-0000-0000-000015050000}"/>
    <cellStyle name="40% - Accent4 2 6 2 2" xfId="1388" xr:uid="{00000000-0005-0000-0000-000016050000}"/>
    <cellStyle name="40% - Accent4 2 6 3" xfId="1389" xr:uid="{00000000-0005-0000-0000-000017050000}"/>
    <cellStyle name="40% - Accent4 2 7" xfId="1390" xr:uid="{00000000-0005-0000-0000-000018050000}"/>
    <cellStyle name="40% - Accent4 2 7 2" xfId="1391" xr:uid="{00000000-0005-0000-0000-000019050000}"/>
    <cellStyle name="40% - Accent4 2 7 2 2" xfId="1392" xr:uid="{00000000-0005-0000-0000-00001A050000}"/>
    <cellStyle name="40% - Accent4 2 7 3" xfId="1393" xr:uid="{00000000-0005-0000-0000-00001B050000}"/>
    <cellStyle name="40% - Accent4 2 8" xfId="1394" xr:uid="{00000000-0005-0000-0000-00001C050000}"/>
    <cellStyle name="40% - Accent4 2 8 2" xfId="1395" xr:uid="{00000000-0005-0000-0000-00001D050000}"/>
    <cellStyle name="40% - Accent4 2 8 2 2" xfId="1396" xr:uid="{00000000-0005-0000-0000-00001E050000}"/>
    <cellStyle name="40% - Accent4 2 8 2 2 2" xfId="1397" xr:uid="{00000000-0005-0000-0000-00001F050000}"/>
    <cellStyle name="40% - Accent4 2 8 2 3" xfId="1398" xr:uid="{00000000-0005-0000-0000-000020050000}"/>
    <cellStyle name="40% - Accent4 2 8 3" xfId="1399" xr:uid="{00000000-0005-0000-0000-000021050000}"/>
    <cellStyle name="40% - Accent4 2 8 3 2" xfId="1400" xr:uid="{00000000-0005-0000-0000-000022050000}"/>
    <cellStyle name="40% - Accent4 2 8 4" xfId="1401" xr:uid="{00000000-0005-0000-0000-000023050000}"/>
    <cellStyle name="40% - Accent4 2 9" xfId="1402" xr:uid="{00000000-0005-0000-0000-000024050000}"/>
    <cellStyle name="40% - Accent4 2 9 2" xfId="1403" xr:uid="{00000000-0005-0000-0000-000025050000}"/>
    <cellStyle name="40% - Accent4 3" xfId="1404" xr:uid="{00000000-0005-0000-0000-000026050000}"/>
    <cellStyle name="40% - Accent4 3 2" xfId="1405" xr:uid="{00000000-0005-0000-0000-000027050000}"/>
    <cellStyle name="40% - Accent4 3 2 2" xfId="1406" xr:uid="{00000000-0005-0000-0000-000028050000}"/>
    <cellStyle name="40% - Accent4 3 2 2 2" xfId="1407" xr:uid="{00000000-0005-0000-0000-000029050000}"/>
    <cellStyle name="40% - Accent4 3 2 3" xfId="1408" xr:uid="{00000000-0005-0000-0000-00002A050000}"/>
    <cellStyle name="40% - Accent4 3 3" xfId="1409" xr:uid="{00000000-0005-0000-0000-00002B050000}"/>
    <cellStyle name="40% - Accent4 3 3 2" xfId="1410" xr:uid="{00000000-0005-0000-0000-00002C050000}"/>
    <cellStyle name="40% - Accent4 3 4" xfId="1411" xr:uid="{00000000-0005-0000-0000-00002D050000}"/>
    <cellStyle name="40% - Accent4 3 4 2" xfId="1412" xr:uid="{00000000-0005-0000-0000-00002E050000}"/>
    <cellStyle name="40% - Accent4 3 4 2 2" xfId="1413" xr:uid="{00000000-0005-0000-0000-00002F050000}"/>
    <cellStyle name="40% - Accent4 3 4 3" xfId="1414" xr:uid="{00000000-0005-0000-0000-000030050000}"/>
    <cellStyle name="40% - Accent4 3 5" xfId="1415" xr:uid="{00000000-0005-0000-0000-000031050000}"/>
    <cellStyle name="40% - Accent4 4" xfId="1416" xr:uid="{00000000-0005-0000-0000-000032050000}"/>
    <cellStyle name="40% - Accent4 4 2" xfId="1417" xr:uid="{00000000-0005-0000-0000-000033050000}"/>
    <cellStyle name="40% - Accent4 4 2 2" xfId="1418" xr:uid="{00000000-0005-0000-0000-000034050000}"/>
    <cellStyle name="40% - Accent4 4 3" xfId="1419" xr:uid="{00000000-0005-0000-0000-000035050000}"/>
    <cellStyle name="40% - Accent4 4 3 2" xfId="1420" xr:uid="{00000000-0005-0000-0000-000036050000}"/>
    <cellStyle name="40% - Accent4 4 3 2 2" xfId="1421" xr:uid="{00000000-0005-0000-0000-000037050000}"/>
    <cellStyle name="40% - Accent4 4 3 3" xfId="1422" xr:uid="{00000000-0005-0000-0000-000038050000}"/>
    <cellStyle name="40% - Accent4 4 4" xfId="1423" xr:uid="{00000000-0005-0000-0000-000039050000}"/>
    <cellStyle name="40% - Accent4 5" xfId="1424" xr:uid="{00000000-0005-0000-0000-00003A050000}"/>
    <cellStyle name="40% - Accent4 5 2" xfId="1425" xr:uid="{00000000-0005-0000-0000-00003B050000}"/>
    <cellStyle name="40% - Accent4 5 2 2" xfId="1426" xr:uid="{00000000-0005-0000-0000-00003C050000}"/>
    <cellStyle name="40% - Accent4 5 2 2 2" xfId="1427" xr:uid="{00000000-0005-0000-0000-00003D050000}"/>
    <cellStyle name="40% - Accent4 5 2 3" xfId="1428" xr:uid="{00000000-0005-0000-0000-00003E050000}"/>
    <cellStyle name="40% - Accent4 5 3" xfId="1429" xr:uid="{00000000-0005-0000-0000-00003F050000}"/>
    <cellStyle name="40% - Accent4 5 3 2" xfId="1430" xr:uid="{00000000-0005-0000-0000-000040050000}"/>
    <cellStyle name="40% - Accent4 5 3 2 2" xfId="1431" xr:uid="{00000000-0005-0000-0000-000041050000}"/>
    <cellStyle name="40% - Accent4 5 3 2 2 2" xfId="1432" xr:uid="{00000000-0005-0000-0000-000042050000}"/>
    <cellStyle name="40% - Accent4 5 3 2 3" xfId="1433" xr:uid="{00000000-0005-0000-0000-000043050000}"/>
    <cellStyle name="40% - Accent4 5 3 3" xfId="1434" xr:uid="{00000000-0005-0000-0000-000044050000}"/>
    <cellStyle name="40% - Accent4 5 3 3 2" xfId="1435" xr:uid="{00000000-0005-0000-0000-000045050000}"/>
    <cellStyle name="40% - Accent4 5 3 4" xfId="1436" xr:uid="{00000000-0005-0000-0000-000046050000}"/>
    <cellStyle name="40% - Accent4 5 4" xfId="1437" xr:uid="{00000000-0005-0000-0000-000047050000}"/>
    <cellStyle name="40% - Accent4 5 4 2" xfId="1438" xr:uid="{00000000-0005-0000-0000-000048050000}"/>
    <cellStyle name="40% - Accent4 5 5" xfId="1439" xr:uid="{00000000-0005-0000-0000-000049050000}"/>
    <cellStyle name="40% - Accent4 6" xfId="1440" xr:uid="{00000000-0005-0000-0000-00004A050000}"/>
    <cellStyle name="40% - Accent4 6 2" xfId="1441" xr:uid="{00000000-0005-0000-0000-00004B050000}"/>
    <cellStyle name="40% - Accent4 6 2 2" xfId="1442" xr:uid="{00000000-0005-0000-0000-00004C050000}"/>
    <cellStyle name="40% - Accent4 6 2 2 2" xfId="1443" xr:uid="{00000000-0005-0000-0000-00004D050000}"/>
    <cellStyle name="40% - Accent4 6 2 3" xfId="1444" xr:uid="{00000000-0005-0000-0000-00004E050000}"/>
    <cellStyle name="40% - Accent4 6 3" xfId="1445" xr:uid="{00000000-0005-0000-0000-00004F050000}"/>
    <cellStyle name="40% - Accent4 6 3 2" xfId="1446" xr:uid="{00000000-0005-0000-0000-000050050000}"/>
    <cellStyle name="40% - Accent4 6 4" xfId="1447" xr:uid="{00000000-0005-0000-0000-000051050000}"/>
    <cellStyle name="40% - Accent4 7" xfId="1448" xr:uid="{00000000-0005-0000-0000-000052050000}"/>
    <cellStyle name="40% - Accent4 8" xfId="1449" xr:uid="{00000000-0005-0000-0000-000053050000}"/>
    <cellStyle name="40% - Accent5 2" xfId="1450" xr:uid="{00000000-0005-0000-0000-000054050000}"/>
    <cellStyle name="40% - Accent5 2 10" xfId="1451" xr:uid="{00000000-0005-0000-0000-000055050000}"/>
    <cellStyle name="40% - Accent5 2 10 2" xfId="1452" xr:uid="{00000000-0005-0000-0000-000056050000}"/>
    <cellStyle name="40% - Accent5 2 11" xfId="1453" xr:uid="{00000000-0005-0000-0000-000057050000}"/>
    <cellStyle name="40% - Accent5 2 2" xfId="1454" xr:uid="{00000000-0005-0000-0000-000058050000}"/>
    <cellStyle name="40% - Accent5 2 2 2" xfId="1455" xr:uid="{00000000-0005-0000-0000-000059050000}"/>
    <cellStyle name="40% - Accent5 2 2 2 2" xfId="1456" xr:uid="{00000000-0005-0000-0000-00005A050000}"/>
    <cellStyle name="40% - Accent5 2 2 2 2 2" xfId="1457" xr:uid="{00000000-0005-0000-0000-00005B050000}"/>
    <cellStyle name="40% - Accent5 2 2 2 3" xfId="1458" xr:uid="{00000000-0005-0000-0000-00005C050000}"/>
    <cellStyle name="40% - Accent5 2 2 2 3 2" xfId="1459" xr:uid="{00000000-0005-0000-0000-00005D050000}"/>
    <cellStyle name="40% - Accent5 2 2 2 3 2 2" xfId="1460" xr:uid="{00000000-0005-0000-0000-00005E050000}"/>
    <cellStyle name="40% - Accent5 2 2 2 3 3" xfId="1461" xr:uid="{00000000-0005-0000-0000-00005F050000}"/>
    <cellStyle name="40% - Accent5 2 2 2 4" xfId="1462" xr:uid="{00000000-0005-0000-0000-000060050000}"/>
    <cellStyle name="40% - Accent5 2 2 3" xfId="1463" xr:uid="{00000000-0005-0000-0000-000061050000}"/>
    <cellStyle name="40% - Accent5 2 2 3 2" xfId="1464" xr:uid="{00000000-0005-0000-0000-000062050000}"/>
    <cellStyle name="40% - Accent5 2 2 3 2 2" xfId="1465" xr:uid="{00000000-0005-0000-0000-000063050000}"/>
    <cellStyle name="40% - Accent5 2 2 3 3" xfId="1466" xr:uid="{00000000-0005-0000-0000-000064050000}"/>
    <cellStyle name="40% - Accent5 2 2 4" xfId="1467" xr:uid="{00000000-0005-0000-0000-000065050000}"/>
    <cellStyle name="40% - Accent5 2 2 4 2" xfId="1468" xr:uid="{00000000-0005-0000-0000-000066050000}"/>
    <cellStyle name="40% - Accent5 2 2 4 2 2" xfId="1469" xr:uid="{00000000-0005-0000-0000-000067050000}"/>
    <cellStyle name="40% - Accent5 2 2 4 2 2 2" xfId="1470" xr:uid="{00000000-0005-0000-0000-000068050000}"/>
    <cellStyle name="40% - Accent5 2 2 4 2 3" xfId="1471" xr:uid="{00000000-0005-0000-0000-000069050000}"/>
    <cellStyle name="40% - Accent5 2 2 4 3" xfId="1472" xr:uid="{00000000-0005-0000-0000-00006A050000}"/>
    <cellStyle name="40% - Accent5 2 2 4 3 2" xfId="1473" xr:uid="{00000000-0005-0000-0000-00006B050000}"/>
    <cellStyle name="40% - Accent5 2 2 4 4" xfId="1474" xr:uid="{00000000-0005-0000-0000-00006C050000}"/>
    <cellStyle name="40% - Accent5 2 2 5" xfId="1475" xr:uid="{00000000-0005-0000-0000-00006D050000}"/>
    <cellStyle name="40% - Accent5 2 2 5 2" xfId="1476" xr:uid="{00000000-0005-0000-0000-00006E050000}"/>
    <cellStyle name="40% - Accent5 2 2 6" xfId="1477" xr:uid="{00000000-0005-0000-0000-00006F050000}"/>
    <cellStyle name="40% - Accent5 2 3" xfId="1478" xr:uid="{00000000-0005-0000-0000-000070050000}"/>
    <cellStyle name="40% - Accent5 2 3 2" xfId="1479" xr:uid="{00000000-0005-0000-0000-000071050000}"/>
    <cellStyle name="40% - Accent5 2 3 2 2" xfId="1480" xr:uid="{00000000-0005-0000-0000-000072050000}"/>
    <cellStyle name="40% - Accent5 2 3 2 2 2" xfId="1481" xr:uid="{00000000-0005-0000-0000-000073050000}"/>
    <cellStyle name="40% - Accent5 2 3 2 3" xfId="1482" xr:uid="{00000000-0005-0000-0000-000074050000}"/>
    <cellStyle name="40% - Accent5 2 3 3" xfId="1483" xr:uid="{00000000-0005-0000-0000-000075050000}"/>
    <cellStyle name="40% - Accent5 2 3 3 2" xfId="1484" xr:uid="{00000000-0005-0000-0000-000076050000}"/>
    <cellStyle name="40% - Accent5 2 3 3 2 2" xfId="1485" xr:uid="{00000000-0005-0000-0000-000077050000}"/>
    <cellStyle name="40% - Accent5 2 3 3 2 2 2" xfId="1486" xr:uid="{00000000-0005-0000-0000-000078050000}"/>
    <cellStyle name="40% - Accent5 2 3 3 2 3" xfId="1487" xr:uid="{00000000-0005-0000-0000-000079050000}"/>
    <cellStyle name="40% - Accent5 2 3 3 3" xfId="1488" xr:uid="{00000000-0005-0000-0000-00007A050000}"/>
    <cellStyle name="40% - Accent5 2 3 3 3 2" xfId="1489" xr:uid="{00000000-0005-0000-0000-00007B050000}"/>
    <cellStyle name="40% - Accent5 2 3 3 4" xfId="1490" xr:uid="{00000000-0005-0000-0000-00007C050000}"/>
    <cellStyle name="40% - Accent5 2 3 4" xfId="1491" xr:uid="{00000000-0005-0000-0000-00007D050000}"/>
    <cellStyle name="40% - Accent5 2 3 4 2" xfId="1492" xr:uid="{00000000-0005-0000-0000-00007E050000}"/>
    <cellStyle name="40% - Accent5 2 3 5" xfId="1493" xr:uid="{00000000-0005-0000-0000-00007F050000}"/>
    <cellStyle name="40% - Accent5 2 4" xfId="1494" xr:uid="{00000000-0005-0000-0000-000080050000}"/>
    <cellStyle name="40% - Accent5 2 4 2" xfId="1495" xr:uid="{00000000-0005-0000-0000-000081050000}"/>
    <cellStyle name="40% - Accent5 2 4 2 2" xfId="1496" xr:uid="{00000000-0005-0000-0000-000082050000}"/>
    <cellStyle name="40% - Accent5 2 4 2 2 2" xfId="1497" xr:uid="{00000000-0005-0000-0000-000083050000}"/>
    <cellStyle name="40% - Accent5 2 4 2 3" xfId="1498" xr:uid="{00000000-0005-0000-0000-000084050000}"/>
    <cellStyle name="40% - Accent5 2 4 3" xfId="1499" xr:uid="{00000000-0005-0000-0000-000085050000}"/>
    <cellStyle name="40% - Accent5 2 4 3 2" xfId="1500" xr:uid="{00000000-0005-0000-0000-000086050000}"/>
    <cellStyle name="40% - Accent5 2 4 4" xfId="1501" xr:uid="{00000000-0005-0000-0000-000087050000}"/>
    <cellStyle name="40% - Accent5 2 5" xfId="1502" xr:uid="{00000000-0005-0000-0000-000088050000}"/>
    <cellStyle name="40% - Accent5 2 5 2" xfId="1503" xr:uid="{00000000-0005-0000-0000-000089050000}"/>
    <cellStyle name="40% - Accent5 2 5 2 2" xfId="1504" xr:uid="{00000000-0005-0000-0000-00008A050000}"/>
    <cellStyle name="40% - Accent5 2 5 2 2 2" xfId="1505" xr:uid="{00000000-0005-0000-0000-00008B050000}"/>
    <cellStyle name="40% - Accent5 2 5 2 3" xfId="1506" xr:uid="{00000000-0005-0000-0000-00008C050000}"/>
    <cellStyle name="40% - Accent5 2 5 3" xfId="1507" xr:uid="{00000000-0005-0000-0000-00008D050000}"/>
    <cellStyle name="40% - Accent5 2 5 3 2" xfId="1508" xr:uid="{00000000-0005-0000-0000-00008E050000}"/>
    <cellStyle name="40% - Accent5 2 5 3 2 2" xfId="1509" xr:uid="{00000000-0005-0000-0000-00008F050000}"/>
    <cellStyle name="40% - Accent5 2 5 3 2 2 2" xfId="1510" xr:uid="{00000000-0005-0000-0000-000090050000}"/>
    <cellStyle name="40% - Accent5 2 5 3 2 3" xfId="1511" xr:uid="{00000000-0005-0000-0000-000091050000}"/>
    <cellStyle name="40% - Accent5 2 5 3 3" xfId="1512" xr:uid="{00000000-0005-0000-0000-000092050000}"/>
    <cellStyle name="40% - Accent5 2 5 3 3 2" xfId="1513" xr:uid="{00000000-0005-0000-0000-000093050000}"/>
    <cellStyle name="40% - Accent5 2 5 3 4" xfId="1514" xr:uid="{00000000-0005-0000-0000-000094050000}"/>
    <cellStyle name="40% - Accent5 2 5 4" xfId="1515" xr:uid="{00000000-0005-0000-0000-000095050000}"/>
    <cellStyle name="40% - Accent5 2 5 4 2" xfId="1516" xr:uid="{00000000-0005-0000-0000-000096050000}"/>
    <cellStyle name="40% - Accent5 2 5 5" xfId="1517" xr:uid="{00000000-0005-0000-0000-000097050000}"/>
    <cellStyle name="40% - Accent5 2 6" xfId="1518" xr:uid="{00000000-0005-0000-0000-000098050000}"/>
    <cellStyle name="40% - Accent5 2 6 2" xfId="1519" xr:uid="{00000000-0005-0000-0000-000099050000}"/>
    <cellStyle name="40% - Accent5 2 6 2 2" xfId="1520" xr:uid="{00000000-0005-0000-0000-00009A050000}"/>
    <cellStyle name="40% - Accent5 2 6 3" xfId="1521" xr:uid="{00000000-0005-0000-0000-00009B050000}"/>
    <cellStyle name="40% - Accent5 2 7" xfId="1522" xr:uid="{00000000-0005-0000-0000-00009C050000}"/>
    <cellStyle name="40% - Accent5 2 7 2" xfId="1523" xr:uid="{00000000-0005-0000-0000-00009D050000}"/>
    <cellStyle name="40% - Accent5 2 7 2 2" xfId="1524" xr:uid="{00000000-0005-0000-0000-00009E050000}"/>
    <cellStyle name="40% - Accent5 2 7 3" xfId="1525" xr:uid="{00000000-0005-0000-0000-00009F050000}"/>
    <cellStyle name="40% - Accent5 2 8" xfId="1526" xr:uid="{00000000-0005-0000-0000-0000A0050000}"/>
    <cellStyle name="40% - Accent5 2 8 2" xfId="1527" xr:uid="{00000000-0005-0000-0000-0000A1050000}"/>
    <cellStyle name="40% - Accent5 2 8 2 2" xfId="1528" xr:uid="{00000000-0005-0000-0000-0000A2050000}"/>
    <cellStyle name="40% - Accent5 2 8 2 2 2" xfId="1529" xr:uid="{00000000-0005-0000-0000-0000A3050000}"/>
    <cellStyle name="40% - Accent5 2 8 2 3" xfId="1530" xr:uid="{00000000-0005-0000-0000-0000A4050000}"/>
    <cellStyle name="40% - Accent5 2 8 3" xfId="1531" xr:uid="{00000000-0005-0000-0000-0000A5050000}"/>
    <cellStyle name="40% - Accent5 2 8 3 2" xfId="1532" xr:uid="{00000000-0005-0000-0000-0000A6050000}"/>
    <cellStyle name="40% - Accent5 2 8 4" xfId="1533" xr:uid="{00000000-0005-0000-0000-0000A7050000}"/>
    <cellStyle name="40% - Accent5 2 9" xfId="1534" xr:uid="{00000000-0005-0000-0000-0000A8050000}"/>
    <cellStyle name="40% - Accent5 2 9 2" xfId="1535" xr:uid="{00000000-0005-0000-0000-0000A9050000}"/>
    <cellStyle name="40% - Accent5 3" xfId="1536" xr:uid="{00000000-0005-0000-0000-0000AA050000}"/>
    <cellStyle name="40% - Accent5 3 2" xfId="1537" xr:uid="{00000000-0005-0000-0000-0000AB050000}"/>
    <cellStyle name="40% - Accent5 3 2 2" xfId="1538" xr:uid="{00000000-0005-0000-0000-0000AC050000}"/>
    <cellStyle name="40% - Accent5 3 2 2 2" xfId="1539" xr:uid="{00000000-0005-0000-0000-0000AD050000}"/>
    <cellStyle name="40% - Accent5 3 2 3" xfId="1540" xr:uid="{00000000-0005-0000-0000-0000AE050000}"/>
    <cellStyle name="40% - Accent5 3 3" xfId="1541" xr:uid="{00000000-0005-0000-0000-0000AF050000}"/>
    <cellStyle name="40% - Accent5 3 3 2" xfId="1542" xr:uid="{00000000-0005-0000-0000-0000B0050000}"/>
    <cellStyle name="40% - Accent5 3 4" xfId="1543" xr:uid="{00000000-0005-0000-0000-0000B1050000}"/>
    <cellStyle name="40% - Accent5 3 4 2" xfId="1544" xr:uid="{00000000-0005-0000-0000-0000B2050000}"/>
    <cellStyle name="40% - Accent5 3 4 2 2" xfId="1545" xr:uid="{00000000-0005-0000-0000-0000B3050000}"/>
    <cellStyle name="40% - Accent5 3 4 3" xfId="1546" xr:uid="{00000000-0005-0000-0000-0000B4050000}"/>
    <cellStyle name="40% - Accent5 3 5" xfId="1547" xr:uid="{00000000-0005-0000-0000-0000B5050000}"/>
    <cellStyle name="40% - Accent5 4" xfId="1548" xr:uid="{00000000-0005-0000-0000-0000B6050000}"/>
    <cellStyle name="40% - Accent5 4 2" xfId="1549" xr:uid="{00000000-0005-0000-0000-0000B7050000}"/>
    <cellStyle name="40% - Accent5 4 2 2" xfId="1550" xr:uid="{00000000-0005-0000-0000-0000B8050000}"/>
    <cellStyle name="40% - Accent5 4 3" xfId="1551" xr:uid="{00000000-0005-0000-0000-0000B9050000}"/>
    <cellStyle name="40% - Accent5 4 3 2" xfId="1552" xr:uid="{00000000-0005-0000-0000-0000BA050000}"/>
    <cellStyle name="40% - Accent5 4 3 2 2" xfId="1553" xr:uid="{00000000-0005-0000-0000-0000BB050000}"/>
    <cellStyle name="40% - Accent5 4 3 3" xfId="1554" xr:uid="{00000000-0005-0000-0000-0000BC050000}"/>
    <cellStyle name="40% - Accent5 4 4" xfId="1555" xr:uid="{00000000-0005-0000-0000-0000BD050000}"/>
    <cellStyle name="40% - Accent5 5" xfId="1556" xr:uid="{00000000-0005-0000-0000-0000BE050000}"/>
    <cellStyle name="40% - Accent5 5 2" xfId="1557" xr:uid="{00000000-0005-0000-0000-0000BF050000}"/>
    <cellStyle name="40% - Accent5 5 2 2" xfId="1558" xr:uid="{00000000-0005-0000-0000-0000C0050000}"/>
    <cellStyle name="40% - Accent5 5 2 2 2" xfId="1559" xr:uid="{00000000-0005-0000-0000-0000C1050000}"/>
    <cellStyle name="40% - Accent5 5 2 3" xfId="1560" xr:uid="{00000000-0005-0000-0000-0000C2050000}"/>
    <cellStyle name="40% - Accent5 5 3" xfId="1561" xr:uid="{00000000-0005-0000-0000-0000C3050000}"/>
    <cellStyle name="40% - Accent5 5 3 2" xfId="1562" xr:uid="{00000000-0005-0000-0000-0000C4050000}"/>
    <cellStyle name="40% - Accent5 5 3 2 2" xfId="1563" xr:uid="{00000000-0005-0000-0000-0000C5050000}"/>
    <cellStyle name="40% - Accent5 5 3 2 2 2" xfId="1564" xr:uid="{00000000-0005-0000-0000-0000C6050000}"/>
    <cellStyle name="40% - Accent5 5 3 2 3" xfId="1565" xr:uid="{00000000-0005-0000-0000-0000C7050000}"/>
    <cellStyle name="40% - Accent5 5 3 3" xfId="1566" xr:uid="{00000000-0005-0000-0000-0000C8050000}"/>
    <cellStyle name="40% - Accent5 5 3 3 2" xfId="1567" xr:uid="{00000000-0005-0000-0000-0000C9050000}"/>
    <cellStyle name="40% - Accent5 5 3 4" xfId="1568" xr:uid="{00000000-0005-0000-0000-0000CA050000}"/>
    <cellStyle name="40% - Accent5 5 4" xfId="1569" xr:uid="{00000000-0005-0000-0000-0000CB050000}"/>
    <cellStyle name="40% - Accent5 5 4 2" xfId="1570" xr:uid="{00000000-0005-0000-0000-0000CC050000}"/>
    <cellStyle name="40% - Accent5 5 5" xfId="1571" xr:uid="{00000000-0005-0000-0000-0000CD050000}"/>
    <cellStyle name="40% - Accent5 6" xfId="1572" xr:uid="{00000000-0005-0000-0000-0000CE050000}"/>
    <cellStyle name="40% - Accent5 6 2" xfId="1573" xr:uid="{00000000-0005-0000-0000-0000CF050000}"/>
    <cellStyle name="40% - Accent5 6 2 2" xfId="1574" xr:uid="{00000000-0005-0000-0000-0000D0050000}"/>
    <cellStyle name="40% - Accent5 6 2 2 2" xfId="1575" xr:uid="{00000000-0005-0000-0000-0000D1050000}"/>
    <cellStyle name="40% - Accent5 6 2 3" xfId="1576" xr:uid="{00000000-0005-0000-0000-0000D2050000}"/>
    <cellStyle name="40% - Accent5 6 3" xfId="1577" xr:uid="{00000000-0005-0000-0000-0000D3050000}"/>
    <cellStyle name="40% - Accent5 6 3 2" xfId="1578" xr:uid="{00000000-0005-0000-0000-0000D4050000}"/>
    <cellStyle name="40% - Accent5 6 4" xfId="1579" xr:uid="{00000000-0005-0000-0000-0000D5050000}"/>
    <cellStyle name="40% - Accent5 7" xfId="1580" xr:uid="{00000000-0005-0000-0000-0000D6050000}"/>
    <cellStyle name="40% - Accent5 8" xfId="1581" xr:uid="{00000000-0005-0000-0000-0000D7050000}"/>
    <cellStyle name="40% - Accent6 2" xfId="1582" xr:uid="{00000000-0005-0000-0000-0000D8050000}"/>
    <cellStyle name="40% - Accent6 2 10" xfId="1583" xr:uid="{00000000-0005-0000-0000-0000D9050000}"/>
    <cellStyle name="40% - Accent6 2 10 2" xfId="1584" xr:uid="{00000000-0005-0000-0000-0000DA050000}"/>
    <cellStyle name="40% - Accent6 2 11" xfId="1585" xr:uid="{00000000-0005-0000-0000-0000DB050000}"/>
    <cellStyle name="40% - Accent6 2 2" xfId="1586" xr:uid="{00000000-0005-0000-0000-0000DC050000}"/>
    <cellStyle name="40% - Accent6 2 2 2" xfId="1587" xr:uid="{00000000-0005-0000-0000-0000DD050000}"/>
    <cellStyle name="40% - Accent6 2 2 2 2" xfId="1588" xr:uid="{00000000-0005-0000-0000-0000DE050000}"/>
    <cellStyle name="40% - Accent6 2 2 2 2 2" xfId="1589" xr:uid="{00000000-0005-0000-0000-0000DF050000}"/>
    <cellStyle name="40% - Accent6 2 2 2 3" xfId="1590" xr:uid="{00000000-0005-0000-0000-0000E0050000}"/>
    <cellStyle name="40% - Accent6 2 2 2 3 2" xfId="1591" xr:uid="{00000000-0005-0000-0000-0000E1050000}"/>
    <cellStyle name="40% - Accent6 2 2 2 3 2 2" xfId="1592" xr:uid="{00000000-0005-0000-0000-0000E2050000}"/>
    <cellStyle name="40% - Accent6 2 2 2 3 3" xfId="1593" xr:uid="{00000000-0005-0000-0000-0000E3050000}"/>
    <cellStyle name="40% - Accent6 2 2 2 4" xfId="1594" xr:uid="{00000000-0005-0000-0000-0000E4050000}"/>
    <cellStyle name="40% - Accent6 2 2 3" xfId="1595" xr:uid="{00000000-0005-0000-0000-0000E5050000}"/>
    <cellStyle name="40% - Accent6 2 2 3 2" xfId="1596" xr:uid="{00000000-0005-0000-0000-0000E6050000}"/>
    <cellStyle name="40% - Accent6 2 2 3 2 2" xfId="1597" xr:uid="{00000000-0005-0000-0000-0000E7050000}"/>
    <cellStyle name="40% - Accent6 2 2 3 3" xfId="1598" xr:uid="{00000000-0005-0000-0000-0000E8050000}"/>
    <cellStyle name="40% - Accent6 2 2 4" xfId="1599" xr:uid="{00000000-0005-0000-0000-0000E9050000}"/>
    <cellStyle name="40% - Accent6 2 2 4 2" xfId="1600" xr:uid="{00000000-0005-0000-0000-0000EA050000}"/>
    <cellStyle name="40% - Accent6 2 2 4 2 2" xfId="1601" xr:uid="{00000000-0005-0000-0000-0000EB050000}"/>
    <cellStyle name="40% - Accent6 2 2 4 2 2 2" xfId="1602" xr:uid="{00000000-0005-0000-0000-0000EC050000}"/>
    <cellStyle name="40% - Accent6 2 2 4 2 3" xfId="1603" xr:uid="{00000000-0005-0000-0000-0000ED050000}"/>
    <cellStyle name="40% - Accent6 2 2 4 3" xfId="1604" xr:uid="{00000000-0005-0000-0000-0000EE050000}"/>
    <cellStyle name="40% - Accent6 2 2 4 3 2" xfId="1605" xr:uid="{00000000-0005-0000-0000-0000EF050000}"/>
    <cellStyle name="40% - Accent6 2 2 4 4" xfId="1606" xr:uid="{00000000-0005-0000-0000-0000F0050000}"/>
    <cellStyle name="40% - Accent6 2 2 5" xfId="1607" xr:uid="{00000000-0005-0000-0000-0000F1050000}"/>
    <cellStyle name="40% - Accent6 2 2 5 2" xfId="1608" xr:uid="{00000000-0005-0000-0000-0000F2050000}"/>
    <cellStyle name="40% - Accent6 2 2 6" xfId="1609" xr:uid="{00000000-0005-0000-0000-0000F3050000}"/>
    <cellStyle name="40% - Accent6 2 3" xfId="1610" xr:uid="{00000000-0005-0000-0000-0000F4050000}"/>
    <cellStyle name="40% - Accent6 2 3 2" xfId="1611" xr:uid="{00000000-0005-0000-0000-0000F5050000}"/>
    <cellStyle name="40% - Accent6 2 3 2 2" xfId="1612" xr:uid="{00000000-0005-0000-0000-0000F6050000}"/>
    <cellStyle name="40% - Accent6 2 3 2 2 2" xfId="1613" xr:uid="{00000000-0005-0000-0000-0000F7050000}"/>
    <cellStyle name="40% - Accent6 2 3 2 3" xfId="1614" xr:uid="{00000000-0005-0000-0000-0000F8050000}"/>
    <cellStyle name="40% - Accent6 2 3 3" xfId="1615" xr:uid="{00000000-0005-0000-0000-0000F9050000}"/>
    <cellStyle name="40% - Accent6 2 3 3 2" xfId="1616" xr:uid="{00000000-0005-0000-0000-0000FA050000}"/>
    <cellStyle name="40% - Accent6 2 3 3 2 2" xfId="1617" xr:uid="{00000000-0005-0000-0000-0000FB050000}"/>
    <cellStyle name="40% - Accent6 2 3 3 2 2 2" xfId="1618" xr:uid="{00000000-0005-0000-0000-0000FC050000}"/>
    <cellStyle name="40% - Accent6 2 3 3 2 3" xfId="1619" xr:uid="{00000000-0005-0000-0000-0000FD050000}"/>
    <cellStyle name="40% - Accent6 2 3 3 3" xfId="1620" xr:uid="{00000000-0005-0000-0000-0000FE050000}"/>
    <cellStyle name="40% - Accent6 2 3 3 3 2" xfId="1621" xr:uid="{00000000-0005-0000-0000-0000FF050000}"/>
    <cellStyle name="40% - Accent6 2 3 3 4" xfId="1622" xr:uid="{00000000-0005-0000-0000-000000060000}"/>
    <cellStyle name="40% - Accent6 2 3 4" xfId="1623" xr:uid="{00000000-0005-0000-0000-000001060000}"/>
    <cellStyle name="40% - Accent6 2 3 4 2" xfId="1624" xr:uid="{00000000-0005-0000-0000-000002060000}"/>
    <cellStyle name="40% - Accent6 2 3 5" xfId="1625" xr:uid="{00000000-0005-0000-0000-000003060000}"/>
    <cellStyle name="40% - Accent6 2 4" xfId="1626" xr:uid="{00000000-0005-0000-0000-000004060000}"/>
    <cellStyle name="40% - Accent6 2 4 2" xfId="1627" xr:uid="{00000000-0005-0000-0000-000005060000}"/>
    <cellStyle name="40% - Accent6 2 4 2 2" xfId="1628" xr:uid="{00000000-0005-0000-0000-000006060000}"/>
    <cellStyle name="40% - Accent6 2 4 2 2 2" xfId="1629" xr:uid="{00000000-0005-0000-0000-000007060000}"/>
    <cellStyle name="40% - Accent6 2 4 2 3" xfId="1630" xr:uid="{00000000-0005-0000-0000-000008060000}"/>
    <cellStyle name="40% - Accent6 2 4 3" xfId="1631" xr:uid="{00000000-0005-0000-0000-000009060000}"/>
    <cellStyle name="40% - Accent6 2 4 3 2" xfId="1632" xr:uid="{00000000-0005-0000-0000-00000A060000}"/>
    <cellStyle name="40% - Accent6 2 4 4" xfId="1633" xr:uid="{00000000-0005-0000-0000-00000B060000}"/>
    <cellStyle name="40% - Accent6 2 5" xfId="1634" xr:uid="{00000000-0005-0000-0000-00000C060000}"/>
    <cellStyle name="40% - Accent6 2 5 2" xfId="1635" xr:uid="{00000000-0005-0000-0000-00000D060000}"/>
    <cellStyle name="40% - Accent6 2 5 2 2" xfId="1636" xr:uid="{00000000-0005-0000-0000-00000E060000}"/>
    <cellStyle name="40% - Accent6 2 5 2 2 2" xfId="1637" xr:uid="{00000000-0005-0000-0000-00000F060000}"/>
    <cellStyle name="40% - Accent6 2 5 2 3" xfId="1638" xr:uid="{00000000-0005-0000-0000-000010060000}"/>
    <cellStyle name="40% - Accent6 2 5 3" xfId="1639" xr:uid="{00000000-0005-0000-0000-000011060000}"/>
    <cellStyle name="40% - Accent6 2 5 3 2" xfId="1640" xr:uid="{00000000-0005-0000-0000-000012060000}"/>
    <cellStyle name="40% - Accent6 2 5 3 2 2" xfId="1641" xr:uid="{00000000-0005-0000-0000-000013060000}"/>
    <cellStyle name="40% - Accent6 2 5 3 2 2 2" xfId="1642" xr:uid="{00000000-0005-0000-0000-000014060000}"/>
    <cellStyle name="40% - Accent6 2 5 3 2 3" xfId="1643" xr:uid="{00000000-0005-0000-0000-000015060000}"/>
    <cellStyle name="40% - Accent6 2 5 3 3" xfId="1644" xr:uid="{00000000-0005-0000-0000-000016060000}"/>
    <cellStyle name="40% - Accent6 2 5 3 3 2" xfId="1645" xr:uid="{00000000-0005-0000-0000-000017060000}"/>
    <cellStyle name="40% - Accent6 2 5 3 4" xfId="1646" xr:uid="{00000000-0005-0000-0000-000018060000}"/>
    <cellStyle name="40% - Accent6 2 5 4" xfId="1647" xr:uid="{00000000-0005-0000-0000-000019060000}"/>
    <cellStyle name="40% - Accent6 2 5 4 2" xfId="1648" xr:uid="{00000000-0005-0000-0000-00001A060000}"/>
    <cellStyle name="40% - Accent6 2 5 5" xfId="1649" xr:uid="{00000000-0005-0000-0000-00001B060000}"/>
    <cellStyle name="40% - Accent6 2 6" xfId="1650" xr:uid="{00000000-0005-0000-0000-00001C060000}"/>
    <cellStyle name="40% - Accent6 2 6 2" xfId="1651" xr:uid="{00000000-0005-0000-0000-00001D060000}"/>
    <cellStyle name="40% - Accent6 2 6 2 2" xfId="1652" xr:uid="{00000000-0005-0000-0000-00001E060000}"/>
    <cellStyle name="40% - Accent6 2 6 3" xfId="1653" xr:uid="{00000000-0005-0000-0000-00001F060000}"/>
    <cellStyle name="40% - Accent6 2 7" xfId="1654" xr:uid="{00000000-0005-0000-0000-000020060000}"/>
    <cellStyle name="40% - Accent6 2 7 2" xfId="1655" xr:uid="{00000000-0005-0000-0000-000021060000}"/>
    <cellStyle name="40% - Accent6 2 7 2 2" xfId="1656" xr:uid="{00000000-0005-0000-0000-000022060000}"/>
    <cellStyle name="40% - Accent6 2 7 3" xfId="1657" xr:uid="{00000000-0005-0000-0000-000023060000}"/>
    <cellStyle name="40% - Accent6 2 8" xfId="1658" xr:uid="{00000000-0005-0000-0000-000024060000}"/>
    <cellStyle name="40% - Accent6 2 8 2" xfId="1659" xr:uid="{00000000-0005-0000-0000-000025060000}"/>
    <cellStyle name="40% - Accent6 2 8 2 2" xfId="1660" xr:uid="{00000000-0005-0000-0000-000026060000}"/>
    <cellStyle name="40% - Accent6 2 8 2 2 2" xfId="1661" xr:uid="{00000000-0005-0000-0000-000027060000}"/>
    <cellStyle name="40% - Accent6 2 8 2 3" xfId="1662" xr:uid="{00000000-0005-0000-0000-000028060000}"/>
    <cellStyle name="40% - Accent6 2 8 3" xfId="1663" xr:uid="{00000000-0005-0000-0000-000029060000}"/>
    <cellStyle name="40% - Accent6 2 8 3 2" xfId="1664" xr:uid="{00000000-0005-0000-0000-00002A060000}"/>
    <cellStyle name="40% - Accent6 2 8 4" xfId="1665" xr:uid="{00000000-0005-0000-0000-00002B060000}"/>
    <cellStyle name="40% - Accent6 2 9" xfId="1666" xr:uid="{00000000-0005-0000-0000-00002C060000}"/>
    <cellStyle name="40% - Accent6 2 9 2" xfId="1667" xr:uid="{00000000-0005-0000-0000-00002D060000}"/>
    <cellStyle name="40% - Accent6 3" xfId="1668" xr:uid="{00000000-0005-0000-0000-00002E060000}"/>
    <cellStyle name="40% - Accent6 3 2" xfId="1669" xr:uid="{00000000-0005-0000-0000-00002F060000}"/>
    <cellStyle name="40% - Accent6 3 2 2" xfId="1670" xr:uid="{00000000-0005-0000-0000-000030060000}"/>
    <cellStyle name="40% - Accent6 3 2 2 2" xfId="1671" xr:uid="{00000000-0005-0000-0000-000031060000}"/>
    <cellStyle name="40% - Accent6 3 2 3" xfId="1672" xr:uid="{00000000-0005-0000-0000-000032060000}"/>
    <cellStyle name="40% - Accent6 3 3" xfId="1673" xr:uid="{00000000-0005-0000-0000-000033060000}"/>
    <cellStyle name="40% - Accent6 3 3 2" xfId="1674" xr:uid="{00000000-0005-0000-0000-000034060000}"/>
    <cellStyle name="40% - Accent6 3 4" xfId="1675" xr:uid="{00000000-0005-0000-0000-000035060000}"/>
    <cellStyle name="40% - Accent6 3 4 2" xfId="1676" xr:uid="{00000000-0005-0000-0000-000036060000}"/>
    <cellStyle name="40% - Accent6 3 4 2 2" xfId="1677" xr:uid="{00000000-0005-0000-0000-000037060000}"/>
    <cellStyle name="40% - Accent6 3 4 3" xfId="1678" xr:uid="{00000000-0005-0000-0000-000038060000}"/>
    <cellStyle name="40% - Accent6 3 5" xfId="1679" xr:uid="{00000000-0005-0000-0000-000039060000}"/>
    <cellStyle name="40% - Accent6 4" xfId="1680" xr:uid="{00000000-0005-0000-0000-00003A060000}"/>
    <cellStyle name="40% - Accent6 4 2" xfId="1681" xr:uid="{00000000-0005-0000-0000-00003B060000}"/>
    <cellStyle name="40% - Accent6 4 2 2" xfId="1682" xr:uid="{00000000-0005-0000-0000-00003C060000}"/>
    <cellStyle name="40% - Accent6 4 3" xfId="1683" xr:uid="{00000000-0005-0000-0000-00003D060000}"/>
    <cellStyle name="40% - Accent6 4 3 2" xfId="1684" xr:uid="{00000000-0005-0000-0000-00003E060000}"/>
    <cellStyle name="40% - Accent6 4 3 2 2" xfId="1685" xr:uid="{00000000-0005-0000-0000-00003F060000}"/>
    <cellStyle name="40% - Accent6 4 3 3" xfId="1686" xr:uid="{00000000-0005-0000-0000-000040060000}"/>
    <cellStyle name="40% - Accent6 4 4" xfId="1687" xr:uid="{00000000-0005-0000-0000-000041060000}"/>
    <cellStyle name="40% - Accent6 5" xfId="1688" xr:uid="{00000000-0005-0000-0000-000042060000}"/>
    <cellStyle name="40% - Accent6 5 2" xfId="1689" xr:uid="{00000000-0005-0000-0000-000043060000}"/>
    <cellStyle name="40% - Accent6 5 2 2" xfId="1690" xr:uid="{00000000-0005-0000-0000-000044060000}"/>
    <cellStyle name="40% - Accent6 5 2 2 2" xfId="1691" xr:uid="{00000000-0005-0000-0000-000045060000}"/>
    <cellStyle name="40% - Accent6 5 2 3" xfId="1692" xr:uid="{00000000-0005-0000-0000-000046060000}"/>
    <cellStyle name="40% - Accent6 5 3" xfId="1693" xr:uid="{00000000-0005-0000-0000-000047060000}"/>
    <cellStyle name="40% - Accent6 5 3 2" xfId="1694" xr:uid="{00000000-0005-0000-0000-000048060000}"/>
    <cellStyle name="40% - Accent6 5 3 2 2" xfId="1695" xr:uid="{00000000-0005-0000-0000-000049060000}"/>
    <cellStyle name="40% - Accent6 5 3 2 2 2" xfId="1696" xr:uid="{00000000-0005-0000-0000-00004A060000}"/>
    <cellStyle name="40% - Accent6 5 3 2 3" xfId="1697" xr:uid="{00000000-0005-0000-0000-00004B060000}"/>
    <cellStyle name="40% - Accent6 5 3 3" xfId="1698" xr:uid="{00000000-0005-0000-0000-00004C060000}"/>
    <cellStyle name="40% - Accent6 5 3 3 2" xfId="1699" xr:uid="{00000000-0005-0000-0000-00004D060000}"/>
    <cellStyle name="40% - Accent6 5 3 4" xfId="1700" xr:uid="{00000000-0005-0000-0000-00004E060000}"/>
    <cellStyle name="40% - Accent6 5 4" xfId="1701" xr:uid="{00000000-0005-0000-0000-00004F060000}"/>
    <cellStyle name="40% - Accent6 5 4 2" xfId="1702" xr:uid="{00000000-0005-0000-0000-000050060000}"/>
    <cellStyle name="40% - Accent6 5 5" xfId="1703" xr:uid="{00000000-0005-0000-0000-000051060000}"/>
    <cellStyle name="40% - Accent6 6" xfId="1704" xr:uid="{00000000-0005-0000-0000-000052060000}"/>
    <cellStyle name="40% - Accent6 6 2" xfId="1705" xr:uid="{00000000-0005-0000-0000-000053060000}"/>
    <cellStyle name="40% - Accent6 6 2 2" xfId="1706" xr:uid="{00000000-0005-0000-0000-000054060000}"/>
    <cellStyle name="40% - Accent6 6 2 2 2" xfId="1707" xr:uid="{00000000-0005-0000-0000-000055060000}"/>
    <cellStyle name="40% - Accent6 6 2 3" xfId="1708" xr:uid="{00000000-0005-0000-0000-000056060000}"/>
    <cellStyle name="40% - Accent6 6 3" xfId="1709" xr:uid="{00000000-0005-0000-0000-000057060000}"/>
    <cellStyle name="40% - Accent6 6 3 2" xfId="1710" xr:uid="{00000000-0005-0000-0000-000058060000}"/>
    <cellStyle name="40% - Accent6 6 4" xfId="1711" xr:uid="{00000000-0005-0000-0000-000059060000}"/>
    <cellStyle name="40% - Accent6 7" xfId="1712" xr:uid="{00000000-0005-0000-0000-00005A060000}"/>
    <cellStyle name="40% - Accent6 8" xfId="1713" xr:uid="{00000000-0005-0000-0000-00005B060000}"/>
    <cellStyle name="60% - Accent1 2" xfId="1714" xr:uid="{00000000-0005-0000-0000-00005C060000}"/>
    <cellStyle name="60% - Accent1 2 10" xfId="1715" xr:uid="{00000000-0005-0000-0000-00005D060000}"/>
    <cellStyle name="60% - Accent1 2 2" xfId="1716" xr:uid="{00000000-0005-0000-0000-00005E060000}"/>
    <cellStyle name="60% - Accent1 2 2 2" xfId="1717" xr:uid="{00000000-0005-0000-0000-00005F060000}"/>
    <cellStyle name="60% - Accent1 2 2 2 2" xfId="1718" xr:uid="{00000000-0005-0000-0000-000060060000}"/>
    <cellStyle name="60% - Accent1 2 2 3" xfId="1719" xr:uid="{00000000-0005-0000-0000-000061060000}"/>
    <cellStyle name="60% - Accent1 2 2 3 2" xfId="1720" xr:uid="{00000000-0005-0000-0000-000062060000}"/>
    <cellStyle name="60% - Accent1 2 2 3 2 2" xfId="1721" xr:uid="{00000000-0005-0000-0000-000063060000}"/>
    <cellStyle name="60% - Accent1 2 2 3 3" xfId="1722" xr:uid="{00000000-0005-0000-0000-000064060000}"/>
    <cellStyle name="60% - Accent1 2 2 4" xfId="1723" xr:uid="{00000000-0005-0000-0000-000065060000}"/>
    <cellStyle name="60% - Accent1 2 3" xfId="1724" xr:uid="{00000000-0005-0000-0000-000066060000}"/>
    <cellStyle name="60% - Accent1 2 3 2" xfId="1725" xr:uid="{00000000-0005-0000-0000-000067060000}"/>
    <cellStyle name="60% - Accent1 2 3 2 2" xfId="1726" xr:uid="{00000000-0005-0000-0000-000068060000}"/>
    <cellStyle name="60% - Accent1 2 3 3" xfId="1727" xr:uid="{00000000-0005-0000-0000-000069060000}"/>
    <cellStyle name="60% - Accent1 2 3 3 2" xfId="1728" xr:uid="{00000000-0005-0000-0000-00006A060000}"/>
    <cellStyle name="60% - Accent1 2 3 3 2 2" xfId="1729" xr:uid="{00000000-0005-0000-0000-00006B060000}"/>
    <cellStyle name="60% - Accent1 2 3 3 3" xfId="1730" xr:uid="{00000000-0005-0000-0000-00006C060000}"/>
    <cellStyle name="60% - Accent1 2 3 4" xfId="1731" xr:uid="{00000000-0005-0000-0000-00006D060000}"/>
    <cellStyle name="60% - Accent1 2 4" xfId="1732" xr:uid="{00000000-0005-0000-0000-00006E060000}"/>
    <cellStyle name="60% - Accent1 2 4 2" xfId="1733" xr:uid="{00000000-0005-0000-0000-00006F060000}"/>
    <cellStyle name="60% - Accent1 2 4 2 2" xfId="1734" xr:uid="{00000000-0005-0000-0000-000070060000}"/>
    <cellStyle name="60% - Accent1 2 4 3" xfId="1735" xr:uid="{00000000-0005-0000-0000-000071060000}"/>
    <cellStyle name="60% - Accent1 2 5" xfId="1736" xr:uid="{00000000-0005-0000-0000-000072060000}"/>
    <cellStyle name="60% - Accent1 2 5 2" xfId="1737" xr:uid="{00000000-0005-0000-0000-000073060000}"/>
    <cellStyle name="60% - Accent1 2 5 2 2" xfId="1738" xr:uid="{00000000-0005-0000-0000-000074060000}"/>
    <cellStyle name="60% - Accent1 2 5 3" xfId="1739" xr:uid="{00000000-0005-0000-0000-000075060000}"/>
    <cellStyle name="60% - Accent1 2 5 3 2" xfId="1740" xr:uid="{00000000-0005-0000-0000-000076060000}"/>
    <cellStyle name="60% - Accent1 2 5 3 2 2" xfId="1741" xr:uid="{00000000-0005-0000-0000-000077060000}"/>
    <cellStyle name="60% - Accent1 2 5 3 3" xfId="1742" xr:uid="{00000000-0005-0000-0000-000078060000}"/>
    <cellStyle name="60% - Accent1 2 5 4" xfId="1743" xr:uid="{00000000-0005-0000-0000-000079060000}"/>
    <cellStyle name="60% - Accent1 2 6" xfId="1744" xr:uid="{00000000-0005-0000-0000-00007A060000}"/>
    <cellStyle name="60% - Accent1 2 6 2" xfId="1745" xr:uid="{00000000-0005-0000-0000-00007B060000}"/>
    <cellStyle name="60% - Accent1 2 7" xfId="1746" xr:uid="{00000000-0005-0000-0000-00007C060000}"/>
    <cellStyle name="60% - Accent1 2 7 2" xfId="1747" xr:uid="{00000000-0005-0000-0000-00007D060000}"/>
    <cellStyle name="60% - Accent1 2 8" xfId="1748" xr:uid="{00000000-0005-0000-0000-00007E060000}"/>
    <cellStyle name="60% - Accent1 2 8 2" xfId="1749" xr:uid="{00000000-0005-0000-0000-00007F060000}"/>
    <cellStyle name="60% - Accent1 2 8 2 2" xfId="1750" xr:uid="{00000000-0005-0000-0000-000080060000}"/>
    <cellStyle name="60% - Accent1 2 8 3" xfId="1751" xr:uid="{00000000-0005-0000-0000-000081060000}"/>
    <cellStyle name="60% - Accent1 2 9" xfId="1752" xr:uid="{00000000-0005-0000-0000-000082060000}"/>
    <cellStyle name="60% - Accent1 2 9 2" xfId="1753" xr:uid="{00000000-0005-0000-0000-000083060000}"/>
    <cellStyle name="60% - Accent1 2 9 2 2" xfId="1754" xr:uid="{00000000-0005-0000-0000-000084060000}"/>
    <cellStyle name="60% - Accent1 2 9 3" xfId="1755" xr:uid="{00000000-0005-0000-0000-000085060000}"/>
    <cellStyle name="60% - Accent1 3" xfId="1756" xr:uid="{00000000-0005-0000-0000-000086060000}"/>
    <cellStyle name="60% - Accent1 3 2" xfId="1757" xr:uid="{00000000-0005-0000-0000-000087060000}"/>
    <cellStyle name="60% - Accent1 3 2 2" xfId="1758" xr:uid="{00000000-0005-0000-0000-000088060000}"/>
    <cellStyle name="60% - Accent1 3 3" xfId="1759" xr:uid="{00000000-0005-0000-0000-000089060000}"/>
    <cellStyle name="60% - Accent1 3 3 2" xfId="1760" xr:uid="{00000000-0005-0000-0000-00008A060000}"/>
    <cellStyle name="60% - Accent1 3 4" xfId="1761" xr:uid="{00000000-0005-0000-0000-00008B060000}"/>
    <cellStyle name="60% - Accent1 3 4 2" xfId="1762" xr:uid="{00000000-0005-0000-0000-00008C060000}"/>
    <cellStyle name="60% - Accent1 3 4 2 2" xfId="1763" xr:uid="{00000000-0005-0000-0000-00008D060000}"/>
    <cellStyle name="60% - Accent1 3 4 3" xfId="1764" xr:uid="{00000000-0005-0000-0000-00008E060000}"/>
    <cellStyle name="60% - Accent1 3 5" xfId="1765" xr:uid="{00000000-0005-0000-0000-00008F060000}"/>
    <cellStyle name="60% - Accent1 4" xfId="1766" xr:uid="{00000000-0005-0000-0000-000090060000}"/>
    <cellStyle name="60% - Accent1 4 2" xfId="1767" xr:uid="{00000000-0005-0000-0000-000091060000}"/>
    <cellStyle name="60% - Accent1 4 2 2" xfId="1768" xr:uid="{00000000-0005-0000-0000-000092060000}"/>
    <cellStyle name="60% - Accent1 4 3" xfId="1769" xr:uid="{00000000-0005-0000-0000-000093060000}"/>
    <cellStyle name="60% - Accent1 4 3 2" xfId="1770" xr:uid="{00000000-0005-0000-0000-000094060000}"/>
    <cellStyle name="60% - Accent1 4 3 2 2" xfId="1771" xr:uid="{00000000-0005-0000-0000-000095060000}"/>
    <cellStyle name="60% - Accent1 4 3 3" xfId="1772" xr:uid="{00000000-0005-0000-0000-000096060000}"/>
    <cellStyle name="60% - Accent1 4 4" xfId="1773" xr:uid="{00000000-0005-0000-0000-000097060000}"/>
    <cellStyle name="60% - Accent1 5" xfId="1774" xr:uid="{00000000-0005-0000-0000-000098060000}"/>
    <cellStyle name="60% - Accent1 5 2" xfId="1775" xr:uid="{00000000-0005-0000-0000-000099060000}"/>
    <cellStyle name="60% - Accent1 5 2 2" xfId="1776" xr:uid="{00000000-0005-0000-0000-00009A060000}"/>
    <cellStyle name="60% - Accent1 5 3" xfId="1777" xr:uid="{00000000-0005-0000-0000-00009B060000}"/>
    <cellStyle name="60% - Accent1 5 3 2" xfId="1778" xr:uid="{00000000-0005-0000-0000-00009C060000}"/>
    <cellStyle name="60% - Accent1 5 3 2 2" xfId="1779" xr:uid="{00000000-0005-0000-0000-00009D060000}"/>
    <cellStyle name="60% - Accent1 5 3 3" xfId="1780" xr:uid="{00000000-0005-0000-0000-00009E060000}"/>
    <cellStyle name="60% - Accent1 5 4" xfId="1781" xr:uid="{00000000-0005-0000-0000-00009F060000}"/>
    <cellStyle name="60% - Accent1 6" xfId="1782" xr:uid="{00000000-0005-0000-0000-0000A0060000}"/>
    <cellStyle name="60% - Accent1 6 2" xfId="1783" xr:uid="{00000000-0005-0000-0000-0000A1060000}"/>
    <cellStyle name="60% - Accent1 6 2 2" xfId="1784" xr:uid="{00000000-0005-0000-0000-0000A2060000}"/>
    <cellStyle name="60% - Accent1 6 3" xfId="1785" xr:uid="{00000000-0005-0000-0000-0000A3060000}"/>
    <cellStyle name="60% - Accent1 7" xfId="1786" xr:uid="{00000000-0005-0000-0000-0000A4060000}"/>
    <cellStyle name="60% - Accent1 8" xfId="1787" xr:uid="{00000000-0005-0000-0000-0000A5060000}"/>
    <cellStyle name="60% - Accent2 2" xfId="1788" xr:uid="{00000000-0005-0000-0000-0000A6060000}"/>
    <cellStyle name="60% - Accent2 2 10" xfId="1789" xr:uid="{00000000-0005-0000-0000-0000A7060000}"/>
    <cellStyle name="60% - Accent2 2 2" xfId="1790" xr:uid="{00000000-0005-0000-0000-0000A8060000}"/>
    <cellStyle name="60% - Accent2 2 2 2" xfId="1791" xr:uid="{00000000-0005-0000-0000-0000A9060000}"/>
    <cellStyle name="60% - Accent2 2 2 2 2" xfId="1792" xr:uid="{00000000-0005-0000-0000-0000AA060000}"/>
    <cellStyle name="60% - Accent2 2 2 3" xfId="1793" xr:uid="{00000000-0005-0000-0000-0000AB060000}"/>
    <cellStyle name="60% - Accent2 2 2 3 2" xfId="1794" xr:uid="{00000000-0005-0000-0000-0000AC060000}"/>
    <cellStyle name="60% - Accent2 2 2 3 2 2" xfId="1795" xr:uid="{00000000-0005-0000-0000-0000AD060000}"/>
    <cellStyle name="60% - Accent2 2 2 3 3" xfId="1796" xr:uid="{00000000-0005-0000-0000-0000AE060000}"/>
    <cellStyle name="60% - Accent2 2 2 4" xfId="1797" xr:uid="{00000000-0005-0000-0000-0000AF060000}"/>
    <cellStyle name="60% - Accent2 2 3" xfId="1798" xr:uid="{00000000-0005-0000-0000-0000B0060000}"/>
    <cellStyle name="60% - Accent2 2 3 2" xfId="1799" xr:uid="{00000000-0005-0000-0000-0000B1060000}"/>
    <cellStyle name="60% - Accent2 2 3 2 2" xfId="1800" xr:uid="{00000000-0005-0000-0000-0000B2060000}"/>
    <cellStyle name="60% - Accent2 2 3 3" xfId="1801" xr:uid="{00000000-0005-0000-0000-0000B3060000}"/>
    <cellStyle name="60% - Accent2 2 3 3 2" xfId="1802" xr:uid="{00000000-0005-0000-0000-0000B4060000}"/>
    <cellStyle name="60% - Accent2 2 3 3 2 2" xfId="1803" xr:uid="{00000000-0005-0000-0000-0000B5060000}"/>
    <cellStyle name="60% - Accent2 2 3 3 3" xfId="1804" xr:uid="{00000000-0005-0000-0000-0000B6060000}"/>
    <cellStyle name="60% - Accent2 2 3 4" xfId="1805" xr:uid="{00000000-0005-0000-0000-0000B7060000}"/>
    <cellStyle name="60% - Accent2 2 4" xfId="1806" xr:uid="{00000000-0005-0000-0000-0000B8060000}"/>
    <cellStyle name="60% - Accent2 2 4 2" xfId="1807" xr:uid="{00000000-0005-0000-0000-0000B9060000}"/>
    <cellStyle name="60% - Accent2 2 4 2 2" xfId="1808" xr:uid="{00000000-0005-0000-0000-0000BA060000}"/>
    <cellStyle name="60% - Accent2 2 4 3" xfId="1809" xr:uid="{00000000-0005-0000-0000-0000BB060000}"/>
    <cellStyle name="60% - Accent2 2 5" xfId="1810" xr:uid="{00000000-0005-0000-0000-0000BC060000}"/>
    <cellStyle name="60% - Accent2 2 5 2" xfId="1811" xr:uid="{00000000-0005-0000-0000-0000BD060000}"/>
    <cellStyle name="60% - Accent2 2 5 2 2" xfId="1812" xr:uid="{00000000-0005-0000-0000-0000BE060000}"/>
    <cellStyle name="60% - Accent2 2 5 3" xfId="1813" xr:uid="{00000000-0005-0000-0000-0000BF060000}"/>
    <cellStyle name="60% - Accent2 2 5 3 2" xfId="1814" xr:uid="{00000000-0005-0000-0000-0000C0060000}"/>
    <cellStyle name="60% - Accent2 2 5 3 2 2" xfId="1815" xr:uid="{00000000-0005-0000-0000-0000C1060000}"/>
    <cellStyle name="60% - Accent2 2 5 3 3" xfId="1816" xr:uid="{00000000-0005-0000-0000-0000C2060000}"/>
    <cellStyle name="60% - Accent2 2 5 4" xfId="1817" xr:uid="{00000000-0005-0000-0000-0000C3060000}"/>
    <cellStyle name="60% - Accent2 2 6" xfId="1818" xr:uid="{00000000-0005-0000-0000-0000C4060000}"/>
    <cellStyle name="60% - Accent2 2 6 2" xfId="1819" xr:uid="{00000000-0005-0000-0000-0000C5060000}"/>
    <cellStyle name="60% - Accent2 2 7" xfId="1820" xr:uid="{00000000-0005-0000-0000-0000C6060000}"/>
    <cellStyle name="60% - Accent2 2 7 2" xfId="1821" xr:uid="{00000000-0005-0000-0000-0000C7060000}"/>
    <cellStyle name="60% - Accent2 2 8" xfId="1822" xr:uid="{00000000-0005-0000-0000-0000C8060000}"/>
    <cellStyle name="60% - Accent2 2 8 2" xfId="1823" xr:uid="{00000000-0005-0000-0000-0000C9060000}"/>
    <cellStyle name="60% - Accent2 2 8 2 2" xfId="1824" xr:uid="{00000000-0005-0000-0000-0000CA060000}"/>
    <cellStyle name="60% - Accent2 2 8 3" xfId="1825" xr:uid="{00000000-0005-0000-0000-0000CB060000}"/>
    <cellStyle name="60% - Accent2 2 9" xfId="1826" xr:uid="{00000000-0005-0000-0000-0000CC060000}"/>
    <cellStyle name="60% - Accent2 2 9 2" xfId="1827" xr:uid="{00000000-0005-0000-0000-0000CD060000}"/>
    <cellStyle name="60% - Accent2 2 9 2 2" xfId="1828" xr:uid="{00000000-0005-0000-0000-0000CE060000}"/>
    <cellStyle name="60% - Accent2 2 9 3" xfId="1829" xr:uid="{00000000-0005-0000-0000-0000CF060000}"/>
    <cellStyle name="60% - Accent2 3" xfId="1830" xr:uid="{00000000-0005-0000-0000-0000D0060000}"/>
    <cellStyle name="60% - Accent2 3 2" xfId="1831" xr:uid="{00000000-0005-0000-0000-0000D1060000}"/>
    <cellStyle name="60% - Accent2 3 2 2" xfId="1832" xr:uid="{00000000-0005-0000-0000-0000D2060000}"/>
    <cellStyle name="60% - Accent2 3 3" xfId="1833" xr:uid="{00000000-0005-0000-0000-0000D3060000}"/>
    <cellStyle name="60% - Accent2 3 3 2" xfId="1834" xr:uid="{00000000-0005-0000-0000-0000D4060000}"/>
    <cellStyle name="60% - Accent2 3 4" xfId="1835" xr:uid="{00000000-0005-0000-0000-0000D5060000}"/>
    <cellStyle name="60% - Accent2 3 4 2" xfId="1836" xr:uid="{00000000-0005-0000-0000-0000D6060000}"/>
    <cellStyle name="60% - Accent2 3 4 2 2" xfId="1837" xr:uid="{00000000-0005-0000-0000-0000D7060000}"/>
    <cellStyle name="60% - Accent2 3 4 3" xfId="1838" xr:uid="{00000000-0005-0000-0000-0000D8060000}"/>
    <cellStyle name="60% - Accent2 3 5" xfId="1839" xr:uid="{00000000-0005-0000-0000-0000D9060000}"/>
    <cellStyle name="60% - Accent2 4" xfId="1840" xr:uid="{00000000-0005-0000-0000-0000DA060000}"/>
    <cellStyle name="60% - Accent2 4 2" xfId="1841" xr:uid="{00000000-0005-0000-0000-0000DB060000}"/>
    <cellStyle name="60% - Accent2 4 2 2" xfId="1842" xr:uid="{00000000-0005-0000-0000-0000DC060000}"/>
    <cellStyle name="60% - Accent2 4 3" xfId="1843" xr:uid="{00000000-0005-0000-0000-0000DD060000}"/>
    <cellStyle name="60% - Accent2 4 3 2" xfId="1844" xr:uid="{00000000-0005-0000-0000-0000DE060000}"/>
    <cellStyle name="60% - Accent2 4 3 2 2" xfId="1845" xr:uid="{00000000-0005-0000-0000-0000DF060000}"/>
    <cellStyle name="60% - Accent2 4 3 3" xfId="1846" xr:uid="{00000000-0005-0000-0000-0000E0060000}"/>
    <cellStyle name="60% - Accent2 4 4" xfId="1847" xr:uid="{00000000-0005-0000-0000-0000E1060000}"/>
    <cellStyle name="60% - Accent2 5" xfId="1848" xr:uid="{00000000-0005-0000-0000-0000E2060000}"/>
    <cellStyle name="60% - Accent2 5 2" xfId="1849" xr:uid="{00000000-0005-0000-0000-0000E3060000}"/>
    <cellStyle name="60% - Accent2 5 2 2" xfId="1850" xr:uid="{00000000-0005-0000-0000-0000E4060000}"/>
    <cellStyle name="60% - Accent2 5 3" xfId="1851" xr:uid="{00000000-0005-0000-0000-0000E5060000}"/>
    <cellStyle name="60% - Accent2 5 3 2" xfId="1852" xr:uid="{00000000-0005-0000-0000-0000E6060000}"/>
    <cellStyle name="60% - Accent2 5 3 2 2" xfId="1853" xr:uid="{00000000-0005-0000-0000-0000E7060000}"/>
    <cellStyle name="60% - Accent2 5 3 3" xfId="1854" xr:uid="{00000000-0005-0000-0000-0000E8060000}"/>
    <cellStyle name="60% - Accent2 5 4" xfId="1855" xr:uid="{00000000-0005-0000-0000-0000E9060000}"/>
    <cellStyle name="60% - Accent2 6" xfId="1856" xr:uid="{00000000-0005-0000-0000-0000EA060000}"/>
    <cellStyle name="60% - Accent2 6 2" xfId="1857" xr:uid="{00000000-0005-0000-0000-0000EB060000}"/>
    <cellStyle name="60% - Accent2 6 2 2" xfId="1858" xr:uid="{00000000-0005-0000-0000-0000EC060000}"/>
    <cellStyle name="60% - Accent2 6 3" xfId="1859" xr:uid="{00000000-0005-0000-0000-0000ED060000}"/>
    <cellStyle name="60% - Accent2 7" xfId="1860" xr:uid="{00000000-0005-0000-0000-0000EE060000}"/>
    <cellStyle name="60% - Accent2 8" xfId="1861" xr:uid="{00000000-0005-0000-0000-0000EF060000}"/>
    <cellStyle name="60% - Accent3 2" xfId="1862" xr:uid="{00000000-0005-0000-0000-0000F0060000}"/>
    <cellStyle name="60% - Accent3 2 10" xfId="1863" xr:uid="{00000000-0005-0000-0000-0000F1060000}"/>
    <cellStyle name="60% - Accent3 2 2" xfId="1864" xr:uid="{00000000-0005-0000-0000-0000F2060000}"/>
    <cellStyle name="60% - Accent3 2 2 2" xfId="1865" xr:uid="{00000000-0005-0000-0000-0000F3060000}"/>
    <cellStyle name="60% - Accent3 2 2 2 2" xfId="1866" xr:uid="{00000000-0005-0000-0000-0000F4060000}"/>
    <cellStyle name="60% - Accent3 2 2 3" xfId="1867" xr:uid="{00000000-0005-0000-0000-0000F5060000}"/>
    <cellStyle name="60% - Accent3 2 2 3 2" xfId="1868" xr:uid="{00000000-0005-0000-0000-0000F6060000}"/>
    <cellStyle name="60% - Accent3 2 2 3 2 2" xfId="1869" xr:uid="{00000000-0005-0000-0000-0000F7060000}"/>
    <cellStyle name="60% - Accent3 2 2 3 3" xfId="1870" xr:uid="{00000000-0005-0000-0000-0000F8060000}"/>
    <cellStyle name="60% - Accent3 2 2 4" xfId="1871" xr:uid="{00000000-0005-0000-0000-0000F9060000}"/>
    <cellStyle name="60% - Accent3 2 3" xfId="1872" xr:uid="{00000000-0005-0000-0000-0000FA060000}"/>
    <cellStyle name="60% - Accent3 2 3 2" xfId="1873" xr:uid="{00000000-0005-0000-0000-0000FB060000}"/>
    <cellStyle name="60% - Accent3 2 3 2 2" xfId="1874" xr:uid="{00000000-0005-0000-0000-0000FC060000}"/>
    <cellStyle name="60% - Accent3 2 3 3" xfId="1875" xr:uid="{00000000-0005-0000-0000-0000FD060000}"/>
    <cellStyle name="60% - Accent3 2 3 3 2" xfId="1876" xr:uid="{00000000-0005-0000-0000-0000FE060000}"/>
    <cellStyle name="60% - Accent3 2 3 3 2 2" xfId="1877" xr:uid="{00000000-0005-0000-0000-0000FF060000}"/>
    <cellStyle name="60% - Accent3 2 3 3 3" xfId="1878" xr:uid="{00000000-0005-0000-0000-000000070000}"/>
    <cellStyle name="60% - Accent3 2 3 4" xfId="1879" xr:uid="{00000000-0005-0000-0000-000001070000}"/>
    <cellStyle name="60% - Accent3 2 4" xfId="1880" xr:uid="{00000000-0005-0000-0000-000002070000}"/>
    <cellStyle name="60% - Accent3 2 4 2" xfId="1881" xr:uid="{00000000-0005-0000-0000-000003070000}"/>
    <cellStyle name="60% - Accent3 2 4 2 2" xfId="1882" xr:uid="{00000000-0005-0000-0000-000004070000}"/>
    <cellStyle name="60% - Accent3 2 4 3" xfId="1883" xr:uid="{00000000-0005-0000-0000-000005070000}"/>
    <cellStyle name="60% - Accent3 2 5" xfId="1884" xr:uid="{00000000-0005-0000-0000-000006070000}"/>
    <cellStyle name="60% - Accent3 2 5 2" xfId="1885" xr:uid="{00000000-0005-0000-0000-000007070000}"/>
    <cellStyle name="60% - Accent3 2 5 2 2" xfId="1886" xr:uid="{00000000-0005-0000-0000-000008070000}"/>
    <cellStyle name="60% - Accent3 2 5 3" xfId="1887" xr:uid="{00000000-0005-0000-0000-000009070000}"/>
    <cellStyle name="60% - Accent3 2 5 3 2" xfId="1888" xr:uid="{00000000-0005-0000-0000-00000A070000}"/>
    <cellStyle name="60% - Accent3 2 5 3 2 2" xfId="1889" xr:uid="{00000000-0005-0000-0000-00000B070000}"/>
    <cellStyle name="60% - Accent3 2 5 3 3" xfId="1890" xr:uid="{00000000-0005-0000-0000-00000C070000}"/>
    <cellStyle name="60% - Accent3 2 5 4" xfId="1891" xr:uid="{00000000-0005-0000-0000-00000D070000}"/>
    <cellStyle name="60% - Accent3 2 6" xfId="1892" xr:uid="{00000000-0005-0000-0000-00000E070000}"/>
    <cellStyle name="60% - Accent3 2 6 2" xfId="1893" xr:uid="{00000000-0005-0000-0000-00000F070000}"/>
    <cellStyle name="60% - Accent3 2 7" xfId="1894" xr:uid="{00000000-0005-0000-0000-000010070000}"/>
    <cellStyle name="60% - Accent3 2 7 2" xfId="1895" xr:uid="{00000000-0005-0000-0000-000011070000}"/>
    <cellStyle name="60% - Accent3 2 8" xfId="1896" xr:uid="{00000000-0005-0000-0000-000012070000}"/>
    <cellStyle name="60% - Accent3 2 8 2" xfId="1897" xr:uid="{00000000-0005-0000-0000-000013070000}"/>
    <cellStyle name="60% - Accent3 2 8 2 2" xfId="1898" xr:uid="{00000000-0005-0000-0000-000014070000}"/>
    <cellStyle name="60% - Accent3 2 8 3" xfId="1899" xr:uid="{00000000-0005-0000-0000-000015070000}"/>
    <cellStyle name="60% - Accent3 2 9" xfId="1900" xr:uid="{00000000-0005-0000-0000-000016070000}"/>
    <cellStyle name="60% - Accent3 2 9 2" xfId="1901" xr:uid="{00000000-0005-0000-0000-000017070000}"/>
    <cellStyle name="60% - Accent3 2 9 2 2" xfId="1902" xr:uid="{00000000-0005-0000-0000-000018070000}"/>
    <cellStyle name="60% - Accent3 2 9 3" xfId="1903" xr:uid="{00000000-0005-0000-0000-000019070000}"/>
    <cellStyle name="60% - Accent3 3" xfId="1904" xr:uid="{00000000-0005-0000-0000-00001A070000}"/>
    <cellStyle name="60% - Accent3 3 2" xfId="1905" xr:uid="{00000000-0005-0000-0000-00001B070000}"/>
    <cellStyle name="60% - Accent3 3 2 2" xfId="1906" xr:uid="{00000000-0005-0000-0000-00001C070000}"/>
    <cellStyle name="60% - Accent3 3 3" xfId="1907" xr:uid="{00000000-0005-0000-0000-00001D070000}"/>
    <cellStyle name="60% - Accent3 3 3 2" xfId="1908" xr:uid="{00000000-0005-0000-0000-00001E070000}"/>
    <cellStyle name="60% - Accent3 3 4" xfId="1909" xr:uid="{00000000-0005-0000-0000-00001F070000}"/>
    <cellStyle name="60% - Accent3 3 4 2" xfId="1910" xr:uid="{00000000-0005-0000-0000-000020070000}"/>
    <cellStyle name="60% - Accent3 3 4 2 2" xfId="1911" xr:uid="{00000000-0005-0000-0000-000021070000}"/>
    <cellStyle name="60% - Accent3 3 4 3" xfId="1912" xr:uid="{00000000-0005-0000-0000-000022070000}"/>
    <cellStyle name="60% - Accent3 3 5" xfId="1913" xr:uid="{00000000-0005-0000-0000-000023070000}"/>
    <cellStyle name="60% - Accent3 4" xfId="1914" xr:uid="{00000000-0005-0000-0000-000024070000}"/>
    <cellStyle name="60% - Accent3 4 2" xfId="1915" xr:uid="{00000000-0005-0000-0000-000025070000}"/>
    <cellStyle name="60% - Accent3 4 2 2" xfId="1916" xr:uid="{00000000-0005-0000-0000-000026070000}"/>
    <cellStyle name="60% - Accent3 4 3" xfId="1917" xr:uid="{00000000-0005-0000-0000-000027070000}"/>
    <cellStyle name="60% - Accent3 4 3 2" xfId="1918" xr:uid="{00000000-0005-0000-0000-000028070000}"/>
    <cellStyle name="60% - Accent3 4 3 2 2" xfId="1919" xr:uid="{00000000-0005-0000-0000-000029070000}"/>
    <cellStyle name="60% - Accent3 4 3 3" xfId="1920" xr:uid="{00000000-0005-0000-0000-00002A070000}"/>
    <cellStyle name="60% - Accent3 4 4" xfId="1921" xr:uid="{00000000-0005-0000-0000-00002B070000}"/>
    <cellStyle name="60% - Accent3 5" xfId="1922" xr:uid="{00000000-0005-0000-0000-00002C070000}"/>
    <cellStyle name="60% - Accent3 5 2" xfId="1923" xr:uid="{00000000-0005-0000-0000-00002D070000}"/>
    <cellStyle name="60% - Accent3 5 2 2" xfId="1924" xr:uid="{00000000-0005-0000-0000-00002E070000}"/>
    <cellStyle name="60% - Accent3 5 3" xfId="1925" xr:uid="{00000000-0005-0000-0000-00002F070000}"/>
    <cellStyle name="60% - Accent3 5 3 2" xfId="1926" xr:uid="{00000000-0005-0000-0000-000030070000}"/>
    <cellStyle name="60% - Accent3 5 3 2 2" xfId="1927" xr:uid="{00000000-0005-0000-0000-000031070000}"/>
    <cellStyle name="60% - Accent3 5 3 3" xfId="1928" xr:uid="{00000000-0005-0000-0000-000032070000}"/>
    <cellStyle name="60% - Accent3 5 4" xfId="1929" xr:uid="{00000000-0005-0000-0000-000033070000}"/>
    <cellStyle name="60% - Accent3 6" xfId="1930" xr:uid="{00000000-0005-0000-0000-000034070000}"/>
    <cellStyle name="60% - Accent3 6 2" xfId="1931" xr:uid="{00000000-0005-0000-0000-000035070000}"/>
    <cellStyle name="60% - Accent3 6 2 2" xfId="1932" xr:uid="{00000000-0005-0000-0000-000036070000}"/>
    <cellStyle name="60% - Accent3 6 3" xfId="1933" xr:uid="{00000000-0005-0000-0000-000037070000}"/>
    <cellStyle name="60% - Accent3 7" xfId="1934" xr:uid="{00000000-0005-0000-0000-000038070000}"/>
    <cellStyle name="60% - Accent3 8" xfId="1935" xr:uid="{00000000-0005-0000-0000-000039070000}"/>
    <cellStyle name="60% - Accent4 2" xfId="1936" xr:uid="{00000000-0005-0000-0000-00003A070000}"/>
    <cellStyle name="60% - Accent4 2 10" xfId="1937" xr:uid="{00000000-0005-0000-0000-00003B070000}"/>
    <cellStyle name="60% - Accent4 2 2" xfId="1938" xr:uid="{00000000-0005-0000-0000-00003C070000}"/>
    <cellStyle name="60% - Accent4 2 2 2" xfId="1939" xr:uid="{00000000-0005-0000-0000-00003D070000}"/>
    <cellStyle name="60% - Accent4 2 2 2 2" xfId="1940" xr:uid="{00000000-0005-0000-0000-00003E070000}"/>
    <cellStyle name="60% - Accent4 2 2 3" xfId="1941" xr:uid="{00000000-0005-0000-0000-00003F070000}"/>
    <cellStyle name="60% - Accent4 2 2 3 2" xfId="1942" xr:uid="{00000000-0005-0000-0000-000040070000}"/>
    <cellStyle name="60% - Accent4 2 2 3 2 2" xfId="1943" xr:uid="{00000000-0005-0000-0000-000041070000}"/>
    <cellStyle name="60% - Accent4 2 2 3 3" xfId="1944" xr:uid="{00000000-0005-0000-0000-000042070000}"/>
    <cellStyle name="60% - Accent4 2 2 4" xfId="1945" xr:uid="{00000000-0005-0000-0000-000043070000}"/>
    <cellStyle name="60% - Accent4 2 3" xfId="1946" xr:uid="{00000000-0005-0000-0000-000044070000}"/>
    <cellStyle name="60% - Accent4 2 3 2" xfId="1947" xr:uid="{00000000-0005-0000-0000-000045070000}"/>
    <cellStyle name="60% - Accent4 2 3 2 2" xfId="1948" xr:uid="{00000000-0005-0000-0000-000046070000}"/>
    <cellStyle name="60% - Accent4 2 3 3" xfId="1949" xr:uid="{00000000-0005-0000-0000-000047070000}"/>
    <cellStyle name="60% - Accent4 2 3 3 2" xfId="1950" xr:uid="{00000000-0005-0000-0000-000048070000}"/>
    <cellStyle name="60% - Accent4 2 3 3 2 2" xfId="1951" xr:uid="{00000000-0005-0000-0000-000049070000}"/>
    <cellStyle name="60% - Accent4 2 3 3 3" xfId="1952" xr:uid="{00000000-0005-0000-0000-00004A070000}"/>
    <cellStyle name="60% - Accent4 2 3 4" xfId="1953" xr:uid="{00000000-0005-0000-0000-00004B070000}"/>
    <cellStyle name="60% - Accent4 2 4" xfId="1954" xr:uid="{00000000-0005-0000-0000-00004C070000}"/>
    <cellStyle name="60% - Accent4 2 4 2" xfId="1955" xr:uid="{00000000-0005-0000-0000-00004D070000}"/>
    <cellStyle name="60% - Accent4 2 4 2 2" xfId="1956" xr:uid="{00000000-0005-0000-0000-00004E070000}"/>
    <cellStyle name="60% - Accent4 2 4 3" xfId="1957" xr:uid="{00000000-0005-0000-0000-00004F070000}"/>
    <cellStyle name="60% - Accent4 2 5" xfId="1958" xr:uid="{00000000-0005-0000-0000-000050070000}"/>
    <cellStyle name="60% - Accent4 2 5 2" xfId="1959" xr:uid="{00000000-0005-0000-0000-000051070000}"/>
    <cellStyle name="60% - Accent4 2 5 2 2" xfId="1960" xr:uid="{00000000-0005-0000-0000-000052070000}"/>
    <cellStyle name="60% - Accent4 2 5 3" xfId="1961" xr:uid="{00000000-0005-0000-0000-000053070000}"/>
    <cellStyle name="60% - Accent4 2 5 3 2" xfId="1962" xr:uid="{00000000-0005-0000-0000-000054070000}"/>
    <cellStyle name="60% - Accent4 2 5 3 2 2" xfId="1963" xr:uid="{00000000-0005-0000-0000-000055070000}"/>
    <cellStyle name="60% - Accent4 2 5 3 3" xfId="1964" xr:uid="{00000000-0005-0000-0000-000056070000}"/>
    <cellStyle name="60% - Accent4 2 5 4" xfId="1965" xr:uid="{00000000-0005-0000-0000-000057070000}"/>
    <cellStyle name="60% - Accent4 2 6" xfId="1966" xr:uid="{00000000-0005-0000-0000-000058070000}"/>
    <cellStyle name="60% - Accent4 2 6 2" xfId="1967" xr:uid="{00000000-0005-0000-0000-000059070000}"/>
    <cellStyle name="60% - Accent4 2 7" xfId="1968" xr:uid="{00000000-0005-0000-0000-00005A070000}"/>
    <cellStyle name="60% - Accent4 2 7 2" xfId="1969" xr:uid="{00000000-0005-0000-0000-00005B070000}"/>
    <cellStyle name="60% - Accent4 2 8" xfId="1970" xr:uid="{00000000-0005-0000-0000-00005C070000}"/>
    <cellStyle name="60% - Accent4 2 8 2" xfId="1971" xr:uid="{00000000-0005-0000-0000-00005D070000}"/>
    <cellStyle name="60% - Accent4 2 8 2 2" xfId="1972" xr:uid="{00000000-0005-0000-0000-00005E070000}"/>
    <cellStyle name="60% - Accent4 2 8 3" xfId="1973" xr:uid="{00000000-0005-0000-0000-00005F070000}"/>
    <cellStyle name="60% - Accent4 2 9" xfId="1974" xr:uid="{00000000-0005-0000-0000-000060070000}"/>
    <cellStyle name="60% - Accent4 2 9 2" xfId="1975" xr:uid="{00000000-0005-0000-0000-000061070000}"/>
    <cellStyle name="60% - Accent4 2 9 2 2" xfId="1976" xr:uid="{00000000-0005-0000-0000-000062070000}"/>
    <cellStyle name="60% - Accent4 2 9 3" xfId="1977" xr:uid="{00000000-0005-0000-0000-000063070000}"/>
    <cellStyle name="60% - Accent4 3" xfId="1978" xr:uid="{00000000-0005-0000-0000-000064070000}"/>
    <cellStyle name="60% - Accent4 3 2" xfId="1979" xr:uid="{00000000-0005-0000-0000-000065070000}"/>
    <cellStyle name="60% - Accent4 3 2 2" xfId="1980" xr:uid="{00000000-0005-0000-0000-000066070000}"/>
    <cellStyle name="60% - Accent4 3 3" xfId="1981" xr:uid="{00000000-0005-0000-0000-000067070000}"/>
    <cellStyle name="60% - Accent4 3 3 2" xfId="1982" xr:uid="{00000000-0005-0000-0000-000068070000}"/>
    <cellStyle name="60% - Accent4 3 4" xfId="1983" xr:uid="{00000000-0005-0000-0000-000069070000}"/>
    <cellStyle name="60% - Accent4 3 4 2" xfId="1984" xr:uid="{00000000-0005-0000-0000-00006A070000}"/>
    <cellStyle name="60% - Accent4 3 4 2 2" xfId="1985" xr:uid="{00000000-0005-0000-0000-00006B070000}"/>
    <cellStyle name="60% - Accent4 3 4 3" xfId="1986" xr:uid="{00000000-0005-0000-0000-00006C070000}"/>
    <cellStyle name="60% - Accent4 3 5" xfId="1987" xr:uid="{00000000-0005-0000-0000-00006D070000}"/>
    <cellStyle name="60% - Accent4 4" xfId="1988" xr:uid="{00000000-0005-0000-0000-00006E070000}"/>
    <cellStyle name="60% - Accent4 4 2" xfId="1989" xr:uid="{00000000-0005-0000-0000-00006F070000}"/>
    <cellStyle name="60% - Accent4 4 2 2" xfId="1990" xr:uid="{00000000-0005-0000-0000-000070070000}"/>
    <cellStyle name="60% - Accent4 4 3" xfId="1991" xr:uid="{00000000-0005-0000-0000-000071070000}"/>
    <cellStyle name="60% - Accent4 4 3 2" xfId="1992" xr:uid="{00000000-0005-0000-0000-000072070000}"/>
    <cellStyle name="60% - Accent4 4 3 2 2" xfId="1993" xr:uid="{00000000-0005-0000-0000-000073070000}"/>
    <cellStyle name="60% - Accent4 4 3 3" xfId="1994" xr:uid="{00000000-0005-0000-0000-000074070000}"/>
    <cellStyle name="60% - Accent4 4 4" xfId="1995" xr:uid="{00000000-0005-0000-0000-000075070000}"/>
    <cellStyle name="60% - Accent4 5" xfId="1996" xr:uid="{00000000-0005-0000-0000-000076070000}"/>
    <cellStyle name="60% - Accent4 5 2" xfId="1997" xr:uid="{00000000-0005-0000-0000-000077070000}"/>
    <cellStyle name="60% - Accent4 5 2 2" xfId="1998" xr:uid="{00000000-0005-0000-0000-000078070000}"/>
    <cellStyle name="60% - Accent4 5 3" xfId="1999" xr:uid="{00000000-0005-0000-0000-000079070000}"/>
    <cellStyle name="60% - Accent4 5 3 2" xfId="2000" xr:uid="{00000000-0005-0000-0000-00007A070000}"/>
    <cellStyle name="60% - Accent4 5 3 2 2" xfId="2001" xr:uid="{00000000-0005-0000-0000-00007B070000}"/>
    <cellStyle name="60% - Accent4 5 3 3" xfId="2002" xr:uid="{00000000-0005-0000-0000-00007C070000}"/>
    <cellStyle name="60% - Accent4 5 4" xfId="2003" xr:uid="{00000000-0005-0000-0000-00007D070000}"/>
    <cellStyle name="60% - Accent4 6" xfId="2004" xr:uid="{00000000-0005-0000-0000-00007E070000}"/>
    <cellStyle name="60% - Accent4 6 2" xfId="2005" xr:uid="{00000000-0005-0000-0000-00007F070000}"/>
    <cellStyle name="60% - Accent4 6 2 2" xfId="2006" xr:uid="{00000000-0005-0000-0000-000080070000}"/>
    <cellStyle name="60% - Accent4 6 3" xfId="2007" xr:uid="{00000000-0005-0000-0000-000081070000}"/>
    <cellStyle name="60% - Accent4 7" xfId="2008" xr:uid="{00000000-0005-0000-0000-000082070000}"/>
    <cellStyle name="60% - Accent4 8" xfId="2009" xr:uid="{00000000-0005-0000-0000-000083070000}"/>
    <cellStyle name="60% - Accent5 2" xfId="2010" xr:uid="{00000000-0005-0000-0000-000084070000}"/>
    <cellStyle name="60% - Accent5 2 10" xfId="2011" xr:uid="{00000000-0005-0000-0000-000085070000}"/>
    <cellStyle name="60% - Accent5 2 2" xfId="2012" xr:uid="{00000000-0005-0000-0000-000086070000}"/>
    <cellStyle name="60% - Accent5 2 2 2" xfId="2013" xr:uid="{00000000-0005-0000-0000-000087070000}"/>
    <cellStyle name="60% - Accent5 2 2 2 2" xfId="2014" xr:uid="{00000000-0005-0000-0000-000088070000}"/>
    <cellStyle name="60% - Accent5 2 2 3" xfId="2015" xr:uid="{00000000-0005-0000-0000-000089070000}"/>
    <cellStyle name="60% - Accent5 2 2 3 2" xfId="2016" xr:uid="{00000000-0005-0000-0000-00008A070000}"/>
    <cellStyle name="60% - Accent5 2 2 3 2 2" xfId="2017" xr:uid="{00000000-0005-0000-0000-00008B070000}"/>
    <cellStyle name="60% - Accent5 2 2 3 3" xfId="2018" xr:uid="{00000000-0005-0000-0000-00008C070000}"/>
    <cellStyle name="60% - Accent5 2 2 4" xfId="2019" xr:uid="{00000000-0005-0000-0000-00008D070000}"/>
    <cellStyle name="60% - Accent5 2 3" xfId="2020" xr:uid="{00000000-0005-0000-0000-00008E070000}"/>
    <cellStyle name="60% - Accent5 2 3 2" xfId="2021" xr:uid="{00000000-0005-0000-0000-00008F070000}"/>
    <cellStyle name="60% - Accent5 2 3 2 2" xfId="2022" xr:uid="{00000000-0005-0000-0000-000090070000}"/>
    <cellStyle name="60% - Accent5 2 3 3" xfId="2023" xr:uid="{00000000-0005-0000-0000-000091070000}"/>
    <cellStyle name="60% - Accent5 2 3 3 2" xfId="2024" xr:uid="{00000000-0005-0000-0000-000092070000}"/>
    <cellStyle name="60% - Accent5 2 3 3 2 2" xfId="2025" xr:uid="{00000000-0005-0000-0000-000093070000}"/>
    <cellStyle name="60% - Accent5 2 3 3 3" xfId="2026" xr:uid="{00000000-0005-0000-0000-000094070000}"/>
    <cellStyle name="60% - Accent5 2 3 4" xfId="2027" xr:uid="{00000000-0005-0000-0000-000095070000}"/>
    <cellStyle name="60% - Accent5 2 4" xfId="2028" xr:uid="{00000000-0005-0000-0000-000096070000}"/>
    <cellStyle name="60% - Accent5 2 4 2" xfId="2029" xr:uid="{00000000-0005-0000-0000-000097070000}"/>
    <cellStyle name="60% - Accent5 2 4 2 2" xfId="2030" xr:uid="{00000000-0005-0000-0000-000098070000}"/>
    <cellStyle name="60% - Accent5 2 4 3" xfId="2031" xr:uid="{00000000-0005-0000-0000-000099070000}"/>
    <cellStyle name="60% - Accent5 2 5" xfId="2032" xr:uid="{00000000-0005-0000-0000-00009A070000}"/>
    <cellStyle name="60% - Accent5 2 5 2" xfId="2033" xr:uid="{00000000-0005-0000-0000-00009B070000}"/>
    <cellStyle name="60% - Accent5 2 5 2 2" xfId="2034" xr:uid="{00000000-0005-0000-0000-00009C070000}"/>
    <cellStyle name="60% - Accent5 2 5 3" xfId="2035" xr:uid="{00000000-0005-0000-0000-00009D070000}"/>
    <cellStyle name="60% - Accent5 2 5 3 2" xfId="2036" xr:uid="{00000000-0005-0000-0000-00009E070000}"/>
    <cellStyle name="60% - Accent5 2 5 3 2 2" xfId="2037" xr:uid="{00000000-0005-0000-0000-00009F070000}"/>
    <cellStyle name="60% - Accent5 2 5 3 3" xfId="2038" xr:uid="{00000000-0005-0000-0000-0000A0070000}"/>
    <cellStyle name="60% - Accent5 2 5 4" xfId="2039" xr:uid="{00000000-0005-0000-0000-0000A1070000}"/>
    <cellStyle name="60% - Accent5 2 6" xfId="2040" xr:uid="{00000000-0005-0000-0000-0000A2070000}"/>
    <cellStyle name="60% - Accent5 2 6 2" xfId="2041" xr:uid="{00000000-0005-0000-0000-0000A3070000}"/>
    <cellStyle name="60% - Accent5 2 7" xfId="2042" xr:uid="{00000000-0005-0000-0000-0000A4070000}"/>
    <cellStyle name="60% - Accent5 2 7 2" xfId="2043" xr:uid="{00000000-0005-0000-0000-0000A5070000}"/>
    <cellStyle name="60% - Accent5 2 8" xfId="2044" xr:uid="{00000000-0005-0000-0000-0000A6070000}"/>
    <cellStyle name="60% - Accent5 2 8 2" xfId="2045" xr:uid="{00000000-0005-0000-0000-0000A7070000}"/>
    <cellStyle name="60% - Accent5 2 8 2 2" xfId="2046" xr:uid="{00000000-0005-0000-0000-0000A8070000}"/>
    <cellStyle name="60% - Accent5 2 8 3" xfId="2047" xr:uid="{00000000-0005-0000-0000-0000A9070000}"/>
    <cellStyle name="60% - Accent5 2 9" xfId="2048" xr:uid="{00000000-0005-0000-0000-0000AA070000}"/>
    <cellStyle name="60% - Accent5 2 9 2" xfId="2049" xr:uid="{00000000-0005-0000-0000-0000AB070000}"/>
    <cellStyle name="60% - Accent5 2 9 2 2" xfId="2050" xr:uid="{00000000-0005-0000-0000-0000AC070000}"/>
    <cellStyle name="60% - Accent5 2 9 3" xfId="2051" xr:uid="{00000000-0005-0000-0000-0000AD070000}"/>
    <cellStyle name="60% - Accent5 3" xfId="2052" xr:uid="{00000000-0005-0000-0000-0000AE070000}"/>
    <cellStyle name="60% - Accent5 3 2" xfId="2053" xr:uid="{00000000-0005-0000-0000-0000AF070000}"/>
    <cellStyle name="60% - Accent5 3 2 2" xfId="2054" xr:uid="{00000000-0005-0000-0000-0000B0070000}"/>
    <cellStyle name="60% - Accent5 3 3" xfId="2055" xr:uid="{00000000-0005-0000-0000-0000B1070000}"/>
    <cellStyle name="60% - Accent5 3 3 2" xfId="2056" xr:uid="{00000000-0005-0000-0000-0000B2070000}"/>
    <cellStyle name="60% - Accent5 3 4" xfId="2057" xr:uid="{00000000-0005-0000-0000-0000B3070000}"/>
    <cellStyle name="60% - Accent5 3 4 2" xfId="2058" xr:uid="{00000000-0005-0000-0000-0000B4070000}"/>
    <cellStyle name="60% - Accent5 3 4 2 2" xfId="2059" xr:uid="{00000000-0005-0000-0000-0000B5070000}"/>
    <cellStyle name="60% - Accent5 3 4 3" xfId="2060" xr:uid="{00000000-0005-0000-0000-0000B6070000}"/>
    <cellStyle name="60% - Accent5 3 5" xfId="2061" xr:uid="{00000000-0005-0000-0000-0000B7070000}"/>
    <cellStyle name="60% - Accent5 4" xfId="2062" xr:uid="{00000000-0005-0000-0000-0000B8070000}"/>
    <cellStyle name="60% - Accent5 4 2" xfId="2063" xr:uid="{00000000-0005-0000-0000-0000B9070000}"/>
    <cellStyle name="60% - Accent5 4 2 2" xfId="2064" xr:uid="{00000000-0005-0000-0000-0000BA070000}"/>
    <cellStyle name="60% - Accent5 4 3" xfId="2065" xr:uid="{00000000-0005-0000-0000-0000BB070000}"/>
    <cellStyle name="60% - Accent5 4 3 2" xfId="2066" xr:uid="{00000000-0005-0000-0000-0000BC070000}"/>
    <cellStyle name="60% - Accent5 4 3 2 2" xfId="2067" xr:uid="{00000000-0005-0000-0000-0000BD070000}"/>
    <cellStyle name="60% - Accent5 4 3 3" xfId="2068" xr:uid="{00000000-0005-0000-0000-0000BE070000}"/>
    <cellStyle name="60% - Accent5 4 4" xfId="2069" xr:uid="{00000000-0005-0000-0000-0000BF070000}"/>
    <cellStyle name="60% - Accent5 5" xfId="2070" xr:uid="{00000000-0005-0000-0000-0000C0070000}"/>
    <cellStyle name="60% - Accent5 5 2" xfId="2071" xr:uid="{00000000-0005-0000-0000-0000C1070000}"/>
    <cellStyle name="60% - Accent5 5 2 2" xfId="2072" xr:uid="{00000000-0005-0000-0000-0000C2070000}"/>
    <cellStyle name="60% - Accent5 5 3" xfId="2073" xr:uid="{00000000-0005-0000-0000-0000C3070000}"/>
    <cellStyle name="60% - Accent5 5 3 2" xfId="2074" xr:uid="{00000000-0005-0000-0000-0000C4070000}"/>
    <cellStyle name="60% - Accent5 5 3 2 2" xfId="2075" xr:uid="{00000000-0005-0000-0000-0000C5070000}"/>
    <cellStyle name="60% - Accent5 5 3 3" xfId="2076" xr:uid="{00000000-0005-0000-0000-0000C6070000}"/>
    <cellStyle name="60% - Accent5 5 4" xfId="2077" xr:uid="{00000000-0005-0000-0000-0000C7070000}"/>
    <cellStyle name="60% - Accent5 6" xfId="2078" xr:uid="{00000000-0005-0000-0000-0000C8070000}"/>
    <cellStyle name="60% - Accent5 6 2" xfId="2079" xr:uid="{00000000-0005-0000-0000-0000C9070000}"/>
    <cellStyle name="60% - Accent5 6 2 2" xfId="2080" xr:uid="{00000000-0005-0000-0000-0000CA070000}"/>
    <cellStyle name="60% - Accent5 6 3" xfId="2081" xr:uid="{00000000-0005-0000-0000-0000CB070000}"/>
    <cellStyle name="60% - Accent5 7" xfId="2082" xr:uid="{00000000-0005-0000-0000-0000CC070000}"/>
    <cellStyle name="60% - Accent5 8" xfId="2083" xr:uid="{00000000-0005-0000-0000-0000CD070000}"/>
    <cellStyle name="60% - Accent6 2" xfId="2084" xr:uid="{00000000-0005-0000-0000-0000CE070000}"/>
    <cellStyle name="60% - Accent6 2 10" xfId="2085" xr:uid="{00000000-0005-0000-0000-0000CF070000}"/>
    <cellStyle name="60% - Accent6 2 2" xfId="2086" xr:uid="{00000000-0005-0000-0000-0000D0070000}"/>
    <cellStyle name="60% - Accent6 2 2 2" xfId="2087" xr:uid="{00000000-0005-0000-0000-0000D1070000}"/>
    <cellStyle name="60% - Accent6 2 2 2 2" xfId="2088" xr:uid="{00000000-0005-0000-0000-0000D2070000}"/>
    <cellStyle name="60% - Accent6 2 2 3" xfId="2089" xr:uid="{00000000-0005-0000-0000-0000D3070000}"/>
    <cellStyle name="60% - Accent6 2 2 3 2" xfId="2090" xr:uid="{00000000-0005-0000-0000-0000D4070000}"/>
    <cellStyle name="60% - Accent6 2 2 3 2 2" xfId="2091" xr:uid="{00000000-0005-0000-0000-0000D5070000}"/>
    <cellStyle name="60% - Accent6 2 2 3 3" xfId="2092" xr:uid="{00000000-0005-0000-0000-0000D6070000}"/>
    <cellStyle name="60% - Accent6 2 2 4" xfId="2093" xr:uid="{00000000-0005-0000-0000-0000D7070000}"/>
    <cellStyle name="60% - Accent6 2 3" xfId="2094" xr:uid="{00000000-0005-0000-0000-0000D8070000}"/>
    <cellStyle name="60% - Accent6 2 3 2" xfId="2095" xr:uid="{00000000-0005-0000-0000-0000D9070000}"/>
    <cellStyle name="60% - Accent6 2 3 2 2" xfId="2096" xr:uid="{00000000-0005-0000-0000-0000DA070000}"/>
    <cellStyle name="60% - Accent6 2 3 3" xfId="2097" xr:uid="{00000000-0005-0000-0000-0000DB070000}"/>
    <cellStyle name="60% - Accent6 2 3 3 2" xfId="2098" xr:uid="{00000000-0005-0000-0000-0000DC070000}"/>
    <cellStyle name="60% - Accent6 2 3 3 2 2" xfId="2099" xr:uid="{00000000-0005-0000-0000-0000DD070000}"/>
    <cellStyle name="60% - Accent6 2 3 3 3" xfId="2100" xr:uid="{00000000-0005-0000-0000-0000DE070000}"/>
    <cellStyle name="60% - Accent6 2 3 4" xfId="2101" xr:uid="{00000000-0005-0000-0000-0000DF070000}"/>
    <cellStyle name="60% - Accent6 2 4" xfId="2102" xr:uid="{00000000-0005-0000-0000-0000E0070000}"/>
    <cellStyle name="60% - Accent6 2 4 2" xfId="2103" xr:uid="{00000000-0005-0000-0000-0000E1070000}"/>
    <cellStyle name="60% - Accent6 2 4 2 2" xfId="2104" xr:uid="{00000000-0005-0000-0000-0000E2070000}"/>
    <cellStyle name="60% - Accent6 2 4 3" xfId="2105" xr:uid="{00000000-0005-0000-0000-0000E3070000}"/>
    <cellStyle name="60% - Accent6 2 5" xfId="2106" xr:uid="{00000000-0005-0000-0000-0000E4070000}"/>
    <cellStyle name="60% - Accent6 2 5 2" xfId="2107" xr:uid="{00000000-0005-0000-0000-0000E5070000}"/>
    <cellStyle name="60% - Accent6 2 5 2 2" xfId="2108" xr:uid="{00000000-0005-0000-0000-0000E6070000}"/>
    <cellStyle name="60% - Accent6 2 5 3" xfId="2109" xr:uid="{00000000-0005-0000-0000-0000E7070000}"/>
    <cellStyle name="60% - Accent6 2 5 3 2" xfId="2110" xr:uid="{00000000-0005-0000-0000-0000E8070000}"/>
    <cellStyle name="60% - Accent6 2 5 3 2 2" xfId="2111" xr:uid="{00000000-0005-0000-0000-0000E9070000}"/>
    <cellStyle name="60% - Accent6 2 5 3 3" xfId="2112" xr:uid="{00000000-0005-0000-0000-0000EA070000}"/>
    <cellStyle name="60% - Accent6 2 5 4" xfId="2113" xr:uid="{00000000-0005-0000-0000-0000EB070000}"/>
    <cellStyle name="60% - Accent6 2 6" xfId="2114" xr:uid="{00000000-0005-0000-0000-0000EC070000}"/>
    <cellStyle name="60% - Accent6 2 6 2" xfId="2115" xr:uid="{00000000-0005-0000-0000-0000ED070000}"/>
    <cellStyle name="60% - Accent6 2 7" xfId="2116" xr:uid="{00000000-0005-0000-0000-0000EE070000}"/>
    <cellStyle name="60% - Accent6 2 7 2" xfId="2117" xr:uid="{00000000-0005-0000-0000-0000EF070000}"/>
    <cellStyle name="60% - Accent6 2 8" xfId="2118" xr:uid="{00000000-0005-0000-0000-0000F0070000}"/>
    <cellStyle name="60% - Accent6 2 8 2" xfId="2119" xr:uid="{00000000-0005-0000-0000-0000F1070000}"/>
    <cellStyle name="60% - Accent6 2 8 2 2" xfId="2120" xr:uid="{00000000-0005-0000-0000-0000F2070000}"/>
    <cellStyle name="60% - Accent6 2 8 3" xfId="2121" xr:uid="{00000000-0005-0000-0000-0000F3070000}"/>
    <cellStyle name="60% - Accent6 2 9" xfId="2122" xr:uid="{00000000-0005-0000-0000-0000F4070000}"/>
    <cellStyle name="60% - Accent6 2 9 2" xfId="2123" xr:uid="{00000000-0005-0000-0000-0000F5070000}"/>
    <cellStyle name="60% - Accent6 2 9 2 2" xfId="2124" xr:uid="{00000000-0005-0000-0000-0000F6070000}"/>
    <cellStyle name="60% - Accent6 2 9 3" xfId="2125" xr:uid="{00000000-0005-0000-0000-0000F7070000}"/>
    <cellStyle name="60% - Accent6 3" xfId="2126" xr:uid="{00000000-0005-0000-0000-0000F8070000}"/>
    <cellStyle name="60% - Accent6 3 2" xfId="2127" xr:uid="{00000000-0005-0000-0000-0000F9070000}"/>
    <cellStyle name="60% - Accent6 3 2 2" xfId="2128" xr:uid="{00000000-0005-0000-0000-0000FA070000}"/>
    <cellStyle name="60% - Accent6 3 3" xfId="2129" xr:uid="{00000000-0005-0000-0000-0000FB070000}"/>
    <cellStyle name="60% - Accent6 3 3 2" xfId="2130" xr:uid="{00000000-0005-0000-0000-0000FC070000}"/>
    <cellStyle name="60% - Accent6 3 4" xfId="2131" xr:uid="{00000000-0005-0000-0000-0000FD070000}"/>
    <cellStyle name="60% - Accent6 3 4 2" xfId="2132" xr:uid="{00000000-0005-0000-0000-0000FE070000}"/>
    <cellStyle name="60% - Accent6 3 4 2 2" xfId="2133" xr:uid="{00000000-0005-0000-0000-0000FF070000}"/>
    <cellStyle name="60% - Accent6 3 4 3" xfId="2134" xr:uid="{00000000-0005-0000-0000-000000080000}"/>
    <cellStyle name="60% - Accent6 3 5" xfId="2135" xr:uid="{00000000-0005-0000-0000-000001080000}"/>
    <cellStyle name="60% - Accent6 4" xfId="2136" xr:uid="{00000000-0005-0000-0000-000002080000}"/>
    <cellStyle name="60% - Accent6 4 2" xfId="2137" xr:uid="{00000000-0005-0000-0000-000003080000}"/>
    <cellStyle name="60% - Accent6 4 2 2" xfId="2138" xr:uid="{00000000-0005-0000-0000-000004080000}"/>
    <cellStyle name="60% - Accent6 4 3" xfId="2139" xr:uid="{00000000-0005-0000-0000-000005080000}"/>
    <cellStyle name="60% - Accent6 4 3 2" xfId="2140" xr:uid="{00000000-0005-0000-0000-000006080000}"/>
    <cellStyle name="60% - Accent6 4 3 2 2" xfId="2141" xr:uid="{00000000-0005-0000-0000-000007080000}"/>
    <cellStyle name="60% - Accent6 4 3 3" xfId="2142" xr:uid="{00000000-0005-0000-0000-000008080000}"/>
    <cellStyle name="60% - Accent6 4 4" xfId="2143" xr:uid="{00000000-0005-0000-0000-000009080000}"/>
    <cellStyle name="60% - Accent6 5" xfId="2144" xr:uid="{00000000-0005-0000-0000-00000A080000}"/>
    <cellStyle name="60% - Accent6 5 2" xfId="2145" xr:uid="{00000000-0005-0000-0000-00000B080000}"/>
    <cellStyle name="60% - Accent6 5 2 2" xfId="2146" xr:uid="{00000000-0005-0000-0000-00000C080000}"/>
    <cellStyle name="60% - Accent6 5 3" xfId="2147" xr:uid="{00000000-0005-0000-0000-00000D080000}"/>
    <cellStyle name="60% - Accent6 5 3 2" xfId="2148" xr:uid="{00000000-0005-0000-0000-00000E080000}"/>
    <cellStyle name="60% - Accent6 5 3 2 2" xfId="2149" xr:uid="{00000000-0005-0000-0000-00000F080000}"/>
    <cellStyle name="60% - Accent6 5 3 3" xfId="2150" xr:uid="{00000000-0005-0000-0000-000010080000}"/>
    <cellStyle name="60% - Accent6 5 4" xfId="2151" xr:uid="{00000000-0005-0000-0000-000011080000}"/>
    <cellStyle name="60% - Accent6 6" xfId="2152" xr:uid="{00000000-0005-0000-0000-000012080000}"/>
    <cellStyle name="60% - Accent6 6 2" xfId="2153" xr:uid="{00000000-0005-0000-0000-000013080000}"/>
    <cellStyle name="60% - Accent6 6 2 2" xfId="2154" xr:uid="{00000000-0005-0000-0000-000014080000}"/>
    <cellStyle name="60% - Accent6 6 3" xfId="2155" xr:uid="{00000000-0005-0000-0000-000015080000}"/>
    <cellStyle name="60% - Accent6 7" xfId="2156" xr:uid="{00000000-0005-0000-0000-000016080000}"/>
    <cellStyle name="60% - Accent6 8" xfId="2157" xr:uid="{00000000-0005-0000-0000-000017080000}"/>
    <cellStyle name="Accent1 - 20%" xfId="2158" xr:uid="{00000000-0005-0000-0000-000018080000}"/>
    <cellStyle name="Accent1 - 20% 10" xfId="2159" xr:uid="{00000000-0005-0000-0000-000019080000}"/>
    <cellStyle name="Accent1 - 20% 11" xfId="2160" xr:uid="{00000000-0005-0000-0000-00001A080000}"/>
    <cellStyle name="Accent1 - 20% 2" xfId="2161" xr:uid="{00000000-0005-0000-0000-00001B080000}"/>
    <cellStyle name="Accent1 - 20% 2 2" xfId="2162" xr:uid="{00000000-0005-0000-0000-00001C080000}"/>
    <cellStyle name="Accent1 - 20% 2 2 2" xfId="2163" xr:uid="{00000000-0005-0000-0000-00001D080000}"/>
    <cellStyle name="Accent1 - 20% 2 2 2 2" xfId="2164" xr:uid="{00000000-0005-0000-0000-00001E080000}"/>
    <cellStyle name="Accent1 - 20% 2 2 3" xfId="2165" xr:uid="{00000000-0005-0000-0000-00001F080000}"/>
    <cellStyle name="Accent1 - 20% 2 3" xfId="2166" xr:uid="{00000000-0005-0000-0000-000020080000}"/>
    <cellStyle name="Accent1 - 20% 2 3 2" xfId="2167" xr:uid="{00000000-0005-0000-0000-000021080000}"/>
    <cellStyle name="Accent1 - 20% 2 3 2 2" xfId="2168" xr:uid="{00000000-0005-0000-0000-000022080000}"/>
    <cellStyle name="Accent1 - 20% 2 3 2 2 2" xfId="2169" xr:uid="{00000000-0005-0000-0000-000023080000}"/>
    <cellStyle name="Accent1 - 20% 2 3 2 3" xfId="2170" xr:uid="{00000000-0005-0000-0000-000024080000}"/>
    <cellStyle name="Accent1 - 20% 2 3 3" xfId="2171" xr:uid="{00000000-0005-0000-0000-000025080000}"/>
    <cellStyle name="Accent1 - 20% 2 3 3 2" xfId="2172" xr:uid="{00000000-0005-0000-0000-000026080000}"/>
    <cellStyle name="Accent1 - 20% 2 3 4" xfId="2173" xr:uid="{00000000-0005-0000-0000-000027080000}"/>
    <cellStyle name="Accent1 - 20% 2 4" xfId="2174" xr:uid="{00000000-0005-0000-0000-000028080000}"/>
    <cellStyle name="Accent1 - 20% 2 4 2" xfId="2175" xr:uid="{00000000-0005-0000-0000-000029080000}"/>
    <cellStyle name="Accent1 - 20% 2 4 2 2" xfId="2176" xr:uid="{00000000-0005-0000-0000-00002A080000}"/>
    <cellStyle name="Accent1 - 20% 2 4 2 2 2" xfId="2177" xr:uid="{00000000-0005-0000-0000-00002B080000}"/>
    <cellStyle name="Accent1 - 20% 2 4 2 3" xfId="2178" xr:uid="{00000000-0005-0000-0000-00002C080000}"/>
    <cellStyle name="Accent1 - 20% 2 4 3" xfId="2179" xr:uid="{00000000-0005-0000-0000-00002D080000}"/>
    <cellStyle name="Accent1 - 20% 2 4 3 2" xfId="2180" xr:uid="{00000000-0005-0000-0000-00002E080000}"/>
    <cellStyle name="Accent1 - 20% 2 4 4" xfId="2181" xr:uid="{00000000-0005-0000-0000-00002F080000}"/>
    <cellStyle name="Accent1 - 20% 2 5" xfId="2182" xr:uid="{00000000-0005-0000-0000-000030080000}"/>
    <cellStyle name="Accent1 - 20% 2 5 2" xfId="2183" xr:uid="{00000000-0005-0000-0000-000031080000}"/>
    <cellStyle name="Accent1 - 20% 2 6" xfId="2184" xr:uid="{00000000-0005-0000-0000-000032080000}"/>
    <cellStyle name="Accent1 - 20% 2 6 2" xfId="2185" xr:uid="{00000000-0005-0000-0000-000033080000}"/>
    <cellStyle name="Accent1 - 20% 2 7" xfId="2186" xr:uid="{00000000-0005-0000-0000-000034080000}"/>
    <cellStyle name="Accent1 - 20% 3" xfId="2187" xr:uid="{00000000-0005-0000-0000-000035080000}"/>
    <cellStyle name="Accent1 - 20% 3 2" xfId="2188" xr:uid="{00000000-0005-0000-0000-000036080000}"/>
    <cellStyle name="Accent1 - 20% 3 2 2" xfId="2189" xr:uid="{00000000-0005-0000-0000-000037080000}"/>
    <cellStyle name="Accent1 - 20% 3 2 2 2" xfId="2190" xr:uid="{00000000-0005-0000-0000-000038080000}"/>
    <cellStyle name="Accent1 - 20% 3 2 3" xfId="2191" xr:uid="{00000000-0005-0000-0000-000039080000}"/>
    <cellStyle name="Accent1 - 20% 3 3" xfId="2192" xr:uid="{00000000-0005-0000-0000-00003A080000}"/>
    <cellStyle name="Accent1 - 20% 3 3 2" xfId="2193" xr:uid="{00000000-0005-0000-0000-00003B080000}"/>
    <cellStyle name="Accent1 - 20% 3 4" xfId="2194" xr:uid="{00000000-0005-0000-0000-00003C080000}"/>
    <cellStyle name="Accent1 - 20% 4" xfId="2195" xr:uid="{00000000-0005-0000-0000-00003D080000}"/>
    <cellStyle name="Accent1 - 20% 4 2" xfId="2196" xr:uid="{00000000-0005-0000-0000-00003E080000}"/>
    <cellStyle name="Accent1 - 20% 4 2 2" xfId="2197" xr:uid="{00000000-0005-0000-0000-00003F080000}"/>
    <cellStyle name="Accent1 - 20% 4 3" xfId="2198" xr:uid="{00000000-0005-0000-0000-000040080000}"/>
    <cellStyle name="Accent1 - 20% 5" xfId="2199" xr:uid="{00000000-0005-0000-0000-000041080000}"/>
    <cellStyle name="Accent1 - 20% 5 2" xfId="2200" xr:uid="{00000000-0005-0000-0000-000042080000}"/>
    <cellStyle name="Accent1 - 20% 5 2 2" xfId="2201" xr:uid="{00000000-0005-0000-0000-000043080000}"/>
    <cellStyle name="Accent1 - 20% 5 3" xfId="2202" xr:uid="{00000000-0005-0000-0000-000044080000}"/>
    <cellStyle name="Accent1 - 20% 6" xfId="2203" xr:uid="{00000000-0005-0000-0000-000045080000}"/>
    <cellStyle name="Accent1 - 20% 6 2" xfId="2204" xr:uid="{00000000-0005-0000-0000-000046080000}"/>
    <cellStyle name="Accent1 - 20% 7" xfId="2205" xr:uid="{00000000-0005-0000-0000-000047080000}"/>
    <cellStyle name="Accent1 - 20% 7 2" xfId="2206" xr:uid="{00000000-0005-0000-0000-000048080000}"/>
    <cellStyle name="Accent1 - 20% 8" xfId="2207" xr:uid="{00000000-0005-0000-0000-000049080000}"/>
    <cellStyle name="Accent1 - 20% 8 2" xfId="2208" xr:uid="{00000000-0005-0000-0000-00004A080000}"/>
    <cellStyle name="Accent1 - 20% 9" xfId="2209" xr:uid="{00000000-0005-0000-0000-00004B080000}"/>
    <cellStyle name="Accent1 - 20% 9 2" xfId="2210" xr:uid="{00000000-0005-0000-0000-00004C080000}"/>
    <cellStyle name="Accent1 - 40%" xfId="2211" xr:uid="{00000000-0005-0000-0000-00004D080000}"/>
    <cellStyle name="Accent1 - 40% 10" xfId="2212" xr:uid="{00000000-0005-0000-0000-00004E080000}"/>
    <cellStyle name="Accent1 - 40% 11" xfId="2213" xr:uid="{00000000-0005-0000-0000-00004F080000}"/>
    <cellStyle name="Accent1 - 40% 2" xfId="2214" xr:uid="{00000000-0005-0000-0000-000050080000}"/>
    <cellStyle name="Accent1 - 40% 2 2" xfId="2215" xr:uid="{00000000-0005-0000-0000-000051080000}"/>
    <cellStyle name="Accent1 - 40% 2 2 2" xfId="2216" xr:uid="{00000000-0005-0000-0000-000052080000}"/>
    <cellStyle name="Accent1 - 40% 2 2 2 2" xfId="2217" xr:uid="{00000000-0005-0000-0000-000053080000}"/>
    <cellStyle name="Accent1 - 40% 2 2 3" xfId="2218" xr:uid="{00000000-0005-0000-0000-000054080000}"/>
    <cellStyle name="Accent1 - 40% 2 3" xfId="2219" xr:uid="{00000000-0005-0000-0000-000055080000}"/>
    <cellStyle name="Accent1 - 40% 2 3 2" xfId="2220" xr:uid="{00000000-0005-0000-0000-000056080000}"/>
    <cellStyle name="Accent1 - 40% 2 3 2 2" xfId="2221" xr:uid="{00000000-0005-0000-0000-000057080000}"/>
    <cellStyle name="Accent1 - 40% 2 3 2 2 2" xfId="2222" xr:uid="{00000000-0005-0000-0000-000058080000}"/>
    <cellStyle name="Accent1 - 40% 2 3 2 3" xfId="2223" xr:uid="{00000000-0005-0000-0000-000059080000}"/>
    <cellStyle name="Accent1 - 40% 2 3 3" xfId="2224" xr:uid="{00000000-0005-0000-0000-00005A080000}"/>
    <cellStyle name="Accent1 - 40% 2 3 3 2" xfId="2225" xr:uid="{00000000-0005-0000-0000-00005B080000}"/>
    <cellStyle name="Accent1 - 40% 2 3 4" xfId="2226" xr:uid="{00000000-0005-0000-0000-00005C080000}"/>
    <cellStyle name="Accent1 - 40% 2 4" xfId="2227" xr:uid="{00000000-0005-0000-0000-00005D080000}"/>
    <cellStyle name="Accent1 - 40% 2 4 2" xfId="2228" xr:uid="{00000000-0005-0000-0000-00005E080000}"/>
    <cellStyle name="Accent1 - 40% 2 4 2 2" xfId="2229" xr:uid="{00000000-0005-0000-0000-00005F080000}"/>
    <cellStyle name="Accent1 - 40% 2 4 2 2 2" xfId="2230" xr:uid="{00000000-0005-0000-0000-000060080000}"/>
    <cellStyle name="Accent1 - 40% 2 4 2 3" xfId="2231" xr:uid="{00000000-0005-0000-0000-000061080000}"/>
    <cellStyle name="Accent1 - 40% 2 4 3" xfId="2232" xr:uid="{00000000-0005-0000-0000-000062080000}"/>
    <cellStyle name="Accent1 - 40% 2 4 3 2" xfId="2233" xr:uid="{00000000-0005-0000-0000-000063080000}"/>
    <cellStyle name="Accent1 - 40% 2 4 4" xfId="2234" xr:uid="{00000000-0005-0000-0000-000064080000}"/>
    <cellStyle name="Accent1 - 40% 2 5" xfId="2235" xr:uid="{00000000-0005-0000-0000-000065080000}"/>
    <cellStyle name="Accent1 - 40% 2 5 2" xfId="2236" xr:uid="{00000000-0005-0000-0000-000066080000}"/>
    <cellStyle name="Accent1 - 40% 2 6" xfId="2237" xr:uid="{00000000-0005-0000-0000-000067080000}"/>
    <cellStyle name="Accent1 - 40% 2 6 2" xfId="2238" xr:uid="{00000000-0005-0000-0000-000068080000}"/>
    <cellStyle name="Accent1 - 40% 2 7" xfId="2239" xr:uid="{00000000-0005-0000-0000-000069080000}"/>
    <cellStyle name="Accent1 - 40% 3" xfId="2240" xr:uid="{00000000-0005-0000-0000-00006A080000}"/>
    <cellStyle name="Accent1 - 40% 3 2" xfId="2241" xr:uid="{00000000-0005-0000-0000-00006B080000}"/>
    <cellStyle name="Accent1 - 40% 3 2 2" xfId="2242" xr:uid="{00000000-0005-0000-0000-00006C080000}"/>
    <cellStyle name="Accent1 - 40% 3 2 2 2" xfId="2243" xr:uid="{00000000-0005-0000-0000-00006D080000}"/>
    <cellStyle name="Accent1 - 40% 3 2 3" xfId="2244" xr:uid="{00000000-0005-0000-0000-00006E080000}"/>
    <cellStyle name="Accent1 - 40% 3 3" xfId="2245" xr:uid="{00000000-0005-0000-0000-00006F080000}"/>
    <cellStyle name="Accent1 - 40% 3 3 2" xfId="2246" xr:uid="{00000000-0005-0000-0000-000070080000}"/>
    <cellStyle name="Accent1 - 40% 3 4" xfId="2247" xr:uid="{00000000-0005-0000-0000-000071080000}"/>
    <cellStyle name="Accent1 - 40% 4" xfId="2248" xr:uid="{00000000-0005-0000-0000-000072080000}"/>
    <cellStyle name="Accent1 - 40% 4 2" xfId="2249" xr:uid="{00000000-0005-0000-0000-000073080000}"/>
    <cellStyle name="Accent1 - 40% 4 2 2" xfId="2250" xr:uid="{00000000-0005-0000-0000-000074080000}"/>
    <cellStyle name="Accent1 - 40% 4 3" xfId="2251" xr:uid="{00000000-0005-0000-0000-000075080000}"/>
    <cellStyle name="Accent1 - 40% 5" xfId="2252" xr:uid="{00000000-0005-0000-0000-000076080000}"/>
    <cellStyle name="Accent1 - 40% 5 2" xfId="2253" xr:uid="{00000000-0005-0000-0000-000077080000}"/>
    <cellStyle name="Accent1 - 40% 5 2 2" xfId="2254" xr:uid="{00000000-0005-0000-0000-000078080000}"/>
    <cellStyle name="Accent1 - 40% 5 3" xfId="2255" xr:uid="{00000000-0005-0000-0000-000079080000}"/>
    <cellStyle name="Accent1 - 40% 6" xfId="2256" xr:uid="{00000000-0005-0000-0000-00007A080000}"/>
    <cellStyle name="Accent1 - 40% 6 2" xfId="2257" xr:uid="{00000000-0005-0000-0000-00007B080000}"/>
    <cellStyle name="Accent1 - 40% 7" xfId="2258" xr:uid="{00000000-0005-0000-0000-00007C080000}"/>
    <cellStyle name="Accent1 - 40% 7 2" xfId="2259" xr:uid="{00000000-0005-0000-0000-00007D080000}"/>
    <cellStyle name="Accent1 - 40% 8" xfId="2260" xr:uid="{00000000-0005-0000-0000-00007E080000}"/>
    <cellStyle name="Accent1 - 40% 8 2" xfId="2261" xr:uid="{00000000-0005-0000-0000-00007F080000}"/>
    <cellStyle name="Accent1 - 40% 9" xfId="2262" xr:uid="{00000000-0005-0000-0000-000080080000}"/>
    <cellStyle name="Accent1 - 40% 9 2" xfId="2263" xr:uid="{00000000-0005-0000-0000-000081080000}"/>
    <cellStyle name="Accent1 - 60%" xfId="2264" xr:uid="{00000000-0005-0000-0000-000082080000}"/>
    <cellStyle name="Accent1 - 60% 10" xfId="2265" xr:uid="{00000000-0005-0000-0000-000083080000}"/>
    <cellStyle name="Accent1 - 60% 2" xfId="2266" xr:uid="{00000000-0005-0000-0000-000084080000}"/>
    <cellStyle name="Accent1 - 60% 2 2" xfId="2267" xr:uid="{00000000-0005-0000-0000-000085080000}"/>
    <cellStyle name="Accent1 - 60% 2 2 2" xfId="2268" xr:uid="{00000000-0005-0000-0000-000086080000}"/>
    <cellStyle name="Accent1 - 60% 2 3" xfId="2269" xr:uid="{00000000-0005-0000-0000-000087080000}"/>
    <cellStyle name="Accent1 - 60% 2 3 2" xfId="2270" xr:uid="{00000000-0005-0000-0000-000088080000}"/>
    <cellStyle name="Accent1 - 60% 2 3 2 2" xfId="2271" xr:uid="{00000000-0005-0000-0000-000089080000}"/>
    <cellStyle name="Accent1 - 60% 2 3 3" xfId="2272" xr:uid="{00000000-0005-0000-0000-00008A080000}"/>
    <cellStyle name="Accent1 - 60% 2 4" xfId="2273" xr:uid="{00000000-0005-0000-0000-00008B080000}"/>
    <cellStyle name="Accent1 - 60% 2 4 2" xfId="2274" xr:uid="{00000000-0005-0000-0000-00008C080000}"/>
    <cellStyle name="Accent1 - 60% 2 4 2 2" xfId="2275" xr:uid="{00000000-0005-0000-0000-00008D080000}"/>
    <cellStyle name="Accent1 - 60% 2 4 3" xfId="2276" xr:uid="{00000000-0005-0000-0000-00008E080000}"/>
    <cellStyle name="Accent1 - 60% 2 5" xfId="2277" xr:uid="{00000000-0005-0000-0000-00008F080000}"/>
    <cellStyle name="Accent1 - 60% 3" xfId="2278" xr:uid="{00000000-0005-0000-0000-000090080000}"/>
    <cellStyle name="Accent1 - 60% 3 2" xfId="2279" xr:uid="{00000000-0005-0000-0000-000091080000}"/>
    <cellStyle name="Accent1 - 60% 3 2 2" xfId="2280" xr:uid="{00000000-0005-0000-0000-000092080000}"/>
    <cellStyle name="Accent1 - 60% 3 3" xfId="2281" xr:uid="{00000000-0005-0000-0000-000093080000}"/>
    <cellStyle name="Accent1 - 60% 4" xfId="2282" xr:uid="{00000000-0005-0000-0000-000094080000}"/>
    <cellStyle name="Accent1 - 60% 4 2" xfId="2283" xr:uid="{00000000-0005-0000-0000-000095080000}"/>
    <cellStyle name="Accent1 - 60% 5" xfId="2284" xr:uid="{00000000-0005-0000-0000-000096080000}"/>
    <cellStyle name="Accent1 - 60% 5 2" xfId="2285" xr:uid="{00000000-0005-0000-0000-000097080000}"/>
    <cellStyle name="Accent1 - 60% 6" xfId="2286" xr:uid="{00000000-0005-0000-0000-000098080000}"/>
    <cellStyle name="Accent1 - 60% 6 2" xfId="2287" xr:uid="{00000000-0005-0000-0000-000099080000}"/>
    <cellStyle name="Accent1 - 60% 6 2 2" xfId="2288" xr:uid="{00000000-0005-0000-0000-00009A080000}"/>
    <cellStyle name="Accent1 - 60% 6 3" xfId="2289" xr:uid="{00000000-0005-0000-0000-00009B080000}"/>
    <cellStyle name="Accent1 - 60% 7" xfId="2290" xr:uid="{00000000-0005-0000-0000-00009C080000}"/>
    <cellStyle name="Accent1 - 60% 7 2" xfId="2291" xr:uid="{00000000-0005-0000-0000-00009D080000}"/>
    <cellStyle name="Accent1 - 60% 8" xfId="2292" xr:uid="{00000000-0005-0000-0000-00009E080000}"/>
    <cellStyle name="Accent1 - 60% 8 2" xfId="2293" xr:uid="{00000000-0005-0000-0000-00009F080000}"/>
    <cellStyle name="Accent1 - 60% 9" xfId="2294" xr:uid="{00000000-0005-0000-0000-0000A0080000}"/>
    <cellStyle name="Accent1 10" xfId="2295" xr:uid="{00000000-0005-0000-0000-0000A1080000}"/>
    <cellStyle name="Accent1 10 2" xfId="2296" xr:uid="{00000000-0005-0000-0000-0000A2080000}"/>
    <cellStyle name="Accent1 10 2 2" xfId="2297" xr:uid="{00000000-0005-0000-0000-0000A3080000}"/>
    <cellStyle name="Accent1 10 3" xfId="2298" xr:uid="{00000000-0005-0000-0000-0000A4080000}"/>
    <cellStyle name="Accent1 100" xfId="2299" xr:uid="{00000000-0005-0000-0000-0000A5080000}"/>
    <cellStyle name="Accent1 100 2" xfId="2300" xr:uid="{00000000-0005-0000-0000-0000A6080000}"/>
    <cellStyle name="Accent1 100 2 2" xfId="2301" xr:uid="{00000000-0005-0000-0000-0000A7080000}"/>
    <cellStyle name="Accent1 100 3" xfId="2302" xr:uid="{00000000-0005-0000-0000-0000A8080000}"/>
    <cellStyle name="Accent1 101" xfId="2303" xr:uid="{00000000-0005-0000-0000-0000A9080000}"/>
    <cellStyle name="Accent1 101 2" xfId="2304" xr:uid="{00000000-0005-0000-0000-0000AA080000}"/>
    <cellStyle name="Accent1 101 2 2" xfId="2305" xr:uid="{00000000-0005-0000-0000-0000AB080000}"/>
    <cellStyle name="Accent1 101 3" xfId="2306" xr:uid="{00000000-0005-0000-0000-0000AC080000}"/>
    <cellStyle name="Accent1 102" xfId="2307" xr:uid="{00000000-0005-0000-0000-0000AD080000}"/>
    <cellStyle name="Accent1 102 2" xfId="2308" xr:uid="{00000000-0005-0000-0000-0000AE080000}"/>
    <cellStyle name="Accent1 103" xfId="2309" xr:uid="{00000000-0005-0000-0000-0000AF080000}"/>
    <cellStyle name="Accent1 103 2" xfId="2310" xr:uid="{00000000-0005-0000-0000-0000B0080000}"/>
    <cellStyle name="Accent1 104" xfId="2311" xr:uid="{00000000-0005-0000-0000-0000B1080000}"/>
    <cellStyle name="Accent1 104 2" xfId="2312" xr:uid="{00000000-0005-0000-0000-0000B2080000}"/>
    <cellStyle name="Accent1 104 2 2" xfId="2313" xr:uid="{00000000-0005-0000-0000-0000B3080000}"/>
    <cellStyle name="Accent1 104 3" xfId="2314" xr:uid="{00000000-0005-0000-0000-0000B4080000}"/>
    <cellStyle name="Accent1 105" xfId="2315" xr:uid="{00000000-0005-0000-0000-0000B5080000}"/>
    <cellStyle name="Accent1 105 2" xfId="2316" xr:uid="{00000000-0005-0000-0000-0000B6080000}"/>
    <cellStyle name="Accent1 105 2 2" xfId="2317" xr:uid="{00000000-0005-0000-0000-0000B7080000}"/>
    <cellStyle name="Accent1 105 3" xfId="2318" xr:uid="{00000000-0005-0000-0000-0000B8080000}"/>
    <cellStyle name="Accent1 106" xfId="2319" xr:uid="{00000000-0005-0000-0000-0000B9080000}"/>
    <cellStyle name="Accent1 106 2" xfId="2320" xr:uid="{00000000-0005-0000-0000-0000BA080000}"/>
    <cellStyle name="Accent1 106 2 2" xfId="2321" xr:uid="{00000000-0005-0000-0000-0000BB080000}"/>
    <cellStyle name="Accent1 106 3" xfId="2322" xr:uid="{00000000-0005-0000-0000-0000BC080000}"/>
    <cellStyle name="Accent1 107" xfId="2323" xr:uid="{00000000-0005-0000-0000-0000BD080000}"/>
    <cellStyle name="Accent1 107 2" xfId="2324" xr:uid="{00000000-0005-0000-0000-0000BE080000}"/>
    <cellStyle name="Accent1 107 2 2" xfId="2325" xr:uid="{00000000-0005-0000-0000-0000BF080000}"/>
    <cellStyle name="Accent1 107 3" xfId="2326" xr:uid="{00000000-0005-0000-0000-0000C0080000}"/>
    <cellStyle name="Accent1 108" xfId="2327" xr:uid="{00000000-0005-0000-0000-0000C1080000}"/>
    <cellStyle name="Accent1 108 2" xfId="2328" xr:uid="{00000000-0005-0000-0000-0000C2080000}"/>
    <cellStyle name="Accent1 108 2 2" xfId="2329" xr:uid="{00000000-0005-0000-0000-0000C3080000}"/>
    <cellStyle name="Accent1 108 3" xfId="2330" xr:uid="{00000000-0005-0000-0000-0000C4080000}"/>
    <cellStyle name="Accent1 109" xfId="2331" xr:uid="{00000000-0005-0000-0000-0000C5080000}"/>
    <cellStyle name="Accent1 109 2" xfId="2332" xr:uid="{00000000-0005-0000-0000-0000C6080000}"/>
    <cellStyle name="Accent1 109 2 2" xfId="2333" xr:uid="{00000000-0005-0000-0000-0000C7080000}"/>
    <cellStyle name="Accent1 109 3" xfId="2334" xr:uid="{00000000-0005-0000-0000-0000C8080000}"/>
    <cellStyle name="Accent1 11" xfId="2335" xr:uid="{00000000-0005-0000-0000-0000C9080000}"/>
    <cellStyle name="Accent1 11 2" xfId="2336" xr:uid="{00000000-0005-0000-0000-0000CA080000}"/>
    <cellStyle name="Accent1 11 2 2" xfId="2337" xr:uid="{00000000-0005-0000-0000-0000CB080000}"/>
    <cellStyle name="Accent1 11 3" xfId="2338" xr:uid="{00000000-0005-0000-0000-0000CC080000}"/>
    <cellStyle name="Accent1 110" xfId="2339" xr:uid="{00000000-0005-0000-0000-0000CD080000}"/>
    <cellStyle name="Accent1 110 2" xfId="2340" xr:uid="{00000000-0005-0000-0000-0000CE080000}"/>
    <cellStyle name="Accent1 110 2 2" xfId="2341" xr:uid="{00000000-0005-0000-0000-0000CF080000}"/>
    <cellStyle name="Accent1 110 3" xfId="2342" xr:uid="{00000000-0005-0000-0000-0000D0080000}"/>
    <cellStyle name="Accent1 111" xfId="2343" xr:uid="{00000000-0005-0000-0000-0000D1080000}"/>
    <cellStyle name="Accent1 111 2" xfId="2344" xr:uid="{00000000-0005-0000-0000-0000D2080000}"/>
    <cellStyle name="Accent1 111 2 2" xfId="2345" xr:uid="{00000000-0005-0000-0000-0000D3080000}"/>
    <cellStyle name="Accent1 111 3" xfId="2346" xr:uid="{00000000-0005-0000-0000-0000D4080000}"/>
    <cellStyle name="Accent1 112" xfId="2347" xr:uid="{00000000-0005-0000-0000-0000D5080000}"/>
    <cellStyle name="Accent1 112 2" xfId="2348" xr:uid="{00000000-0005-0000-0000-0000D6080000}"/>
    <cellStyle name="Accent1 112 2 2" xfId="2349" xr:uid="{00000000-0005-0000-0000-0000D7080000}"/>
    <cellStyle name="Accent1 112 3" xfId="2350" xr:uid="{00000000-0005-0000-0000-0000D8080000}"/>
    <cellStyle name="Accent1 113" xfId="2351" xr:uid="{00000000-0005-0000-0000-0000D9080000}"/>
    <cellStyle name="Accent1 113 2" xfId="2352" xr:uid="{00000000-0005-0000-0000-0000DA080000}"/>
    <cellStyle name="Accent1 113 2 2" xfId="2353" xr:uid="{00000000-0005-0000-0000-0000DB080000}"/>
    <cellStyle name="Accent1 113 3" xfId="2354" xr:uid="{00000000-0005-0000-0000-0000DC080000}"/>
    <cellStyle name="Accent1 114" xfId="2355" xr:uid="{00000000-0005-0000-0000-0000DD080000}"/>
    <cellStyle name="Accent1 114 2" xfId="2356" xr:uid="{00000000-0005-0000-0000-0000DE080000}"/>
    <cellStyle name="Accent1 115" xfId="2357" xr:uid="{00000000-0005-0000-0000-0000DF080000}"/>
    <cellStyle name="Accent1 115 2" xfId="2358" xr:uid="{00000000-0005-0000-0000-0000E0080000}"/>
    <cellStyle name="Accent1 116" xfId="2359" xr:uid="{00000000-0005-0000-0000-0000E1080000}"/>
    <cellStyle name="Accent1 116 2" xfId="2360" xr:uid="{00000000-0005-0000-0000-0000E2080000}"/>
    <cellStyle name="Accent1 117" xfId="2361" xr:uid="{00000000-0005-0000-0000-0000E3080000}"/>
    <cellStyle name="Accent1 117 2" xfId="2362" xr:uid="{00000000-0005-0000-0000-0000E4080000}"/>
    <cellStyle name="Accent1 118" xfId="2363" xr:uid="{00000000-0005-0000-0000-0000E5080000}"/>
    <cellStyle name="Accent1 118 2" xfId="2364" xr:uid="{00000000-0005-0000-0000-0000E6080000}"/>
    <cellStyle name="Accent1 119" xfId="2365" xr:uid="{00000000-0005-0000-0000-0000E7080000}"/>
    <cellStyle name="Accent1 119 2" xfId="2366" xr:uid="{00000000-0005-0000-0000-0000E8080000}"/>
    <cellStyle name="Accent1 12" xfId="2367" xr:uid="{00000000-0005-0000-0000-0000E9080000}"/>
    <cellStyle name="Accent1 12 2" xfId="2368" xr:uid="{00000000-0005-0000-0000-0000EA080000}"/>
    <cellStyle name="Accent1 12 2 2" xfId="2369" xr:uid="{00000000-0005-0000-0000-0000EB080000}"/>
    <cellStyle name="Accent1 12 3" xfId="2370" xr:uid="{00000000-0005-0000-0000-0000EC080000}"/>
    <cellStyle name="Accent1 120" xfId="2371" xr:uid="{00000000-0005-0000-0000-0000ED080000}"/>
    <cellStyle name="Accent1 120 2" xfId="2372" xr:uid="{00000000-0005-0000-0000-0000EE080000}"/>
    <cellStyle name="Accent1 121" xfId="2373" xr:uid="{00000000-0005-0000-0000-0000EF080000}"/>
    <cellStyle name="Accent1 121 2" xfId="2374" xr:uid="{00000000-0005-0000-0000-0000F0080000}"/>
    <cellStyle name="Accent1 122" xfId="2375" xr:uid="{00000000-0005-0000-0000-0000F1080000}"/>
    <cellStyle name="Accent1 122 2" xfId="2376" xr:uid="{00000000-0005-0000-0000-0000F2080000}"/>
    <cellStyle name="Accent1 123" xfId="2377" xr:uid="{00000000-0005-0000-0000-0000F3080000}"/>
    <cellStyle name="Accent1 123 2" xfId="2378" xr:uid="{00000000-0005-0000-0000-0000F4080000}"/>
    <cellStyle name="Accent1 124" xfId="2379" xr:uid="{00000000-0005-0000-0000-0000F5080000}"/>
    <cellStyle name="Accent1 124 2" xfId="2380" xr:uid="{00000000-0005-0000-0000-0000F6080000}"/>
    <cellStyle name="Accent1 125" xfId="2381" xr:uid="{00000000-0005-0000-0000-0000F7080000}"/>
    <cellStyle name="Accent1 125 2" xfId="2382" xr:uid="{00000000-0005-0000-0000-0000F8080000}"/>
    <cellStyle name="Accent1 126" xfId="2383" xr:uid="{00000000-0005-0000-0000-0000F9080000}"/>
    <cellStyle name="Accent1 127" xfId="2384" xr:uid="{00000000-0005-0000-0000-0000FA080000}"/>
    <cellStyle name="Accent1 128" xfId="2385" xr:uid="{00000000-0005-0000-0000-0000FB080000}"/>
    <cellStyle name="Accent1 129" xfId="2386" xr:uid="{00000000-0005-0000-0000-0000FC080000}"/>
    <cellStyle name="Accent1 13" xfId="2387" xr:uid="{00000000-0005-0000-0000-0000FD080000}"/>
    <cellStyle name="Accent1 13 2" xfId="2388" xr:uid="{00000000-0005-0000-0000-0000FE080000}"/>
    <cellStyle name="Accent1 13 2 2" xfId="2389" xr:uid="{00000000-0005-0000-0000-0000FF080000}"/>
    <cellStyle name="Accent1 13 3" xfId="2390" xr:uid="{00000000-0005-0000-0000-000000090000}"/>
    <cellStyle name="Accent1 130" xfId="2391" xr:uid="{00000000-0005-0000-0000-000001090000}"/>
    <cellStyle name="Accent1 131" xfId="2392" xr:uid="{00000000-0005-0000-0000-000002090000}"/>
    <cellStyle name="Accent1 132" xfId="2393" xr:uid="{00000000-0005-0000-0000-000003090000}"/>
    <cellStyle name="Accent1 133" xfId="2394" xr:uid="{00000000-0005-0000-0000-000004090000}"/>
    <cellStyle name="Accent1 134" xfId="2395" xr:uid="{00000000-0005-0000-0000-000005090000}"/>
    <cellStyle name="Accent1 135" xfId="2396" xr:uid="{00000000-0005-0000-0000-000006090000}"/>
    <cellStyle name="Accent1 136" xfId="2397" xr:uid="{00000000-0005-0000-0000-000007090000}"/>
    <cellStyle name="Accent1 137" xfId="2398" xr:uid="{00000000-0005-0000-0000-000008090000}"/>
    <cellStyle name="Accent1 138" xfId="2399" xr:uid="{00000000-0005-0000-0000-000009090000}"/>
    <cellStyle name="Accent1 139" xfId="2400" xr:uid="{00000000-0005-0000-0000-00000A090000}"/>
    <cellStyle name="Accent1 14" xfId="2401" xr:uid="{00000000-0005-0000-0000-00000B090000}"/>
    <cellStyle name="Accent1 14 2" xfId="2402" xr:uid="{00000000-0005-0000-0000-00000C090000}"/>
    <cellStyle name="Accent1 14 2 2" xfId="2403" xr:uid="{00000000-0005-0000-0000-00000D090000}"/>
    <cellStyle name="Accent1 14 3" xfId="2404" xr:uid="{00000000-0005-0000-0000-00000E090000}"/>
    <cellStyle name="Accent1 140" xfId="2405" xr:uid="{00000000-0005-0000-0000-00000F090000}"/>
    <cellStyle name="Accent1 141" xfId="2406" xr:uid="{00000000-0005-0000-0000-000010090000}"/>
    <cellStyle name="Accent1 142" xfId="2407" xr:uid="{00000000-0005-0000-0000-000011090000}"/>
    <cellStyle name="Accent1 143" xfId="2408" xr:uid="{00000000-0005-0000-0000-000012090000}"/>
    <cellStyle name="Accent1 144" xfId="2409" xr:uid="{00000000-0005-0000-0000-000013090000}"/>
    <cellStyle name="Accent1 145" xfId="2410" xr:uid="{00000000-0005-0000-0000-000014090000}"/>
    <cellStyle name="Accent1 146" xfId="2411" xr:uid="{00000000-0005-0000-0000-000015090000}"/>
    <cellStyle name="Accent1 147" xfId="2412" xr:uid="{00000000-0005-0000-0000-000016090000}"/>
    <cellStyle name="Accent1 148" xfId="2413" xr:uid="{00000000-0005-0000-0000-000017090000}"/>
    <cellStyle name="Accent1 149" xfId="2414" xr:uid="{00000000-0005-0000-0000-000018090000}"/>
    <cellStyle name="Accent1 15" xfId="2415" xr:uid="{00000000-0005-0000-0000-000019090000}"/>
    <cellStyle name="Accent1 15 2" xfId="2416" xr:uid="{00000000-0005-0000-0000-00001A090000}"/>
    <cellStyle name="Accent1 15 2 2" xfId="2417" xr:uid="{00000000-0005-0000-0000-00001B090000}"/>
    <cellStyle name="Accent1 15 3" xfId="2418" xr:uid="{00000000-0005-0000-0000-00001C090000}"/>
    <cellStyle name="Accent1 150" xfId="2419" xr:uid="{00000000-0005-0000-0000-00001D090000}"/>
    <cellStyle name="Accent1 151" xfId="2420" xr:uid="{00000000-0005-0000-0000-00001E090000}"/>
    <cellStyle name="Accent1 152" xfId="2421" xr:uid="{00000000-0005-0000-0000-00001F090000}"/>
    <cellStyle name="Accent1 153" xfId="2422" xr:uid="{00000000-0005-0000-0000-000020090000}"/>
    <cellStyle name="Accent1 154" xfId="2423" xr:uid="{00000000-0005-0000-0000-000021090000}"/>
    <cellStyle name="Accent1 155" xfId="2424" xr:uid="{00000000-0005-0000-0000-000022090000}"/>
    <cellStyle name="Accent1 156" xfId="2425" xr:uid="{00000000-0005-0000-0000-000023090000}"/>
    <cellStyle name="Accent1 157" xfId="2426" xr:uid="{00000000-0005-0000-0000-000024090000}"/>
    <cellStyle name="Accent1 158" xfId="2427" xr:uid="{00000000-0005-0000-0000-000025090000}"/>
    <cellStyle name="Accent1 159" xfId="2428" xr:uid="{00000000-0005-0000-0000-000026090000}"/>
    <cellStyle name="Accent1 16" xfId="2429" xr:uid="{00000000-0005-0000-0000-000027090000}"/>
    <cellStyle name="Accent1 16 2" xfId="2430" xr:uid="{00000000-0005-0000-0000-000028090000}"/>
    <cellStyle name="Accent1 16 2 2" xfId="2431" xr:uid="{00000000-0005-0000-0000-000029090000}"/>
    <cellStyle name="Accent1 16 3" xfId="2432" xr:uid="{00000000-0005-0000-0000-00002A090000}"/>
    <cellStyle name="Accent1 160" xfId="2433" xr:uid="{00000000-0005-0000-0000-00002B090000}"/>
    <cellStyle name="Accent1 161" xfId="2434" xr:uid="{00000000-0005-0000-0000-00002C090000}"/>
    <cellStyle name="Accent1 162" xfId="2435" xr:uid="{00000000-0005-0000-0000-00002D090000}"/>
    <cellStyle name="Accent1 163" xfId="2436" xr:uid="{00000000-0005-0000-0000-00002E090000}"/>
    <cellStyle name="Accent1 164" xfId="2437" xr:uid="{00000000-0005-0000-0000-00002F090000}"/>
    <cellStyle name="Accent1 165" xfId="2438" xr:uid="{00000000-0005-0000-0000-000030090000}"/>
    <cellStyle name="Accent1 166" xfId="2439" xr:uid="{00000000-0005-0000-0000-000031090000}"/>
    <cellStyle name="Accent1 167" xfId="2440" xr:uid="{00000000-0005-0000-0000-000032090000}"/>
    <cellStyle name="Accent1 168" xfId="2441" xr:uid="{00000000-0005-0000-0000-000033090000}"/>
    <cellStyle name="Accent1 169" xfId="2442" xr:uid="{00000000-0005-0000-0000-000034090000}"/>
    <cellStyle name="Accent1 17" xfId="2443" xr:uid="{00000000-0005-0000-0000-000035090000}"/>
    <cellStyle name="Accent1 17 2" xfId="2444" xr:uid="{00000000-0005-0000-0000-000036090000}"/>
    <cellStyle name="Accent1 17 2 2" xfId="2445" xr:uid="{00000000-0005-0000-0000-000037090000}"/>
    <cellStyle name="Accent1 17 3" xfId="2446" xr:uid="{00000000-0005-0000-0000-000038090000}"/>
    <cellStyle name="Accent1 170" xfId="2447" xr:uid="{00000000-0005-0000-0000-000039090000}"/>
    <cellStyle name="Accent1 171" xfId="2448" xr:uid="{00000000-0005-0000-0000-00003A090000}"/>
    <cellStyle name="Accent1 172" xfId="2449" xr:uid="{00000000-0005-0000-0000-00003B090000}"/>
    <cellStyle name="Accent1 173" xfId="2450" xr:uid="{00000000-0005-0000-0000-00003C090000}"/>
    <cellStyle name="Accent1 174" xfId="2451" xr:uid="{00000000-0005-0000-0000-00003D090000}"/>
    <cellStyle name="Accent1 175" xfId="2452" xr:uid="{00000000-0005-0000-0000-00003E090000}"/>
    <cellStyle name="Accent1 176" xfId="2453" xr:uid="{00000000-0005-0000-0000-00003F090000}"/>
    <cellStyle name="Accent1 177" xfId="2454" xr:uid="{00000000-0005-0000-0000-000040090000}"/>
    <cellStyle name="Accent1 178" xfId="2455" xr:uid="{00000000-0005-0000-0000-000041090000}"/>
    <cellStyle name="Accent1 179" xfId="2456" xr:uid="{00000000-0005-0000-0000-000042090000}"/>
    <cellStyle name="Accent1 18" xfId="2457" xr:uid="{00000000-0005-0000-0000-000043090000}"/>
    <cellStyle name="Accent1 18 2" xfId="2458" xr:uid="{00000000-0005-0000-0000-000044090000}"/>
    <cellStyle name="Accent1 18 2 2" xfId="2459" xr:uid="{00000000-0005-0000-0000-000045090000}"/>
    <cellStyle name="Accent1 18 3" xfId="2460" xr:uid="{00000000-0005-0000-0000-000046090000}"/>
    <cellStyle name="Accent1 19" xfId="2461" xr:uid="{00000000-0005-0000-0000-000047090000}"/>
    <cellStyle name="Accent1 19 2" xfId="2462" xr:uid="{00000000-0005-0000-0000-000048090000}"/>
    <cellStyle name="Accent1 19 2 2" xfId="2463" xr:uid="{00000000-0005-0000-0000-000049090000}"/>
    <cellStyle name="Accent1 19 3" xfId="2464" xr:uid="{00000000-0005-0000-0000-00004A090000}"/>
    <cellStyle name="Accent1 2" xfId="2465" xr:uid="{00000000-0005-0000-0000-00004B090000}"/>
    <cellStyle name="Accent1 2 10" xfId="2466" xr:uid="{00000000-0005-0000-0000-00004C090000}"/>
    <cellStyle name="Accent1 2 10 2" xfId="2467" xr:uid="{00000000-0005-0000-0000-00004D090000}"/>
    <cellStyle name="Accent1 2 11" xfId="2468" xr:uid="{00000000-0005-0000-0000-00004E090000}"/>
    <cellStyle name="Accent1 2 12" xfId="2469" xr:uid="{00000000-0005-0000-0000-00004F090000}"/>
    <cellStyle name="Accent1 2 2" xfId="2470" xr:uid="{00000000-0005-0000-0000-000050090000}"/>
    <cellStyle name="Accent1 2 2 2" xfId="2471" xr:uid="{00000000-0005-0000-0000-000051090000}"/>
    <cellStyle name="Accent1 2 2 2 2" xfId="2472" xr:uid="{00000000-0005-0000-0000-000052090000}"/>
    <cellStyle name="Accent1 2 2 3" xfId="2473" xr:uid="{00000000-0005-0000-0000-000053090000}"/>
    <cellStyle name="Accent1 2 2 3 2" xfId="2474" xr:uid="{00000000-0005-0000-0000-000054090000}"/>
    <cellStyle name="Accent1 2 2 3 2 2" xfId="2475" xr:uid="{00000000-0005-0000-0000-000055090000}"/>
    <cellStyle name="Accent1 2 2 3 3" xfId="2476" xr:uid="{00000000-0005-0000-0000-000056090000}"/>
    <cellStyle name="Accent1 2 2 4" xfId="2477" xr:uid="{00000000-0005-0000-0000-000057090000}"/>
    <cellStyle name="Accent1 2 3" xfId="2478" xr:uid="{00000000-0005-0000-0000-000058090000}"/>
    <cellStyle name="Accent1 2 3 2" xfId="2479" xr:uid="{00000000-0005-0000-0000-000059090000}"/>
    <cellStyle name="Accent1 2 3 2 2" xfId="2480" xr:uid="{00000000-0005-0000-0000-00005A090000}"/>
    <cellStyle name="Accent1 2 3 3" xfId="2481" xr:uid="{00000000-0005-0000-0000-00005B090000}"/>
    <cellStyle name="Accent1 2 3 3 2" xfId="2482" xr:uid="{00000000-0005-0000-0000-00005C090000}"/>
    <cellStyle name="Accent1 2 3 3 2 2" xfId="2483" xr:uid="{00000000-0005-0000-0000-00005D090000}"/>
    <cellStyle name="Accent1 2 3 3 3" xfId="2484" xr:uid="{00000000-0005-0000-0000-00005E090000}"/>
    <cellStyle name="Accent1 2 3 4" xfId="2485" xr:uid="{00000000-0005-0000-0000-00005F090000}"/>
    <cellStyle name="Accent1 2 4" xfId="2486" xr:uid="{00000000-0005-0000-0000-000060090000}"/>
    <cellStyle name="Accent1 2 4 2" xfId="2487" xr:uid="{00000000-0005-0000-0000-000061090000}"/>
    <cellStyle name="Accent1 2 4 2 2" xfId="2488" xr:uid="{00000000-0005-0000-0000-000062090000}"/>
    <cellStyle name="Accent1 2 4 3" xfId="2489" xr:uid="{00000000-0005-0000-0000-000063090000}"/>
    <cellStyle name="Accent1 2 5" xfId="2490" xr:uid="{00000000-0005-0000-0000-000064090000}"/>
    <cellStyle name="Accent1 2 5 2" xfId="2491" xr:uid="{00000000-0005-0000-0000-000065090000}"/>
    <cellStyle name="Accent1 2 5 2 2" xfId="2492" xr:uid="{00000000-0005-0000-0000-000066090000}"/>
    <cellStyle name="Accent1 2 5 3" xfId="2493" xr:uid="{00000000-0005-0000-0000-000067090000}"/>
    <cellStyle name="Accent1 2 5 3 2" xfId="2494" xr:uid="{00000000-0005-0000-0000-000068090000}"/>
    <cellStyle name="Accent1 2 5 3 2 2" xfId="2495" xr:uid="{00000000-0005-0000-0000-000069090000}"/>
    <cellStyle name="Accent1 2 5 3 3" xfId="2496" xr:uid="{00000000-0005-0000-0000-00006A090000}"/>
    <cellStyle name="Accent1 2 5 4" xfId="2497" xr:uid="{00000000-0005-0000-0000-00006B090000}"/>
    <cellStyle name="Accent1 2 6" xfId="2498" xr:uid="{00000000-0005-0000-0000-00006C090000}"/>
    <cellStyle name="Accent1 2 6 2" xfId="2499" xr:uid="{00000000-0005-0000-0000-00006D090000}"/>
    <cellStyle name="Accent1 2 7" xfId="2500" xr:uid="{00000000-0005-0000-0000-00006E090000}"/>
    <cellStyle name="Accent1 2 7 2" xfId="2501" xr:uid="{00000000-0005-0000-0000-00006F090000}"/>
    <cellStyle name="Accent1 2 8" xfId="2502" xr:uid="{00000000-0005-0000-0000-000070090000}"/>
    <cellStyle name="Accent1 2 8 2" xfId="2503" xr:uid="{00000000-0005-0000-0000-000071090000}"/>
    <cellStyle name="Accent1 2 8 2 2" xfId="2504" xr:uid="{00000000-0005-0000-0000-000072090000}"/>
    <cellStyle name="Accent1 2 8 3" xfId="2505" xr:uid="{00000000-0005-0000-0000-000073090000}"/>
    <cellStyle name="Accent1 2 9" xfId="2506" xr:uid="{00000000-0005-0000-0000-000074090000}"/>
    <cellStyle name="Accent1 2 9 2" xfId="2507" xr:uid="{00000000-0005-0000-0000-000075090000}"/>
    <cellStyle name="Accent1 2 9 2 2" xfId="2508" xr:uid="{00000000-0005-0000-0000-000076090000}"/>
    <cellStyle name="Accent1 2 9 3" xfId="2509" xr:uid="{00000000-0005-0000-0000-000077090000}"/>
    <cellStyle name="Accent1 20" xfId="2510" xr:uid="{00000000-0005-0000-0000-000078090000}"/>
    <cellStyle name="Accent1 20 2" xfId="2511" xr:uid="{00000000-0005-0000-0000-000079090000}"/>
    <cellStyle name="Accent1 20 2 2" xfId="2512" xr:uid="{00000000-0005-0000-0000-00007A090000}"/>
    <cellStyle name="Accent1 20 3" xfId="2513" xr:uid="{00000000-0005-0000-0000-00007B090000}"/>
    <cellStyle name="Accent1 21" xfId="2514" xr:uid="{00000000-0005-0000-0000-00007C090000}"/>
    <cellStyle name="Accent1 21 2" xfId="2515" xr:uid="{00000000-0005-0000-0000-00007D090000}"/>
    <cellStyle name="Accent1 21 2 2" xfId="2516" xr:uid="{00000000-0005-0000-0000-00007E090000}"/>
    <cellStyle name="Accent1 21 3" xfId="2517" xr:uid="{00000000-0005-0000-0000-00007F090000}"/>
    <cellStyle name="Accent1 22" xfId="2518" xr:uid="{00000000-0005-0000-0000-000080090000}"/>
    <cellStyle name="Accent1 22 2" xfId="2519" xr:uid="{00000000-0005-0000-0000-000081090000}"/>
    <cellStyle name="Accent1 22 2 2" xfId="2520" xr:uid="{00000000-0005-0000-0000-000082090000}"/>
    <cellStyle name="Accent1 22 3" xfId="2521" xr:uid="{00000000-0005-0000-0000-000083090000}"/>
    <cellStyle name="Accent1 23" xfId="2522" xr:uid="{00000000-0005-0000-0000-000084090000}"/>
    <cellStyle name="Accent1 23 2" xfId="2523" xr:uid="{00000000-0005-0000-0000-000085090000}"/>
    <cellStyle name="Accent1 23 2 2" xfId="2524" xr:uid="{00000000-0005-0000-0000-000086090000}"/>
    <cellStyle name="Accent1 23 3" xfId="2525" xr:uid="{00000000-0005-0000-0000-000087090000}"/>
    <cellStyle name="Accent1 24" xfId="2526" xr:uid="{00000000-0005-0000-0000-000088090000}"/>
    <cellStyle name="Accent1 24 2" xfId="2527" xr:uid="{00000000-0005-0000-0000-000089090000}"/>
    <cellStyle name="Accent1 24 2 2" xfId="2528" xr:uid="{00000000-0005-0000-0000-00008A090000}"/>
    <cellStyle name="Accent1 24 3" xfId="2529" xr:uid="{00000000-0005-0000-0000-00008B090000}"/>
    <cellStyle name="Accent1 25" xfId="2530" xr:uid="{00000000-0005-0000-0000-00008C090000}"/>
    <cellStyle name="Accent1 25 2" xfId="2531" xr:uid="{00000000-0005-0000-0000-00008D090000}"/>
    <cellStyle name="Accent1 25 2 2" xfId="2532" xr:uid="{00000000-0005-0000-0000-00008E090000}"/>
    <cellStyle name="Accent1 25 3" xfId="2533" xr:uid="{00000000-0005-0000-0000-00008F090000}"/>
    <cellStyle name="Accent1 26" xfId="2534" xr:uid="{00000000-0005-0000-0000-000090090000}"/>
    <cellStyle name="Accent1 26 2" xfId="2535" xr:uid="{00000000-0005-0000-0000-000091090000}"/>
    <cellStyle name="Accent1 26 2 2" xfId="2536" xr:uid="{00000000-0005-0000-0000-000092090000}"/>
    <cellStyle name="Accent1 26 3" xfId="2537" xr:uid="{00000000-0005-0000-0000-000093090000}"/>
    <cellStyle name="Accent1 27" xfId="2538" xr:uid="{00000000-0005-0000-0000-000094090000}"/>
    <cellStyle name="Accent1 27 2" xfId="2539" xr:uid="{00000000-0005-0000-0000-000095090000}"/>
    <cellStyle name="Accent1 27 2 2" xfId="2540" xr:uid="{00000000-0005-0000-0000-000096090000}"/>
    <cellStyle name="Accent1 27 3" xfId="2541" xr:uid="{00000000-0005-0000-0000-000097090000}"/>
    <cellStyle name="Accent1 28" xfId="2542" xr:uid="{00000000-0005-0000-0000-000098090000}"/>
    <cellStyle name="Accent1 28 2" xfId="2543" xr:uid="{00000000-0005-0000-0000-000099090000}"/>
    <cellStyle name="Accent1 28 2 2" xfId="2544" xr:uid="{00000000-0005-0000-0000-00009A090000}"/>
    <cellStyle name="Accent1 28 3" xfId="2545" xr:uid="{00000000-0005-0000-0000-00009B090000}"/>
    <cellStyle name="Accent1 29" xfId="2546" xr:uid="{00000000-0005-0000-0000-00009C090000}"/>
    <cellStyle name="Accent1 29 2" xfId="2547" xr:uid="{00000000-0005-0000-0000-00009D090000}"/>
    <cellStyle name="Accent1 29 2 2" xfId="2548" xr:uid="{00000000-0005-0000-0000-00009E090000}"/>
    <cellStyle name="Accent1 29 3" xfId="2549" xr:uid="{00000000-0005-0000-0000-00009F090000}"/>
    <cellStyle name="Accent1 3" xfId="2550" xr:uid="{00000000-0005-0000-0000-0000A0090000}"/>
    <cellStyle name="Accent1 3 10" xfId="2551" xr:uid="{00000000-0005-0000-0000-0000A1090000}"/>
    <cellStyle name="Accent1 3 10 2" xfId="2552" xr:uid="{00000000-0005-0000-0000-0000A2090000}"/>
    <cellStyle name="Accent1 3 11" xfId="2553" xr:uid="{00000000-0005-0000-0000-0000A3090000}"/>
    <cellStyle name="Accent1 3 2" xfId="2554" xr:uid="{00000000-0005-0000-0000-0000A4090000}"/>
    <cellStyle name="Accent1 3 2 2" xfId="2555" xr:uid="{00000000-0005-0000-0000-0000A5090000}"/>
    <cellStyle name="Accent1 3 2 2 2" xfId="2556" xr:uid="{00000000-0005-0000-0000-0000A6090000}"/>
    <cellStyle name="Accent1 3 2 3" xfId="2557" xr:uid="{00000000-0005-0000-0000-0000A7090000}"/>
    <cellStyle name="Accent1 3 2 3 2" xfId="2558" xr:uid="{00000000-0005-0000-0000-0000A8090000}"/>
    <cellStyle name="Accent1 3 2 3 2 2" xfId="2559" xr:uid="{00000000-0005-0000-0000-0000A9090000}"/>
    <cellStyle name="Accent1 3 2 3 3" xfId="2560" xr:uid="{00000000-0005-0000-0000-0000AA090000}"/>
    <cellStyle name="Accent1 3 2 4" xfId="2561" xr:uid="{00000000-0005-0000-0000-0000AB090000}"/>
    <cellStyle name="Accent1 3 3" xfId="2562" xr:uid="{00000000-0005-0000-0000-0000AC090000}"/>
    <cellStyle name="Accent1 3 3 2" xfId="2563" xr:uid="{00000000-0005-0000-0000-0000AD090000}"/>
    <cellStyle name="Accent1 3 3 2 2" xfId="2564" xr:uid="{00000000-0005-0000-0000-0000AE090000}"/>
    <cellStyle name="Accent1 3 3 3" xfId="2565" xr:uid="{00000000-0005-0000-0000-0000AF090000}"/>
    <cellStyle name="Accent1 3 3 3 2" xfId="2566" xr:uid="{00000000-0005-0000-0000-0000B0090000}"/>
    <cellStyle name="Accent1 3 3 3 2 2" xfId="2567" xr:uid="{00000000-0005-0000-0000-0000B1090000}"/>
    <cellStyle name="Accent1 3 3 3 3" xfId="2568" xr:uid="{00000000-0005-0000-0000-0000B2090000}"/>
    <cellStyle name="Accent1 3 3 4" xfId="2569" xr:uid="{00000000-0005-0000-0000-0000B3090000}"/>
    <cellStyle name="Accent1 3 4" xfId="2570" xr:uid="{00000000-0005-0000-0000-0000B4090000}"/>
    <cellStyle name="Accent1 3 4 2" xfId="2571" xr:uid="{00000000-0005-0000-0000-0000B5090000}"/>
    <cellStyle name="Accent1 3 4 2 2" xfId="2572" xr:uid="{00000000-0005-0000-0000-0000B6090000}"/>
    <cellStyle name="Accent1 3 4 3" xfId="2573" xr:uid="{00000000-0005-0000-0000-0000B7090000}"/>
    <cellStyle name="Accent1 3 5" xfId="2574" xr:uid="{00000000-0005-0000-0000-0000B8090000}"/>
    <cellStyle name="Accent1 3 5 2" xfId="2575" xr:uid="{00000000-0005-0000-0000-0000B9090000}"/>
    <cellStyle name="Accent1 3 5 2 2" xfId="2576" xr:uid="{00000000-0005-0000-0000-0000BA090000}"/>
    <cellStyle name="Accent1 3 5 3" xfId="2577" xr:uid="{00000000-0005-0000-0000-0000BB090000}"/>
    <cellStyle name="Accent1 3 5 3 2" xfId="2578" xr:uid="{00000000-0005-0000-0000-0000BC090000}"/>
    <cellStyle name="Accent1 3 5 3 2 2" xfId="2579" xr:uid="{00000000-0005-0000-0000-0000BD090000}"/>
    <cellStyle name="Accent1 3 5 3 3" xfId="2580" xr:uid="{00000000-0005-0000-0000-0000BE090000}"/>
    <cellStyle name="Accent1 3 5 4" xfId="2581" xr:uid="{00000000-0005-0000-0000-0000BF090000}"/>
    <cellStyle name="Accent1 3 6" xfId="2582" xr:uid="{00000000-0005-0000-0000-0000C0090000}"/>
    <cellStyle name="Accent1 3 6 2" xfId="2583" xr:uid="{00000000-0005-0000-0000-0000C1090000}"/>
    <cellStyle name="Accent1 3 7" xfId="2584" xr:uid="{00000000-0005-0000-0000-0000C2090000}"/>
    <cellStyle name="Accent1 3 7 2" xfId="2585" xr:uid="{00000000-0005-0000-0000-0000C3090000}"/>
    <cellStyle name="Accent1 3 8" xfId="2586" xr:uid="{00000000-0005-0000-0000-0000C4090000}"/>
    <cellStyle name="Accent1 3 8 2" xfId="2587" xr:uid="{00000000-0005-0000-0000-0000C5090000}"/>
    <cellStyle name="Accent1 3 8 2 2" xfId="2588" xr:uid="{00000000-0005-0000-0000-0000C6090000}"/>
    <cellStyle name="Accent1 3 8 3" xfId="2589" xr:uid="{00000000-0005-0000-0000-0000C7090000}"/>
    <cellStyle name="Accent1 3 9" xfId="2590" xr:uid="{00000000-0005-0000-0000-0000C8090000}"/>
    <cellStyle name="Accent1 3 9 2" xfId="2591" xr:uid="{00000000-0005-0000-0000-0000C9090000}"/>
    <cellStyle name="Accent1 3 9 2 2" xfId="2592" xr:uid="{00000000-0005-0000-0000-0000CA090000}"/>
    <cellStyle name="Accent1 3 9 3" xfId="2593" xr:uid="{00000000-0005-0000-0000-0000CB090000}"/>
    <cellStyle name="Accent1 30" xfId="2594" xr:uid="{00000000-0005-0000-0000-0000CC090000}"/>
    <cellStyle name="Accent1 30 2" xfId="2595" xr:uid="{00000000-0005-0000-0000-0000CD090000}"/>
    <cellStyle name="Accent1 30 2 2" xfId="2596" xr:uid="{00000000-0005-0000-0000-0000CE090000}"/>
    <cellStyle name="Accent1 30 3" xfId="2597" xr:uid="{00000000-0005-0000-0000-0000CF090000}"/>
    <cellStyle name="Accent1 31" xfId="2598" xr:uid="{00000000-0005-0000-0000-0000D0090000}"/>
    <cellStyle name="Accent1 31 2" xfId="2599" xr:uid="{00000000-0005-0000-0000-0000D1090000}"/>
    <cellStyle name="Accent1 31 2 2" xfId="2600" xr:uid="{00000000-0005-0000-0000-0000D2090000}"/>
    <cellStyle name="Accent1 31 3" xfId="2601" xr:uid="{00000000-0005-0000-0000-0000D3090000}"/>
    <cellStyle name="Accent1 32" xfId="2602" xr:uid="{00000000-0005-0000-0000-0000D4090000}"/>
    <cellStyle name="Accent1 32 2" xfId="2603" xr:uid="{00000000-0005-0000-0000-0000D5090000}"/>
    <cellStyle name="Accent1 32 2 2" xfId="2604" xr:uid="{00000000-0005-0000-0000-0000D6090000}"/>
    <cellStyle name="Accent1 32 3" xfId="2605" xr:uid="{00000000-0005-0000-0000-0000D7090000}"/>
    <cellStyle name="Accent1 33" xfId="2606" xr:uid="{00000000-0005-0000-0000-0000D8090000}"/>
    <cellStyle name="Accent1 33 2" xfId="2607" xr:uid="{00000000-0005-0000-0000-0000D9090000}"/>
    <cellStyle name="Accent1 33 2 2" xfId="2608" xr:uid="{00000000-0005-0000-0000-0000DA090000}"/>
    <cellStyle name="Accent1 33 3" xfId="2609" xr:uid="{00000000-0005-0000-0000-0000DB090000}"/>
    <cellStyle name="Accent1 34" xfId="2610" xr:uid="{00000000-0005-0000-0000-0000DC090000}"/>
    <cellStyle name="Accent1 34 2" xfId="2611" xr:uid="{00000000-0005-0000-0000-0000DD090000}"/>
    <cellStyle name="Accent1 34 2 2" xfId="2612" xr:uid="{00000000-0005-0000-0000-0000DE090000}"/>
    <cellStyle name="Accent1 34 3" xfId="2613" xr:uid="{00000000-0005-0000-0000-0000DF090000}"/>
    <cellStyle name="Accent1 35" xfId="2614" xr:uid="{00000000-0005-0000-0000-0000E0090000}"/>
    <cellStyle name="Accent1 35 2" xfId="2615" xr:uid="{00000000-0005-0000-0000-0000E1090000}"/>
    <cellStyle name="Accent1 35 2 2" xfId="2616" xr:uid="{00000000-0005-0000-0000-0000E2090000}"/>
    <cellStyle name="Accent1 35 3" xfId="2617" xr:uid="{00000000-0005-0000-0000-0000E3090000}"/>
    <cellStyle name="Accent1 36" xfId="2618" xr:uid="{00000000-0005-0000-0000-0000E4090000}"/>
    <cellStyle name="Accent1 36 2" xfId="2619" xr:uid="{00000000-0005-0000-0000-0000E5090000}"/>
    <cellStyle name="Accent1 36 2 2" xfId="2620" xr:uid="{00000000-0005-0000-0000-0000E6090000}"/>
    <cellStyle name="Accent1 36 3" xfId="2621" xr:uid="{00000000-0005-0000-0000-0000E7090000}"/>
    <cellStyle name="Accent1 37" xfId="2622" xr:uid="{00000000-0005-0000-0000-0000E8090000}"/>
    <cellStyle name="Accent1 37 2" xfId="2623" xr:uid="{00000000-0005-0000-0000-0000E9090000}"/>
    <cellStyle name="Accent1 37 2 2" xfId="2624" xr:uid="{00000000-0005-0000-0000-0000EA090000}"/>
    <cellStyle name="Accent1 37 3" xfId="2625" xr:uid="{00000000-0005-0000-0000-0000EB090000}"/>
    <cellStyle name="Accent1 38" xfId="2626" xr:uid="{00000000-0005-0000-0000-0000EC090000}"/>
    <cellStyle name="Accent1 38 2" xfId="2627" xr:uid="{00000000-0005-0000-0000-0000ED090000}"/>
    <cellStyle name="Accent1 38 2 2" xfId="2628" xr:uid="{00000000-0005-0000-0000-0000EE090000}"/>
    <cellStyle name="Accent1 38 3" xfId="2629" xr:uid="{00000000-0005-0000-0000-0000EF090000}"/>
    <cellStyle name="Accent1 39" xfId="2630" xr:uid="{00000000-0005-0000-0000-0000F0090000}"/>
    <cellStyle name="Accent1 39 2" xfId="2631" xr:uid="{00000000-0005-0000-0000-0000F1090000}"/>
    <cellStyle name="Accent1 39 2 2" xfId="2632" xr:uid="{00000000-0005-0000-0000-0000F2090000}"/>
    <cellStyle name="Accent1 39 3" xfId="2633" xr:uid="{00000000-0005-0000-0000-0000F3090000}"/>
    <cellStyle name="Accent1 4" xfId="2634" xr:uid="{00000000-0005-0000-0000-0000F4090000}"/>
    <cellStyle name="Accent1 4 2" xfId="2635" xr:uid="{00000000-0005-0000-0000-0000F5090000}"/>
    <cellStyle name="Accent1 4 2 2" xfId="2636" xr:uid="{00000000-0005-0000-0000-0000F6090000}"/>
    <cellStyle name="Accent1 4 2 2 2" xfId="2637" xr:uid="{00000000-0005-0000-0000-0000F7090000}"/>
    <cellStyle name="Accent1 4 2 3" xfId="2638" xr:uid="{00000000-0005-0000-0000-0000F8090000}"/>
    <cellStyle name="Accent1 4 2 3 2" xfId="2639" xr:uid="{00000000-0005-0000-0000-0000F9090000}"/>
    <cellStyle name="Accent1 4 2 3 2 2" xfId="2640" xr:uid="{00000000-0005-0000-0000-0000FA090000}"/>
    <cellStyle name="Accent1 4 2 3 3" xfId="2641" xr:uid="{00000000-0005-0000-0000-0000FB090000}"/>
    <cellStyle name="Accent1 4 2 4" xfId="2642" xr:uid="{00000000-0005-0000-0000-0000FC090000}"/>
    <cellStyle name="Accent1 4 3" xfId="2643" xr:uid="{00000000-0005-0000-0000-0000FD090000}"/>
    <cellStyle name="Accent1 4 3 2" xfId="2644" xr:uid="{00000000-0005-0000-0000-0000FE090000}"/>
    <cellStyle name="Accent1 4 3 2 2" xfId="2645" xr:uid="{00000000-0005-0000-0000-0000FF090000}"/>
    <cellStyle name="Accent1 4 3 3" xfId="2646" xr:uid="{00000000-0005-0000-0000-0000000A0000}"/>
    <cellStyle name="Accent1 4 3 3 2" xfId="2647" xr:uid="{00000000-0005-0000-0000-0000010A0000}"/>
    <cellStyle name="Accent1 4 3 3 2 2" xfId="2648" xr:uid="{00000000-0005-0000-0000-0000020A0000}"/>
    <cellStyle name="Accent1 4 3 3 3" xfId="2649" xr:uid="{00000000-0005-0000-0000-0000030A0000}"/>
    <cellStyle name="Accent1 4 3 4" xfId="2650" xr:uid="{00000000-0005-0000-0000-0000040A0000}"/>
    <cellStyle name="Accent1 4 4" xfId="2651" xr:uid="{00000000-0005-0000-0000-0000050A0000}"/>
    <cellStyle name="Accent1 4 4 2" xfId="2652" xr:uid="{00000000-0005-0000-0000-0000060A0000}"/>
    <cellStyle name="Accent1 4 4 2 2" xfId="2653" xr:uid="{00000000-0005-0000-0000-0000070A0000}"/>
    <cellStyle name="Accent1 4 4 3" xfId="2654" xr:uid="{00000000-0005-0000-0000-0000080A0000}"/>
    <cellStyle name="Accent1 4 5" xfId="2655" xr:uid="{00000000-0005-0000-0000-0000090A0000}"/>
    <cellStyle name="Accent1 4 5 2" xfId="2656" xr:uid="{00000000-0005-0000-0000-00000A0A0000}"/>
    <cellStyle name="Accent1 4 6" xfId="2657" xr:uid="{00000000-0005-0000-0000-00000B0A0000}"/>
    <cellStyle name="Accent1 4 6 2" xfId="2658" xr:uid="{00000000-0005-0000-0000-00000C0A0000}"/>
    <cellStyle name="Accent1 4 7" xfId="2659" xr:uid="{00000000-0005-0000-0000-00000D0A0000}"/>
    <cellStyle name="Accent1 40" xfId="2660" xr:uid="{00000000-0005-0000-0000-00000E0A0000}"/>
    <cellStyle name="Accent1 40 2" xfId="2661" xr:uid="{00000000-0005-0000-0000-00000F0A0000}"/>
    <cellStyle name="Accent1 40 2 2" xfId="2662" xr:uid="{00000000-0005-0000-0000-0000100A0000}"/>
    <cellStyle name="Accent1 40 3" xfId="2663" xr:uid="{00000000-0005-0000-0000-0000110A0000}"/>
    <cellStyle name="Accent1 41" xfId="2664" xr:uid="{00000000-0005-0000-0000-0000120A0000}"/>
    <cellStyle name="Accent1 41 2" xfId="2665" xr:uid="{00000000-0005-0000-0000-0000130A0000}"/>
    <cellStyle name="Accent1 41 2 2" xfId="2666" xr:uid="{00000000-0005-0000-0000-0000140A0000}"/>
    <cellStyle name="Accent1 41 3" xfId="2667" xr:uid="{00000000-0005-0000-0000-0000150A0000}"/>
    <cellStyle name="Accent1 42" xfId="2668" xr:uid="{00000000-0005-0000-0000-0000160A0000}"/>
    <cellStyle name="Accent1 42 2" xfId="2669" xr:uid="{00000000-0005-0000-0000-0000170A0000}"/>
    <cellStyle name="Accent1 42 2 2" xfId="2670" xr:uid="{00000000-0005-0000-0000-0000180A0000}"/>
    <cellStyle name="Accent1 42 3" xfId="2671" xr:uid="{00000000-0005-0000-0000-0000190A0000}"/>
    <cellStyle name="Accent1 43" xfId="2672" xr:uid="{00000000-0005-0000-0000-00001A0A0000}"/>
    <cellStyle name="Accent1 43 2" xfId="2673" xr:uid="{00000000-0005-0000-0000-00001B0A0000}"/>
    <cellStyle name="Accent1 43 2 2" xfId="2674" xr:uid="{00000000-0005-0000-0000-00001C0A0000}"/>
    <cellStyle name="Accent1 43 3" xfId="2675" xr:uid="{00000000-0005-0000-0000-00001D0A0000}"/>
    <cellStyle name="Accent1 44" xfId="2676" xr:uid="{00000000-0005-0000-0000-00001E0A0000}"/>
    <cellStyle name="Accent1 44 2" xfId="2677" xr:uid="{00000000-0005-0000-0000-00001F0A0000}"/>
    <cellStyle name="Accent1 44 2 2" xfId="2678" xr:uid="{00000000-0005-0000-0000-0000200A0000}"/>
    <cellStyle name="Accent1 44 3" xfId="2679" xr:uid="{00000000-0005-0000-0000-0000210A0000}"/>
    <cellStyle name="Accent1 45" xfId="2680" xr:uid="{00000000-0005-0000-0000-0000220A0000}"/>
    <cellStyle name="Accent1 45 2" xfId="2681" xr:uid="{00000000-0005-0000-0000-0000230A0000}"/>
    <cellStyle name="Accent1 45 2 2" xfId="2682" xr:uid="{00000000-0005-0000-0000-0000240A0000}"/>
    <cellStyle name="Accent1 45 3" xfId="2683" xr:uid="{00000000-0005-0000-0000-0000250A0000}"/>
    <cellStyle name="Accent1 46" xfId="2684" xr:uid="{00000000-0005-0000-0000-0000260A0000}"/>
    <cellStyle name="Accent1 46 2" xfId="2685" xr:uid="{00000000-0005-0000-0000-0000270A0000}"/>
    <cellStyle name="Accent1 46 2 2" xfId="2686" xr:uid="{00000000-0005-0000-0000-0000280A0000}"/>
    <cellStyle name="Accent1 46 3" xfId="2687" xr:uid="{00000000-0005-0000-0000-0000290A0000}"/>
    <cellStyle name="Accent1 47" xfId="2688" xr:uid="{00000000-0005-0000-0000-00002A0A0000}"/>
    <cellStyle name="Accent1 47 2" xfId="2689" xr:uid="{00000000-0005-0000-0000-00002B0A0000}"/>
    <cellStyle name="Accent1 47 2 2" xfId="2690" xr:uid="{00000000-0005-0000-0000-00002C0A0000}"/>
    <cellStyle name="Accent1 47 3" xfId="2691" xr:uid="{00000000-0005-0000-0000-00002D0A0000}"/>
    <cellStyle name="Accent1 48" xfId="2692" xr:uid="{00000000-0005-0000-0000-00002E0A0000}"/>
    <cellStyle name="Accent1 48 2" xfId="2693" xr:uid="{00000000-0005-0000-0000-00002F0A0000}"/>
    <cellStyle name="Accent1 48 2 2" xfId="2694" xr:uid="{00000000-0005-0000-0000-0000300A0000}"/>
    <cellStyle name="Accent1 48 3" xfId="2695" xr:uid="{00000000-0005-0000-0000-0000310A0000}"/>
    <cellStyle name="Accent1 48 3 2" xfId="2696" xr:uid="{00000000-0005-0000-0000-0000320A0000}"/>
    <cellStyle name="Accent1 48 3 2 2" xfId="2697" xr:uid="{00000000-0005-0000-0000-0000330A0000}"/>
    <cellStyle name="Accent1 48 3 3" xfId="2698" xr:uid="{00000000-0005-0000-0000-0000340A0000}"/>
    <cellStyle name="Accent1 48 4" xfId="2699" xr:uid="{00000000-0005-0000-0000-0000350A0000}"/>
    <cellStyle name="Accent1 49" xfId="2700" xr:uid="{00000000-0005-0000-0000-0000360A0000}"/>
    <cellStyle name="Accent1 49 2" xfId="2701" xr:uid="{00000000-0005-0000-0000-0000370A0000}"/>
    <cellStyle name="Accent1 49 2 2" xfId="2702" xr:uid="{00000000-0005-0000-0000-0000380A0000}"/>
    <cellStyle name="Accent1 49 3" xfId="2703" xr:uid="{00000000-0005-0000-0000-0000390A0000}"/>
    <cellStyle name="Accent1 49 3 2" xfId="2704" xr:uid="{00000000-0005-0000-0000-00003A0A0000}"/>
    <cellStyle name="Accent1 49 3 2 2" xfId="2705" xr:uid="{00000000-0005-0000-0000-00003B0A0000}"/>
    <cellStyle name="Accent1 49 3 3" xfId="2706" xr:uid="{00000000-0005-0000-0000-00003C0A0000}"/>
    <cellStyle name="Accent1 49 4" xfId="2707" xr:uid="{00000000-0005-0000-0000-00003D0A0000}"/>
    <cellStyle name="Accent1 5" xfId="2708" xr:uid="{00000000-0005-0000-0000-00003E0A0000}"/>
    <cellStyle name="Accent1 5 2" xfId="2709" xr:uid="{00000000-0005-0000-0000-00003F0A0000}"/>
    <cellStyle name="Accent1 5 2 2" xfId="2710" xr:uid="{00000000-0005-0000-0000-0000400A0000}"/>
    <cellStyle name="Accent1 5 2 2 2" xfId="2711" xr:uid="{00000000-0005-0000-0000-0000410A0000}"/>
    <cellStyle name="Accent1 5 2 3" xfId="2712" xr:uid="{00000000-0005-0000-0000-0000420A0000}"/>
    <cellStyle name="Accent1 5 2 3 2" xfId="2713" xr:uid="{00000000-0005-0000-0000-0000430A0000}"/>
    <cellStyle name="Accent1 5 2 3 2 2" xfId="2714" xr:uid="{00000000-0005-0000-0000-0000440A0000}"/>
    <cellStyle name="Accent1 5 2 3 3" xfId="2715" xr:uid="{00000000-0005-0000-0000-0000450A0000}"/>
    <cellStyle name="Accent1 5 2 4" xfId="2716" xr:uid="{00000000-0005-0000-0000-0000460A0000}"/>
    <cellStyle name="Accent1 5 3" xfId="2717" xr:uid="{00000000-0005-0000-0000-0000470A0000}"/>
    <cellStyle name="Accent1 5 3 2" xfId="2718" xr:uid="{00000000-0005-0000-0000-0000480A0000}"/>
    <cellStyle name="Accent1 5 3 2 2" xfId="2719" xr:uid="{00000000-0005-0000-0000-0000490A0000}"/>
    <cellStyle name="Accent1 5 3 3" xfId="2720" xr:uid="{00000000-0005-0000-0000-00004A0A0000}"/>
    <cellStyle name="Accent1 5 3 3 2" xfId="2721" xr:uid="{00000000-0005-0000-0000-00004B0A0000}"/>
    <cellStyle name="Accent1 5 3 3 2 2" xfId="2722" xr:uid="{00000000-0005-0000-0000-00004C0A0000}"/>
    <cellStyle name="Accent1 5 3 3 3" xfId="2723" xr:uid="{00000000-0005-0000-0000-00004D0A0000}"/>
    <cellStyle name="Accent1 5 3 4" xfId="2724" xr:uid="{00000000-0005-0000-0000-00004E0A0000}"/>
    <cellStyle name="Accent1 5 4" xfId="2725" xr:uid="{00000000-0005-0000-0000-00004F0A0000}"/>
    <cellStyle name="Accent1 5 4 2" xfId="2726" xr:uid="{00000000-0005-0000-0000-0000500A0000}"/>
    <cellStyle name="Accent1 5 5" xfId="2727" xr:uid="{00000000-0005-0000-0000-0000510A0000}"/>
    <cellStyle name="Accent1 5 5 2" xfId="2728" xr:uid="{00000000-0005-0000-0000-0000520A0000}"/>
    <cellStyle name="Accent1 5 6" xfId="2729" xr:uid="{00000000-0005-0000-0000-0000530A0000}"/>
    <cellStyle name="Accent1 50" xfId="2730" xr:uid="{00000000-0005-0000-0000-0000540A0000}"/>
    <cellStyle name="Accent1 50 2" xfId="2731" xr:uid="{00000000-0005-0000-0000-0000550A0000}"/>
    <cellStyle name="Accent1 50 2 2" xfId="2732" xr:uid="{00000000-0005-0000-0000-0000560A0000}"/>
    <cellStyle name="Accent1 50 3" xfId="2733" xr:uid="{00000000-0005-0000-0000-0000570A0000}"/>
    <cellStyle name="Accent1 50 3 2" xfId="2734" xr:uid="{00000000-0005-0000-0000-0000580A0000}"/>
    <cellStyle name="Accent1 50 3 2 2" xfId="2735" xr:uid="{00000000-0005-0000-0000-0000590A0000}"/>
    <cellStyle name="Accent1 50 3 3" xfId="2736" xr:uid="{00000000-0005-0000-0000-00005A0A0000}"/>
    <cellStyle name="Accent1 50 4" xfId="2737" xr:uid="{00000000-0005-0000-0000-00005B0A0000}"/>
    <cellStyle name="Accent1 51" xfId="2738" xr:uid="{00000000-0005-0000-0000-00005C0A0000}"/>
    <cellStyle name="Accent1 51 2" xfId="2739" xr:uid="{00000000-0005-0000-0000-00005D0A0000}"/>
    <cellStyle name="Accent1 51 2 2" xfId="2740" xr:uid="{00000000-0005-0000-0000-00005E0A0000}"/>
    <cellStyle name="Accent1 51 3" xfId="2741" xr:uid="{00000000-0005-0000-0000-00005F0A0000}"/>
    <cellStyle name="Accent1 51 3 2" xfId="2742" xr:uid="{00000000-0005-0000-0000-0000600A0000}"/>
    <cellStyle name="Accent1 51 3 2 2" xfId="2743" xr:uid="{00000000-0005-0000-0000-0000610A0000}"/>
    <cellStyle name="Accent1 51 3 3" xfId="2744" xr:uid="{00000000-0005-0000-0000-0000620A0000}"/>
    <cellStyle name="Accent1 51 4" xfId="2745" xr:uid="{00000000-0005-0000-0000-0000630A0000}"/>
    <cellStyle name="Accent1 52" xfId="2746" xr:uid="{00000000-0005-0000-0000-0000640A0000}"/>
    <cellStyle name="Accent1 52 2" xfId="2747" xr:uid="{00000000-0005-0000-0000-0000650A0000}"/>
    <cellStyle name="Accent1 52 2 2" xfId="2748" xr:uid="{00000000-0005-0000-0000-0000660A0000}"/>
    <cellStyle name="Accent1 52 3" xfId="2749" xr:uid="{00000000-0005-0000-0000-0000670A0000}"/>
    <cellStyle name="Accent1 53" xfId="2750" xr:uid="{00000000-0005-0000-0000-0000680A0000}"/>
    <cellStyle name="Accent1 53 2" xfId="2751" xr:uid="{00000000-0005-0000-0000-0000690A0000}"/>
    <cellStyle name="Accent1 53 2 2" xfId="2752" xr:uid="{00000000-0005-0000-0000-00006A0A0000}"/>
    <cellStyle name="Accent1 53 3" xfId="2753" xr:uid="{00000000-0005-0000-0000-00006B0A0000}"/>
    <cellStyle name="Accent1 54" xfId="2754" xr:uid="{00000000-0005-0000-0000-00006C0A0000}"/>
    <cellStyle name="Accent1 54 2" xfId="2755" xr:uid="{00000000-0005-0000-0000-00006D0A0000}"/>
    <cellStyle name="Accent1 54 2 2" xfId="2756" xr:uid="{00000000-0005-0000-0000-00006E0A0000}"/>
    <cellStyle name="Accent1 54 3" xfId="2757" xr:uid="{00000000-0005-0000-0000-00006F0A0000}"/>
    <cellStyle name="Accent1 55" xfId="2758" xr:uid="{00000000-0005-0000-0000-0000700A0000}"/>
    <cellStyle name="Accent1 55 2" xfId="2759" xr:uid="{00000000-0005-0000-0000-0000710A0000}"/>
    <cellStyle name="Accent1 55 2 2" xfId="2760" xr:uid="{00000000-0005-0000-0000-0000720A0000}"/>
    <cellStyle name="Accent1 55 3" xfId="2761" xr:uid="{00000000-0005-0000-0000-0000730A0000}"/>
    <cellStyle name="Accent1 56" xfId="2762" xr:uid="{00000000-0005-0000-0000-0000740A0000}"/>
    <cellStyle name="Accent1 56 2" xfId="2763" xr:uid="{00000000-0005-0000-0000-0000750A0000}"/>
    <cellStyle name="Accent1 56 2 2" xfId="2764" xr:uid="{00000000-0005-0000-0000-0000760A0000}"/>
    <cellStyle name="Accent1 56 3" xfId="2765" xr:uid="{00000000-0005-0000-0000-0000770A0000}"/>
    <cellStyle name="Accent1 57" xfId="2766" xr:uid="{00000000-0005-0000-0000-0000780A0000}"/>
    <cellStyle name="Accent1 57 2" xfId="2767" xr:uid="{00000000-0005-0000-0000-0000790A0000}"/>
    <cellStyle name="Accent1 57 2 2" xfId="2768" xr:uid="{00000000-0005-0000-0000-00007A0A0000}"/>
    <cellStyle name="Accent1 57 3" xfId="2769" xr:uid="{00000000-0005-0000-0000-00007B0A0000}"/>
    <cellStyle name="Accent1 58" xfId="2770" xr:uid="{00000000-0005-0000-0000-00007C0A0000}"/>
    <cellStyle name="Accent1 58 2" xfId="2771" xr:uid="{00000000-0005-0000-0000-00007D0A0000}"/>
    <cellStyle name="Accent1 58 2 2" xfId="2772" xr:uid="{00000000-0005-0000-0000-00007E0A0000}"/>
    <cellStyle name="Accent1 58 3" xfId="2773" xr:uid="{00000000-0005-0000-0000-00007F0A0000}"/>
    <cellStyle name="Accent1 58 3 2" xfId="2774" xr:uid="{00000000-0005-0000-0000-0000800A0000}"/>
    <cellStyle name="Accent1 58 3 2 2" xfId="2775" xr:uid="{00000000-0005-0000-0000-0000810A0000}"/>
    <cellStyle name="Accent1 58 3 3" xfId="2776" xr:uid="{00000000-0005-0000-0000-0000820A0000}"/>
    <cellStyle name="Accent1 58 4" xfId="2777" xr:uid="{00000000-0005-0000-0000-0000830A0000}"/>
    <cellStyle name="Accent1 59" xfId="2778" xr:uid="{00000000-0005-0000-0000-0000840A0000}"/>
    <cellStyle name="Accent1 59 2" xfId="2779" xr:uid="{00000000-0005-0000-0000-0000850A0000}"/>
    <cellStyle name="Accent1 59 2 2" xfId="2780" xr:uid="{00000000-0005-0000-0000-0000860A0000}"/>
    <cellStyle name="Accent1 59 3" xfId="2781" xr:uid="{00000000-0005-0000-0000-0000870A0000}"/>
    <cellStyle name="Accent1 59 3 2" xfId="2782" xr:uid="{00000000-0005-0000-0000-0000880A0000}"/>
    <cellStyle name="Accent1 59 3 2 2" xfId="2783" xr:uid="{00000000-0005-0000-0000-0000890A0000}"/>
    <cellStyle name="Accent1 59 3 3" xfId="2784" xr:uid="{00000000-0005-0000-0000-00008A0A0000}"/>
    <cellStyle name="Accent1 59 4" xfId="2785" xr:uid="{00000000-0005-0000-0000-00008B0A0000}"/>
    <cellStyle name="Accent1 6" xfId="2786" xr:uid="{00000000-0005-0000-0000-00008C0A0000}"/>
    <cellStyle name="Accent1 6 2" xfId="2787" xr:uid="{00000000-0005-0000-0000-00008D0A0000}"/>
    <cellStyle name="Accent1 6 2 2" xfId="2788" xr:uid="{00000000-0005-0000-0000-00008E0A0000}"/>
    <cellStyle name="Accent1 6 2 2 2" xfId="2789" xr:uid="{00000000-0005-0000-0000-00008F0A0000}"/>
    <cellStyle name="Accent1 6 2 3" xfId="2790" xr:uid="{00000000-0005-0000-0000-0000900A0000}"/>
    <cellStyle name="Accent1 6 2 3 2" xfId="2791" xr:uid="{00000000-0005-0000-0000-0000910A0000}"/>
    <cellStyle name="Accent1 6 2 3 2 2" xfId="2792" xr:uid="{00000000-0005-0000-0000-0000920A0000}"/>
    <cellStyle name="Accent1 6 2 3 3" xfId="2793" xr:uid="{00000000-0005-0000-0000-0000930A0000}"/>
    <cellStyle name="Accent1 6 2 4" xfId="2794" xr:uid="{00000000-0005-0000-0000-0000940A0000}"/>
    <cellStyle name="Accent1 6 3" xfId="2795" xr:uid="{00000000-0005-0000-0000-0000950A0000}"/>
    <cellStyle name="Accent1 6 3 2" xfId="2796" xr:uid="{00000000-0005-0000-0000-0000960A0000}"/>
    <cellStyle name="Accent1 6 4" xfId="2797" xr:uid="{00000000-0005-0000-0000-0000970A0000}"/>
    <cellStyle name="Accent1 60" xfId="2798" xr:uid="{00000000-0005-0000-0000-0000980A0000}"/>
    <cellStyle name="Accent1 60 2" xfId="2799" xr:uid="{00000000-0005-0000-0000-0000990A0000}"/>
    <cellStyle name="Accent1 60 2 2" xfId="2800" xr:uid="{00000000-0005-0000-0000-00009A0A0000}"/>
    <cellStyle name="Accent1 60 3" xfId="2801" xr:uid="{00000000-0005-0000-0000-00009B0A0000}"/>
    <cellStyle name="Accent1 60 3 2" xfId="2802" xr:uid="{00000000-0005-0000-0000-00009C0A0000}"/>
    <cellStyle name="Accent1 60 3 2 2" xfId="2803" xr:uid="{00000000-0005-0000-0000-00009D0A0000}"/>
    <cellStyle name="Accent1 60 3 3" xfId="2804" xr:uid="{00000000-0005-0000-0000-00009E0A0000}"/>
    <cellStyle name="Accent1 60 4" xfId="2805" xr:uid="{00000000-0005-0000-0000-00009F0A0000}"/>
    <cellStyle name="Accent1 61" xfId="2806" xr:uid="{00000000-0005-0000-0000-0000A00A0000}"/>
    <cellStyle name="Accent1 61 2" xfId="2807" xr:uid="{00000000-0005-0000-0000-0000A10A0000}"/>
    <cellStyle name="Accent1 61 2 2" xfId="2808" xr:uid="{00000000-0005-0000-0000-0000A20A0000}"/>
    <cellStyle name="Accent1 61 3" xfId="2809" xr:uid="{00000000-0005-0000-0000-0000A30A0000}"/>
    <cellStyle name="Accent1 61 3 2" xfId="2810" xr:uid="{00000000-0005-0000-0000-0000A40A0000}"/>
    <cellStyle name="Accent1 61 3 2 2" xfId="2811" xr:uid="{00000000-0005-0000-0000-0000A50A0000}"/>
    <cellStyle name="Accent1 61 3 3" xfId="2812" xr:uid="{00000000-0005-0000-0000-0000A60A0000}"/>
    <cellStyle name="Accent1 61 4" xfId="2813" xr:uid="{00000000-0005-0000-0000-0000A70A0000}"/>
    <cellStyle name="Accent1 62" xfId="2814" xr:uid="{00000000-0005-0000-0000-0000A80A0000}"/>
    <cellStyle name="Accent1 62 2" xfId="2815" xr:uid="{00000000-0005-0000-0000-0000A90A0000}"/>
    <cellStyle name="Accent1 62 2 2" xfId="2816" xr:uid="{00000000-0005-0000-0000-0000AA0A0000}"/>
    <cellStyle name="Accent1 62 3" xfId="2817" xr:uid="{00000000-0005-0000-0000-0000AB0A0000}"/>
    <cellStyle name="Accent1 62 3 2" xfId="2818" xr:uid="{00000000-0005-0000-0000-0000AC0A0000}"/>
    <cellStyle name="Accent1 62 3 2 2" xfId="2819" xr:uid="{00000000-0005-0000-0000-0000AD0A0000}"/>
    <cellStyle name="Accent1 62 3 3" xfId="2820" xr:uid="{00000000-0005-0000-0000-0000AE0A0000}"/>
    <cellStyle name="Accent1 62 4" xfId="2821" xr:uid="{00000000-0005-0000-0000-0000AF0A0000}"/>
    <cellStyle name="Accent1 63" xfId="2822" xr:uid="{00000000-0005-0000-0000-0000B00A0000}"/>
    <cellStyle name="Accent1 63 2" xfId="2823" xr:uid="{00000000-0005-0000-0000-0000B10A0000}"/>
    <cellStyle name="Accent1 63 2 2" xfId="2824" xr:uid="{00000000-0005-0000-0000-0000B20A0000}"/>
    <cellStyle name="Accent1 63 3" xfId="2825" xr:uid="{00000000-0005-0000-0000-0000B30A0000}"/>
    <cellStyle name="Accent1 63 3 2" xfId="2826" xr:uid="{00000000-0005-0000-0000-0000B40A0000}"/>
    <cellStyle name="Accent1 63 3 2 2" xfId="2827" xr:uid="{00000000-0005-0000-0000-0000B50A0000}"/>
    <cellStyle name="Accent1 63 3 3" xfId="2828" xr:uid="{00000000-0005-0000-0000-0000B60A0000}"/>
    <cellStyle name="Accent1 63 4" xfId="2829" xr:uid="{00000000-0005-0000-0000-0000B70A0000}"/>
    <cellStyle name="Accent1 64" xfId="2830" xr:uid="{00000000-0005-0000-0000-0000B80A0000}"/>
    <cellStyle name="Accent1 64 2" xfId="2831" xr:uid="{00000000-0005-0000-0000-0000B90A0000}"/>
    <cellStyle name="Accent1 64 2 2" xfId="2832" xr:uid="{00000000-0005-0000-0000-0000BA0A0000}"/>
    <cellStyle name="Accent1 64 3" xfId="2833" xr:uid="{00000000-0005-0000-0000-0000BB0A0000}"/>
    <cellStyle name="Accent1 64 3 2" xfId="2834" xr:uid="{00000000-0005-0000-0000-0000BC0A0000}"/>
    <cellStyle name="Accent1 64 3 2 2" xfId="2835" xr:uid="{00000000-0005-0000-0000-0000BD0A0000}"/>
    <cellStyle name="Accent1 64 3 3" xfId="2836" xr:uid="{00000000-0005-0000-0000-0000BE0A0000}"/>
    <cellStyle name="Accent1 64 4" xfId="2837" xr:uid="{00000000-0005-0000-0000-0000BF0A0000}"/>
    <cellStyle name="Accent1 65" xfId="2838" xr:uid="{00000000-0005-0000-0000-0000C00A0000}"/>
    <cellStyle name="Accent1 65 2" xfId="2839" xr:uid="{00000000-0005-0000-0000-0000C10A0000}"/>
    <cellStyle name="Accent1 65 2 2" xfId="2840" xr:uid="{00000000-0005-0000-0000-0000C20A0000}"/>
    <cellStyle name="Accent1 65 3" xfId="2841" xr:uid="{00000000-0005-0000-0000-0000C30A0000}"/>
    <cellStyle name="Accent1 65 3 2" xfId="2842" xr:uid="{00000000-0005-0000-0000-0000C40A0000}"/>
    <cellStyle name="Accent1 65 3 2 2" xfId="2843" xr:uid="{00000000-0005-0000-0000-0000C50A0000}"/>
    <cellStyle name="Accent1 65 3 3" xfId="2844" xr:uid="{00000000-0005-0000-0000-0000C60A0000}"/>
    <cellStyle name="Accent1 65 4" xfId="2845" xr:uid="{00000000-0005-0000-0000-0000C70A0000}"/>
    <cellStyle name="Accent1 66" xfId="2846" xr:uid="{00000000-0005-0000-0000-0000C80A0000}"/>
    <cellStyle name="Accent1 66 2" xfId="2847" xr:uid="{00000000-0005-0000-0000-0000C90A0000}"/>
    <cellStyle name="Accent1 66 2 2" xfId="2848" xr:uid="{00000000-0005-0000-0000-0000CA0A0000}"/>
    <cellStyle name="Accent1 66 3" xfId="2849" xr:uid="{00000000-0005-0000-0000-0000CB0A0000}"/>
    <cellStyle name="Accent1 66 3 2" xfId="2850" xr:uid="{00000000-0005-0000-0000-0000CC0A0000}"/>
    <cellStyle name="Accent1 66 3 2 2" xfId="2851" xr:uid="{00000000-0005-0000-0000-0000CD0A0000}"/>
    <cellStyle name="Accent1 66 3 3" xfId="2852" xr:uid="{00000000-0005-0000-0000-0000CE0A0000}"/>
    <cellStyle name="Accent1 66 4" xfId="2853" xr:uid="{00000000-0005-0000-0000-0000CF0A0000}"/>
    <cellStyle name="Accent1 67" xfId="2854" xr:uid="{00000000-0005-0000-0000-0000D00A0000}"/>
    <cellStyle name="Accent1 67 2" xfId="2855" xr:uid="{00000000-0005-0000-0000-0000D10A0000}"/>
    <cellStyle name="Accent1 67 2 2" xfId="2856" xr:uid="{00000000-0005-0000-0000-0000D20A0000}"/>
    <cellStyle name="Accent1 67 3" xfId="2857" xr:uid="{00000000-0005-0000-0000-0000D30A0000}"/>
    <cellStyle name="Accent1 67 3 2" xfId="2858" xr:uid="{00000000-0005-0000-0000-0000D40A0000}"/>
    <cellStyle name="Accent1 67 3 2 2" xfId="2859" xr:uid="{00000000-0005-0000-0000-0000D50A0000}"/>
    <cellStyle name="Accent1 67 3 3" xfId="2860" xr:uid="{00000000-0005-0000-0000-0000D60A0000}"/>
    <cellStyle name="Accent1 67 4" xfId="2861" xr:uid="{00000000-0005-0000-0000-0000D70A0000}"/>
    <cellStyle name="Accent1 68" xfId="2862" xr:uid="{00000000-0005-0000-0000-0000D80A0000}"/>
    <cellStyle name="Accent1 68 2" xfId="2863" xr:uid="{00000000-0005-0000-0000-0000D90A0000}"/>
    <cellStyle name="Accent1 68 2 2" xfId="2864" xr:uid="{00000000-0005-0000-0000-0000DA0A0000}"/>
    <cellStyle name="Accent1 68 3" xfId="2865" xr:uid="{00000000-0005-0000-0000-0000DB0A0000}"/>
    <cellStyle name="Accent1 68 3 2" xfId="2866" xr:uid="{00000000-0005-0000-0000-0000DC0A0000}"/>
    <cellStyle name="Accent1 68 3 2 2" xfId="2867" xr:uid="{00000000-0005-0000-0000-0000DD0A0000}"/>
    <cellStyle name="Accent1 68 3 3" xfId="2868" xr:uid="{00000000-0005-0000-0000-0000DE0A0000}"/>
    <cellStyle name="Accent1 68 4" xfId="2869" xr:uid="{00000000-0005-0000-0000-0000DF0A0000}"/>
    <cellStyle name="Accent1 69" xfId="2870" xr:uid="{00000000-0005-0000-0000-0000E00A0000}"/>
    <cellStyle name="Accent1 69 2" xfId="2871" xr:uid="{00000000-0005-0000-0000-0000E10A0000}"/>
    <cellStyle name="Accent1 69 2 2" xfId="2872" xr:uid="{00000000-0005-0000-0000-0000E20A0000}"/>
    <cellStyle name="Accent1 69 3" xfId="2873" xr:uid="{00000000-0005-0000-0000-0000E30A0000}"/>
    <cellStyle name="Accent1 69 3 2" xfId="2874" xr:uid="{00000000-0005-0000-0000-0000E40A0000}"/>
    <cellStyle name="Accent1 69 3 2 2" xfId="2875" xr:uid="{00000000-0005-0000-0000-0000E50A0000}"/>
    <cellStyle name="Accent1 69 3 3" xfId="2876" xr:uid="{00000000-0005-0000-0000-0000E60A0000}"/>
    <cellStyle name="Accent1 69 4" xfId="2877" xr:uid="{00000000-0005-0000-0000-0000E70A0000}"/>
    <cellStyle name="Accent1 7" xfId="2878" xr:uid="{00000000-0005-0000-0000-0000E80A0000}"/>
    <cellStyle name="Accent1 7 2" xfId="2879" xr:uid="{00000000-0005-0000-0000-0000E90A0000}"/>
    <cellStyle name="Accent1 7 2 2" xfId="2880" xr:uid="{00000000-0005-0000-0000-0000EA0A0000}"/>
    <cellStyle name="Accent1 7 2 2 2" xfId="2881" xr:uid="{00000000-0005-0000-0000-0000EB0A0000}"/>
    <cellStyle name="Accent1 7 2 3" xfId="2882" xr:uid="{00000000-0005-0000-0000-0000EC0A0000}"/>
    <cellStyle name="Accent1 7 2 3 2" xfId="2883" xr:uid="{00000000-0005-0000-0000-0000ED0A0000}"/>
    <cellStyle name="Accent1 7 2 3 2 2" xfId="2884" xr:uid="{00000000-0005-0000-0000-0000EE0A0000}"/>
    <cellStyle name="Accent1 7 2 3 3" xfId="2885" xr:uid="{00000000-0005-0000-0000-0000EF0A0000}"/>
    <cellStyle name="Accent1 7 2 4" xfId="2886" xr:uid="{00000000-0005-0000-0000-0000F00A0000}"/>
    <cellStyle name="Accent1 7 3" xfId="2887" xr:uid="{00000000-0005-0000-0000-0000F10A0000}"/>
    <cellStyle name="Accent1 7 3 2" xfId="2888" xr:uid="{00000000-0005-0000-0000-0000F20A0000}"/>
    <cellStyle name="Accent1 7 4" xfId="2889" xr:uid="{00000000-0005-0000-0000-0000F30A0000}"/>
    <cellStyle name="Accent1 70" xfId="2890" xr:uid="{00000000-0005-0000-0000-0000F40A0000}"/>
    <cellStyle name="Accent1 70 2" xfId="2891" xr:uid="{00000000-0005-0000-0000-0000F50A0000}"/>
    <cellStyle name="Accent1 70 2 2" xfId="2892" xr:uid="{00000000-0005-0000-0000-0000F60A0000}"/>
    <cellStyle name="Accent1 70 3" xfId="2893" xr:uid="{00000000-0005-0000-0000-0000F70A0000}"/>
    <cellStyle name="Accent1 70 3 2" xfId="2894" xr:uid="{00000000-0005-0000-0000-0000F80A0000}"/>
    <cellStyle name="Accent1 70 3 2 2" xfId="2895" xr:uid="{00000000-0005-0000-0000-0000F90A0000}"/>
    <cellStyle name="Accent1 70 3 3" xfId="2896" xr:uid="{00000000-0005-0000-0000-0000FA0A0000}"/>
    <cellStyle name="Accent1 70 4" xfId="2897" xr:uid="{00000000-0005-0000-0000-0000FB0A0000}"/>
    <cellStyle name="Accent1 71" xfId="2898" xr:uid="{00000000-0005-0000-0000-0000FC0A0000}"/>
    <cellStyle name="Accent1 71 2" xfId="2899" xr:uid="{00000000-0005-0000-0000-0000FD0A0000}"/>
    <cellStyle name="Accent1 71 2 2" xfId="2900" xr:uid="{00000000-0005-0000-0000-0000FE0A0000}"/>
    <cellStyle name="Accent1 71 3" xfId="2901" xr:uid="{00000000-0005-0000-0000-0000FF0A0000}"/>
    <cellStyle name="Accent1 71 3 2" xfId="2902" xr:uid="{00000000-0005-0000-0000-0000000B0000}"/>
    <cellStyle name="Accent1 71 3 2 2" xfId="2903" xr:uid="{00000000-0005-0000-0000-0000010B0000}"/>
    <cellStyle name="Accent1 71 3 3" xfId="2904" xr:uid="{00000000-0005-0000-0000-0000020B0000}"/>
    <cellStyle name="Accent1 71 4" xfId="2905" xr:uid="{00000000-0005-0000-0000-0000030B0000}"/>
    <cellStyle name="Accent1 72" xfId="2906" xr:uid="{00000000-0005-0000-0000-0000040B0000}"/>
    <cellStyle name="Accent1 72 2" xfId="2907" xr:uid="{00000000-0005-0000-0000-0000050B0000}"/>
    <cellStyle name="Accent1 72 2 2" xfId="2908" xr:uid="{00000000-0005-0000-0000-0000060B0000}"/>
    <cellStyle name="Accent1 72 3" xfId="2909" xr:uid="{00000000-0005-0000-0000-0000070B0000}"/>
    <cellStyle name="Accent1 72 3 2" xfId="2910" xr:uid="{00000000-0005-0000-0000-0000080B0000}"/>
    <cellStyle name="Accent1 72 3 2 2" xfId="2911" xr:uid="{00000000-0005-0000-0000-0000090B0000}"/>
    <cellStyle name="Accent1 72 3 3" xfId="2912" xr:uid="{00000000-0005-0000-0000-00000A0B0000}"/>
    <cellStyle name="Accent1 72 4" xfId="2913" xr:uid="{00000000-0005-0000-0000-00000B0B0000}"/>
    <cellStyle name="Accent1 73" xfId="2914" xr:uid="{00000000-0005-0000-0000-00000C0B0000}"/>
    <cellStyle name="Accent1 73 2" xfId="2915" xr:uid="{00000000-0005-0000-0000-00000D0B0000}"/>
    <cellStyle name="Accent1 73 2 2" xfId="2916" xr:uid="{00000000-0005-0000-0000-00000E0B0000}"/>
    <cellStyle name="Accent1 73 3" xfId="2917" xr:uid="{00000000-0005-0000-0000-00000F0B0000}"/>
    <cellStyle name="Accent1 73 3 2" xfId="2918" xr:uid="{00000000-0005-0000-0000-0000100B0000}"/>
    <cellStyle name="Accent1 73 3 2 2" xfId="2919" xr:uid="{00000000-0005-0000-0000-0000110B0000}"/>
    <cellStyle name="Accent1 73 3 3" xfId="2920" xr:uid="{00000000-0005-0000-0000-0000120B0000}"/>
    <cellStyle name="Accent1 73 4" xfId="2921" xr:uid="{00000000-0005-0000-0000-0000130B0000}"/>
    <cellStyle name="Accent1 74" xfId="2922" xr:uid="{00000000-0005-0000-0000-0000140B0000}"/>
    <cellStyle name="Accent1 74 2" xfId="2923" xr:uid="{00000000-0005-0000-0000-0000150B0000}"/>
    <cellStyle name="Accent1 74 2 2" xfId="2924" xr:uid="{00000000-0005-0000-0000-0000160B0000}"/>
    <cellStyle name="Accent1 74 3" xfId="2925" xr:uid="{00000000-0005-0000-0000-0000170B0000}"/>
    <cellStyle name="Accent1 74 3 2" xfId="2926" xr:uid="{00000000-0005-0000-0000-0000180B0000}"/>
    <cellStyle name="Accent1 74 3 2 2" xfId="2927" xr:uid="{00000000-0005-0000-0000-0000190B0000}"/>
    <cellStyle name="Accent1 74 3 3" xfId="2928" xr:uid="{00000000-0005-0000-0000-00001A0B0000}"/>
    <cellStyle name="Accent1 74 4" xfId="2929" xr:uid="{00000000-0005-0000-0000-00001B0B0000}"/>
    <cellStyle name="Accent1 75" xfId="2930" xr:uid="{00000000-0005-0000-0000-00001C0B0000}"/>
    <cellStyle name="Accent1 75 2" xfId="2931" xr:uid="{00000000-0005-0000-0000-00001D0B0000}"/>
    <cellStyle name="Accent1 75 2 2" xfId="2932" xr:uid="{00000000-0005-0000-0000-00001E0B0000}"/>
    <cellStyle name="Accent1 75 3" xfId="2933" xr:uid="{00000000-0005-0000-0000-00001F0B0000}"/>
    <cellStyle name="Accent1 75 3 2" xfId="2934" xr:uid="{00000000-0005-0000-0000-0000200B0000}"/>
    <cellStyle name="Accent1 75 3 2 2" xfId="2935" xr:uid="{00000000-0005-0000-0000-0000210B0000}"/>
    <cellStyle name="Accent1 75 3 3" xfId="2936" xr:uid="{00000000-0005-0000-0000-0000220B0000}"/>
    <cellStyle name="Accent1 75 4" xfId="2937" xr:uid="{00000000-0005-0000-0000-0000230B0000}"/>
    <cellStyle name="Accent1 76" xfId="2938" xr:uid="{00000000-0005-0000-0000-0000240B0000}"/>
    <cellStyle name="Accent1 76 2" xfId="2939" xr:uid="{00000000-0005-0000-0000-0000250B0000}"/>
    <cellStyle name="Accent1 76 2 2" xfId="2940" xr:uid="{00000000-0005-0000-0000-0000260B0000}"/>
    <cellStyle name="Accent1 76 3" xfId="2941" xr:uid="{00000000-0005-0000-0000-0000270B0000}"/>
    <cellStyle name="Accent1 76 3 2" xfId="2942" xr:uid="{00000000-0005-0000-0000-0000280B0000}"/>
    <cellStyle name="Accent1 76 3 2 2" xfId="2943" xr:uid="{00000000-0005-0000-0000-0000290B0000}"/>
    <cellStyle name="Accent1 76 3 3" xfId="2944" xr:uid="{00000000-0005-0000-0000-00002A0B0000}"/>
    <cellStyle name="Accent1 76 4" xfId="2945" xr:uid="{00000000-0005-0000-0000-00002B0B0000}"/>
    <cellStyle name="Accent1 77" xfId="2946" xr:uid="{00000000-0005-0000-0000-00002C0B0000}"/>
    <cellStyle name="Accent1 77 2" xfId="2947" xr:uid="{00000000-0005-0000-0000-00002D0B0000}"/>
    <cellStyle name="Accent1 77 2 2" xfId="2948" xr:uid="{00000000-0005-0000-0000-00002E0B0000}"/>
    <cellStyle name="Accent1 77 3" xfId="2949" xr:uid="{00000000-0005-0000-0000-00002F0B0000}"/>
    <cellStyle name="Accent1 77 3 2" xfId="2950" xr:uid="{00000000-0005-0000-0000-0000300B0000}"/>
    <cellStyle name="Accent1 77 3 2 2" xfId="2951" xr:uid="{00000000-0005-0000-0000-0000310B0000}"/>
    <cellStyle name="Accent1 77 3 3" xfId="2952" xr:uid="{00000000-0005-0000-0000-0000320B0000}"/>
    <cellStyle name="Accent1 77 4" xfId="2953" xr:uid="{00000000-0005-0000-0000-0000330B0000}"/>
    <cellStyle name="Accent1 78" xfId="2954" xr:uid="{00000000-0005-0000-0000-0000340B0000}"/>
    <cellStyle name="Accent1 78 2" xfId="2955" xr:uid="{00000000-0005-0000-0000-0000350B0000}"/>
    <cellStyle name="Accent1 78 2 2" xfId="2956" xr:uid="{00000000-0005-0000-0000-0000360B0000}"/>
    <cellStyle name="Accent1 78 3" xfId="2957" xr:uid="{00000000-0005-0000-0000-0000370B0000}"/>
    <cellStyle name="Accent1 78 3 2" xfId="2958" xr:uid="{00000000-0005-0000-0000-0000380B0000}"/>
    <cellStyle name="Accent1 78 3 2 2" xfId="2959" xr:uid="{00000000-0005-0000-0000-0000390B0000}"/>
    <cellStyle name="Accent1 78 3 3" xfId="2960" xr:uid="{00000000-0005-0000-0000-00003A0B0000}"/>
    <cellStyle name="Accent1 78 4" xfId="2961" xr:uid="{00000000-0005-0000-0000-00003B0B0000}"/>
    <cellStyle name="Accent1 79" xfId="2962" xr:uid="{00000000-0005-0000-0000-00003C0B0000}"/>
    <cellStyle name="Accent1 79 2" xfId="2963" xr:uid="{00000000-0005-0000-0000-00003D0B0000}"/>
    <cellStyle name="Accent1 79 2 2" xfId="2964" xr:uid="{00000000-0005-0000-0000-00003E0B0000}"/>
    <cellStyle name="Accent1 79 3" xfId="2965" xr:uid="{00000000-0005-0000-0000-00003F0B0000}"/>
    <cellStyle name="Accent1 79 3 2" xfId="2966" xr:uid="{00000000-0005-0000-0000-0000400B0000}"/>
    <cellStyle name="Accent1 79 3 2 2" xfId="2967" xr:uid="{00000000-0005-0000-0000-0000410B0000}"/>
    <cellStyle name="Accent1 79 3 3" xfId="2968" xr:uid="{00000000-0005-0000-0000-0000420B0000}"/>
    <cellStyle name="Accent1 79 4" xfId="2969" xr:uid="{00000000-0005-0000-0000-0000430B0000}"/>
    <cellStyle name="Accent1 8" xfId="2970" xr:uid="{00000000-0005-0000-0000-0000440B0000}"/>
    <cellStyle name="Accent1 8 2" xfId="2971" xr:uid="{00000000-0005-0000-0000-0000450B0000}"/>
    <cellStyle name="Accent1 8 2 2" xfId="2972" xr:uid="{00000000-0005-0000-0000-0000460B0000}"/>
    <cellStyle name="Accent1 8 3" xfId="2973" xr:uid="{00000000-0005-0000-0000-0000470B0000}"/>
    <cellStyle name="Accent1 80" xfId="2974" xr:uid="{00000000-0005-0000-0000-0000480B0000}"/>
    <cellStyle name="Accent1 80 2" xfId="2975" xr:uid="{00000000-0005-0000-0000-0000490B0000}"/>
    <cellStyle name="Accent1 80 2 2" xfId="2976" xr:uid="{00000000-0005-0000-0000-00004A0B0000}"/>
    <cellStyle name="Accent1 80 3" xfId="2977" xr:uid="{00000000-0005-0000-0000-00004B0B0000}"/>
    <cellStyle name="Accent1 80 3 2" xfId="2978" xr:uid="{00000000-0005-0000-0000-00004C0B0000}"/>
    <cellStyle name="Accent1 80 3 2 2" xfId="2979" xr:uid="{00000000-0005-0000-0000-00004D0B0000}"/>
    <cellStyle name="Accent1 80 3 3" xfId="2980" xr:uid="{00000000-0005-0000-0000-00004E0B0000}"/>
    <cellStyle name="Accent1 80 4" xfId="2981" xr:uid="{00000000-0005-0000-0000-00004F0B0000}"/>
    <cellStyle name="Accent1 81" xfId="2982" xr:uid="{00000000-0005-0000-0000-0000500B0000}"/>
    <cellStyle name="Accent1 81 2" xfId="2983" xr:uid="{00000000-0005-0000-0000-0000510B0000}"/>
    <cellStyle name="Accent1 81 2 2" xfId="2984" xr:uid="{00000000-0005-0000-0000-0000520B0000}"/>
    <cellStyle name="Accent1 81 3" xfId="2985" xr:uid="{00000000-0005-0000-0000-0000530B0000}"/>
    <cellStyle name="Accent1 81 3 2" xfId="2986" xr:uid="{00000000-0005-0000-0000-0000540B0000}"/>
    <cellStyle name="Accent1 81 3 2 2" xfId="2987" xr:uid="{00000000-0005-0000-0000-0000550B0000}"/>
    <cellStyle name="Accent1 81 3 3" xfId="2988" xr:uid="{00000000-0005-0000-0000-0000560B0000}"/>
    <cellStyle name="Accent1 81 4" xfId="2989" xr:uid="{00000000-0005-0000-0000-0000570B0000}"/>
    <cellStyle name="Accent1 82" xfId="2990" xr:uid="{00000000-0005-0000-0000-0000580B0000}"/>
    <cellStyle name="Accent1 82 2" xfId="2991" xr:uid="{00000000-0005-0000-0000-0000590B0000}"/>
    <cellStyle name="Accent1 82 2 2" xfId="2992" xr:uid="{00000000-0005-0000-0000-00005A0B0000}"/>
    <cellStyle name="Accent1 82 3" xfId="2993" xr:uid="{00000000-0005-0000-0000-00005B0B0000}"/>
    <cellStyle name="Accent1 82 3 2" xfId="2994" xr:uid="{00000000-0005-0000-0000-00005C0B0000}"/>
    <cellStyle name="Accent1 82 3 2 2" xfId="2995" xr:uid="{00000000-0005-0000-0000-00005D0B0000}"/>
    <cellStyle name="Accent1 82 3 3" xfId="2996" xr:uid="{00000000-0005-0000-0000-00005E0B0000}"/>
    <cellStyle name="Accent1 82 4" xfId="2997" xr:uid="{00000000-0005-0000-0000-00005F0B0000}"/>
    <cellStyle name="Accent1 83" xfId="2998" xr:uid="{00000000-0005-0000-0000-0000600B0000}"/>
    <cellStyle name="Accent1 83 2" xfId="2999" xr:uid="{00000000-0005-0000-0000-0000610B0000}"/>
    <cellStyle name="Accent1 83 2 2" xfId="3000" xr:uid="{00000000-0005-0000-0000-0000620B0000}"/>
    <cellStyle name="Accent1 83 3" xfId="3001" xr:uid="{00000000-0005-0000-0000-0000630B0000}"/>
    <cellStyle name="Accent1 83 3 2" xfId="3002" xr:uid="{00000000-0005-0000-0000-0000640B0000}"/>
    <cellStyle name="Accent1 83 3 2 2" xfId="3003" xr:uid="{00000000-0005-0000-0000-0000650B0000}"/>
    <cellStyle name="Accent1 83 3 3" xfId="3004" xr:uid="{00000000-0005-0000-0000-0000660B0000}"/>
    <cellStyle name="Accent1 83 4" xfId="3005" xr:uid="{00000000-0005-0000-0000-0000670B0000}"/>
    <cellStyle name="Accent1 84" xfId="3006" xr:uid="{00000000-0005-0000-0000-0000680B0000}"/>
    <cellStyle name="Accent1 84 2" xfId="3007" xr:uid="{00000000-0005-0000-0000-0000690B0000}"/>
    <cellStyle name="Accent1 84 2 2" xfId="3008" xr:uid="{00000000-0005-0000-0000-00006A0B0000}"/>
    <cellStyle name="Accent1 84 3" xfId="3009" xr:uid="{00000000-0005-0000-0000-00006B0B0000}"/>
    <cellStyle name="Accent1 85" xfId="3010" xr:uid="{00000000-0005-0000-0000-00006C0B0000}"/>
    <cellStyle name="Accent1 85 2" xfId="3011" xr:uid="{00000000-0005-0000-0000-00006D0B0000}"/>
    <cellStyle name="Accent1 85 2 2" xfId="3012" xr:uid="{00000000-0005-0000-0000-00006E0B0000}"/>
    <cellStyle name="Accent1 85 3" xfId="3013" xr:uid="{00000000-0005-0000-0000-00006F0B0000}"/>
    <cellStyle name="Accent1 86" xfId="3014" xr:uid="{00000000-0005-0000-0000-0000700B0000}"/>
    <cellStyle name="Accent1 86 2" xfId="3015" xr:uid="{00000000-0005-0000-0000-0000710B0000}"/>
    <cellStyle name="Accent1 86 2 2" xfId="3016" xr:uid="{00000000-0005-0000-0000-0000720B0000}"/>
    <cellStyle name="Accent1 86 3" xfId="3017" xr:uid="{00000000-0005-0000-0000-0000730B0000}"/>
    <cellStyle name="Accent1 87" xfId="3018" xr:uid="{00000000-0005-0000-0000-0000740B0000}"/>
    <cellStyle name="Accent1 87 2" xfId="3019" xr:uid="{00000000-0005-0000-0000-0000750B0000}"/>
    <cellStyle name="Accent1 87 2 2" xfId="3020" xr:uid="{00000000-0005-0000-0000-0000760B0000}"/>
    <cellStyle name="Accent1 87 3" xfId="3021" xr:uid="{00000000-0005-0000-0000-0000770B0000}"/>
    <cellStyle name="Accent1 88" xfId="3022" xr:uid="{00000000-0005-0000-0000-0000780B0000}"/>
    <cellStyle name="Accent1 88 2" xfId="3023" xr:uid="{00000000-0005-0000-0000-0000790B0000}"/>
    <cellStyle name="Accent1 88 2 2" xfId="3024" xr:uid="{00000000-0005-0000-0000-00007A0B0000}"/>
    <cellStyle name="Accent1 88 3" xfId="3025" xr:uid="{00000000-0005-0000-0000-00007B0B0000}"/>
    <cellStyle name="Accent1 89" xfId="3026" xr:uid="{00000000-0005-0000-0000-00007C0B0000}"/>
    <cellStyle name="Accent1 89 2" xfId="3027" xr:uid="{00000000-0005-0000-0000-00007D0B0000}"/>
    <cellStyle name="Accent1 89 2 2" xfId="3028" xr:uid="{00000000-0005-0000-0000-00007E0B0000}"/>
    <cellStyle name="Accent1 89 3" xfId="3029" xr:uid="{00000000-0005-0000-0000-00007F0B0000}"/>
    <cellStyle name="Accent1 9" xfId="3030" xr:uid="{00000000-0005-0000-0000-0000800B0000}"/>
    <cellStyle name="Accent1 9 2" xfId="3031" xr:uid="{00000000-0005-0000-0000-0000810B0000}"/>
    <cellStyle name="Accent1 9 2 2" xfId="3032" xr:uid="{00000000-0005-0000-0000-0000820B0000}"/>
    <cellStyle name="Accent1 9 3" xfId="3033" xr:uid="{00000000-0005-0000-0000-0000830B0000}"/>
    <cellStyle name="Accent1 90" xfId="3034" xr:uid="{00000000-0005-0000-0000-0000840B0000}"/>
    <cellStyle name="Accent1 90 2" xfId="3035" xr:uid="{00000000-0005-0000-0000-0000850B0000}"/>
    <cellStyle name="Accent1 90 2 2" xfId="3036" xr:uid="{00000000-0005-0000-0000-0000860B0000}"/>
    <cellStyle name="Accent1 90 3" xfId="3037" xr:uid="{00000000-0005-0000-0000-0000870B0000}"/>
    <cellStyle name="Accent1 91" xfId="3038" xr:uid="{00000000-0005-0000-0000-0000880B0000}"/>
    <cellStyle name="Accent1 91 2" xfId="3039" xr:uid="{00000000-0005-0000-0000-0000890B0000}"/>
    <cellStyle name="Accent1 91 2 2" xfId="3040" xr:uid="{00000000-0005-0000-0000-00008A0B0000}"/>
    <cellStyle name="Accent1 91 3" xfId="3041" xr:uid="{00000000-0005-0000-0000-00008B0B0000}"/>
    <cellStyle name="Accent1 92" xfId="3042" xr:uid="{00000000-0005-0000-0000-00008C0B0000}"/>
    <cellStyle name="Accent1 92 2" xfId="3043" xr:uid="{00000000-0005-0000-0000-00008D0B0000}"/>
    <cellStyle name="Accent1 92 2 2" xfId="3044" xr:uid="{00000000-0005-0000-0000-00008E0B0000}"/>
    <cellStyle name="Accent1 92 3" xfId="3045" xr:uid="{00000000-0005-0000-0000-00008F0B0000}"/>
    <cellStyle name="Accent1 93" xfId="3046" xr:uid="{00000000-0005-0000-0000-0000900B0000}"/>
    <cellStyle name="Accent1 93 2" xfId="3047" xr:uid="{00000000-0005-0000-0000-0000910B0000}"/>
    <cellStyle name="Accent1 93 2 2" xfId="3048" xr:uid="{00000000-0005-0000-0000-0000920B0000}"/>
    <cellStyle name="Accent1 93 3" xfId="3049" xr:uid="{00000000-0005-0000-0000-0000930B0000}"/>
    <cellStyle name="Accent1 94" xfId="3050" xr:uid="{00000000-0005-0000-0000-0000940B0000}"/>
    <cellStyle name="Accent1 94 2" xfId="3051" xr:uid="{00000000-0005-0000-0000-0000950B0000}"/>
    <cellStyle name="Accent1 94 2 2" xfId="3052" xr:uid="{00000000-0005-0000-0000-0000960B0000}"/>
    <cellStyle name="Accent1 94 3" xfId="3053" xr:uid="{00000000-0005-0000-0000-0000970B0000}"/>
    <cellStyle name="Accent1 95" xfId="3054" xr:uid="{00000000-0005-0000-0000-0000980B0000}"/>
    <cellStyle name="Accent1 95 2" xfId="3055" xr:uid="{00000000-0005-0000-0000-0000990B0000}"/>
    <cellStyle name="Accent1 95 2 2" xfId="3056" xr:uid="{00000000-0005-0000-0000-00009A0B0000}"/>
    <cellStyle name="Accent1 95 3" xfId="3057" xr:uid="{00000000-0005-0000-0000-00009B0B0000}"/>
    <cellStyle name="Accent1 96" xfId="3058" xr:uid="{00000000-0005-0000-0000-00009C0B0000}"/>
    <cellStyle name="Accent1 96 2" xfId="3059" xr:uid="{00000000-0005-0000-0000-00009D0B0000}"/>
    <cellStyle name="Accent1 96 2 2" xfId="3060" xr:uid="{00000000-0005-0000-0000-00009E0B0000}"/>
    <cellStyle name="Accent1 96 3" xfId="3061" xr:uid="{00000000-0005-0000-0000-00009F0B0000}"/>
    <cellStyle name="Accent1 97" xfId="3062" xr:uid="{00000000-0005-0000-0000-0000A00B0000}"/>
    <cellStyle name="Accent1 97 2" xfId="3063" xr:uid="{00000000-0005-0000-0000-0000A10B0000}"/>
    <cellStyle name="Accent1 97 2 2" xfId="3064" xr:uid="{00000000-0005-0000-0000-0000A20B0000}"/>
    <cellStyle name="Accent1 97 3" xfId="3065" xr:uid="{00000000-0005-0000-0000-0000A30B0000}"/>
    <cellStyle name="Accent1 98" xfId="3066" xr:uid="{00000000-0005-0000-0000-0000A40B0000}"/>
    <cellStyle name="Accent1 98 2" xfId="3067" xr:uid="{00000000-0005-0000-0000-0000A50B0000}"/>
    <cellStyle name="Accent1 98 2 2" xfId="3068" xr:uid="{00000000-0005-0000-0000-0000A60B0000}"/>
    <cellStyle name="Accent1 98 3" xfId="3069" xr:uid="{00000000-0005-0000-0000-0000A70B0000}"/>
    <cellStyle name="Accent1 99" xfId="3070" xr:uid="{00000000-0005-0000-0000-0000A80B0000}"/>
    <cellStyle name="Accent1 99 2" xfId="3071" xr:uid="{00000000-0005-0000-0000-0000A90B0000}"/>
    <cellStyle name="Accent1 99 2 2" xfId="3072" xr:uid="{00000000-0005-0000-0000-0000AA0B0000}"/>
    <cellStyle name="Accent1 99 3" xfId="3073" xr:uid="{00000000-0005-0000-0000-0000AB0B0000}"/>
    <cellStyle name="Accent2 - 20%" xfId="3074" xr:uid="{00000000-0005-0000-0000-0000AC0B0000}"/>
    <cellStyle name="Accent2 - 20% 10" xfId="3075" xr:uid="{00000000-0005-0000-0000-0000AD0B0000}"/>
    <cellStyle name="Accent2 - 20% 11" xfId="3076" xr:uid="{00000000-0005-0000-0000-0000AE0B0000}"/>
    <cellStyle name="Accent2 - 20% 2" xfId="3077" xr:uid="{00000000-0005-0000-0000-0000AF0B0000}"/>
    <cellStyle name="Accent2 - 20% 2 2" xfId="3078" xr:uid="{00000000-0005-0000-0000-0000B00B0000}"/>
    <cellStyle name="Accent2 - 20% 2 2 2" xfId="3079" xr:uid="{00000000-0005-0000-0000-0000B10B0000}"/>
    <cellStyle name="Accent2 - 20% 2 2 2 2" xfId="3080" xr:uid="{00000000-0005-0000-0000-0000B20B0000}"/>
    <cellStyle name="Accent2 - 20% 2 2 3" xfId="3081" xr:uid="{00000000-0005-0000-0000-0000B30B0000}"/>
    <cellStyle name="Accent2 - 20% 2 3" xfId="3082" xr:uid="{00000000-0005-0000-0000-0000B40B0000}"/>
    <cellStyle name="Accent2 - 20% 2 3 2" xfId="3083" xr:uid="{00000000-0005-0000-0000-0000B50B0000}"/>
    <cellStyle name="Accent2 - 20% 2 3 2 2" xfId="3084" xr:uid="{00000000-0005-0000-0000-0000B60B0000}"/>
    <cellStyle name="Accent2 - 20% 2 3 2 2 2" xfId="3085" xr:uid="{00000000-0005-0000-0000-0000B70B0000}"/>
    <cellStyle name="Accent2 - 20% 2 3 2 3" xfId="3086" xr:uid="{00000000-0005-0000-0000-0000B80B0000}"/>
    <cellStyle name="Accent2 - 20% 2 3 3" xfId="3087" xr:uid="{00000000-0005-0000-0000-0000B90B0000}"/>
    <cellStyle name="Accent2 - 20% 2 3 3 2" xfId="3088" xr:uid="{00000000-0005-0000-0000-0000BA0B0000}"/>
    <cellStyle name="Accent2 - 20% 2 3 4" xfId="3089" xr:uid="{00000000-0005-0000-0000-0000BB0B0000}"/>
    <cellStyle name="Accent2 - 20% 2 4" xfId="3090" xr:uid="{00000000-0005-0000-0000-0000BC0B0000}"/>
    <cellStyle name="Accent2 - 20% 2 4 2" xfId="3091" xr:uid="{00000000-0005-0000-0000-0000BD0B0000}"/>
    <cellStyle name="Accent2 - 20% 2 4 2 2" xfId="3092" xr:uid="{00000000-0005-0000-0000-0000BE0B0000}"/>
    <cellStyle name="Accent2 - 20% 2 4 2 2 2" xfId="3093" xr:uid="{00000000-0005-0000-0000-0000BF0B0000}"/>
    <cellStyle name="Accent2 - 20% 2 4 2 3" xfId="3094" xr:uid="{00000000-0005-0000-0000-0000C00B0000}"/>
    <cellStyle name="Accent2 - 20% 2 4 3" xfId="3095" xr:uid="{00000000-0005-0000-0000-0000C10B0000}"/>
    <cellStyle name="Accent2 - 20% 2 4 3 2" xfId="3096" xr:uid="{00000000-0005-0000-0000-0000C20B0000}"/>
    <cellStyle name="Accent2 - 20% 2 4 4" xfId="3097" xr:uid="{00000000-0005-0000-0000-0000C30B0000}"/>
    <cellStyle name="Accent2 - 20% 2 5" xfId="3098" xr:uid="{00000000-0005-0000-0000-0000C40B0000}"/>
    <cellStyle name="Accent2 - 20% 2 5 2" xfId="3099" xr:uid="{00000000-0005-0000-0000-0000C50B0000}"/>
    <cellStyle name="Accent2 - 20% 2 6" xfId="3100" xr:uid="{00000000-0005-0000-0000-0000C60B0000}"/>
    <cellStyle name="Accent2 - 20% 2 6 2" xfId="3101" xr:uid="{00000000-0005-0000-0000-0000C70B0000}"/>
    <cellStyle name="Accent2 - 20% 2 7" xfId="3102" xr:uid="{00000000-0005-0000-0000-0000C80B0000}"/>
    <cellStyle name="Accent2 - 20% 3" xfId="3103" xr:uid="{00000000-0005-0000-0000-0000C90B0000}"/>
    <cellStyle name="Accent2 - 20% 3 2" xfId="3104" xr:uid="{00000000-0005-0000-0000-0000CA0B0000}"/>
    <cellStyle name="Accent2 - 20% 3 2 2" xfId="3105" xr:uid="{00000000-0005-0000-0000-0000CB0B0000}"/>
    <cellStyle name="Accent2 - 20% 3 2 2 2" xfId="3106" xr:uid="{00000000-0005-0000-0000-0000CC0B0000}"/>
    <cellStyle name="Accent2 - 20% 3 2 3" xfId="3107" xr:uid="{00000000-0005-0000-0000-0000CD0B0000}"/>
    <cellStyle name="Accent2 - 20% 3 3" xfId="3108" xr:uid="{00000000-0005-0000-0000-0000CE0B0000}"/>
    <cellStyle name="Accent2 - 20% 3 3 2" xfId="3109" xr:uid="{00000000-0005-0000-0000-0000CF0B0000}"/>
    <cellStyle name="Accent2 - 20% 3 4" xfId="3110" xr:uid="{00000000-0005-0000-0000-0000D00B0000}"/>
    <cellStyle name="Accent2 - 20% 4" xfId="3111" xr:uid="{00000000-0005-0000-0000-0000D10B0000}"/>
    <cellStyle name="Accent2 - 20% 4 2" xfId="3112" xr:uid="{00000000-0005-0000-0000-0000D20B0000}"/>
    <cellStyle name="Accent2 - 20% 4 2 2" xfId="3113" xr:uid="{00000000-0005-0000-0000-0000D30B0000}"/>
    <cellStyle name="Accent2 - 20% 4 3" xfId="3114" xr:uid="{00000000-0005-0000-0000-0000D40B0000}"/>
    <cellStyle name="Accent2 - 20% 5" xfId="3115" xr:uid="{00000000-0005-0000-0000-0000D50B0000}"/>
    <cellStyle name="Accent2 - 20% 5 2" xfId="3116" xr:uid="{00000000-0005-0000-0000-0000D60B0000}"/>
    <cellStyle name="Accent2 - 20% 5 2 2" xfId="3117" xr:uid="{00000000-0005-0000-0000-0000D70B0000}"/>
    <cellStyle name="Accent2 - 20% 5 3" xfId="3118" xr:uid="{00000000-0005-0000-0000-0000D80B0000}"/>
    <cellStyle name="Accent2 - 20% 6" xfId="3119" xr:uid="{00000000-0005-0000-0000-0000D90B0000}"/>
    <cellStyle name="Accent2 - 20% 6 2" xfId="3120" xr:uid="{00000000-0005-0000-0000-0000DA0B0000}"/>
    <cellStyle name="Accent2 - 20% 7" xfId="3121" xr:uid="{00000000-0005-0000-0000-0000DB0B0000}"/>
    <cellStyle name="Accent2 - 20% 7 2" xfId="3122" xr:uid="{00000000-0005-0000-0000-0000DC0B0000}"/>
    <cellStyle name="Accent2 - 20% 8" xfId="3123" xr:uid="{00000000-0005-0000-0000-0000DD0B0000}"/>
    <cellStyle name="Accent2 - 20% 8 2" xfId="3124" xr:uid="{00000000-0005-0000-0000-0000DE0B0000}"/>
    <cellStyle name="Accent2 - 20% 9" xfId="3125" xr:uid="{00000000-0005-0000-0000-0000DF0B0000}"/>
    <cellStyle name="Accent2 - 20% 9 2" xfId="3126" xr:uid="{00000000-0005-0000-0000-0000E00B0000}"/>
    <cellStyle name="Accent2 - 40%" xfId="3127" xr:uid="{00000000-0005-0000-0000-0000E10B0000}"/>
    <cellStyle name="Accent2 - 40% 10" xfId="3128" xr:uid="{00000000-0005-0000-0000-0000E20B0000}"/>
    <cellStyle name="Accent2 - 40% 11" xfId="3129" xr:uid="{00000000-0005-0000-0000-0000E30B0000}"/>
    <cellStyle name="Accent2 - 40% 2" xfId="3130" xr:uid="{00000000-0005-0000-0000-0000E40B0000}"/>
    <cellStyle name="Accent2 - 40% 2 2" xfId="3131" xr:uid="{00000000-0005-0000-0000-0000E50B0000}"/>
    <cellStyle name="Accent2 - 40% 2 2 2" xfId="3132" xr:uid="{00000000-0005-0000-0000-0000E60B0000}"/>
    <cellStyle name="Accent2 - 40% 2 2 2 2" xfId="3133" xr:uid="{00000000-0005-0000-0000-0000E70B0000}"/>
    <cellStyle name="Accent2 - 40% 2 2 3" xfId="3134" xr:uid="{00000000-0005-0000-0000-0000E80B0000}"/>
    <cellStyle name="Accent2 - 40% 2 3" xfId="3135" xr:uid="{00000000-0005-0000-0000-0000E90B0000}"/>
    <cellStyle name="Accent2 - 40% 2 3 2" xfId="3136" xr:uid="{00000000-0005-0000-0000-0000EA0B0000}"/>
    <cellStyle name="Accent2 - 40% 2 3 2 2" xfId="3137" xr:uid="{00000000-0005-0000-0000-0000EB0B0000}"/>
    <cellStyle name="Accent2 - 40% 2 3 2 2 2" xfId="3138" xr:uid="{00000000-0005-0000-0000-0000EC0B0000}"/>
    <cellStyle name="Accent2 - 40% 2 3 2 3" xfId="3139" xr:uid="{00000000-0005-0000-0000-0000ED0B0000}"/>
    <cellStyle name="Accent2 - 40% 2 3 3" xfId="3140" xr:uid="{00000000-0005-0000-0000-0000EE0B0000}"/>
    <cellStyle name="Accent2 - 40% 2 3 3 2" xfId="3141" xr:uid="{00000000-0005-0000-0000-0000EF0B0000}"/>
    <cellStyle name="Accent2 - 40% 2 3 4" xfId="3142" xr:uid="{00000000-0005-0000-0000-0000F00B0000}"/>
    <cellStyle name="Accent2 - 40% 2 4" xfId="3143" xr:uid="{00000000-0005-0000-0000-0000F10B0000}"/>
    <cellStyle name="Accent2 - 40% 2 4 2" xfId="3144" xr:uid="{00000000-0005-0000-0000-0000F20B0000}"/>
    <cellStyle name="Accent2 - 40% 2 4 2 2" xfId="3145" xr:uid="{00000000-0005-0000-0000-0000F30B0000}"/>
    <cellStyle name="Accent2 - 40% 2 4 2 2 2" xfId="3146" xr:uid="{00000000-0005-0000-0000-0000F40B0000}"/>
    <cellStyle name="Accent2 - 40% 2 4 2 3" xfId="3147" xr:uid="{00000000-0005-0000-0000-0000F50B0000}"/>
    <cellStyle name="Accent2 - 40% 2 4 3" xfId="3148" xr:uid="{00000000-0005-0000-0000-0000F60B0000}"/>
    <cellStyle name="Accent2 - 40% 2 4 3 2" xfId="3149" xr:uid="{00000000-0005-0000-0000-0000F70B0000}"/>
    <cellStyle name="Accent2 - 40% 2 4 4" xfId="3150" xr:uid="{00000000-0005-0000-0000-0000F80B0000}"/>
    <cellStyle name="Accent2 - 40% 2 5" xfId="3151" xr:uid="{00000000-0005-0000-0000-0000F90B0000}"/>
    <cellStyle name="Accent2 - 40% 2 5 2" xfId="3152" xr:uid="{00000000-0005-0000-0000-0000FA0B0000}"/>
    <cellStyle name="Accent2 - 40% 2 6" xfId="3153" xr:uid="{00000000-0005-0000-0000-0000FB0B0000}"/>
    <cellStyle name="Accent2 - 40% 2 6 2" xfId="3154" xr:uid="{00000000-0005-0000-0000-0000FC0B0000}"/>
    <cellStyle name="Accent2 - 40% 2 7" xfId="3155" xr:uid="{00000000-0005-0000-0000-0000FD0B0000}"/>
    <cellStyle name="Accent2 - 40% 3" xfId="3156" xr:uid="{00000000-0005-0000-0000-0000FE0B0000}"/>
    <cellStyle name="Accent2 - 40% 3 2" xfId="3157" xr:uid="{00000000-0005-0000-0000-0000FF0B0000}"/>
    <cellStyle name="Accent2 - 40% 3 2 2" xfId="3158" xr:uid="{00000000-0005-0000-0000-0000000C0000}"/>
    <cellStyle name="Accent2 - 40% 3 2 2 2" xfId="3159" xr:uid="{00000000-0005-0000-0000-0000010C0000}"/>
    <cellStyle name="Accent2 - 40% 3 2 3" xfId="3160" xr:uid="{00000000-0005-0000-0000-0000020C0000}"/>
    <cellStyle name="Accent2 - 40% 3 3" xfId="3161" xr:uid="{00000000-0005-0000-0000-0000030C0000}"/>
    <cellStyle name="Accent2 - 40% 3 3 2" xfId="3162" xr:uid="{00000000-0005-0000-0000-0000040C0000}"/>
    <cellStyle name="Accent2 - 40% 3 4" xfId="3163" xr:uid="{00000000-0005-0000-0000-0000050C0000}"/>
    <cellStyle name="Accent2 - 40% 4" xfId="3164" xr:uid="{00000000-0005-0000-0000-0000060C0000}"/>
    <cellStyle name="Accent2 - 40% 4 2" xfId="3165" xr:uid="{00000000-0005-0000-0000-0000070C0000}"/>
    <cellStyle name="Accent2 - 40% 4 2 2" xfId="3166" xr:uid="{00000000-0005-0000-0000-0000080C0000}"/>
    <cellStyle name="Accent2 - 40% 4 3" xfId="3167" xr:uid="{00000000-0005-0000-0000-0000090C0000}"/>
    <cellStyle name="Accent2 - 40% 5" xfId="3168" xr:uid="{00000000-0005-0000-0000-00000A0C0000}"/>
    <cellStyle name="Accent2 - 40% 5 2" xfId="3169" xr:uid="{00000000-0005-0000-0000-00000B0C0000}"/>
    <cellStyle name="Accent2 - 40% 5 2 2" xfId="3170" xr:uid="{00000000-0005-0000-0000-00000C0C0000}"/>
    <cellStyle name="Accent2 - 40% 5 3" xfId="3171" xr:uid="{00000000-0005-0000-0000-00000D0C0000}"/>
    <cellStyle name="Accent2 - 40% 6" xfId="3172" xr:uid="{00000000-0005-0000-0000-00000E0C0000}"/>
    <cellStyle name="Accent2 - 40% 6 2" xfId="3173" xr:uid="{00000000-0005-0000-0000-00000F0C0000}"/>
    <cellStyle name="Accent2 - 40% 7" xfId="3174" xr:uid="{00000000-0005-0000-0000-0000100C0000}"/>
    <cellStyle name="Accent2 - 40% 7 2" xfId="3175" xr:uid="{00000000-0005-0000-0000-0000110C0000}"/>
    <cellStyle name="Accent2 - 40% 8" xfId="3176" xr:uid="{00000000-0005-0000-0000-0000120C0000}"/>
    <cellStyle name="Accent2 - 40% 8 2" xfId="3177" xr:uid="{00000000-0005-0000-0000-0000130C0000}"/>
    <cellStyle name="Accent2 - 40% 9" xfId="3178" xr:uid="{00000000-0005-0000-0000-0000140C0000}"/>
    <cellStyle name="Accent2 - 40% 9 2" xfId="3179" xr:uid="{00000000-0005-0000-0000-0000150C0000}"/>
    <cellStyle name="Accent2 - 60%" xfId="3180" xr:uid="{00000000-0005-0000-0000-0000160C0000}"/>
    <cellStyle name="Accent2 - 60% 10" xfId="3181" xr:uid="{00000000-0005-0000-0000-0000170C0000}"/>
    <cellStyle name="Accent2 - 60% 2" xfId="3182" xr:uid="{00000000-0005-0000-0000-0000180C0000}"/>
    <cellStyle name="Accent2 - 60% 2 2" xfId="3183" xr:uid="{00000000-0005-0000-0000-0000190C0000}"/>
    <cellStyle name="Accent2 - 60% 2 2 2" xfId="3184" xr:uid="{00000000-0005-0000-0000-00001A0C0000}"/>
    <cellStyle name="Accent2 - 60% 2 3" xfId="3185" xr:uid="{00000000-0005-0000-0000-00001B0C0000}"/>
    <cellStyle name="Accent2 - 60% 2 3 2" xfId="3186" xr:uid="{00000000-0005-0000-0000-00001C0C0000}"/>
    <cellStyle name="Accent2 - 60% 2 3 2 2" xfId="3187" xr:uid="{00000000-0005-0000-0000-00001D0C0000}"/>
    <cellStyle name="Accent2 - 60% 2 3 3" xfId="3188" xr:uid="{00000000-0005-0000-0000-00001E0C0000}"/>
    <cellStyle name="Accent2 - 60% 2 4" xfId="3189" xr:uid="{00000000-0005-0000-0000-00001F0C0000}"/>
    <cellStyle name="Accent2 - 60% 2 4 2" xfId="3190" xr:uid="{00000000-0005-0000-0000-0000200C0000}"/>
    <cellStyle name="Accent2 - 60% 2 4 2 2" xfId="3191" xr:uid="{00000000-0005-0000-0000-0000210C0000}"/>
    <cellStyle name="Accent2 - 60% 2 4 3" xfId="3192" xr:uid="{00000000-0005-0000-0000-0000220C0000}"/>
    <cellStyle name="Accent2 - 60% 2 5" xfId="3193" xr:uid="{00000000-0005-0000-0000-0000230C0000}"/>
    <cellStyle name="Accent2 - 60% 3" xfId="3194" xr:uid="{00000000-0005-0000-0000-0000240C0000}"/>
    <cellStyle name="Accent2 - 60% 3 2" xfId="3195" xr:uid="{00000000-0005-0000-0000-0000250C0000}"/>
    <cellStyle name="Accent2 - 60% 3 2 2" xfId="3196" xr:uid="{00000000-0005-0000-0000-0000260C0000}"/>
    <cellStyle name="Accent2 - 60% 3 3" xfId="3197" xr:uid="{00000000-0005-0000-0000-0000270C0000}"/>
    <cellStyle name="Accent2 - 60% 4" xfId="3198" xr:uid="{00000000-0005-0000-0000-0000280C0000}"/>
    <cellStyle name="Accent2 - 60% 4 2" xfId="3199" xr:uid="{00000000-0005-0000-0000-0000290C0000}"/>
    <cellStyle name="Accent2 - 60% 5" xfId="3200" xr:uid="{00000000-0005-0000-0000-00002A0C0000}"/>
    <cellStyle name="Accent2 - 60% 5 2" xfId="3201" xr:uid="{00000000-0005-0000-0000-00002B0C0000}"/>
    <cellStyle name="Accent2 - 60% 6" xfId="3202" xr:uid="{00000000-0005-0000-0000-00002C0C0000}"/>
    <cellStyle name="Accent2 - 60% 6 2" xfId="3203" xr:uid="{00000000-0005-0000-0000-00002D0C0000}"/>
    <cellStyle name="Accent2 - 60% 6 2 2" xfId="3204" xr:uid="{00000000-0005-0000-0000-00002E0C0000}"/>
    <cellStyle name="Accent2 - 60% 6 3" xfId="3205" xr:uid="{00000000-0005-0000-0000-00002F0C0000}"/>
    <cellStyle name="Accent2 - 60% 7" xfId="3206" xr:uid="{00000000-0005-0000-0000-0000300C0000}"/>
    <cellStyle name="Accent2 - 60% 7 2" xfId="3207" xr:uid="{00000000-0005-0000-0000-0000310C0000}"/>
    <cellStyle name="Accent2 - 60% 8" xfId="3208" xr:uid="{00000000-0005-0000-0000-0000320C0000}"/>
    <cellStyle name="Accent2 - 60% 8 2" xfId="3209" xr:uid="{00000000-0005-0000-0000-0000330C0000}"/>
    <cellStyle name="Accent2 - 60% 9" xfId="3210" xr:uid="{00000000-0005-0000-0000-0000340C0000}"/>
    <cellStyle name="Accent2 10" xfId="3211" xr:uid="{00000000-0005-0000-0000-0000350C0000}"/>
    <cellStyle name="Accent2 10 2" xfId="3212" xr:uid="{00000000-0005-0000-0000-0000360C0000}"/>
    <cellStyle name="Accent2 10 2 2" xfId="3213" xr:uid="{00000000-0005-0000-0000-0000370C0000}"/>
    <cellStyle name="Accent2 10 3" xfId="3214" xr:uid="{00000000-0005-0000-0000-0000380C0000}"/>
    <cellStyle name="Accent2 100" xfId="3215" xr:uid="{00000000-0005-0000-0000-0000390C0000}"/>
    <cellStyle name="Accent2 100 2" xfId="3216" xr:uid="{00000000-0005-0000-0000-00003A0C0000}"/>
    <cellStyle name="Accent2 100 2 2" xfId="3217" xr:uid="{00000000-0005-0000-0000-00003B0C0000}"/>
    <cellStyle name="Accent2 100 3" xfId="3218" xr:uid="{00000000-0005-0000-0000-00003C0C0000}"/>
    <cellStyle name="Accent2 101" xfId="3219" xr:uid="{00000000-0005-0000-0000-00003D0C0000}"/>
    <cellStyle name="Accent2 101 2" xfId="3220" xr:uid="{00000000-0005-0000-0000-00003E0C0000}"/>
    <cellStyle name="Accent2 101 2 2" xfId="3221" xr:uid="{00000000-0005-0000-0000-00003F0C0000}"/>
    <cellStyle name="Accent2 101 3" xfId="3222" xr:uid="{00000000-0005-0000-0000-0000400C0000}"/>
    <cellStyle name="Accent2 102" xfId="3223" xr:uid="{00000000-0005-0000-0000-0000410C0000}"/>
    <cellStyle name="Accent2 102 2" xfId="3224" xr:uid="{00000000-0005-0000-0000-0000420C0000}"/>
    <cellStyle name="Accent2 103" xfId="3225" xr:uid="{00000000-0005-0000-0000-0000430C0000}"/>
    <cellStyle name="Accent2 103 2" xfId="3226" xr:uid="{00000000-0005-0000-0000-0000440C0000}"/>
    <cellStyle name="Accent2 104" xfId="3227" xr:uid="{00000000-0005-0000-0000-0000450C0000}"/>
    <cellStyle name="Accent2 104 2" xfId="3228" xr:uid="{00000000-0005-0000-0000-0000460C0000}"/>
    <cellStyle name="Accent2 104 2 2" xfId="3229" xr:uid="{00000000-0005-0000-0000-0000470C0000}"/>
    <cellStyle name="Accent2 104 3" xfId="3230" xr:uid="{00000000-0005-0000-0000-0000480C0000}"/>
    <cellStyle name="Accent2 105" xfId="3231" xr:uid="{00000000-0005-0000-0000-0000490C0000}"/>
    <cellStyle name="Accent2 105 2" xfId="3232" xr:uid="{00000000-0005-0000-0000-00004A0C0000}"/>
    <cellStyle name="Accent2 105 2 2" xfId="3233" xr:uid="{00000000-0005-0000-0000-00004B0C0000}"/>
    <cellStyle name="Accent2 105 3" xfId="3234" xr:uid="{00000000-0005-0000-0000-00004C0C0000}"/>
    <cellStyle name="Accent2 106" xfId="3235" xr:uid="{00000000-0005-0000-0000-00004D0C0000}"/>
    <cellStyle name="Accent2 106 2" xfId="3236" xr:uid="{00000000-0005-0000-0000-00004E0C0000}"/>
    <cellStyle name="Accent2 106 2 2" xfId="3237" xr:uid="{00000000-0005-0000-0000-00004F0C0000}"/>
    <cellStyle name="Accent2 106 3" xfId="3238" xr:uid="{00000000-0005-0000-0000-0000500C0000}"/>
    <cellStyle name="Accent2 107" xfId="3239" xr:uid="{00000000-0005-0000-0000-0000510C0000}"/>
    <cellStyle name="Accent2 107 2" xfId="3240" xr:uid="{00000000-0005-0000-0000-0000520C0000}"/>
    <cellStyle name="Accent2 107 2 2" xfId="3241" xr:uid="{00000000-0005-0000-0000-0000530C0000}"/>
    <cellStyle name="Accent2 107 3" xfId="3242" xr:uid="{00000000-0005-0000-0000-0000540C0000}"/>
    <cellStyle name="Accent2 108" xfId="3243" xr:uid="{00000000-0005-0000-0000-0000550C0000}"/>
    <cellStyle name="Accent2 108 2" xfId="3244" xr:uid="{00000000-0005-0000-0000-0000560C0000}"/>
    <cellStyle name="Accent2 108 2 2" xfId="3245" xr:uid="{00000000-0005-0000-0000-0000570C0000}"/>
    <cellStyle name="Accent2 108 3" xfId="3246" xr:uid="{00000000-0005-0000-0000-0000580C0000}"/>
    <cellStyle name="Accent2 109" xfId="3247" xr:uid="{00000000-0005-0000-0000-0000590C0000}"/>
    <cellStyle name="Accent2 109 2" xfId="3248" xr:uid="{00000000-0005-0000-0000-00005A0C0000}"/>
    <cellStyle name="Accent2 109 2 2" xfId="3249" xr:uid="{00000000-0005-0000-0000-00005B0C0000}"/>
    <cellStyle name="Accent2 109 3" xfId="3250" xr:uid="{00000000-0005-0000-0000-00005C0C0000}"/>
    <cellStyle name="Accent2 11" xfId="3251" xr:uid="{00000000-0005-0000-0000-00005D0C0000}"/>
    <cellStyle name="Accent2 11 2" xfId="3252" xr:uid="{00000000-0005-0000-0000-00005E0C0000}"/>
    <cellStyle name="Accent2 11 2 2" xfId="3253" xr:uid="{00000000-0005-0000-0000-00005F0C0000}"/>
    <cellStyle name="Accent2 11 3" xfId="3254" xr:uid="{00000000-0005-0000-0000-0000600C0000}"/>
    <cellStyle name="Accent2 110" xfId="3255" xr:uid="{00000000-0005-0000-0000-0000610C0000}"/>
    <cellStyle name="Accent2 110 2" xfId="3256" xr:uid="{00000000-0005-0000-0000-0000620C0000}"/>
    <cellStyle name="Accent2 110 2 2" xfId="3257" xr:uid="{00000000-0005-0000-0000-0000630C0000}"/>
    <cellStyle name="Accent2 110 3" xfId="3258" xr:uid="{00000000-0005-0000-0000-0000640C0000}"/>
    <cellStyle name="Accent2 111" xfId="3259" xr:uid="{00000000-0005-0000-0000-0000650C0000}"/>
    <cellStyle name="Accent2 111 2" xfId="3260" xr:uid="{00000000-0005-0000-0000-0000660C0000}"/>
    <cellStyle name="Accent2 111 2 2" xfId="3261" xr:uid="{00000000-0005-0000-0000-0000670C0000}"/>
    <cellStyle name="Accent2 111 3" xfId="3262" xr:uid="{00000000-0005-0000-0000-0000680C0000}"/>
    <cellStyle name="Accent2 112" xfId="3263" xr:uid="{00000000-0005-0000-0000-0000690C0000}"/>
    <cellStyle name="Accent2 112 2" xfId="3264" xr:uid="{00000000-0005-0000-0000-00006A0C0000}"/>
    <cellStyle name="Accent2 112 2 2" xfId="3265" xr:uid="{00000000-0005-0000-0000-00006B0C0000}"/>
    <cellStyle name="Accent2 112 3" xfId="3266" xr:uid="{00000000-0005-0000-0000-00006C0C0000}"/>
    <cellStyle name="Accent2 113" xfId="3267" xr:uid="{00000000-0005-0000-0000-00006D0C0000}"/>
    <cellStyle name="Accent2 113 2" xfId="3268" xr:uid="{00000000-0005-0000-0000-00006E0C0000}"/>
    <cellStyle name="Accent2 113 2 2" xfId="3269" xr:uid="{00000000-0005-0000-0000-00006F0C0000}"/>
    <cellStyle name="Accent2 113 3" xfId="3270" xr:uid="{00000000-0005-0000-0000-0000700C0000}"/>
    <cellStyle name="Accent2 114" xfId="3271" xr:uid="{00000000-0005-0000-0000-0000710C0000}"/>
    <cellStyle name="Accent2 114 2" xfId="3272" xr:uid="{00000000-0005-0000-0000-0000720C0000}"/>
    <cellStyle name="Accent2 115" xfId="3273" xr:uid="{00000000-0005-0000-0000-0000730C0000}"/>
    <cellStyle name="Accent2 115 2" xfId="3274" xr:uid="{00000000-0005-0000-0000-0000740C0000}"/>
    <cellStyle name="Accent2 116" xfId="3275" xr:uid="{00000000-0005-0000-0000-0000750C0000}"/>
    <cellStyle name="Accent2 116 2" xfId="3276" xr:uid="{00000000-0005-0000-0000-0000760C0000}"/>
    <cellStyle name="Accent2 117" xfId="3277" xr:uid="{00000000-0005-0000-0000-0000770C0000}"/>
    <cellStyle name="Accent2 117 2" xfId="3278" xr:uid="{00000000-0005-0000-0000-0000780C0000}"/>
    <cellStyle name="Accent2 118" xfId="3279" xr:uid="{00000000-0005-0000-0000-0000790C0000}"/>
    <cellStyle name="Accent2 118 2" xfId="3280" xr:uid="{00000000-0005-0000-0000-00007A0C0000}"/>
    <cellStyle name="Accent2 119" xfId="3281" xr:uid="{00000000-0005-0000-0000-00007B0C0000}"/>
    <cellStyle name="Accent2 119 2" xfId="3282" xr:uid="{00000000-0005-0000-0000-00007C0C0000}"/>
    <cellStyle name="Accent2 12" xfId="3283" xr:uid="{00000000-0005-0000-0000-00007D0C0000}"/>
    <cellStyle name="Accent2 12 2" xfId="3284" xr:uid="{00000000-0005-0000-0000-00007E0C0000}"/>
    <cellStyle name="Accent2 12 2 2" xfId="3285" xr:uid="{00000000-0005-0000-0000-00007F0C0000}"/>
    <cellStyle name="Accent2 12 3" xfId="3286" xr:uid="{00000000-0005-0000-0000-0000800C0000}"/>
    <cellStyle name="Accent2 120" xfId="3287" xr:uid="{00000000-0005-0000-0000-0000810C0000}"/>
    <cellStyle name="Accent2 120 2" xfId="3288" xr:uid="{00000000-0005-0000-0000-0000820C0000}"/>
    <cellStyle name="Accent2 121" xfId="3289" xr:uid="{00000000-0005-0000-0000-0000830C0000}"/>
    <cellStyle name="Accent2 121 2" xfId="3290" xr:uid="{00000000-0005-0000-0000-0000840C0000}"/>
    <cellStyle name="Accent2 122" xfId="3291" xr:uid="{00000000-0005-0000-0000-0000850C0000}"/>
    <cellStyle name="Accent2 122 2" xfId="3292" xr:uid="{00000000-0005-0000-0000-0000860C0000}"/>
    <cellStyle name="Accent2 123" xfId="3293" xr:uid="{00000000-0005-0000-0000-0000870C0000}"/>
    <cellStyle name="Accent2 123 2" xfId="3294" xr:uid="{00000000-0005-0000-0000-0000880C0000}"/>
    <cellStyle name="Accent2 124" xfId="3295" xr:uid="{00000000-0005-0000-0000-0000890C0000}"/>
    <cellStyle name="Accent2 124 2" xfId="3296" xr:uid="{00000000-0005-0000-0000-00008A0C0000}"/>
    <cellStyle name="Accent2 125" xfId="3297" xr:uid="{00000000-0005-0000-0000-00008B0C0000}"/>
    <cellStyle name="Accent2 125 2" xfId="3298" xr:uid="{00000000-0005-0000-0000-00008C0C0000}"/>
    <cellStyle name="Accent2 126" xfId="3299" xr:uid="{00000000-0005-0000-0000-00008D0C0000}"/>
    <cellStyle name="Accent2 127" xfId="3300" xr:uid="{00000000-0005-0000-0000-00008E0C0000}"/>
    <cellStyle name="Accent2 128" xfId="3301" xr:uid="{00000000-0005-0000-0000-00008F0C0000}"/>
    <cellStyle name="Accent2 129" xfId="3302" xr:uid="{00000000-0005-0000-0000-0000900C0000}"/>
    <cellStyle name="Accent2 13" xfId="3303" xr:uid="{00000000-0005-0000-0000-0000910C0000}"/>
    <cellStyle name="Accent2 13 2" xfId="3304" xr:uid="{00000000-0005-0000-0000-0000920C0000}"/>
    <cellStyle name="Accent2 13 2 2" xfId="3305" xr:uid="{00000000-0005-0000-0000-0000930C0000}"/>
    <cellStyle name="Accent2 13 3" xfId="3306" xr:uid="{00000000-0005-0000-0000-0000940C0000}"/>
    <cellStyle name="Accent2 130" xfId="3307" xr:uid="{00000000-0005-0000-0000-0000950C0000}"/>
    <cellStyle name="Accent2 131" xfId="3308" xr:uid="{00000000-0005-0000-0000-0000960C0000}"/>
    <cellStyle name="Accent2 132" xfId="3309" xr:uid="{00000000-0005-0000-0000-0000970C0000}"/>
    <cellStyle name="Accent2 133" xfId="3310" xr:uid="{00000000-0005-0000-0000-0000980C0000}"/>
    <cellStyle name="Accent2 134" xfId="3311" xr:uid="{00000000-0005-0000-0000-0000990C0000}"/>
    <cellStyle name="Accent2 135" xfId="3312" xr:uid="{00000000-0005-0000-0000-00009A0C0000}"/>
    <cellStyle name="Accent2 136" xfId="3313" xr:uid="{00000000-0005-0000-0000-00009B0C0000}"/>
    <cellStyle name="Accent2 137" xfId="3314" xr:uid="{00000000-0005-0000-0000-00009C0C0000}"/>
    <cellStyle name="Accent2 138" xfId="3315" xr:uid="{00000000-0005-0000-0000-00009D0C0000}"/>
    <cellStyle name="Accent2 139" xfId="3316" xr:uid="{00000000-0005-0000-0000-00009E0C0000}"/>
    <cellStyle name="Accent2 14" xfId="3317" xr:uid="{00000000-0005-0000-0000-00009F0C0000}"/>
    <cellStyle name="Accent2 14 2" xfId="3318" xr:uid="{00000000-0005-0000-0000-0000A00C0000}"/>
    <cellStyle name="Accent2 14 2 2" xfId="3319" xr:uid="{00000000-0005-0000-0000-0000A10C0000}"/>
    <cellStyle name="Accent2 14 3" xfId="3320" xr:uid="{00000000-0005-0000-0000-0000A20C0000}"/>
    <cellStyle name="Accent2 140" xfId="3321" xr:uid="{00000000-0005-0000-0000-0000A30C0000}"/>
    <cellStyle name="Accent2 141" xfId="3322" xr:uid="{00000000-0005-0000-0000-0000A40C0000}"/>
    <cellStyle name="Accent2 142" xfId="3323" xr:uid="{00000000-0005-0000-0000-0000A50C0000}"/>
    <cellStyle name="Accent2 143" xfId="3324" xr:uid="{00000000-0005-0000-0000-0000A60C0000}"/>
    <cellStyle name="Accent2 144" xfId="3325" xr:uid="{00000000-0005-0000-0000-0000A70C0000}"/>
    <cellStyle name="Accent2 145" xfId="3326" xr:uid="{00000000-0005-0000-0000-0000A80C0000}"/>
    <cellStyle name="Accent2 146" xfId="3327" xr:uid="{00000000-0005-0000-0000-0000A90C0000}"/>
    <cellStyle name="Accent2 147" xfId="3328" xr:uid="{00000000-0005-0000-0000-0000AA0C0000}"/>
    <cellStyle name="Accent2 148" xfId="3329" xr:uid="{00000000-0005-0000-0000-0000AB0C0000}"/>
    <cellStyle name="Accent2 149" xfId="3330" xr:uid="{00000000-0005-0000-0000-0000AC0C0000}"/>
    <cellStyle name="Accent2 15" xfId="3331" xr:uid="{00000000-0005-0000-0000-0000AD0C0000}"/>
    <cellStyle name="Accent2 15 2" xfId="3332" xr:uid="{00000000-0005-0000-0000-0000AE0C0000}"/>
    <cellStyle name="Accent2 15 2 2" xfId="3333" xr:uid="{00000000-0005-0000-0000-0000AF0C0000}"/>
    <cellStyle name="Accent2 15 3" xfId="3334" xr:uid="{00000000-0005-0000-0000-0000B00C0000}"/>
    <cellStyle name="Accent2 150" xfId="3335" xr:uid="{00000000-0005-0000-0000-0000B10C0000}"/>
    <cellStyle name="Accent2 151" xfId="3336" xr:uid="{00000000-0005-0000-0000-0000B20C0000}"/>
    <cellStyle name="Accent2 152" xfId="3337" xr:uid="{00000000-0005-0000-0000-0000B30C0000}"/>
    <cellStyle name="Accent2 153" xfId="3338" xr:uid="{00000000-0005-0000-0000-0000B40C0000}"/>
    <cellStyle name="Accent2 154" xfId="3339" xr:uid="{00000000-0005-0000-0000-0000B50C0000}"/>
    <cellStyle name="Accent2 155" xfId="3340" xr:uid="{00000000-0005-0000-0000-0000B60C0000}"/>
    <cellStyle name="Accent2 156" xfId="3341" xr:uid="{00000000-0005-0000-0000-0000B70C0000}"/>
    <cellStyle name="Accent2 157" xfId="3342" xr:uid="{00000000-0005-0000-0000-0000B80C0000}"/>
    <cellStyle name="Accent2 158" xfId="3343" xr:uid="{00000000-0005-0000-0000-0000B90C0000}"/>
    <cellStyle name="Accent2 159" xfId="3344" xr:uid="{00000000-0005-0000-0000-0000BA0C0000}"/>
    <cellStyle name="Accent2 16" xfId="3345" xr:uid="{00000000-0005-0000-0000-0000BB0C0000}"/>
    <cellStyle name="Accent2 16 2" xfId="3346" xr:uid="{00000000-0005-0000-0000-0000BC0C0000}"/>
    <cellStyle name="Accent2 16 2 2" xfId="3347" xr:uid="{00000000-0005-0000-0000-0000BD0C0000}"/>
    <cellStyle name="Accent2 16 3" xfId="3348" xr:uid="{00000000-0005-0000-0000-0000BE0C0000}"/>
    <cellStyle name="Accent2 160" xfId="3349" xr:uid="{00000000-0005-0000-0000-0000BF0C0000}"/>
    <cellStyle name="Accent2 161" xfId="3350" xr:uid="{00000000-0005-0000-0000-0000C00C0000}"/>
    <cellStyle name="Accent2 162" xfId="3351" xr:uid="{00000000-0005-0000-0000-0000C10C0000}"/>
    <cellStyle name="Accent2 163" xfId="3352" xr:uid="{00000000-0005-0000-0000-0000C20C0000}"/>
    <cellStyle name="Accent2 164" xfId="3353" xr:uid="{00000000-0005-0000-0000-0000C30C0000}"/>
    <cellStyle name="Accent2 165" xfId="3354" xr:uid="{00000000-0005-0000-0000-0000C40C0000}"/>
    <cellStyle name="Accent2 166" xfId="3355" xr:uid="{00000000-0005-0000-0000-0000C50C0000}"/>
    <cellStyle name="Accent2 167" xfId="3356" xr:uid="{00000000-0005-0000-0000-0000C60C0000}"/>
    <cellStyle name="Accent2 168" xfId="3357" xr:uid="{00000000-0005-0000-0000-0000C70C0000}"/>
    <cellStyle name="Accent2 169" xfId="3358" xr:uid="{00000000-0005-0000-0000-0000C80C0000}"/>
    <cellStyle name="Accent2 17" xfId="3359" xr:uid="{00000000-0005-0000-0000-0000C90C0000}"/>
    <cellStyle name="Accent2 17 2" xfId="3360" xr:uid="{00000000-0005-0000-0000-0000CA0C0000}"/>
    <cellStyle name="Accent2 17 2 2" xfId="3361" xr:uid="{00000000-0005-0000-0000-0000CB0C0000}"/>
    <cellStyle name="Accent2 17 3" xfId="3362" xr:uid="{00000000-0005-0000-0000-0000CC0C0000}"/>
    <cellStyle name="Accent2 170" xfId="3363" xr:uid="{00000000-0005-0000-0000-0000CD0C0000}"/>
    <cellStyle name="Accent2 171" xfId="3364" xr:uid="{00000000-0005-0000-0000-0000CE0C0000}"/>
    <cellStyle name="Accent2 172" xfId="3365" xr:uid="{00000000-0005-0000-0000-0000CF0C0000}"/>
    <cellStyle name="Accent2 173" xfId="3366" xr:uid="{00000000-0005-0000-0000-0000D00C0000}"/>
    <cellStyle name="Accent2 174" xfId="3367" xr:uid="{00000000-0005-0000-0000-0000D10C0000}"/>
    <cellStyle name="Accent2 175" xfId="3368" xr:uid="{00000000-0005-0000-0000-0000D20C0000}"/>
    <cellStyle name="Accent2 176" xfId="3369" xr:uid="{00000000-0005-0000-0000-0000D30C0000}"/>
    <cellStyle name="Accent2 177" xfId="3370" xr:uid="{00000000-0005-0000-0000-0000D40C0000}"/>
    <cellStyle name="Accent2 178" xfId="3371" xr:uid="{00000000-0005-0000-0000-0000D50C0000}"/>
    <cellStyle name="Accent2 179" xfId="3372" xr:uid="{00000000-0005-0000-0000-0000D60C0000}"/>
    <cellStyle name="Accent2 18" xfId="3373" xr:uid="{00000000-0005-0000-0000-0000D70C0000}"/>
    <cellStyle name="Accent2 18 2" xfId="3374" xr:uid="{00000000-0005-0000-0000-0000D80C0000}"/>
    <cellStyle name="Accent2 18 2 2" xfId="3375" xr:uid="{00000000-0005-0000-0000-0000D90C0000}"/>
    <cellStyle name="Accent2 18 3" xfId="3376" xr:uid="{00000000-0005-0000-0000-0000DA0C0000}"/>
    <cellStyle name="Accent2 19" xfId="3377" xr:uid="{00000000-0005-0000-0000-0000DB0C0000}"/>
    <cellStyle name="Accent2 19 2" xfId="3378" xr:uid="{00000000-0005-0000-0000-0000DC0C0000}"/>
    <cellStyle name="Accent2 19 2 2" xfId="3379" xr:uid="{00000000-0005-0000-0000-0000DD0C0000}"/>
    <cellStyle name="Accent2 19 3" xfId="3380" xr:uid="{00000000-0005-0000-0000-0000DE0C0000}"/>
    <cellStyle name="Accent2 2" xfId="3381" xr:uid="{00000000-0005-0000-0000-0000DF0C0000}"/>
    <cellStyle name="Accent2 2 10" xfId="3382" xr:uid="{00000000-0005-0000-0000-0000E00C0000}"/>
    <cellStyle name="Accent2 2 10 2" xfId="3383" xr:uid="{00000000-0005-0000-0000-0000E10C0000}"/>
    <cellStyle name="Accent2 2 11" xfId="3384" xr:uid="{00000000-0005-0000-0000-0000E20C0000}"/>
    <cellStyle name="Accent2 2 12" xfId="3385" xr:uid="{00000000-0005-0000-0000-0000E30C0000}"/>
    <cellStyle name="Accent2 2 2" xfId="3386" xr:uid="{00000000-0005-0000-0000-0000E40C0000}"/>
    <cellStyle name="Accent2 2 2 2" xfId="3387" xr:uid="{00000000-0005-0000-0000-0000E50C0000}"/>
    <cellStyle name="Accent2 2 2 2 2" xfId="3388" xr:uid="{00000000-0005-0000-0000-0000E60C0000}"/>
    <cellStyle name="Accent2 2 2 3" xfId="3389" xr:uid="{00000000-0005-0000-0000-0000E70C0000}"/>
    <cellStyle name="Accent2 2 2 3 2" xfId="3390" xr:uid="{00000000-0005-0000-0000-0000E80C0000}"/>
    <cellStyle name="Accent2 2 2 3 2 2" xfId="3391" xr:uid="{00000000-0005-0000-0000-0000E90C0000}"/>
    <cellStyle name="Accent2 2 2 3 3" xfId="3392" xr:uid="{00000000-0005-0000-0000-0000EA0C0000}"/>
    <cellStyle name="Accent2 2 2 4" xfId="3393" xr:uid="{00000000-0005-0000-0000-0000EB0C0000}"/>
    <cellStyle name="Accent2 2 3" xfId="3394" xr:uid="{00000000-0005-0000-0000-0000EC0C0000}"/>
    <cellStyle name="Accent2 2 3 2" xfId="3395" xr:uid="{00000000-0005-0000-0000-0000ED0C0000}"/>
    <cellStyle name="Accent2 2 3 2 2" xfId="3396" xr:uid="{00000000-0005-0000-0000-0000EE0C0000}"/>
    <cellStyle name="Accent2 2 3 3" xfId="3397" xr:uid="{00000000-0005-0000-0000-0000EF0C0000}"/>
    <cellStyle name="Accent2 2 3 3 2" xfId="3398" xr:uid="{00000000-0005-0000-0000-0000F00C0000}"/>
    <cellStyle name="Accent2 2 3 3 2 2" xfId="3399" xr:uid="{00000000-0005-0000-0000-0000F10C0000}"/>
    <cellStyle name="Accent2 2 3 3 3" xfId="3400" xr:uid="{00000000-0005-0000-0000-0000F20C0000}"/>
    <cellStyle name="Accent2 2 3 4" xfId="3401" xr:uid="{00000000-0005-0000-0000-0000F30C0000}"/>
    <cellStyle name="Accent2 2 4" xfId="3402" xr:uid="{00000000-0005-0000-0000-0000F40C0000}"/>
    <cellStyle name="Accent2 2 4 2" xfId="3403" xr:uid="{00000000-0005-0000-0000-0000F50C0000}"/>
    <cellStyle name="Accent2 2 4 2 2" xfId="3404" xr:uid="{00000000-0005-0000-0000-0000F60C0000}"/>
    <cellStyle name="Accent2 2 4 3" xfId="3405" xr:uid="{00000000-0005-0000-0000-0000F70C0000}"/>
    <cellStyle name="Accent2 2 5" xfId="3406" xr:uid="{00000000-0005-0000-0000-0000F80C0000}"/>
    <cellStyle name="Accent2 2 5 2" xfId="3407" xr:uid="{00000000-0005-0000-0000-0000F90C0000}"/>
    <cellStyle name="Accent2 2 5 2 2" xfId="3408" xr:uid="{00000000-0005-0000-0000-0000FA0C0000}"/>
    <cellStyle name="Accent2 2 5 3" xfId="3409" xr:uid="{00000000-0005-0000-0000-0000FB0C0000}"/>
    <cellStyle name="Accent2 2 5 3 2" xfId="3410" xr:uid="{00000000-0005-0000-0000-0000FC0C0000}"/>
    <cellStyle name="Accent2 2 5 3 2 2" xfId="3411" xr:uid="{00000000-0005-0000-0000-0000FD0C0000}"/>
    <cellStyle name="Accent2 2 5 3 3" xfId="3412" xr:uid="{00000000-0005-0000-0000-0000FE0C0000}"/>
    <cellStyle name="Accent2 2 5 4" xfId="3413" xr:uid="{00000000-0005-0000-0000-0000FF0C0000}"/>
    <cellStyle name="Accent2 2 6" xfId="3414" xr:uid="{00000000-0005-0000-0000-0000000D0000}"/>
    <cellStyle name="Accent2 2 6 2" xfId="3415" xr:uid="{00000000-0005-0000-0000-0000010D0000}"/>
    <cellStyle name="Accent2 2 7" xfId="3416" xr:uid="{00000000-0005-0000-0000-0000020D0000}"/>
    <cellStyle name="Accent2 2 7 2" xfId="3417" xr:uid="{00000000-0005-0000-0000-0000030D0000}"/>
    <cellStyle name="Accent2 2 8" xfId="3418" xr:uid="{00000000-0005-0000-0000-0000040D0000}"/>
    <cellStyle name="Accent2 2 8 2" xfId="3419" xr:uid="{00000000-0005-0000-0000-0000050D0000}"/>
    <cellStyle name="Accent2 2 8 2 2" xfId="3420" xr:uid="{00000000-0005-0000-0000-0000060D0000}"/>
    <cellStyle name="Accent2 2 8 3" xfId="3421" xr:uid="{00000000-0005-0000-0000-0000070D0000}"/>
    <cellStyle name="Accent2 2 9" xfId="3422" xr:uid="{00000000-0005-0000-0000-0000080D0000}"/>
    <cellStyle name="Accent2 2 9 2" xfId="3423" xr:uid="{00000000-0005-0000-0000-0000090D0000}"/>
    <cellStyle name="Accent2 2 9 2 2" xfId="3424" xr:uid="{00000000-0005-0000-0000-00000A0D0000}"/>
    <cellStyle name="Accent2 2 9 3" xfId="3425" xr:uid="{00000000-0005-0000-0000-00000B0D0000}"/>
    <cellStyle name="Accent2 20" xfId="3426" xr:uid="{00000000-0005-0000-0000-00000C0D0000}"/>
    <cellStyle name="Accent2 20 2" xfId="3427" xr:uid="{00000000-0005-0000-0000-00000D0D0000}"/>
    <cellStyle name="Accent2 20 2 2" xfId="3428" xr:uid="{00000000-0005-0000-0000-00000E0D0000}"/>
    <cellStyle name="Accent2 20 3" xfId="3429" xr:uid="{00000000-0005-0000-0000-00000F0D0000}"/>
    <cellStyle name="Accent2 21" xfId="3430" xr:uid="{00000000-0005-0000-0000-0000100D0000}"/>
    <cellStyle name="Accent2 21 2" xfId="3431" xr:uid="{00000000-0005-0000-0000-0000110D0000}"/>
    <cellStyle name="Accent2 21 2 2" xfId="3432" xr:uid="{00000000-0005-0000-0000-0000120D0000}"/>
    <cellStyle name="Accent2 21 3" xfId="3433" xr:uid="{00000000-0005-0000-0000-0000130D0000}"/>
    <cellStyle name="Accent2 22" xfId="3434" xr:uid="{00000000-0005-0000-0000-0000140D0000}"/>
    <cellStyle name="Accent2 22 2" xfId="3435" xr:uid="{00000000-0005-0000-0000-0000150D0000}"/>
    <cellStyle name="Accent2 22 2 2" xfId="3436" xr:uid="{00000000-0005-0000-0000-0000160D0000}"/>
    <cellStyle name="Accent2 22 3" xfId="3437" xr:uid="{00000000-0005-0000-0000-0000170D0000}"/>
    <cellStyle name="Accent2 23" xfId="3438" xr:uid="{00000000-0005-0000-0000-0000180D0000}"/>
    <cellStyle name="Accent2 23 2" xfId="3439" xr:uid="{00000000-0005-0000-0000-0000190D0000}"/>
    <cellStyle name="Accent2 23 2 2" xfId="3440" xr:uid="{00000000-0005-0000-0000-00001A0D0000}"/>
    <cellStyle name="Accent2 23 3" xfId="3441" xr:uid="{00000000-0005-0000-0000-00001B0D0000}"/>
    <cellStyle name="Accent2 24" xfId="3442" xr:uid="{00000000-0005-0000-0000-00001C0D0000}"/>
    <cellStyle name="Accent2 24 2" xfId="3443" xr:uid="{00000000-0005-0000-0000-00001D0D0000}"/>
    <cellStyle name="Accent2 24 2 2" xfId="3444" xr:uid="{00000000-0005-0000-0000-00001E0D0000}"/>
    <cellStyle name="Accent2 24 3" xfId="3445" xr:uid="{00000000-0005-0000-0000-00001F0D0000}"/>
    <cellStyle name="Accent2 25" xfId="3446" xr:uid="{00000000-0005-0000-0000-0000200D0000}"/>
    <cellStyle name="Accent2 25 2" xfId="3447" xr:uid="{00000000-0005-0000-0000-0000210D0000}"/>
    <cellStyle name="Accent2 25 2 2" xfId="3448" xr:uid="{00000000-0005-0000-0000-0000220D0000}"/>
    <cellStyle name="Accent2 25 3" xfId="3449" xr:uid="{00000000-0005-0000-0000-0000230D0000}"/>
    <cellStyle name="Accent2 26" xfId="3450" xr:uid="{00000000-0005-0000-0000-0000240D0000}"/>
    <cellStyle name="Accent2 26 2" xfId="3451" xr:uid="{00000000-0005-0000-0000-0000250D0000}"/>
    <cellStyle name="Accent2 26 2 2" xfId="3452" xr:uid="{00000000-0005-0000-0000-0000260D0000}"/>
    <cellStyle name="Accent2 26 3" xfId="3453" xr:uid="{00000000-0005-0000-0000-0000270D0000}"/>
    <cellStyle name="Accent2 27" xfId="3454" xr:uid="{00000000-0005-0000-0000-0000280D0000}"/>
    <cellStyle name="Accent2 27 2" xfId="3455" xr:uid="{00000000-0005-0000-0000-0000290D0000}"/>
    <cellStyle name="Accent2 27 2 2" xfId="3456" xr:uid="{00000000-0005-0000-0000-00002A0D0000}"/>
    <cellStyle name="Accent2 27 3" xfId="3457" xr:uid="{00000000-0005-0000-0000-00002B0D0000}"/>
    <cellStyle name="Accent2 28" xfId="3458" xr:uid="{00000000-0005-0000-0000-00002C0D0000}"/>
    <cellStyle name="Accent2 28 2" xfId="3459" xr:uid="{00000000-0005-0000-0000-00002D0D0000}"/>
    <cellStyle name="Accent2 28 2 2" xfId="3460" xr:uid="{00000000-0005-0000-0000-00002E0D0000}"/>
    <cellStyle name="Accent2 28 3" xfId="3461" xr:uid="{00000000-0005-0000-0000-00002F0D0000}"/>
    <cellStyle name="Accent2 29" xfId="3462" xr:uid="{00000000-0005-0000-0000-0000300D0000}"/>
    <cellStyle name="Accent2 29 2" xfId="3463" xr:uid="{00000000-0005-0000-0000-0000310D0000}"/>
    <cellStyle name="Accent2 29 2 2" xfId="3464" xr:uid="{00000000-0005-0000-0000-0000320D0000}"/>
    <cellStyle name="Accent2 29 3" xfId="3465" xr:uid="{00000000-0005-0000-0000-0000330D0000}"/>
    <cellStyle name="Accent2 3" xfId="3466" xr:uid="{00000000-0005-0000-0000-0000340D0000}"/>
    <cellStyle name="Accent2 3 10" xfId="3467" xr:uid="{00000000-0005-0000-0000-0000350D0000}"/>
    <cellStyle name="Accent2 3 10 2" xfId="3468" xr:uid="{00000000-0005-0000-0000-0000360D0000}"/>
    <cellStyle name="Accent2 3 11" xfId="3469" xr:uid="{00000000-0005-0000-0000-0000370D0000}"/>
    <cellStyle name="Accent2 3 2" xfId="3470" xr:uid="{00000000-0005-0000-0000-0000380D0000}"/>
    <cellStyle name="Accent2 3 2 2" xfId="3471" xr:uid="{00000000-0005-0000-0000-0000390D0000}"/>
    <cellStyle name="Accent2 3 2 2 2" xfId="3472" xr:uid="{00000000-0005-0000-0000-00003A0D0000}"/>
    <cellStyle name="Accent2 3 2 3" xfId="3473" xr:uid="{00000000-0005-0000-0000-00003B0D0000}"/>
    <cellStyle name="Accent2 3 2 3 2" xfId="3474" xr:uid="{00000000-0005-0000-0000-00003C0D0000}"/>
    <cellStyle name="Accent2 3 2 3 2 2" xfId="3475" xr:uid="{00000000-0005-0000-0000-00003D0D0000}"/>
    <cellStyle name="Accent2 3 2 3 3" xfId="3476" xr:uid="{00000000-0005-0000-0000-00003E0D0000}"/>
    <cellStyle name="Accent2 3 2 4" xfId="3477" xr:uid="{00000000-0005-0000-0000-00003F0D0000}"/>
    <cellStyle name="Accent2 3 3" xfId="3478" xr:uid="{00000000-0005-0000-0000-0000400D0000}"/>
    <cellStyle name="Accent2 3 3 2" xfId="3479" xr:uid="{00000000-0005-0000-0000-0000410D0000}"/>
    <cellStyle name="Accent2 3 3 2 2" xfId="3480" xr:uid="{00000000-0005-0000-0000-0000420D0000}"/>
    <cellStyle name="Accent2 3 3 3" xfId="3481" xr:uid="{00000000-0005-0000-0000-0000430D0000}"/>
    <cellStyle name="Accent2 3 3 3 2" xfId="3482" xr:uid="{00000000-0005-0000-0000-0000440D0000}"/>
    <cellStyle name="Accent2 3 3 3 2 2" xfId="3483" xr:uid="{00000000-0005-0000-0000-0000450D0000}"/>
    <cellStyle name="Accent2 3 3 3 3" xfId="3484" xr:uid="{00000000-0005-0000-0000-0000460D0000}"/>
    <cellStyle name="Accent2 3 3 4" xfId="3485" xr:uid="{00000000-0005-0000-0000-0000470D0000}"/>
    <cellStyle name="Accent2 3 4" xfId="3486" xr:uid="{00000000-0005-0000-0000-0000480D0000}"/>
    <cellStyle name="Accent2 3 4 2" xfId="3487" xr:uid="{00000000-0005-0000-0000-0000490D0000}"/>
    <cellStyle name="Accent2 3 4 2 2" xfId="3488" xr:uid="{00000000-0005-0000-0000-00004A0D0000}"/>
    <cellStyle name="Accent2 3 4 3" xfId="3489" xr:uid="{00000000-0005-0000-0000-00004B0D0000}"/>
    <cellStyle name="Accent2 3 5" xfId="3490" xr:uid="{00000000-0005-0000-0000-00004C0D0000}"/>
    <cellStyle name="Accent2 3 5 2" xfId="3491" xr:uid="{00000000-0005-0000-0000-00004D0D0000}"/>
    <cellStyle name="Accent2 3 5 2 2" xfId="3492" xr:uid="{00000000-0005-0000-0000-00004E0D0000}"/>
    <cellStyle name="Accent2 3 5 3" xfId="3493" xr:uid="{00000000-0005-0000-0000-00004F0D0000}"/>
    <cellStyle name="Accent2 3 5 3 2" xfId="3494" xr:uid="{00000000-0005-0000-0000-0000500D0000}"/>
    <cellStyle name="Accent2 3 5 3 2 2" xfId="3495" xr:uid="{00000000-0005-0000-0000-0000510D0000}"/>
    <cellStyle name="Accent2 3 5 3 3" xfId="3496" xr:uid="{00000000-0005-0000-0000-0000520D0000}"/>
    <cellStyle name="Accent2 3 5 4" xfId="3497" xr:uid="{00000000-0005-0000-0000-0000530D0000}"/>
    <cellStyle name="Accent2 3 6" xfId="3498" xr:uid="{00000000-0005-0000-0000-0000540D0000}"/>
    <cellStyle name="Accent2 3 6 2" xfId="3499" xr:uid="{00000000-0005-0000-0000-0000550D0000}"/>
    <cellStyle name="Accent2 3 7" xfId="3500" xr:uid="{00000000-0005-0000-0000-0000560D0000}"/>
    <cellStyle name="Accent2 3 7 2" xfId="3501" xr:uid="{00000000-0005-0000-0000-0000570D0000}"/>
    <cellStyle name="Accent2 3 8" xfId="3502" xr:uid="{00000000-0005-0000-0000-0000580D0000}"/>
    <cellStyle name="Accent2 3 8 2" xfId="3503" xr:uid="{00000000-0005-0000-0000-0000590D0000}"/>
    <cellStyle name="Accent2 3 8 2 2" xfId="3504" xr:uid="{00000000-0005-0000-0000-00005A0D0000}"/>
    <cellStyle name="Accent2 3 8 3" xfId="3505" xr:uid="{00000000-0005-0000-0000-00005B0D0000}"/>
    <cellStyle name="Accent2 3 9" xfId="3506" xr:uid="{00000000-0005-0000-0000-00005C0D0000}"/>
    <cellStyle name="Accent2 3 9 2" xfId="3507" xr:uid="{00000000-0005-0000-0000-00005D0D0000}"/>
    <cellStyle name="Accent2 3 9 2 2" xfId="3508" xr:uid="{00000000-0005-0000-0000-00005E0D0000}"/>
    <cellStyle name="Accent2 3 9 3" xfId="3509" xr:uid="{00000000-0005-0000-0000-00005F0D0000}"/>
    <cellStyle name="Accent2 30" xfId="3510" xr:uid="{00000000-0005-0000-0000-0000600D0000}"/>
    <cellStyle name="Accent2 30 2" xfId="3511" xr:uid="{00000000-0005-0000-0000-0000610D0000}"/>
    <cellStyle name="Accent2 30 2 2" xfId="3512" xr:uid="{00000000-0005-0000-0000-0000620D0000}"/>
    <cellStyle name="Accent2 30 3" xfId="3513" xr:uid="{00000000-0005-0000-0000-0000630D0000}"/>
    <cellStyle name="Accent2 31" xfId="3514" xr:uid="{00000000-0005-0000-0000-0000640D0000}"/>
    <cellStyle name="Accent2 31 2" xfId="3515" xr:uid="{00000000-0005-0000-0000-0000650D0000}"/>
    <cellStyle name="Accent2 31 2 2" xfId="3516" xr:uid="{00000000-0005-0000-0000-0000660D0000}"/>
    <cellStyle name="Accent2 31 3" xfId="3517" xr:uid="{00000000-0005-0000-0000-0000670D0000}"/>
    <cellStyle name="Accent2 32" xfId="3518" xr:uid="{00000000-0005-0000-0000-0000680D0000}"/>
    <cellStyle name="Accent2 32 2" xfId="3519" xr:uid="{00000000-0005-0000-0000-0000690D0000}"/>
    <cellStyle name="Accent2 32 2 2" xfId="3520" xr:uid="{00000000-0005-0000-0000-00006A0D0000}"/>
    <cellStyle name="Accent2 32 3" xfId="3521" xr:uid="{00000000-0005-0000-0000-00006B0D0000}"/>
    <cellStyle name="Accent2 33" xfId="3522" xr:uid="{00000000-0005-0000-0000-00006C0D0000}"/>
    <cellStyle name="Accent2 33 2" xfId="3523" xr:uid="{00000000-0005-0000-0000-00006D0D0000}"/>
    <cellStyle name="Accent2 33 2 2" xfId="3524" xr:uid="{00000000-0005-0000-0000-00006E0D0000}"/>
    <cellStyle name="Accent2 33 3" xfId="3525" xr:uid="{00000000-0005-0000-0000-00006F0D0000}"/>
    <cellStyle name="Accent2 34" xfId="3526" xr:uid="{00000000-0005-0000-0000-0000700D0000}"/>
    <cellStyle name="Accent2 34 2" xfId="3527" xr:uid="{00000000-0005-0000-0000-0000710D0000}"/>
    <cellStyle name="Accent2 34 2 2" xfId="3528" xr:uid="{00000000-0005-0000-0000-0000720D0000}"/>
    <cellStyle name="Accent2 34 3" xfId="3529" xr:uid="{00000000-0005-0000-0000-0000730D0000}"/>
    <cellStyle name="Accent2 35" xfId="3530" xr:uid="{00000000-0005-0000-0000-0000740D0000}"/>
    <cellStyle name="Accent2 35 2" xfId="3531" xr:uid="{00000000-0005-0000-0000-0000750D0000}"/>
    <cellStyle name="Accent2 35 2 2" xfId="3532" xr:uid="{00000000-0005-0000-0000-0000760D0000}"/>
    <cellStyle name="Accent2 35 3" xfId="3533" xr:uid="{00000000-0005-0000-0000-0000770D0000}"/>
    <cellStyle name="Accent2 36" xfId="3534" xr:uid="{00000000-0005-0000-0000-0000780D0000}"/>
    <cellStyle name="Accent2 36 2" xfId="3535" xr:uid="{00000000-0005-0000-0000-0000790D0000}"/>
    <cellStyle name="Accent2 36 2 2" xfId="3536" xr:uid="{00000000-0005-0000-0000-00007A0D0000}"/>
    <cellStyle name="Accent2 36 3" xfId="3537" xr:uid="{00000000-0005-0000-0000-00007B0D0000}"/>
    <cellStyle name="Accent2 37" xfId="3538" xr:uid="{00000000-0005-0000-0000-00007C0D0000}"/>
    <cellStyle name="Accent2 37 2" xfId="3539" xr:uid="{00000000-0005-0000-0000-00007D0D0000}"/>
    <cellStyle name="Accent2 37 2 2" xfId="3540" xr:uid="{00000000-0005-0000-0000-00007E0D0000}"/>
    <cellStyle name="Accent2 37 3" xfId="3541" xr:uid="{00000000-0005-0000-0000-00007F0D0000}"/>
    <cellStyle name="Accent2 38" xfId="3542" xr:uid="{00000000-0005-0000-0000-0000800D0000}"/>
    <cellStyle name="Accent2 38 2" xfId="3543" xr:uid="{00000000-0005-0000-0000-0000810D0000}"/>
    <cellStyle name="Accent2 38 2 2" xfId="3544" xr:uid="{00000000-0005-0000-0000-0000820D0000}"/>
    <cellStyle name="Accent2 38 3" xfId="3545" xr:uid="{00000000-0005-0000-0000-0000830D0000}"/>
    <cellStyle name="Accent2 39" xfId="3546" xr:uid="{00000000-0005-0000-0000-0000840D0000}"/>
    <cellStyle name="Accent2 39 2" xfId="3547" xr:uid="{00000000-0005-0000-0000-0000850D0000}"/>
    <cellStyle name="Accent2 39 2 2" xfId="3548" xr:uid="{00000000-0005-0000-0000-0000860D0000}"/>
    <cellStyle name="Accent2 39 3" xfId="3549" xr:uid="{00000000-0005-0000-0000-0000870D0000}"/>
    <cellStyle name="Accent2 4" xfId="3550" xr:uid="{00000000-0005-0000-0000-0000880D0000}"/>
    <cellStyle name="Accent2 4 2" xfId="3551" xr:uid="{00000000-0005-0000-0000-0000890D0000}"/>
    <cellStyle name="Accent2 4 2 2" xfId="3552" xr:uid="{00000000-0005-0000-0000-00008A0D0000}"/>
    <cellStyle name="Accent2 4 2 2 2" xfId="3553" xr:uid="{00000000-0005-0000-0000-00008B0D0000}"/>
    <cellStyle name="Accent2 4 2 3" xfId="3554" xr:uid="{00000000-0005-0000-0000-00008C0D0000}"/>
    <cellStyle name="Accent2 4 2 3 2" xfId="3555" xr:uid="{00000000-0005-0000-0000-00008D0D0000}"/>
    <cellStyle name="Accent2 4 2 3 2 2" xfId="3556" xr:uid="{00000000-0005-0000-0000-00008E0D0000}"/>
    <cellStyle name="Accent2 4 2 3 3" xfId="3557" xr:uid="{00000000-0005-0000-0000-00008F0D0000}"/>
    <cellStyle name="Accent2 4 2 4" xfId="3558" xr:uid="{00000000-0005-0000-0000-0000900D0000}"/>
    <cellStyle name="Accent2 4 3" xfId="3559" xr:uid="{00000000-0005-0000-0000-0000910D0000}"/>
    <cellStyle name="Accent2 4 3 2" xfId="3560" xr:uid="{00000000-0005-0000-0000-0000920D0000}"/>
    <cellStyle name="Accent2 4 3 2 2" xfId="3561" xr:uid="{00000000-0005-0000-0000-0000930D0000}"/>
    <cellStyle name="Accent2 4 3 3" xfId="3562" xr:uid="{00000000-0005-0000-0000-0000940D0000}"/>
    <cellStyle name="Accent2 4 3 3 2" xfId="3563" xr:uid="{00000000-0005-0000-0000-0000950D0000}"/>
    <cellStyle name="Accent2 4 3 3 2 2" xfId="3564" xr:uid="{00000000-0005-0000-0000-0000960D0000}"/>
    <cellStyle name="Accent2 4 3 3 3" xfId="3565" xr:uid="{00000000-0005-0000-0000-0000970D0000}"/>
    <cellStyle name="Accent2 4 3 4" xfId="3566" xr:uid="{00000000-0005-0000-0000-0000980D0000}"/>
    <cellStyle name="Accent2 4 4" xfId="3567" xr:uid="{00000000-0005-0000-0000-0000990D0000}"/>
    <cellStyle name="Accent2 4 4 2" xfId="3568" xr:uid="{00000000-0005-0000-0000-00009A0D0000}"/>
    <cellStyle name="Accent2 4 4 2 2" xfId="3569" xr:uid="{00000000-0005-0000-0000-00009B0D0000}"/>
    <cellStyle name="Accent2 4 4 3" xfId="3570" xr:uid="{00000000-0005-0000-0000-00009C0D0000}"/>
    <cellStyle name="Accent2 4 5" xfId="3571" xr:uid="{00000000-0005-0000-0000-00009D0D0000}"/>
    <cellStyle name="Accent2 4 5 2" xfId="3572" xr:uid="{00000000-0005-0000-0000-00009E0D0000}"/>
    <cellStyle name="Accent2 4 6" xfId="3573" xr:uid="{00000000-0005-0000-0000-00009F0D0000}"/>
    <cellStyle name="Accent2 4 6 2" xfId="3574" xr:uid="{00000000-0005-0000-0000-0000A00D0000}"/>
    <cellStyle name="Accent2 4 7" xfId="3575" xr:uid="{00000000-0005-0000-0000-0000A10D0000}"/>
    <cellStyle name="Accent2 40" xfId="3576" xr:uid="{00000000-0005-0000-0000-0000A20D0000}"/>
    <cellStyle name="Accent2 40 2" xfId="3577" xr:uid="{00000000-0005-0000-0000-0000A30D0000}"/>
    <cellStyle name="Accent2 40 2 2" xfId="3578" xr:uid="{00000000-0005-0000-0000-0000A40D0000}"/>
    <cellStyle name="Accent2 40 3" xfId="3579" xr:uid="{00000000-0005-0000-0000-0000A50D0000}"/>
    <cellStyle name="Accent2 41" xfId="3580" xr:uid="{00000000-0005-0000-0000-0000A60D0000}"/>
    <cellStyle name="Accent2 41 2" xfId="3581" xr:uid="{00000000-0005-0000-0000-0000A70D0000}"/>
    <cellStyle name="Accent2 41 2 2" xfId="3582" xr:uid="{00000000-0005-0000-0000-0000A80D0000}"/>
    <cellStyle name="Accent2 41 3" xfId="3583" xr:uid="{00000000-0005-0000-0000-0000A90D0000}"/>
    <cellStyle name="Accent2 42" xfId="3584" xr:uid="{00000000-0005-0000-0000-0000AA0D0000}"/>
    <cellStyle name="Accent2 42 2" xfId="3585" xr:uid="{00000000-0005-0000-0000-0000AB0D0000}"/>
    <cellStyle name="Accent2 42 2 2" xfId="3586" xr:uid="{00000000-0005-0000-0000-0000AC0D0000}"/>
    <cellStyle name="Accent2 42 3" xfId="3587" xr:uid="{00000000-0005-0000-0000-0000AD0D0000}"/>
    <cellStyle name="Accent2 43" xfId="3588" xr:uid="{00000000-0005-0000-0000-0000AE0D0000}"/>
    <cellStyle name="Accent2 43 2" xfId="3589" xr:uid="{00000000-0005-0000-0000-0000AF0D0000}"/>
    <cellStyle name="Accent2 43 2 2" xfId="3590" xr:uid="{00000000-0005-0000-0000-0000B00D0000}"/>
    <cellStyle name="Accent2 43 3" xfId="3591" xr:uid="{00000000-0005-0000-0000-0000B10D0000}"/>
    <cellStyle name="Accent2 44" xfId="3592" xr:uid="{00000000-0005-0000-0000-0000B20D0000}"/>
    <cellStyle name="Accent2 44 2" xfId="3593" xr:uid="{00000000-0005-0000-0000-0000B30D0000}"/>
    <cellStyle name="Accent2 44 2 2" xfId="3594" xr:uid="{00000000-0005-0000-0000-0000B40D0000}"/>
    <cellStyle name="Accent2 44 3" xfId="3595" xr:uid="{00000000-0005-0000-0000-0000B50D0000}"/>
    <cellStyle name="Accent2 45" xfId="3596" xr:uid="{00000000-0005-0000-0000-0000B60D0000}"/>
    <cellStyle name="Accent2 45 2" xfId="3597" xr:uid="{00000000-0005-0000-0000-0000B70D0000}"/>
    <cellStyle name="Accent2 45 2 2" xfId="3598" xr:uid="{00000000-0005-0000-0000-0000B80D0000}"/>
    <cellStyle name="Accent2 45 3" xfId="3599" xr:uid="{00000000-0005-0000-0000-0000B90D0000}"/>
    <cellStyle name="Accent2 46" xfId="3600" xr:uid="{00000000-0005-0000-0000-0000BA0D0000}"/>
    <cellStyle name="Accent2 46 2" xfId="3601" xr:uid="{00000000-0005-0000-0000-0000BB0D0000}"/>
    <cellStyle name="Accent2 46 2 2" xfId="3602" xr:uid="{00000000-0005-0000-0000-0000BC0D0000}"/>
    <cellStyle name="Accent2 46 3" xfId="3603" xr:uid="{00000000-0005-0000-0000-0000BD0D0000}"/>
    <cellStyle name="Accent2 47" xfId="3604" xr:uid="{00000000-0005-0000-0000-0000BE0D0000}"/>
    <cellStyle name="Accent2 47 2" xfId="3605" xr:uid="{00000000-0005-0000-0000-0000BF0D0000}"/>
    <cellStyle name="Accent2 47 2 2" xfId="3606" xr:uid="{00000000-0005-0000-0000-0000C00D0000}"/>
    <cellStyle name="Accent2 47 3" xfId="3607" xr:uid="{00000000-0005-0000-0000-0000C10D0000}"/>
    <cellStyle name="Accent2 48" xfId="3608" xr:uid="{00000000-0005-0000-0000-0000C20D0000}"/>
    <cellStyle name="Accent2 48 2" xfId="3609" xr:uid="{00000000-0005-0000-0000-0000C30D0000}"/>
    <cellStyle name="Accent2 48 2 2" xfId="3610" xr:uid="{00000000-0005-0000-0000-0000C40D0000}"/>
    <cellStyle name="Accent2 48 3" xfId="3611" xr:uid="{00000000-0005-0000-0000-0000C50D0000}"/>
    <cellStyle name="Accent2 48 3 2" xfId="3612" xr:uid="{00000000-0005-0000-0000-0000C60D0000}"/>
    <cellStyle name="Accent2 48 3 2 2" xfId="3613" xr:uid="{00000000-0005-0000-0000-0000C70D0000}"/>
    <cellStyle name="Accent2 48 3 3" xfId="3614" xr:uid="{00000000-0005-0000-0000-0000C80D0000}"/>
    <cellStyle name="Accent2 48 4" xfId="3615" xr:uid="{00000000-0005-0000-0000-0000C90D0000}"/>
    <cellStyle name="Accent2 49" xfId="3616" xr:uid="{00000000-0005-0000-0000-0000CA0D0000}"/>
    <cellStyle name="Accent2 49 2" xfId="3617" xr:uid="{00000000-0005-0000-0000-0000CB0D0000}"/>
    <cellStyle name="Accent2 49 2 2" xfId="3618" xr:uid="{00000000-0005-0000-0000-0000CC0D0000}"/>
    <cellStyle name="Accent2 49 3" xfId="3619" xr:uid="{00000000-0005-0000-0000-0000CD0D0000}"/>
    <cellStyle name="Accent2 49 3 2" xfId="3620" xr:uid="{00000000-0005-0000-0000-0000CE0D0000}"/>
    <cellStyle name="Accent2 49 3 2 2" xfId="3621" xr:uid="{00000000-0005-0000-0000-0000CF0D0000}"/>
    <cellStyle name="Accent2 49 3 3" xfId="3622" xr:uid="{00000000-0005-0000-0000-0000D00D0000}"/>
    <cellStyle name="Accent2 49 4" xfId="3623" xr:uid="{00000000-0005-0000-0000-0000D10D0000}"/>
    <cellStyle name="Accent2 5" xfId="3624" xr:uid="{00000000-0005-0000-0000-0000D20D0000}"/>
    <cellStyle name="Accent2 5 2" xfId="3625" xr:uid="{00000000-0005-0000-0000-0000D30D0000}"/>
    <cellStyle name="Accent2 5 2 2" xfId="3626" xr:uid="{00000000-0005-0000-0000-0000D40D0000}"/>
    <cellStyle name="Accent2 5 2 2 2" xfId="3627" xr:uid="{00000000-0005-0000-0000-0000D50D0000}"/>
    <cellStyle name="Accent2 5 2 3" xfId="3628" xr:uid="{00000000-0005-0000-0000-0000D60D0000}"/>
    <cellStyle name="Accent2 5 2 3 2" xfId="3629" xr:uid="{00000000-0005-0000-0000-0000D70D0000}"/>
    <cellStyle name="Accent2 5 2 3 2 2" xfId="3630" xr:uid="{00000000-0005-0000-0000-0000D80D0000}"/>
    <cellStyle name="Accent2 5 2 3 3" xfId="3631" xr:uid="{00000000-0005-0000-0000-0000D90D0000}"/>
    <cellStyle name="Accent2 5 2 4" xfId="3632" xr:uid="{00000000-0005-0000-0000-0000DA0D0000}"/>
    <cellStyle name="Accent2 5 3" xfId="3633" xr:uid="{00000000-0005-0000-0000-0000DB0D0000}"/>
    <cellStyle name="Accent2 5 3 2" xfId="3634" xr:uid="{00000000-0005-0000-0000-0000DC0D0000}"/>
    <cellStyle name="Accent2 5 3 2 2" xfId="3635" xr:uid="{00000000-0005-0000-0000-0000DD0D0000}"/>
    <cellStyle name="Accent2 5 3 3" xfId="3636" xr:uid="{00000000-0005-0000-0000-0000DE0D0000}"/>
    <cellStyle name="Accent2 5 3 3 2" xfId="3637" xr:uid="{00000000-0005-0000-0000-0000DF0D0000}"/>
    <cellStyle name="Accent2 5 3 3 2 2" xfId="3638" xr:uid="{00000000-0005-0000-0000-0000E00D0000}"/>
    <cellStyle name="Accent2 5 3 3 3" xfId="3639" xr:uid="{00000000-0005-0000-0000-0000E10D0000}"/>
    <cellStyle name="Accent2 5 3 4" xfId="3640" xr:uid="{00000000-0005-0000-0000-0000E20D0000}"/>
    <cellStyle name="Accent2 5 4" xfId="3641" xr:uid="{00000000-0005-0000-0000-0000E30D0000}"/>
    <cellStyle name="Accent2 5 4 2" xfId="3642" xr:uid="{00000000-0005-0000-0000-0000E40D0000}"/>
    <cellStyle name="Accent2 5 5" xfId="3643" xr:uid="{00000000-0005-0000-0000-0000E50D0000}"/>
    <cellStyle name="Accent2 5 5 2" xfId="3644" xr:uid="{00000000-0005-0000-0000-0000E60D0000}"/>
    <cellStyle name="Accent2 5 6" xfId="3645" xr:uid="{00000000-0005-0000-0000-0000E70D0000}"/>
    <cellStyle name="Accent2 50" xfId="3646" xr:uid="{00000000-0005-0000-0000-0000E80D0000}"/>
    <cellStyle name="Accent2 50 2" xfId="3647" xr:uid="{00000000-0005-0000-0000-0000E90D0000}"/>
    <cellStyle name="Accent2 50 2 2" xfId="3648" xr:uid="{00000000-0005-0000-0000-0000EA0D0000}"/>
    <cellStyle name="Accent2 50 3" xfId="3649" xr:uid="{00000000-0005-0000-0000-0000EB0D0000}"/>
    <cellStyle name="Accent2 50 3 2" xfId="3650" xr:uid="{00000000-0005-0000-0000-0000EC0D0000}"/>
    <cellStyle name="Accent2 50 3 2 2" xfId="3651" xr:uid="{00000000-0005-0000-0000-0000ED0D0000}"/>
    <cellStyle name="Accent2 50 3 3" xfId="3652" xr:uid="{00000000-0005-0000-0000-0000EE0D0000}"/>
    <cellStyle name="Accent2 50 4" xfId="3653" xr:uid="{00000000-0005-0000-0000-0000EF0D0000}"/>
    <cellStyle name="Accent2 51" xfId="3654" xr:uid="{00000000-0005-0000-0000-0000F00D0000}"/>
    <cellStyle name="Accent2 51 2" xfId="3655" xr:uid="{00000000-0005-0000-0000-0000F10D0000}"/>
    <cellStyle name="Accent2 51 2 2" xfId="3656" xr:uid="{00000000-0005-0000-0000-0000F20D0000}"/>
    <cellStyle name="Accent2 51 3" xfId="3657" xr:uid="{00000000-0005-0000-0000-0000F30D0000}"/>
    <cellStyle name="Accent2 51 3 2" xfId="3658" xr:uid="{00000000-0005-0000-0000-0000F40D0000}"/>
    <cellStyle name="Accent2 51 3 2 2" xfId="3659" xr:uid="{00000000-0005-0000-0000-0000F50D0000}"/>
    <cellStyle name="Accent2 51 3 3" xfId="3660" xr:uid="{00000000-0005-0000-0000-0000F60D0000}"/>
    <cellStyle name="Accent2 51 4" xfId="3661" xr:uid="{00000000-0005-0000-0000-0000F70D0000}"/>
    <cellStyle name="Accent2 52" xfId="3662" xr:uid="{00000000-0005-0000-0000-0000F80D0000}"/>
    <cellStyle name="Accent2 52 2" xfId="3663" xr:uid="{00000000-0005-0000-0000-0000F90D0000}"/>
    <cellStyle name="Accent2 52 2 2" xfId="3664" xr:uid="{00000000-0005-0000-0000-0000FA0D0000}"/>
    <cellStyle name="Accent2 52 3" xfId="3665" xr:uid="{00000000-0005-0000-0000-0000FB0D0000}"/>
    <cellStyle name="Accent2 53" xfId="3666" xr:uid="{00000000-0005-0000-0000-0000FC0D0000}"/>
    <cellStyle name="Accent2 53 2" xfId="3667" xr:uid="{00000000-0005-0000-0000-0000FD0D0000}"/>
    <cellStyle name="Accent2 53 2 2" xfId="3668" xr:uid="{00000000-0005-0000-0000-0000FE0D0000}"/>
    <cellStyle name="Accent2 53 3" xfId="3669" xr:uid="{00000000-0005-0000-0000-0000FF0D0000}"/>
    <cellStyle name="Accent2 54" xfId="3670" xr:uid="{00000000-0005-0000-0000-0000000E0000}"/>
    <cellStyle name="Accent2 54 2" xfId="3671" xr:uid="{00000000-0005-0000-0000-0000010E0000}"/>
    <cellStyle name="Accent2 54 2 2" xfId="3672" xr:uid="{00000000-0005-0000-0000-0000020E0000}"/>
    <cellStyle name="Accent2 54 3" xfId="3673" xr:uid="{00000000-0005-0000-0000-0000030E0000}"/>
    <cellStyle name="Accent2 55" xfId="3674" xr:uid="{00000000-0005-0000-0000-0000040E0000}"/>
    <cellStyle name="Accent2 55 2" xfId="3675" xr:uid="{00000000-0005-0000-0000-0000050E0000}"/>
    <cellStyle name="Accent2 55 2 2" xfId="3676" xr:uid="{00000000-0005-0000-0000-0000060E0000}"/>
    <cellStyle name="Accent2 55 3" xfId="3677" xr:uid="{00000000-0005-0000-0000-0000070E0000}"/>
    <cellStyle name="Accent2 56" xfId="3678" xr:uid="{00000000-0005-0000-0000-0000080E0000}"/>
    <cellStyle name="Accent2 56 2" xfId="3679" xr:uid="{00000000-0005-0000-0000-0000090E0000}"/>
    <cellStyle name="Accent2 56 2 2" xfId="3680" xr:uid="{00000000-0005-0000-0000-00000A0E0000}"/>
    <cellStyle name="Accent2 56 3" xfId="3681" xr:uid="{00000000-0005-0000-0000-00000B0E0000}"/>
    <cellStyle name="Accent2 57" xfId="3682" xr:uid="{00000000-0005-0000-0000-00000C0E0000}"/>
    <cellStyle name="Accent2 57 2" xfId="3683" xr:uid="{00000000-0005-0000-0000-00000D0E0000}"/>
    <cellStyle name="Accent2 57 2 2" xfId="3684" xr:uid="{00000000-0005-0000-0000-00000E0E0000}"/>
    <cellStyle name="Accent2 57 3" xfId="3685" xr:uid="{00000000-0005-0000-0000-00000F0E0000}"/>
    <cellStyle name="Accent2 58" xfId="3686" xr:uid="{00000000-0005-0000-0000-0000100E0000}"/>
    <cellStyle name="Accent2 58 2" xfId="3687" xr:uid="{00000000-0005-0000-0000-0000110E0000}"/>
    <cellStyle name="Accent2 58 2 2" xfId="3688" xr:uid="{00000000-0005-0000-0000-0000120E0000}"/>
    <cellStyle name="Accent2 58 3" xfId="3689" xr:uid="{00000000-0005-0000-0000-0000130E0000}"/>
    <cellStyle name="Accent2 58 3 2" xfId="3690" xr:uid="{00000000-0005-0000-0000-0000140E0000}"/>
    <cellStyle name="Accent2 58 3 2 2" xfId="3691" xr:uid="{00000000-0005-0000-0000-0000150E0000}"/>
    <cellStyle name="Accent2 58 3 3" xfId="3692" xr:uid="{00000000-0005-0000-0000-0000160E0000}"/>
    <cellStyle name="Accent2 58 4" xfId="3693" xr:uid="{00000000-0005-0000-0000-0000170E0000}"/>
    <cellStyle name="Accent2 59" xfId="3694" xr:uid="{00000000-0005-0000-0000-0000180E0000}"/>
    <cellStyle name="Accent2 59 2" xfId="3695" xr:uid="{00000000-0005-0000-0000-0000190E0000}"/>
    <cellStyle name="Accent2 59 2 2" xfId="3696" xr:uid="{00000000-0005-0000-0000-00001A0E0000}"/>
    <cellStyle name="Accent2 59 3" xfId="3697" xr:uid="{00000000-0005-0000-0000-00001B0E0000}"/>
    <cellStyle name="Accent2 59 3 2" xfId="3698" xr:uid="{00000000-0005-0000-0000-00001C0E0000}"/>
    <cellStyle name="Accent2 59 3 2 2" xfId="3699" xr:uid="{00000000-0005-0000-0000-00001D0E0000}"/>
    <cellStyle name="Accent2 59 3 3" xfId="3700" xr:uid="{00000000-0005-0000-0000-00001E0E0000}"/>
    <cellStyle name="Accent2 59 4" xfId="3701" xr:uid="{00000000-0005-0000-0000-00001F0E0000}"/>
    <cellStyle name="Accent2 6" xfId="3702" xr:uid="{00000000-0005-0000-0000-0000200E0000}"/>
    <cellStyle name="Accent2 6 2" xfId="3703" xr:uid="{00000000-0005-0000-0000-0000210E0000}"/>
    <cellStyle name="Accent2 6 2 2" xfId="3704" xr:uid="{00000000-0005-0000-0000-0000220E0000}"/>
    <cellStyle name="Accent2 6 2 2 2" xfId="3705" xr:uid="{00000000-0005-0000-0000-0000230E0000}"/>
    <cellStyle name="Accent2 6 2 3" xfId="3706" xr:uid="{00000000-0005-0000-0000-0000240E0000}"/>
    <cellStyle name="Accent2 6 2 3 2" xfId="3707" xr:uid="{00000000-0005-0000-0000-0000250E0000}"/>
    <cellStyle name="Accent2 6 2 3 2 2" xfId="3708" xr:uid="{00000000-0005-0000-0000-0000260E0000}"/>
    <cellStyle name="Accent2 6 2 3 3" xfId="3709" xr:uid="{00000000-0005-0000-0000-0000270E0000}"/>
    <cellStyle name="Accent2 6 2 4" xfId="3710" xr:uid="{00000000-0005-0000-0000-0000280E0000}"/>
    <cellStyle name="Accent2 6 3" xfId="3711" xr:uid="{00000000-0005-0000-0000-0000290E0000}"/>
    <cellStyle name="Accent2 6 3 2" xfId="3712" xr:uid="{00000000-0005-0000-0000-00002A0E0000}"/>
    <cellStyle name="Accent2 6 4" xfId="3713" xr:uid="{00000000-0005-0000-0000-00002B0E0000}"/>
    <cellStyle name="Accent2 60" xfId="3714" xr:uid="{00000000-0005-0000-0000-00002C0E0000}"/>
    <cellStyle name="Accent2 60 2" xfId="3715" xr:uid="{00000000-0005-0000-0000-00002D0E0000}"/>
    <cellStyle name="Accent2 60 2 2" xfId="3716" xr:uid="{00000000-0005-0000-0000-00002E0E0000}"/>
    <cellStyle name="Accent2 60 3" xfId="3717" xr:uid="{00000000-0005-0000-0000-00002F0E0000}"/>
    <cellStyle name="Accent2 60 3 2" xfId="3718" xr:uid="{00000000-0005-0000-0000-0000300E0000}"/>
    <cellStyle name="Accent2 60 3 2 2" xfId="3719" xr:uid="{00000000-0005-0000-0000-0000310E0000}"/>
    <cellStyle name="Accent2 60 3 3" xfId="3720" xr:uid="{00000000-0005-0000-0000-0000320E0000}"/>
    <cellStyle name="Accent2 60 4" xfId="3721" xr:uid="{00000000-0005-0000-0000-0000330E0000}"/>
    <cellStyle name="Accent2 61" xfId="3722" xr:uid="{00000000-0005-0000-0000-0000340E0000}"/>
    <cellStyle name="Accent2 61 2" xfId="3723" xr:uid="{00000000-0005-0000-0000-0000350E0000}"/>
    <cellStyle name="Accent2 61 2 2" xfId="3724" xr:uid="{00000000-0005-0000-0000-0000360E0000}"/>
    <cellStyle name="Accent2 61 3" xfId="3725" xr:uid="{00000000-0005-0000-0000-0000370E0000}"/>
    <cellStyle name="Accent2 61 3 2" xfId="3726" xr:uid="{00000000-0005-0000-0000-0000380E0000}"/>
    <cellStyle name="Accent2 61 3 2 2" xfId="3727" xr:uid="{00000000-0005-0000-0000-0000390E0000}"/>
    <cellStyle name="Accent2 61 3 3" xfId="3728" xr:uid="{00000000-0005-0000-0000-00003A0E0000}"/>
    <cellStyle name="Accent2 61 4" xfId="3729" xr:uid="{00000000-0005-0000-0000-00003B0E0000}"/>
    <cellStyle name="Accent2 62" xfId="3730" xr:uid="{00000000-0005-0000-0000-00003C0E0000}"/>
    <cellStyle name="Accent2 62 2" xfId="3731" xr:uid="{00000000-0005-0000-0000-00003D0E0000}"/>
    <cellStyle name="Accent2 62 2 2" xfId="3732" xr:uid="{00000000-0005-0000-0000-00003E0E0000}"/>
    <cellStyle name="Accent2 62 3" xfId="3733" xr:uid="{00000000-0005-0000-0000-00003F0E0000}"/>
    <cellStyle name="Accent2 62 3 2" xfId="3734" xr:uid="{00000000-0005-0000-0000-0000400E0000}"/>
    <cellStyle name="Accent2 62 3 2 2" xfId="3735" xr:uid="{00000000-0005-0000-0000-0000410E0000}"/>
    <cellStyle name="Accent2 62 3 3" xfId="3736" xr:uid="{00000000-0005-0000-0000-0000420E0000}"/>
    <cellStyle name="Accent2 62 4" xfId="3737" xr:uid="{00000000-0005-0000-0000-0000430E0000}"/>
    <cellStyle name="Accent2 63" xfId="3738" xr:uid="{00000000-0005-0000-0000-0000440E0000}"/>
    <cellStyle name="Accent2 63 2" xfId="3739" xr:uid="{00000000-0005-0000-0000-0000450E0000}"/>
    <cellStyle name="Accent2 63 2 2" xfId="3740" xr:uid="{00000000-0005-0000-0000-0000460E0000}"/>
    <cellStyle name="Accent2 63 3" xfId="3741" xr:uid="{00000000-0005-0000-0000-0000470E0000}"/>
    <cellStyle name="Accent2 63 3 2" xfId="3742" xr:uid="{00000000-0005-0000-0000-0000480E0000}"/>
    <cellStyle name="Accent2 63 3 2 2" xfId="3743" xr:uid="{00000000-0005-0000-0000-0000490E0000}"/>
    <cellStyle name="Accent2 63 3 3" xfId="3744" xr:uid="{00000000-0005-0000-0000-00004A0E0000}"/>
    <cellStyle name="Accent2 63 4" xfId="3745" xr:uid="{00000000-0005-0000-0000-00004B0E0000}"/>
    <cellStyle name="Accent2 64" xfId="3746" xr:uid="{00000000-0005-0000-0000-00004C0E0000}"/>
    <cellStyle name="Accent2 64 2" xfId="3747" xr:uid="{00000000-0005-0000-0000-00004D0E0000}"/>
    <cellStyle name="Accent2 64 2 2" xfId="3748" xr:uid="{00000000-0005-0000-0000-00004E0E0000}"/>
    <cellStyle name="Accent2 64 3" xfId="3749" xr:uid="{00000000-0005-0000-0000-00004F0E0000}"/>
    <cellStyle name="Accent2 64 3 2" xfId="3750" xr:uid="{00000000-0005-0000-0000-0000500E0000}"/>
    <cellStyle name="Accent2 64 3 2 2" xfId="3751" xr:uid="{00000000-0005-0000-0000-0000510E0000}"/>
    <cellStyle name="Accent2 64 3 3" xfId="3752" xr:uid="{00000000-0005-0000-0000-0000520E0000}"/>
    <cellStyle name="Accent2 64 4" xfId="3753" xr:uid="{00000000-0005-0000-0000-0000530E0000}"/>
    <cellStyle name="Accent2 65" xfId="3754" xr:uid="{00000000-0005-0000-0000-0000540E0000}"/>
    <cellStyle name="Accent2 65 2" xfId="3755" xr:uid="{00000000-0005-0000-0000-0000550E0000}"/>
    <cellStyle name="Accent2 65 2 2" xfId="3756" xr:uid="{00000000-0005-0000-0000-0000560E0000}"/>
    <cellStyle name="Accent2 65 3" xfId="3757" xr:uid="{00000000-0005-0000-0000-0000570E0000}"/>
    <cellStyle name="Accent2 65 3 2" xfId="3758" xr:uid="{00000000-0005-0000-0000-0000580E0000}"/>
    <cellStyle name="Accent2 65 3 2 2" xfId="3759" xr:uid="{00000000-0005-0000-0000-0000590E0000}"/>
    <cellStyle name="Accent2 65 3 3" xfId="3760" xr:uid="{00000000-0005-0000-0000-00005A0E0000}"/>
    <cellStyle name="Accent2 65 4" xfId="3761" xr:uid="{00000000-0005-0000-0000-00005B0E0000}"/>
    <cellStyle name="Accent2 66" xfId="3762" xr:uid="{00000000-0005-0000-0000-00005C0E0000}"/>
    <cellStyle name="Accent2 66 2" xfId="3763" xr:uid="{00000000-0005-0000-0000-00005D0E0000}"/>
    <cellStyle name="Accent2 66 2 2" xfId="3764" xr:uid="{00000000-0005-0000-0000-00005E0E0000}"/>
    <cellStyle name="Accent2 66 3" xfId="3765" xr:uid="{00000000-0005-0000-0000-00005F0E0000}"/>
    <cellStyle name="Accent2 66 3 2" xfId="3766" xr:uid="{00000000-0005-0000-0000-0000600E0000}"/>
    <cellStyle name="Accent2 66 3 2 2" xfId="3767" xr:uid="{00000000-0005-0000-0000-0000610E0000}"/>
    <cellStyle name="Accent2 66 3 3" xfId="3768" xr:uid="{00000000-0005-0000-0000-0000620E0000}"/>
    <cellStyle name="Accent2 66 4" xfId="3769" xr:uid="{00000000-0005-0000-0000-0000630E0000}"/>
    <cellStyle name="Accent2 67" xfId="3770" xr:uid="{00000000-0005-0000-0000-0000640E0000}"/>
    <cellStyle name="Accent2 67 2" xfId="3771" xr:uid="{00000000-0005-0000-0000-0000650E0000}"/>
    <cellStyle name="Accent2 67 2 2" xfId="3772" xr:uid="{00000000-0005-0000-0000-0000660E0000}"/>
    <cellStyle name="Accent2 67 3" xfId="3773" xr:uid="{00000000-0005-0000-0000-0000670E0000}"/>
    <cellStyle name="Accent2 67 3 2" xfId="3774" xr:uid="{00000000-0005-0000-0000-0000680E0000}"/>
    <cellStyle name="Accent2 67 3 2 2" xfId="3775" xr:uid="{00000000-0005-0000-0000-0000690E0000}"/>
    <cellStyle name="Accent2 67 3 3" xfId="3776" xr:uid="{00000000-0005-0000-0000-00006A0E0000}"/>
    <cellStyle name="Accent2 67 4" xfId="3777" xr:uid="{00000000-0005-0000-0000-00006B0E0000}"/>
    <cellStyle name="Accent2 68" xfId="3778" xr:uid="{00000000-0005-0000-0000-00006C0E0000}"/>
    <cellStyle name="Accent2 68 2" xfId="3779" xr:uid="{00000000-0005-0000-0000-00006D0E0000}"/>
    <cellStyle name="Accent2 68 2 2" xfId="3780" xr:uid="{00000000-0005-0000-0000-00006E0E0000}"/>
    <cellStyle name="Accent2 68 3" xfId="3781" xr:uid="{00000000-0005-0000-0000-00006F0E0000}"/>
    <cellStyle name="Accent2 68 3 2" xfId="3782" xr:uid="{00000000-0005-0000-0000-0000700E0000}"/>
    <cellStyle name="Accent2 68 3 2 2" xfId="3783" xr:uid="{00000000-0005-0000-0000-0000710E0000}"/>
    <cellStyle name="Accent2 68 3 3" xfId="3784" xr:uid="{00000000-0005-0000-0000-0000720E0000}"/>
    <cellStyle name="Accent2 68 4" xfId="3785" xr:uid="{00000000-0005-0000-0000-0000730E0000}"/>
    <cellStyle name="Accent2 69" xfId="3786" xr:uid="{00000000-0005-0000-0000-0000740E0000}"/>
    <cellStyle name="Accent2 69 2" xfId="3787" xr:uid="{00000000-0005-0000-0000-0000750E0000}"/>
    <cellStyle name="Accent2 69 2 2" xfId="3788" xr:uid="{00000000-0005-0000-0000-0000760E0000}"/>
    <cellStyle name="Accent2 69 3" xfId="3789" xr:uid="{00000000-0005-0000-0000-0000770E0000}"/>
    <cellStyle name="Accent2 69 3 2" xfId="3790" xr:uid="{00000000-0005-0000-0000-0000780E0000}"/>
    <cellStyle name="Accent2 69 3 2 2" xfId="3791" xr:uid="{00000000-0005-0000-0000-0000790E0000}"/>
    <cellStyle name="Accent2 69 3 3" xfId="3792" xr:uid="{00000000-0005-0000-0000-00007A0E0000}"/>
    <cellStyle name="Accent2 69 4" xfId="3793" xr:uid="{00000000-0005-0000-0000-00007B0E0000}"/>
    <cellStyle name="Accent2 7" xfId="3794" xr:uid="{00000000-0005-0000-0000-00007C0E0000}"/>
    <cellStyle name="Accent2 7 2" xfId="3795" xr:uid="{00000000-0005-0000-0000-00007D0E0000}"/>
    <cellStyle name="Accent2 7 2 2" xfId="3796" xr:uid="{00000000-0005-0000-0000-00007E0E0000}"/>
    <cellStyle name="Accent2 7 2 2 2" xfId="3797" xr:uid="{00000000-0005-0000-0000-00007F0E0000}"/>
    <cellStyle name="Accent2 7 2 3" xfId="3798" xr:uid="{00000000-0005-0000-0000-0000800E0000}"/>
    <cellStyle name="Accent2 7 2 3 2" xfId="3799" xr:uid="{00000000-0005-0000-0000-0000810E0000}"/>
    <cellStyle name="Accent2 7 2 3 2 2" xfId="3800" xr:uid="{00000000-0005-0000-0000-0000820E0000}"/>
    <cellStyle name="Accent2 7 2 3 3" xfId="3801" xr:uid="{00000000-0005-0000-0000-0000830E0000}"/>
    <cellStyle name="Accent2 7 2 4" xfId="3802" xr:uid="{00000000-0005-0000-0000-0000840E0000}"/>
    <cellStyle name="Accent2 7 3" xfId="3803" xr:uid="{00000000-0005-0000-0000-0000850E0000}"/>
    <cellStyle name="Accent2 7 3 2" xfId="3804" xr:uid="{00000000-0005-0000-0000-0000860E0000}"/>
    <cellStyle name="Accent2 7 4" xfId="3805" xr:uid="{00000000-0005-0000-0000-0000870E0000}"/>
    <cellStyle name="Accent2 70" xfId="3806" xr:uid="{00000000-0005-0000-0000-0000880E0000}"/>
    <cellStyle name="Accent2 70 2" xfId="3807" xr:uid="{00000000-0005-0000-0000-0000890E0000}"/>
    <cellStyle name="Accent2 70 2 2" xfId="3808" xr:uid="{00000000-0005-0000-0000-00008A0E0000}"/>
    <cellStyle name="Accent2 70 3" xfId="3809" xr:uid="{00000000-0005-0000-0000-00008B0E0000}"/>
    <cellStyle name="Accent2 70 3 2" xfId="3810" xr:uid="{00000000-0005-0000-0000-00008C0E0000}"/>
    <cellStyle name="Accent2 70 3 2 2" xfId="3811" xr:uid="{00000000-0005-0000-0000-00008D0E0000}"/>
    <cellStyle name="Accent2 70 3 3" xfId="3812" xr:uid="{00000000-0005-0000-0000-00008E0E0000}"/>
    <cellStyle name="Accent2 70 4" xfId="3813" xr:uid="{00000000-0005-0000-0000-00008F0E0000}"/>
    <cellStyle name="Accent2 71" xfId="3814" xr:uid="{00000000-0005-0000-0000-0000900E0000}"/>
    <cellStyle name="Accent2 71 2" xfId="3815" xr:uid="{00000000-0005-0000-0000-0000910E0000}"/>
    <cellStyle name="Accent2 71 2 2" xfId="3816" xr:uid="{00000000-0005-0000-0000-0000920E0000}"/>
    <cellStyle name="Accent2 71 3" xfId="3817" xr:uid="{00000000-0005-0000-0000-0000930E0000}"/>
    <cellStyle name="Accent2 71 3 2" xfId="3818" xr:uid="{00000000-0005-0000-0000-0000940E0000}"/>
    <cellStyle name="Accent2 71 3 2 2" xfId="3819" xr:uid="{00000000-0005-0000-0000-0000950E0000}"/>
    <cellStyle name="Accent2 71 3 3" xfId="3820" xr:uid="{00000000-0005-0000-0000-0000960E0000}"/>
    <cellStyle name="Accent2 71 4" xfId="3821" xr:uid="{00000000-0005-0000-0000-0000970E0000}"/>
    <cellStyle name="Accent2 72" xfId="3822" xr:uid="{00000000-0005-0000-0000-0000980E0000}"/>
    <cellStyle name="Accent2 72 2" xfId="3823" xr:uid="{00000000-0005-0000-0000-0000990E0000}"/>
    <cellStyle name="Accent2 72 2 2" xfId="3824" xr:uid="{00000000-0005-0000-0000-00009A0E0000}"/>
    <cellStyle name="Accent2 72 3" xfId="3825" xr:uid="{00000000-0005-0000-0000-00009B0E0000}"/>
    <cellStyle name="Accent2 72 3 2" xfId="3826" xr:uid="{00000000-0005-0000-0000-00009C0E0000}"/>
    <cellStyle name="Accent2 72 3 2 2" xfId="3827" xr:uid="{00000000-0005-0000-0000-00009D0E0000}"/>
    <cellStyle name="Accent2 72 3 3" xfId="3828" xr:uid="{00000000-0005-0000-0000-00009E0E0000}"/>
    <cellStyle name="Accent2 72 4" xfId="3829" xr:uid="{00000000-0005-0000-0000-00009F0E0000}"/>
    <cellStyle name="Accent2 73" xfId="3830" xr:uid="{00000000-0005-0000-0000-0000A00E0000}"/>
    <cellStyle name="Accent2 73 2" xfId="3831" xr:uid="{00000000-0005-0000-0000-0000A10E0000}"/>
    <cellStyle name="Accent2 73 2 2" xfId="3832" xr:uid="{00000000-0005-0000-0000-0000A20E0000}"/>
    <cellStyle name="Accent2 73 3" xfId="3833" xr:uid="{00000000-0005-0000-0000-0000A30E0000}"/>
    <cellStyle name="Accent2 73 3 2" xfId="3834" xr:uid="{00000000-0005-0000-0000-0000A40E0000}"/>
    <cellStyle name="Accent2 73 3 2 2" xfId="3835" xr:uid="{00000000-0005-0000-0000-0000A50E0000}"/>
    <cellStyle name="Accent2 73 3 3" xfId="3836" xr:uid="{00000000-0005-0000-0000-0000A60E0000}"/>
    <cellStyle name="Accent2 73 4" xfId="3837" xr:uid="{00000000-0005-0000-0000-0000A70E0000}"/>
    <cellStyle name="Accent2 74" xfId="3838" xr:uid="{00000000-0005-0000-0000-0000A80E0000}"/>
    <cellStyle name="Accent2 74 2" xfId="3839" xr:uid="{00000000-0005-0000-0000-0000A90E0000}"/>
    <cellStyle name="Accent2 74 2 2" xfId="3840" xr:uid="{00000000-0005-0000-0000-0000AA0E0000}"/>
    <cellStyle name="Accent2 74 3" xfId="3841" xr:uid="{00000000-0005-0000-0000-0000AB0E0000}"/>
    <cellStyle name="Accent2 74 3 2" xfId="3842" xr:uid="{00000000-0005-0000-0000-0000AC0E0000}"/>
    <cellStyle name="Accent2 74 3 2 2" xfId="3843" xr:uid="{00000000-0005-0000-0000-0000AD0E0000}"/>
    <cellStyle name="Accent2 74 3 3" xfId="3844" xr:uid="{00000000-0005-0000-0000-0000AE0E0000}"/>
    <cellStyle name="Accent2 74 4" xfId="3845" xr:uid="{00000000-0005-0000-0000-0000AF0E0000}"/>
    <cellStyle name="Accent2 75" xfId="3846" xr:uid="{00000000-0005-0000-0000-0000B00E0000}"/>
    <cellStyle name="Accent2 75 2" xfId="3847" xr:uid="{00000000-0005-0000-0000-0000B10E0000}"/>
    <cellStyle name="Accent2 75 2 2" xfId="3848" xr:uid="{00000000-0005-0000-0000-0000B20E0000}"/>
    <cellStyle name="Accent2 75 3" xfId="3849" xr:uid="{00000000-0005-0000-0000-0000B30E0000}"/>
    <cellStyle name="Accent2 75 3 2" xfId="3850" xr:uid="{00000000-0005-0000-0000-0000B40E0000}"/>
    <cellStyle name="Accent2 75 3 2 2" xfId="3851" xr:uid="{00000000-0005-0000-0000-0000B50E0000}"/>
    <cellStyle name="Accent2 75 3 3" xfId="3852" xr:uid="{00000000-0005-0000-0000-0000B60E0000}"/>
    <cellStyle name="Accent2 75 4" xfId="3853" xr:uid="{00000000-0005-0000-0000-0000B70E0000}"/>
    <cellStyle name="Accent2 76" xfId="3854" xr:uid="{00000000-0005-0000-0000-0000B80E0000}"/>
    <cellStyle name="Accent2 76 2" xfId="3855" xr:uid="{00000000-0005-0000-0000-0000B90E0000}"/>
    <cellStyle name="Accent2 76 2 2" xfId="3856" xr:uid="{00000000-0005-0000-0000-0000BA0E0000}"/>
    <cellStyle name="Accent2 76 3" xfId="3857" xr:uid="{00000000-0005-0000-0000-0000BB0E0000}"/>
    <cellStyle name="Accent2 76 3 2" xfId="3858" xr:uid="{00000000-0005-0000-0000-0000BC0E0000}"/>
    <cellStyle name="Accent2 76 3 2 2" xfId="3859" xr:uid="{00000000-0005-0000-0000-0000BD0E0000}"/>
    <cellStyle name="Accent2 76 3 3" xfId="3860" xr:uid="{00000000-0005-0000-0000-0000BE0E0000}"/>
    <cellStyle name="Accent2 76 4" xfId="3861" xr:uid="{00000000-0005-0000-0000-0000BF0E0000}"/>
    <cellStyle name="Accent2 77" xfId="3862" xr:uid="{00000000-0005-0000-0000-0000C00E0000}"/>
    <cellStyle name="Accent2 77 2" xfId="3863" xr:uid="{00000000-0005-0000-0000-0000C10E0000}"/>
    <cellStyle name="Accent2 77 2 2" xfId="3864" xr:uid="{00000000-0005-0000-0000-0000C20E0000}"/>
    <cellStyle name="Accent2 77 3" xfId="3865" xr:uid="{00000000-0005-0000-0000-0000C30E0000}"/>
    <cellStyle name="Accent2 77 3 2" xfId="3866" xr:uid="{00000000-0005-0000-0000-0000C40E0000}"/>
    <cellStyle name="Accent2 77 3 2 2" xfId="3867" xr:uid="{00000000-0005-0000-0000-0000C50E0000}"/>
    <cellStyle name="Accent2 77 3 3" xfId="3868" xr:uid="{00000000-0005-0000-0000-0000C60E0000}"/>
    <cellStyle name="Accent2 77 4" xfId="3869" xr:uid="{00000000-0005-0000-0000-0000C70E0000}"/>
    <cellStyle name="Accent2 78" xfId="3870" xr:uid="{00000000-0005-0000-0000-0000C80E0000}"/>
    <cellStyle name="Accent2 78 2" xfId="3871" xr:uid="{00000000-0005-0000-0000-0000C90E0000}"/>
    <cellStyle name="Accent2 78 2 2" xfId="3872" xr:uid="{00000000-0005-0000-0000-0000CA0E0000}"/>
    <cellStyle name="Accent2 78 3" xfId="3873" xr:uid="{00000000-0005-0000-0000-0000CB0E0000}"/>
    <cellStyle name="Accent2 78 3 2" xfId="3874" xr:uid="{00000000-0005-0000-0000-0000CC0E0000}"/>
    <cellStyle name="Accent2 78 3 2 2" xfId="3875" xr:uid="{00000000-0005-0000-0000-0000CD0E0000}"/>
    <cellStyle name="Accent2 78 3 3" xfId="3876" xr:uid="{00000000-0005-0000-0000-0000CE0E0000}"/>
    <cellStyle name="Accent2 78 4" xfId="3877" xr:uid="{00000000-0005-0000-0000-0000CF0E0000}"/>
    <cellStyle name="Accent2 79" xfId="3878" xr:uid="{00000000-0005-0000-0000-0000D00E0000}"/>
    <cellStyle name="Accent2 79 2" xfId="3879" xr:uid="{00000000-0005-0000-0000-0000D10E0000}"/>
    <cellStyle name="Accent2 79 2 2" xfId="3880" xr:uid="{00000000-0005-0000-0000-0000D20E0000}"/>
    <cellStyle name="Accent2 79 3" xfId="3881" xr:uid="{00000000-0005-0000-0000-0000D30E0000}"/>
    <cellStyle name="Accent2 79 3 2" xfId="3882" xr:uid="{00000000-0005-0000-0000-0000D40E0000}"/>
    <cellStyle name="Accent2 79 3 2 2" xfId="3883" xr:uid="{00000000-0005-0000-0000-0000D50E0000}"/>
    <cellStyle name="Accent2 79 3 3" xfId="3884" xr:uid="{00000000-0005-0000-0000-0000D60E0000}"/>
    <cellStyle name="Accent2 79 4" xfId="3885" xr:uid="{00000000-0005-0000-0000-0000D70E0000}"/>
    <cellStyle name="Accent2 8" xfId="3886" xr:uid="{00000000-0005-0000-0000-0000D80E0000}"/>
    <cellStyle name="Accent2 8 2" xfId="3887" xr:uid="{00000000-0005-0000-0000-0000D90E0000}"/>
    <cellStyle name="Accent2 8 2 2" xfId="3888" xr:uid="{00000000-0005-0000-0000-0000DA0E0000}"/>
    <cellStyle name="Accent2 8 3" xfId="3889" xr:uid="{00000000-0005-0000-0000-0000DB0E0000}"/>
    <cellStyle name="Accent2 80" xfId="3890" xr:uid="{00000000-0005-0000-0000-0000DC0E0000}"/>
    <cellStyle name="Accent2 80 2" xfId="3891" xr:uid="{00000000-0005-0000-0000-0000DD0E0000}"/>
    <cellStyle name="Accent2 80 2 2" xfId="3892" xr:uid="{00000000-0005-0000-0000-0000DE0E0000}"/>
    <cellStyle name="Accent2 80 3" xfId="3893" xr:uid="{00000000-0005-0000-0000-0000DF0E0000}"/>
    <cellStyle name="Accent2 80 3 2" xfId="3894" xr:uid="{00000000-0005-0000-0000-0000E00E0000}"/>
    <cellStyle name="Accent2 80 3 2 2" xfId="3895" xr:uid="{00000000-0005-0000-0000-0000E10E0000}"/>
    <cellStyle name="Accent2 80 3 3" xfId="3896" xr:uid="{00000000-0005-0000-0000-0000E20E0000}"/>
    <cellStyle name="Accent2 80 4" xfId="3897" xr:uid="{00000000-0005-0000-0000-0000E30E0000}"/>
    <cellStyle name="Accent2 81" xfId="3898" xr:uid="{00000000-0005-0000-0000-0000E40E0000}"/>
    <cellStyle name="Accent2 81 2" xfId="3899" xr:uid="{00000000-0005-0000-0000-0000E50E0000}"/>
    <cellStyle name="Accent2 81 2 2" xfId="3900" xr:uid="{00000000-0005-0000-0000-0000E60E0000}"/>
    <cellStyle name="Accent2 81 3" xfId="3901" xr:uid="{00000000-0005-0000-0000-0000E70E0000}"/>
    <cellStyle name="Accent2 81 3 2" xfId="3902" xr:uid="{00000000-0005-0000-0000-0000E80E0000}"/>
    <cellStyle name="Accent2 81 3 2 2" xfId="3903" xr:uid="{00000000-0005-0000-0000-0000E90E0000}"/>
    <cellStyle name="Accent2 81 3 3" xfId="3904" xr:uid="{00000000-0005-0000-0000-0000EA0E0000}"/>
    <cellStyle name="Accent2 81 4" xfId="3905" xr:uid="{00000000-0005-0000-0000-0000EB0E0000}"/>
    <cellStyle name="Accent2 82" xfId="3906" xr:uid="{00000000-0005-0000-0000-0000EC0E0000}"/>
    <cellStyle name="Accent2 82 2" xfId="3907" xr:uid="{00000000-0005-0000-0000-0000ED0E0000}"/>
    <cellStyle name="Accent2 82 2 2" xfId="3908" xr:uid="{00000000-0005-0000-0000-0000EE0E0000}"/>
    <cellStyle name="Accent2 82 3" xfId="3909" xr:uid="{00000000-0005-0000-0000-0000EF0E0000}"/>
    <cellStyle name="Accent2 82 3 2" xfId="3910" xr:uid="{00000000-0005-0000-0000-0000F00E0000}"/>
    <cellStyle name="Accent2 82 3 2 2" xfId="3911" xr:uid="{00000000-0005-0000-0000-0000F10E0000}"/>
    <cellStyle name="Accent2 82 3 3" xfId="3912" xr:uid="{00000000-0005-0000-0000-0000F20E0000}"/>
    <cellStyle name="Accent2 82 4" xfId="3913" xr:uid="{00000000-0005-0000-0000-0000F30E0000}"/>
    <cellStyle name="Accent2 83" xfId="3914" xr:uid="{00000000-0005-0000-0000-0000F40E0000}"/>
    <cellStyle name="Accent2 83 2" xfId="3915" xr:uid="{00000000-0005-0000-0000-0000F50E0000}"/>
    <cellStyle name="Accent2 83 2 2" xfId="3916" xr:uid="{00000000-0005-0000-0000-0000F60E0000}"/>
    <cellStyle name="Accent2 83 3" xfId="3917" xr:uid="{00000000-0005-0000-0000-0000F70E0000}"/>
    <cellStyle name="Accent2 83 3 2" xfId="3918" xr:uid="{00000000-0005-0000-0000-0000F80E0000}"/>
    <cellStyle name="Accent2 83 3 2 2" xfId="3919" xr:uid="{00000000-0005-0000-0000-0000F90E0000}"/>
    <cellStyle name="Accent2 83 3 3" xfId="3920" xr:uid="{00000000-0005-0000-0000-0000FA0E0000}"/>
    <cellStyle name="Accent2 83 4" xfId="3921" xr:uid="{00000000-0005-0000-0000-0000FB0E0000}"/>
    <cellStyle name="Accent2 84" xfId="3922" xr:uid="{00000000-0005-0000-0000-0000FC0E0000}"/>
    <cellStyle name="Accent2 84 2" xfId="3923" xr:uid="{00000000-0005-0000-0000-0000FD0E0000}"/>
    <cellStyle name="Accent2 84 2 2" xfId="3924" xr:uid="{00000000-0005-0000-0000-0000FE0E0000}"/>
    <cellStyle name="Accent2 84 3" xfId="3925" xr:uid="{00000000-0005-0000-0000-0000FF0E0000}"/>
    <cellStyle name="Accent2 85" xfId="3926" xr:uid="{00000000-0005-0000-0000-0000000F0000}"/>
    <cellStyle name="Accent2 85 2" xfId="3927" xr:uid="{00000000-0005-0000-0000-0000010F0000}"/>
    <cellStyle name="Accent2 85 2 2" xfId="3928" xr:uid="{00000000-0005-0000-0000-0000020F0000}"/>
    <cellStyle name="Accent2 85 3" xfId="3929" xr:uid="{00000000-0005-0000-0000-0000030F0000}"/>
    <cellStyle name="Accent2 86" xfId="3930" xr:uid="{00000000-0005-0000-0000-0000040F0000}"/>
    <cellStyle name="Accent2 86 2" xfId="3931" xr:uid="{00000000-0005-0000-0000-0000050F0000}"/>
    <cellStyle name="Accent2 86 2 2" xfId="3932" xr:uid="{00000000-0005-0000-0000-0000060F0000}"/>
    <cellStyle name="Accent2 86 3" xfId="3933" xr:uid="{00000000-0005-0000-0000-0000070F0000}"/>
    <cellStyle name="Accent2 87" xfId="3934" xr:uid="{00000000-0005-0000-0000-0000080F0000}"/>
    <cellStyle name="Accent2 87 2" xfId="3935" xr:uid="{00000000-0005-0000-0000-0000090F0000}"/>
    <cellStyle name="Accent2 87 2 2" xfId="3936" xr:uid="{00000000-0005-0000-0000-00000A0F0000}"/>
    <cellStyle name="Accent2 87 3" xfId="3937" xr:uid="{00000000-0005-0000-0000-00000B0F0000}"/>
    <cellStyle name="Accent2 88" xfId="3938" xr:uid="{00000000-0005-0000-0000-00000C0F0000}"/>
    <cellStyle name="Accent2 88 2" xfId="3939" xr:uid="{00000000-0005-0000-0000-00000D0F0000}"/>
    <cellStyle name="Accent2 88 2 2" xfId="3940" xr:uid="{00000000-0005-0000-0000-00000E0F0000}"/>
    <cellStyle name="Accent2 88 3" xfId="3941" xr:uid="{00000000-0005-0000-0000-00000F0F0000}"/>
    <cellStyle name="Accent2 89" xfId="3942" xr:uid="{00000000-0005-0000-0000-0000100F0000}"/>
    <cellStyle name="Accent2 89 2" xfId="3943" xr:uid="{00000000-0005-0000-0000-0000110F0000}"/>
    <cellStyle name="Accent2 89 2 2" xfId="3944" xr:uid="{00000000-0005-0000-0000-0000120F0000}"/>
    <cellStyle name="Accent2 89 3" xfId="3945" xr:uid="{00000000-0005-0000-0000-0000130F0000}"/>
    <cellStyle name="Accent2 9" xfId="3946" xr:uid="{00000000-0005-0000-0000-0000140F0000}"/>
    <cellStyle name="Accent2 9 2" xfId="3947" xr:uid="{00000000-0005-0000-0000-0000150F0000}"/>
    <cellStyle name="Accent2 9 2 2" xfId="3948" xr:uid="{00000000-0005-0000-0000-0000160F0000}"/>
    <cellStyle name="Accent2 9 3" xfId="3949" xr:uid="{00000000-0005-0000-0000-0000170F0000}"/>
    <cellStyle name="Accent2 90" xfId="3950" xr:uid="{00000000-0005-0000-0000-0000180F0000}"/>
    <cellStyle name="Accent2 90 2" xfId="3951" xr:uid="{00000000-0005-0000-0000-0000190F0000}"/>
    <cellStyle name="Accent2 90 2 2" xfId="3952" xr:uid="{00000000-0005-0000-0000-00001A0F0000}"/>
    <cellStyle name="Accent2 90 3" xfId="3953" xr:uid="{00000000-0005-0000-0000-00001B0F0000}"/>
    <cellStyle name="Accent2 91" xfId="3954" xr:uid="{00000000-0005-0000-0000-00001C0F0000}"/>
    <cellStyle name="Accent2 91 2" xfId="3955" xr:uid="{00000000-0005-0000-0000-00001D0F0000}"/>
    <cellStyle name="Accent2 91 2 2" xfId="3956" xr:uid="{00000000-0005-0000-0000-00001E0F0000}"/>
    <cellStyle name="Accent2 91 3" xfId="3957" xr:uid="{00000000-0005-0000-0000-00001F0F0000}"/>
    <cellStyle name="Accent2 92" xfId="3958" xr:uid="{00000000-0005-0000-0000-0000200F0000}"/>
    <cellStyle name="Accent2 92 2" xfId="3959" xr:uid="{00000000-0005-0000-0000-0000210F0000}"/>
    <cellStyle name="Accent2 92 2 2" xfId="3960" xr:uid="{00000000-0005-0000-0000-0000220F0000}"/>
    <cellStyle name="Accent2 92 3" xfId="3961" xr:uid="{00000000-0005-0000-0000-0000230F0000}"/>
    <cellStyle name="Accent2 93" xfId="3962" xr:uid="{00000000-0005-0000-0000-0000240F0000}"/>
    <cellStyle name="Accent2 93 2" xfId="3963" xr:uid="{00000000-0005-0000-0000-0000250F0000}"/>
    <cellStyle name="Accent2 93 2 2" xfId="3964" xr:uid="{00000000-0005-0000-0000-0000260F0000}"/>
    <cellStyle name="Accent2 93 3" xfId="3965" xr:uid="{00000000-0005-0000-0000-0000270F0000}"/>
    <cellStyle name="Accent2 94" xfId="3966" xr:uid="{00000000-0005-0000-0000-0000280F0000}"/>
    <cellStyle name="Accent2 94 2" xfId="3967" xr:uid="{00000000-0005-0000-0000-0000290F0000}"/>
    <cellStyle name="Accent2 94 2 2" xfId="3968" xr:uid="{00000000-0005-0000-0000-00002A0F0000}"/>
    <cellStyle name="Accent2 94 3" xfId="3969" xr:uid="{00000000-0005-0000-0000-00002B0F0000}"/>
    <cellStyle name="Accent2 95" xfId="3970" xr:uid="{00000000-0005-0000-0000-00002C0F0000}"/>
    <cellStyle name="Accent2 95 2" xfId="3971" xr:uid="{00000000-0005-0000-0000-00002D0F0000}"/>
    <cellStyle name="Accent2 95 2 2" xfId="3972" xr:uid="{00000000-0005-0000-0000-00002E0F0000}"/>
    <cellStyle name="Accent2 95 3" xfId="3973" xr:uid="{00000000-0005-0000-0000-00002F0F0000}"/>
    <cellStyle name="Accent2 96" xfId="3974" xr:uid="{00000000-0005-0000-0000-0000300F0000}"/>
    <cellStyle name="Accent2 96 2" xfId="3975" xr:uid="{00000000-0005-0000-0000-0000310F0000}"/>
    <cellStyle name="Accent2 96 2 2" xfId="3976" xr:uid="{00000000-0005-0000-0000-0000320F0000}"/>
    <cellStyle name="Accent2 96 3" xfId="3977" xr:uid="{00000000-0005-0000-0000-0000330F0000}"/>
    <cellStyle name="Accent2 97" xfId="3978" xr:uid="{00000000-0005-0000-0000-0000340F0000}"/>
    <cellStyle name="Accent2 97 2" xfId="3979" xr:uid="{00000000-0005-0000-0000-0000350F0000}"/>
    <cellStyle name="Accent2 97 2 2" xfId="3980" xr:uid="{00000000-0005-0000-0000-0000360F0000}"/>
    <cellStyle name="Accent2 97 3" xfId="3981" xr:uid="{00000000-0005-0000-0000-0000370F0000}"/>
    <cellStyle name="Accent2 98" xfId="3982" xr:uid="{00000000-0005-0000-0000-0000380F0000}"/>
    <cellStyle name="Accent2 98 2" xfId="3983" xr:uid="{00000000-0005-0000-0000-0000390F0000}"/>
    <cellStyle name="Accent2 98 2 2" xfId="3984" xr:uid="{00000000-0005-0000-0000-00003A0F0000}"/>
    <cellStyle name="Accent2 98 3" xfId="3985" xr:uid="{00000000-0005-0000-0000-00003B0F0000}"/>
    <cellStyle name="Accent2 99" xfId="3986" xr:uid="{00000000-0005-0000-0000-00003C0F0000}"/>
    <cellStyle name="Accent2 99 2" xfId="3987" xr:uid="{00000000-0005-0000-0000-00003D0F0000}"/>
    <cellStyle name="Accent2 99 2 2" xfId="3988" xr:uid="{00000000-0005-0000-0000-00003E0F0000}"/>
    <cellStyle name="Accent2 99 3" xfId="3989" xr:uid="{00000000-0005-0000-0000-00003F0F0000}"/>
    <cellStyle name="Accent3 - 20%" xfId="3990" xr:uid="{00000000-0005-0000-0000-0000400F0000}"/>
    <cellStyle name="Accent3 - 20% 10" xfId="3991" xr:uid="{00000000-0005-0000-0000-0000410F0000}"/>
    <cellStyle name="Accent3 - 20% 11" xfId="3992" xr:uid="{00000000-0005-0000-0000-0000420F0000}"/>
    <cellStyle name="Accent3 - 20% 2" xfId="3993" xr:uid="{00000000-0005-0000-0000-0000430F0000}"/>
    <cellStyle name="Accent3 - 20% 2 2" xfId="3994" xr:uid="{00000000-0005-0000-0000-0000440F0000}"/>
    <cellStyle name="Accent3 - 20% 2 2 2" xfId="3995" xr:uid="{00000000-0005-0000-0000-0000450F0000}"/>
    <cellStyle name="Accent3 - 20% 2 2 2 2" xfId="3996" xr:uid="{00000000-0005-0000-0000-0000460F0000}"/>
    <cellStyle name="Accent3 - 20% 2 2 3" xfId="3997" xr:uid="{00000000-0005-0000-0000-0000470F0000}"/>
    <cellStyle name="Accent3 - 20% 2 3" xfId="3998" xr:uid="{00000000-0005-0000-0000-0000480F0000}"/>
    <cellStyle name="Accent3 - 20% 2 3 2" xfId="3999" xr:uid="{00000000-0005-0000-0000-0000490F0000}"/>
    <cellStyle name="Accent3 - 20% 2 3 2 2" xfId="4000" xr:uid="{00000000-0005-0000-0000-00004A0F0000}"/>
    <cellStyle name="Accent3 - 20% 2 3 2 2 2" xfId="4001" xr:uid="{00000000-0005-0000-0000-00004B0F0000}"/>
    <cellStyle name="Accent3 - 20% 2 3 2 3" xfId="4002" xr:uid="{00000000-0005-0000-0000-00004C0F0000}"/>
    <cellStyle name="Accent3 - 20% 2 3 3" xfId="4003" xr:uid="{00000000-0005-0000-0000-00004D0F0000}"/>
    <cellStyle name="Accent3 - 20% 2 3 3 2" xfId="4004" xr:uid="{00000000-0005-0000-0000-00004E0F0000}"/>
    <cellStyle name="Accent3 - 20% 2 3 4" xfId="4005" xr:uid="{00000000-0005-0000-0000-00004F0F0000}"/>
    <cellStyle name="Accent3 - 20% 2 4" xfId="4006" xr:uid="{00000000-0005-0000-0000-0000500F0000}"/>
    <cellStyle name="Accent3 - 20% 2 4 2" xfId="4007" xr:uid="{00000000-0005-0000-0000-0000510F0000}"/>
    <cellStyle name="Accent3 - 20% 2 4 2 2" xfId="4008" xr:uid="{00000000-0005-0000-0000-0000520F0000}"/>
    <cellStyle name="Accent3 - 20% 2 4 2 2 2" xfId="4009" xr:uid="{00000000-0005-0000-0000-0000530F0000}"/>
    <cellStyle name="Accent3 - 20% 2 4 2 3" xfId="4010" xr:uid="{00000000-0005-0000-0000-0000540F0000}"/>
    <cellStyle name="Accent3 - 20% 2 4 3" xfId="4011" xr:uid="{00000000-0005-0000-0000-0000550F0000}"/>
    <cellStyle name="Accent3 - 20% 2 4 3 2" xfId="4012" xr:uid="{00000000-0005-0000-0000-0000560F0000}"/>
    <cellStyle name="Accent3 - 20% 2 4 4" xfId="4013" xr:uid="{00000000-0005-0000-0000-0000570F0000}"/>
    <cellStyle name="Accent3 - 20% 2 5" xfId="4014" xr:uid="{00000000-0005-0000-0000-0000580F0000}"/>
    <cellStyle name="Accent3 - 20% 2 5 2" xfId="4015" xr:uid="{00000000-0005-0000-0000-0000590F0000}"/>
    <cellStyle name="Accent3 - 20% 2 6" xfId="4016" xr:uid="{00000000-0005-0000-0000-00005A0F0000}"/>
    <cellStyle name="Accent3 - 20% 2 6 2" xfId="4017" xr:uid="{00000000-0005-0000-0000-00005B0F0000}"/>
    <cellStyle name="Accent3 - 20% 2 7" xfId="4018" xr:uid="{00000000-0005-0000-0000-00005C0F0000}"/>
    <cellStyle name="Accent3 - 20% 3" xfId="4019" xr:uid="{00000000-0005-0000-0000-00005D0F0000}"/>
    <cellStyle name="Accent3 - 20% 3 2" xfId="4020" xr:uid="{00000000-0005-0000-0000-00005E0F0000}"/>
    <cellStyle name="Accent3 - 20% 3 2 2" xfId="4021" xr:uid="{00000000-0005-0000-0000-00005F0F0000}"/>
    <cellStyle name="Accent3 - 20% 3 2 2 2" xfId="4022" xr:uid="{00000000-0005-0000-0000-0000600F0000}"/>
    <cellStyle name="Accent3 - 20% 3 2 3" xfId="4023" xr:uid="{00000000-0005-0000-0000-0000610F0000}"/>
    <cellStyle name="Accent3 - 20% 3 3" xfId="4024" xr:uid="{00000000-0005-0000-0000-0000620F0000}"/>
    <cellStyle name="Accent3 - 20% 3 3 2" xfId="4025" xr:uid="{00000000-0005-0000-0000-0000630F0000}"/>
    <cellStyle name="Accent3 - 20% 3 4" xfId="4026" xr:uid="{00000000-0005-0000-0000-0000640F0000}"/>
    <cellStyle name="Accent3 - 20% 4" xfId="4027" xr:uid="{00000000-0005-0000-0000-0000650F0000}"/>
    <cellStyle name="Accent3 - 20% 4 2" xfId="4028" xr:uid="{00000000-0005-0000-0000-0000660F0000}"/>
    <cellStyle name="Accent3 - 20% 4 2 2" xfId="4029" xr:uid="{00000000-0005-0000-0000-0000670F0000}"/>
    <cellStyle name="Accent3 - 20% 4 3" xfId="4030" xr:uid="{00000000-0005-0000-0000-0000680F0000}"/>
    <cellStyle name="Accent3 - 20% 5" xfId="4031" xr:uid="{00000000-0005-0000-0000-0000690F0000}"/>
    <cellStyle name="Accent3 - 20% 5 2" xfId="4032" xr:uid="{00000000-0005-0000-0000-00006A0F0000}"/>
    <cellStyle name="Accent3 - 20% 5 2 2" xfId="4033" xr:uid="{00000000-0005-0000-0000-00006B0F0000}"/>
    <cellStyle name="Accent3 - 20% 5 3" xfId="4034" xr:uid="{00000000-0005-0000-0000-00006C0F0000}"/>
    <cellStyle name="Accent3 - 20% 6" xfId="4035" xr:uid="{00000000-0005-0000-0000-00006D0F0000}"/>
    <cellStyle name="Accent3 - 20% 6 2" xfId="4036" xr:uid="{00000000-0005-0000-0000-00006E0F0000}"/>
    <cellStyle name="Accent3 - 20% 7" xfId="4037" xr:uid="{00000000-0005-0000-0000-00006F0F0000}"/>
    <cellStyle name="Accent3 - 20% 7 2" xfId="4038" xr:uid="{00000000-0005-0000-0000-0000700F0000}"/>
    <cellStyle name="Accent3 - 20% 8" xfId="4039" xr:uid="{00000000-0005-0000-0000-0000710F0000}"/>
    <cellStyle name="Accent3 - 20% 8 2" xfId="4040" xr:uid="{00000000-0005-0000-0000-0000720F0000}"/>
    <cellStyle name="Accent3 - 20% 9" xfId="4041" xr:uid="{00000000-0005-0000-0000-0000730F0000}"/>
    <cellStyle name="Accent3 - 20% 9 2" xfId="4042" xr:uid="{00000000-0005-0000-0000-0000740F0000}"/>
    <cellStyle name="Accent3 - 40%" xfId="4043" xr:uid="{00000000-0005-0000-0000-0000750F0000}"/>
    <cellStyle name="Accent3 - 40% 10" xfId="4044" xr:uid="{00000000-0005-0000-0000-0000760F0000}"/>
    <cellStyle name="Accent3 - 40% 11" xfId="4045" xr:uid="{00000000-0005-0000-0000-0000770F0000}"/>
    <cellStyle name="Accent3 - 40% 2" xfId="4046" xr:uid="{00000000-0005-0000-0000-0000780F0000}"/>
    <cellStyle name="Accent3 - 40% 2 2" xfId="4047" xr:uid="{00000000-0005-0000-0000-0000790F0000}"/>
    <cellStyle name="Accent3 - 40% 2 2 2" xfId="4048" xr:uid="{00000000-0005-0000-0000-00007A0F0000}"/>
    <cellStyle name="Accent3 - 40% 2 2 2 2" xfId="4049" xr:uid="{00000000-0005-0000-0000-00007B0F0000}"/>
    <cellStyle name="Accent3 - 40% 2 2 3" xfId="4050" xr:uid="{00000000-0005-0000-0000-00007C0F0000}"/>
    <cellStyle name="Accent3 - 40% 2 3" xfId="4051" xr:uid="{00000000-0005-0000-0000-00007D0F0000}"/>
    <cellStyle name="Accent3 - 40% 2 3 2" xfId="4052" xr:uid="{00000000-0005-0000-0000-00007E0F0000}"/>
    <cellStyle name="Accent3 - 40% 2 3 2 2" xfId="4053" xr:uid="{00000000-0005-0000-0000-00007F0F0000}"/>
    <cellStyle name="Accent3 - 40% 2 3 2 2 2" xfId="4054" xr:uid="{00000000-0005-0000-0000-0000800F0000}"/>
    <cellStyle name="Accent3 - 40% 2 3 2 3" xfId="4055" xr:uid="{00000000-0005-0000-0000-0000810F0000}"/>
    <cellStyle name="Accent3 - 40% 2 3 3" xfId="4056" xr:uid="{00000000-0005-0000-0000-0000820F0000}"/>
    <cellStyle name="Accent3 - 40% 2 3 3 2" xfId="4057" xr:uid="{00000000-0005-0000-0000-0000830F0000}"/>
    <cellStyle name="Accent3 - 40% 2 3 4" xfId="4058" xr:uid="{00000000-0005-0000-0000-0000840F0000}"/>
    <cellStyle name="Accent3 - 40% 2 4" xfId="4059" xr:uid="{00000000-0005-0000-0000-0000850F0000}"/>
    <cellStyle name="Accent3 - 40% 2 4 2" xfId="4060" xr:uid="{00000000-0005-0000-0000-0000860F0000}"/>
    <cellStyle name="Accent3 - 40% 2 4 2 2" xfId="4061" xr:uid="{00000000-0005-0000-0000-0000870F0000}"/>
    <cellStyle name="Accent3 - 40% 2 4 2 2 2" xfId="4062" xr:uid="{00000000-0005-0000-0000-0000880F0000}"/>
    <cellStyle name="Accent3 - 40% 2 4 2 3" xfId="4063" xr:uid="{00000000-0005-0000-0000-0000890F0000}"/>
    <cellStyle name="Accent3 - 40% 2 4 3" xfId="4064" xr:uid="{00000000-0005-0000-0000-00008A0F0000}"/>
    <cellStyle name="Accent3 - 40% 2 4 3 2" xfId="4065" xr:uid="{00000000-0005-0000-0000-00008B0F0000}"/>
    <cellStyle name="Accent3 - 40% 2 4 4" xfId="4066" xr:uid="{00000000-0005-0000-0000-00008C0F0000}"/>
    <cellStyle name="Accent3 - 40% 2 5" xfId="4067" xr:uid="{00000000-0005-0000-0000-00008D0F0000}"/>
    <cellStyle name="Accent3 - 40% 2 5 2" xfId="4068" xr:uid="{00000000-0005-0000-0000-00008E0F0000}"/>
    <cellStyle name="Accent3 - 40% 2 6" xfId="4069" xr:uid="{00000000-0005-0000-0000-00008F0F0000}"/>
    <cellStyle name="Accent3 - 40% 2 6 2" xfId="4070" xr:uid="{00000000-0005-0000-0000-0000900F0000}"/>
    <cellStyle name="Accent3 - 40% 2 7" xfId="4071" xr:uid="{00000000-0005-0000-0000-0000910F0000}"/>
    <cellStyle name="Accent3 - 40% 3" xfId="4072" xr:uid="{00000000-0005-0000-0000-0000920F0000}"/>
    <cellStyle name="Accent3 - 40% 3 2" xfId="4073" xr:uid="{00000000-0005-0000-0000-0000930F0000}"/>
    <cellStyle name="Accent3 - 40% 3 2 2" xfId="4074" xr:uid="{00000000-0005-0000-0000-0000940F0000}"/>
    <cellStyle name="Accent3 - 40% 3 2 2 2" xfId="4075" xr:uid="{00000000-0005-0000-0000-0000950F0000}"/>
    <cellStyle name="Accent3 - 40% 3 2 3" xfId="4076" xr:uid="{00000000-0005-0000-0000-0000960F0000}"/>
    <cellStyle name="Accent3 - 40% 3 3" xfId="4077" xr:uid="{00000000-0005-0000-0000-0000970F0000}"/>
    <cellStyle name="Accent3 - 40% 3 3 2" xfId="4078" xr:uid="{00000000-0005-0000-0000-0000980F0000}"/>
    <cellStyle name="Accent3 - 40% 3 4" xfId="4079" xr:uid="{00000000-0005-0000-0000-0000990F0000}"/>
    <cellStyle name="Accent3 - 40% 4" xfId="4080" xr:uid="{00000000-0005-0000-0000-00009A0F0000}"/>
    <cellStyle name="Accent3 - 40% 4 2" xfId="4081" xr:uid="{00000000-0005-0000-0000-00009B0F0000}"/>
    <cellStyle name="Accent3 - 40% 4 2 2" xfId="4082" xr:uid="{00000000-0005-0000-0000-00009C0F0000}"/>
    <cellStyle name="Accent3 - 40% 4 3" xfId="4083" xr:uid="{00000000-0005-0000-0000-00009D0F0000}"/>
    <cellStyle name="Accent3 - 40% 5" xfId="4084" xr:uid="{00000000-0005-0000-0000-00009E0F0000}"/>
    <cellStyle name="Accent3 - 40% 5 2" xfId="4085" xr:uid="{00000000-0005-0000-0000-00009F0F0000}"/>
    <cellStyle name="Accent3 - 40% 5 2 2" xfId="4086" xr:uid="{00000000-0005-0000-0000-0000A00F0000}"/>
    <cellStyle name="Accent3 - 40% 5 3" xfId="4087" xr:uid="{00000000-0005-0000-0000-0000A10F0000}"/>
    <cellStyle name="Accent3 - 40% 6" xfId="4088" xr:uid="{00000000-0005-0000-0000-0000A20F0000}"/>
    <cellStyle name="Accent3 - 40% 6 2" xfId="4089" xr:uid="{00000000-0005-0000-0000-0000A30F0000}"/>
    <cellStyle name="Accent3 - 40% 7" xfId="4090" xr:uid="{00000000-0005-0000-0000-0000A40F0000}"/>
    <cellStyle name="Accent3 - 40% 7 2" xfId="4091" xr:uid="{00000000-0005-0000-0000-0000A50F0000}"/>
    <cellStyle name="Accent3 - 40% 8" xfId="4092" xr:uid="{00000000-0005-0000-0000-0000A60F0000}"/>
    <cellStyle name="Accent3 - 40% 8 2" xfId="4093" xr:uid="{00000000-0005-0000-0000-0000A70F0000}"/>
    <cellStyle name="Accent3 - 40% 9" xfId="4094" xr:uid="{00000000-0005-0000-0000-0000A80F0000}"/>
    <cellStyle name="Accent3 - 40% 9 2" xfId="4095" xr:uid="{00000000-0005-0000-0000-0000A90F0000}"/>
    <cellStyle name="Accent3 - 60%" xfId="4096" xr:uid="{00000000-0005-0000-0000-0000AA0F0000}"/>
    <cellStyle name="Accent3 - 60% 10" xfId="4097" xr:uid="{00000000-0005-0000-0000-0000AB0F0000}"/>
    <cellStyle name="Accent3 - 60% 2" xfId="4098" xr:uid="{00000000-0005-0000-0000-0000AC0F0000}"/>
    <cellStyle name="Accent3 - 60% 2 2" xfId="4099" xr:uid="{00000000-0005-0000-0000-0000AD0F0000}"/>
    <cellStyle name="Accent3 - 60% 2 2 2" xfId="4100" xr:uid="{00000000-0005-0000-0000-0000AE0F0000}"/>
    <cellStyle name="Accent3 - 60% 2 3" xfId="4101" xr:uid="{00000000-0005-0000-0000-0000AF0F0000}"/>
    <cellStyle name="Accent3 - 60% 2 3 2" xfId="4102" xr:uid="{00000000-0005-0000-0000-0000B00F0000}"/>
    <cellStyle name="Accent3 - 60% 2 3 2 2" xfId="4103" xr:uid="{00000000-0005-0000-0000-0000B10F0000}"/>
    <cellStyle name="Accent3 - 60% 2 3 3" xfId="4104" xr:uid="{00000000-0005-0000-0000-0000B20F0000}"/>
    <cellStyle name="Accent3 - 60% 2 4" xfId="4105" xr:uid="{00000000-0005-0000-0000-0000B30F0000}"/>
    <cellStyle name="Accent3 - 60% 2 4 2" xfId="4106" xr:uid="{00000000-0005-0000-0000-0000B40F0000}"/>
    <cellStyle name="Accent3 - 60% 2 4 2 2" xfId="4107" xr:uid="{00000000-0005-0000-0000-0000B50F0000}"/>
    <cellStyle name="Accent3 - 60% 2 4 3" xfId="4108" xr:uid="{00000000-0005-0000-0000-0000B60F0000}"/>
    <cellStyle name="Accent3 - 60% 2 5" xfId="4109" xr:uid="{00000000-0005-0000-0000-0000B70F0000}"/>
    <cellStyle name="Accent3 - 60% 3" xfId="4110" xr:uid="{00000000-0005-0000-0000-0000B80F0000}"/>
    <cellStyle name="Accent3 - 60% 3 2" xfId="4111" xr:uid="{00000000-0005-0000-0000-0000B90F0000}"/>
    <cellStyle name="Accent3 - 60% 3 2 2" xfId="4112" xr:uid="{00000000-0005-0000-0000-0000BA0F0000}"/>
    <cellStyle name="Accent3 - 60% 3 3" xfId="4113" xr:uid="{00000000-0005-0000-0000-0000BB0F0000}"/>
    <cellStyle name="Accent3 - 60% 4" xfId="4114" xr:uid="{00000000-0005-0000-0000-0000BC0F0000}"/>
    <cellStyle name="Accent3 - 60% 4 2" xfId="4115" xr:uid="{00000000-0005-0000-0000-0000BD0F0000}"/>
    <cellStyle name="Accent3 - 60% 5" xfId="4116" xr:uid="{00000000-0005-0000-0000-0000BE0F0000}"/>
    <cellStyle name="Accent3 - 60% 5 2" xfId="4117" xr:uid="{00000000-0005-0000-0000-0000BF0F0000}"/>
    <cellStyle name="Accent3 - 60% 6" xfId="4118" xr:uid="{00000000-0005-0000-0000-0000C00F0000}"/>
    <cellStyle name="Accent3 - 60% 6 2" xfId="4119" xr:uid="{00000000-0005-0000-0000-0000C10F0000}"/>
    <cellStyle name="Accent3 - 60% 6 2 2" xfId="4120" xr:uid="{00000000-0005-0000-0000-0000C20F0000}"/>
    <cellStyle name="Accent3 - 60% 6 3" xfId="4121" xr:uid="{00000000-0005-0000-0000-0000C30F0000}"/>
    <cellStyle name="Accent3 - 60% 7" xfId="4122" xr:uid="{00000000-0005-0000-0000-0000C40F0000}"/>
    <cellStyle name="Accent3 - 60% 7 2" xfId="4123" xr:uid="{00000000-0005-0000-0000-0000C50F0000}"/>
    <cellStyle name="Accent3 - 60% 8" xfId="4124" xr:uid="{00000000-0005-0000-0000-0000C60F0000}"/>
    <cellStyle name="Accent3 - 60% 8 2" xfId="4125" xr:uid="{00000000-0005-0000-0000-0000C70F0000}"/>
    <cellStyle name="Accent3 - 60% 9" xfId="4126" xr:uid="{00000000-0005-0000-0000-0000C80F0000}"/>
    <cellStyle name="Accent3 10" xfId="4127" xr:uid="{00000000-0005-0000-0000-0000C90F0000}"/>
    <cellStyle name="Accent3 10 2" xfId="4128" xr:uid="{00000000-0005-0000-0000-0000CA0F0000}"/>
    <cellStyle name="Accent3 10 2 2" xfId="4129" xr:uid="{00000000-0005-0000-0000-0000CB0F0000}"/>
    <cellStyle name="Accent3 10 3" xfId="4130" xr:uid="{00000000-0005-0000-0000-0000CC0F0000}"/>
    <cellStyle name="Accent3 100" xfId="4131" xr:uid="{00000000-0005-0000-0000-0000CD0F0000}"/>
    <cellStyle name="Accent3 100 2" xfId="4132" xr:uid="{00000000-0005-0000-0000-0000CE0F0000}"/>
    <cellStyle name="Accent3 100 2 2" xfId="4133" xr:uid="{00000000-0005-0000-0000-0000CF0F0000}"/>
    <cellStyle name="Accent3 100 3" xfId="4134" xr:uid="{00000000-0005-0000-0000-0000D00F0000}"/>
    <cellStyle name="Accent3 101" xfId="4135" xr:uid="{00000000-0005-0000-0000-0000D10F0000}"/>
    <cellStyle name="Accent3 101 2" xfId="4136" xr:uid="{00000000-0005-0000-0000-0000D20F0000}"/>
    <cellStyle name="Accent3 101 2 2" xfId="4137" xr:uid="{00000000-0005-0000-0000-0000D30F0000}"/>
    <cellStyle name="Accent3 101 3" xfId="4138" xr:uid="{00000000-0005-0000-0000-0000D40F0000}"/>
    <cellStyle name="Accent3 102" xfId="4139" xr:uid="{00000000-0005-0000-0000-0000D50F0000}"/>
    <cellStyle name="Accent3 102 2" xfId="4140" xr:uid="{00000000-0005-0000-0000-0000D60F0000}"/>
    <cellStyle name="Accent3 103" xfId="4141" xr:uid="{00000000-0005-0000-0000-0000D70F0000}"/>
    <cellStyle name="Accent3 103 2" xfId="4142" xr:uid="{00000000-0005-0000-0000-0000D80F0000}"/>
    <cellStyle name="Accent3 104" xfId="4143" xr:uid="{00000000-0005-0000-0000-0000D90F0000}"/>
    <cellStyle name="Accent3 104 2" xfId="4144" xr:uid="{00000000-0005-0000-0000-0000DA0F0000}"/>
    <cellStyle name="Accent3 104 2 2" xfId="4145" xr:uid="{00000000-0005-0000-0000-0000DB0F0000}"/>
    <cellStyle name="Accent3 104 3" xfId="4146" xr:uid="{00000000-0005-0000-0000-0000DC0F0000}"/>
    <cellStyle name="Accent3 105" xfId="4147" xr:uid="{00000000-0005-0000-0000-0000DD0F0000}"/>
    <cellStyle name="Accent3 105 2" xfId="4148" xr:uid="{00000000-0005-0000-0000-0000DE0F0000}"/>
    <cellStyle name="Accent3 105 2 2" xfId="4149" xr:uid="{00000000-0005-0000-0000-0000DF0F0000}"/>
    <cellStyle name="Accent3 105 3" xfId="4150" xr:uid="{00000000-0005-0000-0000-0000E00F0000}"/>
    <cellStyle name="Accent3 106" xfId="4151" xr:uid="{00000000-0005-0000-0000-0000E10F0000}"/>
    <cellStyle name="Accent3 106 2" xfId="4152" xr:uid="{00000000-0005-0000-0000-0000E20F0000}"/>
    <cellStyle name="Accent3 106 2 2" xfId="4153" xr:uid="{00000000-0005-0000-0000-0000E30F0000}"/>
    <cellStyle name="Accent3 106 3" xfId="4154" xr:uid="{00000000-0005-0000-0000-0000E40F0000}"/>
    <cellStyle name="Accent3 107" xfId="4155" xr:uid="{00000000-0005-0000-0000-0000E50F0000}"/>
    <cellStyle name="Accent3 107 2" xfId="4156" xr:uid="{00000000-0005-0000-0000-0000E60F0000}"/>
    <cellStyle name="Accent3 107 2 2" xfId="4157" xr:uid="{00000000-0005-0000-0000-0000E70F0000}"/>
    <cellStyle name="Accent3 107 3" xfId="4158" xr:uid="{00000000-0005-0000-0000-0000E80F0000}"/>
    <cellStyle name="Accent3 108" xfId="4159" xr:uid="{00000000-0005-0000-0000-0000E90F0000}"/>
    <cellStyle name="Accent3 108 2" xfId="4160" xr:uid="{00000000-0005-0000-0000-0000EA0F0000}"/>
    <cellStyle name="Accent3 108 2 2" xfId="4161" xr:uid="{00000000-0005-0000-0000-0000EB0F0000}"/>
    <cellStyle name="Accent3 108 3" xfId="4162" xr:uid="{00000000-0005-0000-0000-0000EC0F0000}"/>
    <cellStyle name="Accent3 109" xfId="4163" xr:uid="{00000000-0005-0000-0000-0000ED0F0000}"/>
    <cellStyle name="Accent3 109 2" xfId="4164" xr:uid="{00000000-0005-0000-0000-0000EE0F0000}"/>
    <cellStyle name="Accent3 109 2 2" xfId="4165" xr:uid="{00000000-0005-0000-0000-0000EF0F0000}"/>
    <cellStyle name="Accent3 109 3" xfId="4166" xr:uid="{00000000-0005-0000-0000-0000F00F0000}"/>
    <cellStyle name="Accent3 11" xfId="4167" xr:uid="{00000000-0005-0000-0000-0000F10F0000}"/>
    <cellStyle name="Accent3 11 2" xfId="4168" xr:uid="{00000000-0005-0000-0000-0000F20F0000}"/>
    <cellStyle name="Accent3 11 2 2" xfId="4169" xr:uid="{00000000-0005-0000-0000-0000F30F0000}"/>
    <cellStyle name="Accent3 11 3" xfId="4170" xr:uid="{00000000-0005-0000-0000-0000F40F0000}"/>
    <cellStyle name="Accent3 110" xfId="4171" xr:uid="{00000000-0005-0000-0000-0000F50F0000}"/>
    <cellStyle name="Accent3 110 2" xfId="4172" xr:uid="{00000000-0005-0000-0000-0000F60F0000}"/>
    <cellStyle name="Accent3 110 2 2" xfId="4173" xr:uid="{00000000-0005-0000-0000-0000F70F0000}"/>
    <cellStyle name="Accent3 110 3" xfId="4174" xr:uid="{00000000-0005-0000-0000-0000F80F0000}"/>
    <cellStyle name="Accent3 111" xfId="4175" xr:uid="{00000000-0005-0000-0000-0000F90F0000}"/>
    <cellStyle name="Accent3 111 2" xfId="4176" xr:uid="{00000000-0005-0000-0000-0000FA0F0000}"/>
    <cellStyle name="Accent3 111 2 2" xfId="4177" xr:uid="{00000000-0005-0000-0000-0000FB0F0000}"/>
    <cellStyle name="Accent3 111 3" xfId="4178" xr:uid="{00000000-0005-0000-0000-0000FC0F0000}"/>
    <cellStyle name="Accent3 112" xfId="4179" xr:uid="{00000000-0005-0000-0000-0000FD0F0000}"/>
    <cellStyle name="Accent3 112 2" xfId="4180" xr:uid="{00000000-0005-0000-0000-0000FE0F0000}"/>
    <cellStyle name="Accent3 112 2 2" xfId="4181" xr:uid="{00000000-0005-0000-0000-0000FF0F0000}"/>
    <cellStyle name="Accent3 112 3" xfId="4182" xr:uid="{00000000-0005-0000-0000-000000100000}"/>
    <cellStyle name="Accent3 113" xfId="4183" xr:uid="{00000000-0005-0000-0000-000001100000}"/>
    <cellStyle name="Accent3 113 2" xfId="4184" xr:uid="{00000000-0005-0000-0000-000002100000}"/>
    <cellStyle name="Accent3 113 2 2" xfId="4185" xr:uid="{00000000-0005-0000-0000-000003100000}"/>
    <cellStyle name="Accent3 113 3" xfId="4186" xr:uid="{00000000-0005-0000-0000-000004100000}"/>
    <cellStyle name="Accent3 114" xfId="4187" xr:uid="{00000000-0005-0000-0000-000005100000}"/>
    <cellStyle name="Accent3 114 2" xfId="4188" xr:uid="{00000000-0005-0000-0000-000006100000}"/>
    <cellStyle name="Accent3 115" xfId="4189" xr:uid="{00000000-0005-0000-0000-000007100000}"/>
    <cellStyle name="Accent3 115 2" xfId="4190" xr:uid="{00000000-0005-0000-0000-000008100000}"/>
    <cellStyle name="Accent3 116" xfId="4191" xr:uid="{00000000-0005-0000-0000-000009100000}"/>
    <cellStyle name="Accent3 116 2" xfId="4192" xr:uid="{00000000-0005-0000-0000-00000A100000}"/>
    <cellStyle name="Accent3 117" xfId="4193" xr:uid="{00000000-0005-0000-0000-00000B100000}"/>
    <cellStyle name="Accent3 117 2" xfId="4194" xr:uid="{00000000-0005-0000-0000-00000C100000}"/>
    <cellStyle name="Accent3 118" xfId="4195" xr:uid="{00000000-0005-0000-0000-00000D100000}"/>
    <cellStyle name="Accent3 118 2" xfId="4196" xr:uid="{00000000-0005-0000-0000-00000E100000}"/>
    <cellStyle name="Accent3 119" xfId="4197" xr:uid="{00000000-0005-0000-0000-00000F100000}"/>
    <cellStyle name="Accent3 119 2" xfId="4198" xr:uid="{00000000-0005-0000-0000-000010100000}"/>
    <cellStyle name="Accent3 12" xfId="4199" xr:uid="{00000000-0005-0000-0000-000011100000}"/>
    <cellStyle name="Accent3 12 2" xfId="4200" xr:uid="{00000000-0005-0000-0000-000012100000}"/>
    <cellStyle name="Accent3 12 2 2" xfId="4201" xr:uid="{00000000-0005-0000-0000-000013100000}"/>
    <cellStyle name="Accent3 12 3" xfId="4202" xr:uid="{00000000-0005-0000-0000-000014100000}"/>
    <cellStyle name="Accent3 120" xfId="4203" xr:uid="{00000000-0005-0000-0000-000015100000}"/>
    <cellStyle name="Accent3 120 2" xfId="4204" xr:uid="{00000000-0005-0000-0000-000016100000}"/>
    <cellStyle name="Accent3 121" xfId="4205" xr:uid="{00000000-0005-0000-0000-000017100000}"/>
    <cellStyle name="Accent3 121 2" xfId="4206" xr:uid="{00000000-0005-0000-0000-000018100000}"/>
    <cellStyle name="Accent3 122" xfId="4207" xr:uid="{00000000-0005-0000-0000-000019100000}"/>
    <cellStyle name="Accent3 122 2" xfId="4208" xr:uid="{00000000-0005-0000-0000-00001A100000}"/>
    <cellStyle name="Accent3 123" xfId="4209" xr:uid="{00000000-0005-0000-0000-00001B100000}"/>
    <cellStyle name="Accent3 123 2" xfId="4210" xr:uid="{00000000-0005-0000-0000-00001C100000}"/>
    <cellStyle name="Accent3 124" xfId="4211" xr:uid="{00000000-0005-0000-0000-00001D100000}"/>
    <cellStyle name="Accent3 124 2" xfId="4212" xr:uid="{00000000-0005-0000-0000-00001E100000}"/>
    <cellStyle name="Accent3 125" xfId="4213" xr:uid="{00000000-0005-0000-0000-00001F100000}"/>
    <cellStyle name="Accent3 125 2" xfId="4214" xr:uid="{00000000-0005-0000-0000-000020100000}"/>
    <cellStyle name="Accent3 126" xfId="4215" xr:uid="{00000000-0005-0000-0000-000021100000}"/>
    <cellStyle name="Accent3 127" xfId="4216" xr:uid="{00000000-0005-0000-0000-000022100000}"/>
    <cellStyle name="Accent3 128" xfId="4217" xr:uid="{00000000-0005-0000-0000-000023100000}"/>
    <cellStyle name="Accent3 129" xfId="4218" xr:uid="{00000000-0005-0000-0000-000024100000}"/>
    <cellStyle name="Accent3 13" xfId="4219" xr:uid="{00000000-0005-0000-0000-000025100000}"/>
    <cellStyle name="Accent3 13 2" xfId="4220" xr:uid="{00000000-0005-0000-0000-000026100000}"/>
    <cellStyle name="Accent3 13 2 2" xfId="4221" xr:uid="{00000000-0005-0000-0000-000027100000}"/>
    <cellStyle name="Accent3 13 3" xfId="4222" xr:uid="{00000000-0005-0000-0000-000028100000}"/>
    <cellStyle name="Accent3 130" xfId="4223" xr:uid="{00000000-0005-0000-0000-000029100000}"/>
    <cellStyle name="Accent3 131" xfId="4224" xr:uid="{00000000-0005-0000-0000-00002A100000}"/>
    <cellStyle name="Accent3 132" xfId="4225" xr:uid="{00000000-0005-0000-0000-00002B100000}"/>
    <cellStyle name="Accent3 133" xfId="4226" xr:uid="{00000000-0005-0000-0000-00002C100000}"/>
    <cellStyle name="Accent3 134" xfId="4227" xr:uid="{00000000-0005-0000-0000-00002D100000}"/>
    <cellStyle name="Accent3 135" xfId="4228" xr:uid="{00000000-0005-0000-0000-00002E100000}"/>
    <cellStyle name="Accent3 136" xfId="4229" xr:uid="{00000000-0005-0000-0000-00002F100000}"/>
    <cellStyle name="Accent3 137" xfId="4230" xr:uid="{00000000-0005-0000-0000-000030100000}"/>
    <cellStyle name="Accent3 138" xfId="4231" xr:uid="{00000000-0005-0000-0000-000031100000}"/>
    <cellStyle name="Accent3 139" xfId="4232" xr:uid="{00000000-0005-0000-0000-000032100000}"/>
    <cellStyle name="Accent3 14" xfId="4233" xr:uid="{00000000-0005-0000-0000-000033100000}"/>
    <cellStyle name="Accent3 14 2" xfId="4234" xr:uid="{00000000-0005-0000-0000-000034100000}"/>
    <cellStyle name="Accent3 14 2 2" xfId="4235" xr:uid="{00000000-0005-0000-0000-000035100000}"/>
    <cellStyle name="Accent3 14 3" xfId="4236" xr:uid="{00000000-0005-0000-0000-000036100000}"/>
    <cellStyle name="Accent3 140" xfId="4237" xr:uid="{00000000-0005-0000-0000-000037100000}"/>
    <cellStyle name="Accent3 141" xfId="4238" xr:uid="{00000000-0005-0000-0000-000038100000}"/>
    <cellStyle name="Accent3 142" xfId="4239" xr:uid="{00000000-0005-0000-0000-000039100000}"/>
    <cellStyle name="Accent3 143" xfId="4240" xr:uid="{00000000-0005-0000-0000-00003A100000}"/>
    <cellStyle name="Accent3 144" xfId="4241" xr:uid="{00000000-0005-0000-0000-00003B100000}"/>
    <cellStyle name="Accent3 145" xfId="4242" xr:uid="{00000000-0005-0000-0000-00003C100000}"/>
    <cellStyle name="Accent3 146" xfId="4243" xr:uid="{00000000-0005-0000-0000-00003D100000}"/>
    <cellStyle name="Accent3 147" xfId="4244" xr:uid="{00000000-0005-0000-0000-00003E100000}"/>
    <cellStyle name="Accent3 148" xfId="4245" xr:uid="{00000000-0005-0000-0000-00003F100000}"/>
    <cellStyle name="Accent3 149" xfId="4246" xr:uid="{00000000-0005-0000-0000-000040100000}"/>
    <cellStyle name="Accent3 15" xfId="4247" xr:uid="{00000000-0005-0000-0000-000041100000}"/>
    <cellStyle name="Accent3 15 2" xfId="4248" xr:uid="{00000000-0005-0000-0000-000042100000}"/>
    <cellStyle name="Accent3 15 2 2" xfId="4249" xr:uid="{00000000-0005-0000-0000-000043100000}"/>
    <cellStyle name="Accent3 15 3" xfId="4250" xr:uid="{00000000-0005-0000-0000-000044100000}"/>
    <cellStyle name="Accent3 150" xfId="4251" xr:uid="{00000000-0005-0000-0000-000045100000}"/>
    <cellStyle name="Accent3 151" xfId="4252" xr:uid="{00000000-0005-0000-0000-000046100000}"/>
    <cellStyle name="Accent3 152" xfId="4253" xr:uid="{00000000-0005-0000-0000-000047100000}"/>
    <cellStyle name="Accent3 153" xfId="4254" xr:uid="{00000000-0005-0000-0000-000048100000}"/>
    <cellStyle name="Accent3 154" xfId="4255" xr:uid="{00000000-0005-0000-0000-000049100000}"/>
    <cellStyle name="Accent3 155" xfId="4256" xr:uid="{00000000-0005-0000-0000-00004A100000}"/>
    <cellStyle name="Accent3 156" xfId="4257" xr:uid="{00000000-0005-0000-0000-00004B100000}"/>
    <cellStyle name="Accent3 157" xfId="4258" xr:uid="{00000000-0005-0000-0000-00004C100000}"/>
    <cellStyle name="Accent3 158" xfId="4259" xr:uid="{00000000-0005-0000-0000-00004D100000}"/>
    <cellStyle name="Accent3 159" xfId="4260" xr:uid="{00000000-0005-0000-0000-00004E100000}"/>
    <cellStyle name="Accent3 16" xfId="4261" xr:uid="{00000000-0005-0000-0000-00004F100000}"/>
    <cellStyle name="Accent3 16 2" xfId="4262" xr:uid="{00000000-0005-0000-0000-000050100000}"/>
    <cellStyle name="Accent3 16 2 2" xfId="4263" xr:uid="{00000000-0005-0000-0000-000051100000}"/>
    <cellStyle name="Accent3 16 3" xfId="4264" xr:uid="{00000000-0005-0000-0000-000052100000}"/>
    <cellStyle name="Accent3 160" xfId="4265" xr:uid="{00000000-0005-0000-0000-000053100000}"/>
    <cellStyle name="Accent3 161" xfId="4266" xr:uid="{00000000-0005-0000-0000-000054100000}"/>
    <cellStyle name="Accent3 162" xfId="4267" xr:uid="{00000000-0005-0000-0000-000055100000}"/>
    <cellStyle name="Accent3 163" xfId="4268" xr:uid="{00000000-0005-0000-0000-000056100000}"/>
    <cellStyle name="Accent3 164" xfId="4269" xr:uid="{00000000-0005-0000-0000-000057100000}"/>
    <cellStyle name="Accent3 165" xfId="4270" xr:uid="{00000000-0005-0000-0000-000058100000}"/>
    <cellStyle name="Accent3 166" xfId="4271" xr:uid="{00000000-0005-0000-0000-000059100000}"/>
    <cellStyle name="Accent3 167" xfId="4272" xr:uid="{00000000-0005-0000-0000-00005A100000}"/>
    <cellStyle name="Accent3 168" xfId="4273" xr:uid="{00000000-0005-0000-0000-00005B100000}"/>
    <cellStyle name="Accent3 169" xfId="4274" xr:uid="{00000000-0005-0000-0000-00005C100000}"/>
    <cellStyle name="Accent3 17" xfId="4275" xr:uid="{00000000-0005-0000-0000-00005D100000}"/>
    <cellStyle name="Accent3 17 2" xfId="4276" xr:uid="{00000000-0005-0000-0000-00005E100000}"/>
    <cellStyle name="Accent3 17 2 2" xfId="4277" xr:uid="{00000000-0005-0000-0000-00005F100000}"/>
    <cellStyle name="Accent3 17 3" xfId="4278" xr:uid="{00000000-0005-0000-0000-000060100000}"/>
    <cellStyle name="Accent3 170" xfId="4279" xr:uid="{00000000-0005-0000-0000-000061100000}"/>
    <cellStyle name="Accent3 171" xfId="4280" xr:uid="{00000000-0005-0000-0000-000062100000}"/>
    <cellStyle name="Accent3 172" xfId="4281" xr:uid="{00000000-0005-0000-0000-000063100000}"/>
    <cellStyle name="Accent3 173" xfId="4282" xr:uid="{00000000-0005-0000-0000-000064100000}"/>
    <cellStyle name="Accent3 174" xfId="4283" xr:uid="{00000000-0005-0000-0000-000065100000}"/>
    <cellStyle name="Accent3 175" xfId="4284" xr:uid="{00000000-0005-0000-0000-000066100000}"/>
    <cellStyle name="Accent3 176" xfId="4285" xr:uid="{00000000-0005-0000-0000-000067100000}"/>
    <cellStyle name="Accent3 177" xfId="4286" xr:uid="{00000000-0005-0000-0000-000068100000}"/>
    <cellStyle name="Accent3 178" xfId="4287" xr:uid="{00000000-0005-0000-0000-000069100000}"/>
    <cellStyle name="Accent3 179" xfId="4288" xr:uid="{00000000-0005-0000-0000-00006A100000}"/>
    <cellStyle name="Accent3 18" xfId="4289" xr:uid="{00000000-0005-0000-0000-00006B100000}"/>
    <cellStyle name="Accent3 18 2" xfId="4290" xr:uid="{00000000-0005-0000-0000-00006C100000}"/>
    <cellStyle name="Accent3 18 2 2" xfId="4291" xr:uid="{00000000-0005-0000-0000-00006D100000}"/>
    <cellStyle name="Accent3 18 3" xfId="4292" xr:uid="{00000000-0005-0000-0000-00006E100000}"/>
    <cellStyle name="Accent3 19" xfId="4293" xr:uid="{00000000-0005-0000-0000-00006F100000}"/>
    <cellStyle name="Accent3 19 2" xfId="4294" xr:uid="{00000000-0005-0000-0000-000070100000}"/>
    <cellStyle name="Accent3 19 2 2" xfId="4295" xr:uid="{00000000-0005-0000-0000-000071100000}"/>
    <cellStyle name="Accent3 19 3" xfId="4296" xr:uid="{00000000-0005-0000-0000-000072100000}"/>
    <cellStyle name="Accent3 2" xfId="4297" xr:uid="{00000000-0005-0000-0000-000073100000}"/>
    <cellStyle name="Accent3 2 10" xfId="4298" xr:uid="{00000000-0005-0000-0000-000074100000}"/>
    <cellStyle name="Accent3 2 10 2" xfId="4299" xr:uid="{00000000-0005-0000-0000-000075100000}"/>
    <cellStyle name="Accent3 2 11" xfId="4300" xr:uid="{00000000-0005-0000-0000-000076100000}"/>
    <cellStyle name="Accent3 2 12" xfId="4301" xr:uid="{00000000-0005-0000-0000-000077100000}"/>
    <cellStyle name="Accent3 2 2" xfId="4302" xr:uid="{00000000-0005-0000-0000-000078100000}"/>
    <cellStyle name="Accent3 2 2 2" xfId="4303" xr:uid="{00000000-0005-0000-0000-000079100000}"/>
    <cellStyle name="Accent3 2 2 2 2" xfId="4304" xr:uid="{00000000-0005-0000-0000-00007A100000}"/>
    <cellStyle name="Accent3 2 2 3" xfId="4305" xr:uid="{00000000-0005-0000-0000-00007B100000}"/>
    <cellStyle name="Accent3 2 2 3 2" xfId="4306" xr:uid="{00000000-0005-0000-0000-00007C100000}"/>
    <cellStyle name="Accent3 2 2 3 2 2" xfId="4307" xr:uid="{00000000-0005-0000-0000-00007D100000}"/>
    <cellStyle name="Accent3 2 2 3 3" xfId="4308" xr:uid="{00000000-0005-0000-0000-00007E100000}"/>
    <cellStyle name="Accent3 2 2 4" xfId="4309" xr:uid="{00000000-0005-0000-0000-00007F100000}"/>
    <cellStyle name="Accent3 2 3" xfId="4310" xr:uid="{00000000-0005-0000-0000-000080100000}"/>
    <cellStyle name="Accent3 2 3 2" xfId="4311" xr:uid="{00000000-0005-0000-0000-000081100000}"/>
    <cellStyle name="Accent3 2 3 2 2" xfId="4312" xr:uid="{00000000-0005-0000-0000-000082100000}"/>
    <cellStyle name="Accent3 2 3 3" xfId="4313" xr:uid="{00000000-0005-0000-0000-000083100000}"/>
    <cellStyle name="Accent3 2 3 3 2" xfId="4314" xr:uid="{00000000-0005-0000-0000-000084100000}"/>
    <cellStyle name="Accent3 2 3 3 2 2" xfId="4315" xr:uid="{00000000-0005-0000-0000-000085100000}"/>
    <cellStyle name="Accent3 2 3 3 3" xfId="4316" xr:uid="{00000000-0005-0000-0000-000086100000}"/>
    <cellStyle name="Accent3 2 3 4" xfId="4317" xr:uid="{00000000-0005-0000-0000-000087100000}"/>
    <cellStyle name="Accent3 2 4" xfId="4318" xr:uid="{00000000-0005-0000-0000-000088100000}"/>
    <cellStyle name="Accent3 2 4 2" xfId="4319" xr:uid="{00000000-0005-0000-0000-000089100000}"/>
    <cellStyle name="Accent3 2 4 2 2" xfId="4320" xr:uid="{00000000-0005-0000-0000-00008A100000}"/>
    <cellStyle name="Accent3 2 4 3" xfId="4321" xr:uid="{00000000-0005-0000-0000-00008B100000}"/>
    <cellStyle name="Accent3 2 5" xfId="4322" xr:uid="{00000000-0005-0000-0000-00008C100000}"/>
    <cellStyle name="Accent3 2 5 2" xfId="4323" xr:uid="{00000000-0005-0000-0000-00008D100000}"/>
    <cellStyle name="Accent3 2 5 2 2" xfId="4324" xr:uid="{00000000-0005-0000-0000-00008E100000}"/>
    <cellStyle name="Accent3 2 5 3" xfId="4325" xr:uid="{00000000-0005-0000-0000-00008F100000}"/>
    <cellStyle name="Accent3 2 5 3 2" xfId="4326" xr:uid="{00000000-0005-0000-0000-000090100000}"/>
    <cellStyle name="Accent3 2 5 3 2 2" xfId="4327" xr:uid="{00000000-0005-0000-0000-000091100000}"/>
    <cellStyle name="Accent3 2 5 3 3" xfId="4328" xr:uid="{00000000-0005-0000-0000-000092100000}"/>
    <cellStyle name="Accent3 2 5 4" xfId="4329" xr:uid="{00000000-0005-0000-0000-000093100000}"/>
    <cellStyle name="Accent3 2 6" xfId="4330" xr:uid="{00000000-0005-0000-0000-000094100000}"/>
    <cellStyle name="Accent3 2 6 2" xfId="4331" xr:uid="{00000000-0005-0000-0000-000095100000}"/>
    <cellStyle name="Accent3 2 6 2 2" xfId="4332" xr:uid="{00000000-0005-0000-0000-000096100000}"/>
    <cellStyle name="Accent3 2 6 3" xfId="4333" xr:uid="{00000000-0005-0000-0000-000097100000}"/>
    <cellStyle name="Accent3 2 6 3 2" xfId="4334" xr:uid="{00000000-0005-0000-0000-000098100000}"/>
    <cellStyle name="Accent3 2 6 4" xfId="4335" xr:uid="{00000000-0005-0000-0000-000099100000}"/>
    <cellStyle name="Accent3 2 7" xfId="4336" xr:uid="{00000000-0005-0000-0000-00009A100000}"/>
    <cellStyle name="Accent3 2 7 2" xfId="4337" xr:uid="{00000000-0005-0000-0000-00009B100000}"/>
    <cellStyle name="Accent3 2 8" xfId="4338" xr:uid="{00000000-0005-0000-0000-00009C100000}"/>
    <cellStyle name="Accent3 2 8 2" xfId="4339" xr:uid="{00000000-0005-0000-0000-00009D100000}"/>
    <cellStyle name="Accent3 2 8 2 2" xfId="4340" xr:uid="{00000000-0005-0000-0000-00009E100000}"/>
    <cellStyle name="Accent3 2 8 3" xfId="4341" xr:uid="{00000000-0005-0000-0000-00009F100000}"/>
    <cellStyle name="Accent3 2 9" xfId="4342" xr:uid="{00000000-0005-0000-0000-0000A0100000}"/>
    <cellStyle name="Accent3 2 9 2" xfId="4343" xr:uid="{00000000-0005-0000-0000-0000A1100000}"/>
    <cellStyle name="Accent3 2 9 2 2" xfId="4344" xr:uid="{00000000-0005-0000-0000-0000A2100000}"/>
    <cellStyle name="Accent3 2 9 3" xfId="4345" xr:uid="{00000000-0005-0000-0000-0000A3100000}"/>
    <cellStyle name="Accent3 20" xfId="4346" xr:uid="{00000000-0005-0000-0000-0000A4100000}"/>
    <cellStyle name="Accent3 20 2" xfId="4347" xr:uid="{00000000-0005-0000-0000-0000A5100000}"/>
    <cellStyle name="Accent3 20 2 2" xfId="4348" xr:uid="{00000000-0005-0000-0000-0000A6100000}"/>
    <cellStyle name="Accent3 20 3" xfId="4349" xr:uid="{00000000-0005-0000-0000-0000A7100000}"/>
    <cellStyle name="Accent3 21" xfId="4350" xr:uid="{00000000-0005-0000-0000-0000A8100000}"/>
    <cellStyle name="Accent3 21 2" xfId="4351" xr:uid="{00000000-0005-0000-0000-0000A9100000}"/>
    <cellStyle name="Accent3 21 2 2" xfId="4352" xr:uid="{00000000-0005-0000-0000-0000AA100000}"/>
    <cellStyle name="Accent3 21 3" xfId="4353" xr:uid="{00000000-0005-0000-0000-0000AB100000}"/>
    <cellStyle name="Accent3 22" xfId="4354" xr:uid="{00000000-0005-0000-0000-0000AC100000}"/>
    <cellStyle name="Accent3 22 2" xfId="4355" xr:uid="{00000000-0005-0000-0000-0000AD100000}"/>
    <cellStyle name="Accent3 22 2 2" xfId="4356" xr:uid="{00000000-0005-0000-0000-0000AE100000}"/>
    <cellStyle name="Accent3 22 3" xfId="4357" xr:uid="{00000000-0005-0000-0000-0000AF100000}"/>
    <cellStyle name="Accent3 23" xfId="4358" xr:uid="{00000000-0005-0000-0000-0000B0100000}"/>
    <cellStyle name="Accent3 23 2" xfId="4359" xr:uid="{00000000-0005-0000-0000-0000B1100000}"/>
    <cellStyle name="Accent3 23 2 2" xfId="4360" xr:uid="{00000000-0005-0000-0000-0000B2100000}"/>
    <cellStyle name="Accent3 23 3" xfId="4361" xr:uid="{00000000-0005-0000-0000-0000B3100000}"/>
    <cellStyle name="Accent3 24" xfId="4362" xr:uid="{00000000-0005-0000-0000-0000B4100000}"/>
    <cellStyle name="Accent3 24 2" xfId="4363" xr:uid="{00000000-0005-0000-0000-0000B5100000}"/>
    <cellStyle name="Accent3 24 2 2" xfId="4364" xr:uid="{00000000-0005-0000-0000-0000B6100000}"/>
    <cellStyle name="Accent3 24 3" xfId="4365" xr:uid="{00000000-0005-0000-0000-0000B7100000}"/>
    <cellStyle name="Accent3 25" xfId="4366" xr:uid="{00000000-0005-0000-0000-0000B8100000}"/>
    <cellStyle name="Accent3 25 2" xfId="4367" xr:uid="{00000000-0005-0000-0000-0000B9100000}"/>
    <cellStyle name="Accent3 25 2 2" xfId="4368" xr:uid="{00000000-0005-0000-0000-0000BA100000}"/>
    <cellStyle name="Accent3 25 3" xfId="4369" xr:uid="{00000000-0005-0000-0000-0000BB100000}"/>
    <cellStyle name="Accent3 26" xfId="4370" xr:uid="{00000000-0005-0000-0000-0000BC100000}"/>
    <cellStyle name="Accent3 26 2" xfId="4371" xr:uid="{00000000-0005-0000-0000-0000BD100000}"/>
    <cellStyle name="Accent3 26 2 2" xfId="4372" xr:uid="{00000000-0005-0000-0000-0000BE100000}"/>
    <cellStyle name="Accent3 26 3" xfId="4373" xr:uid="{00000000-0005-0000-0000-0000BF100000}"/>
    <cellStyle name="Accent3 27" xfId="4374" xr:uid="{00000000-0005-0000-0000-0000C0100000}"/>
    <cellStyle name="Accent3 27 2" xfId="4375" xr:uid="{00000000-0005-0000-0000-0000C1100000}"/>
    <cellStyle name="Accent3 27 2 2" xfId="4376" xr:uid="{00000000-0005-0000-0000-0000C2100000}"/>
    <cellStyle name="Accent3 27 3" xfId="4377" xr:uid="{00000000-0005-0000-0000-0000C3100000}"/>
    <cellStyle name="Accent3 28" xfId="4378" xr:uid="{00000000-0005-0000-0000-0000C4100000}"/>
    <cellStyle name="Accent3 28 2" xfId="4379" xr:uid="{00000000-0005-0000-0000-0000C5100000}"/>
    <cellStyle name="Accent3 28 2 2" xfId="4380" xr:uid="{00000000-0005-0000-0000-0000C6100000}"/>
    <cellStyle name="Accent3 28 3" xfId="4381" xr:uid="{00000000-0005-0000-0000-0000C7100000}"/>
    <cellStyle name="Accent3 29" xfId="4382" xr:uid="{00000000-0005-0000-0000-0000C8100000}"/>
    <cellStyle name="Accent3 29 2" xfId="4383" xr:uid="{00000000-0005-0000-0000-0000C9100000}"/>
    <cellStyle name="Accent3 29 2 2" xfId="4384" xr:uid="{00000000-0005-0000-0000-0000CA100000}"/>
    <cellStyle name="Accent3 29 3" xfId="4385" xr:uid="{00000000-0005-0000-0000-0000CB100000}"/>
    <cellStyle name="Accent3 3" xfId="4386" xr:uid="{00000000-0005-0000-0000-0000CC100000}"/>
    <cellStyle name="Accent3 3 10" xfId="4387" xr:uid="{00000000-0005-0000-0000-0000CD100000}"/>
    <cellStyle name="Accent3 3 10 2" xfId="4388" xr:uid="{00000000-0005-0000-0000-0000CE100000}"/>
    <cellStyle name="Accent3 3 10 2 2" xfId="4389" xr:uid="{00000000-0005-0000-0000-0000CF100000}"/>
    <cellStyle name="Accent3 3 10 3" xfId="4390" xr:uid="{00000000-0005-0000-0000-0000D0100000}"/>
    <cellStyle name="Accent3 3 11" xfId="4391" xr:uid="{00000000-0005-0000-0000-0000D1100000}"/>
    <cellStyle name="Accent3 3 11 2" xfId="4392" xr:uid="{00000000-0005-0000-0000-0000D2100000}"/>
    <cellStyle name="Accent3 3 12" xfId="4393" xr:uid="{00000000-0005-0000-0000-0000D3100000}"/>
    <cellStyle name="Accent3 3 2" xfId="4394" xr:uid="{00000000-0005-0000-0000-0000D4100000}"/>
    <cellStyle name="Accent3 3 2 2" xfId="4395" xr:uid="{00000000-0005-0000-0000-0000D5100000}"/>
    <cellStyle name="Accent3 3 2 2 2" xfId="4396" xr:uid="{00000000-0005-0000-0000-0000D6100000}"/>
    <cellStyle name="Accent3 3 2 3" xfId="4397" xr:uid="{00000000-0005-0000-0000-0000D7100000}"/>
    <cellStyle name="Accent3 3 2 3 2" xfId="4398" xr:uid="{00000000-0005-0000-0000-0000D8100000}"/>
    <cellStyle name="Accent3 3 2 3 2 2" xfId="4399" xr:uid="{00000000-0005-0000-0000-0000D9100000}"/>
    <cellStyle name="Accent3 3 2 3 3" xfId="4400" xr:uid="{00000000-0005-0000-0000-0000DA100000}"/>
    <cellStyle name="Accent3 3 2 4" xfId="4401" xr:uid="{00000000-0005-0000-0000-0000DB100000}"/>
    <cellStyle name="Accent3 3 3" xfId="4402" xr:uid="{00000000-0005-0000-0000-0000DC100000}"/>
    <cellStyle name="Accent3 3 3 2" xfId="4403" xr:uid="{00000000-0005-0000-0000-0000DD100000}"/>
    <cellStyle name="Accent3 3 3 2 2" xfId="4404" xr:uid="{00000000-0005-0000-0000-0000DE100000}"/>
    <cellStyle name="Accent3 3 3 3" xfId="4405" xr:uid="{00000000-0005-0000-0000-0000DF100000}"/>
    <cellStyle name="Accent3 3 3 3 2" xfId="4406" xr:uid="{00000000-0005-0000-0000-0000E0100000}"/>
    <cellStyle name="Accent3 3 3 3 2 2" xfId="4407" xr:uid="{00000000-0005-0000-0000-0000E1100000}"/>
    <cellStyle name="Accent3 3 3 3 3" xfId="4408" xr:uid="{00000000-0005-0000-0000-0000E2100000}"/>
    <cellStyle name="Accent3 3 3 4" xfId="4409" xr:uid="{00000000-0005-0000-0000-0000E3100000}"/>
    <cellStyle name="Accent3 3 4" xfId="4410" xr:uid="{00000000-0005-0000-0000-0000E4100000}"/>
    <cellStyle name="Accent3 3 4 2" xfId="4411" xr:uid="{00000000-0005-0000-0000-0000E5100000}"/>
    <cellStyle name="Accent3 3 4 2 2" xfId="4412" xr:uid="{00000000-0005-0000-0000-0000E6100000}"/>
    <cellStyle name="Accent3 3 4 3" xfId="4413" xr:uid="{00000000-0005-0000-0000-0000E7100000}"/>
    <cellStyle name="Accent3 3 5" xfId="4414" xr:uid="{00000000-0005-0000-0000-0000E8100000}"/>
    <cellStyle name="Accent3 3 5 2" xfId="4415" xr:uid="{00000000-0005-0000-0000-0000E9100000}"/>
    <cellStyle name="Accent3 3 5 2 2" xfId="4416" xr:uid="{00000000-0005-0000-0000-0000EA100000}"/>
    <cellStyle name="Accent3 3 5 3" xfId="4417" xr:uid="{00000000-0005-0000-0000-0000EB100000}"/>
    <cellStyle name="Accent3 3 5 3 2" xfId="4418" xr:uid="{00000000-0005-0000-0000-0000EC100000}"/>
    <cellStyle name="Accent3 3 5 3 2 2" xfId="4419" xr:uid="{00000000-0005-0000-0000-0000ED100000}"/>
    <cellStyle name="Accent3 3 5 3 3" xfId="4420" xr:uid="{00000000-0005-0000-0000-0000EE100000}"/>
    <cellStyle name="Accent3 3 5 4" xfId="4421" xr:uid="{00000000-0005-0000-0000-0000EF100000}"/>
    <cellStyle name="Accent3 3 6" xfId="4422" xr:uid="{00000000-0005-0000-0000-0000F0100000}"/>
    <cellStyle name="Accent3 3 6 2" xfId="4423" xr:uid="{00000000-0005-0000-0000-0000F1100000}"/>
    <cellStyle name="Accent3 3 7" xfId="4424" xr:uid="{00000000-0005-0000-0000-0000F2100000}"/>
    <cellStyle name="Accent3 3 7 2" xfId="4425" xr:uid="{00000000-0005-0000-0000-0000F3100000}"/>
    <cellStyle name="Accent3 3 8" xfId="4426" xr:uid="{00000000-0005-0000-0000-0000F4100000}"/>
    <cellStyle name="Accent3 3 8 2" xfId="4427" xr:uid="{00000000-0005-0000-0000-0000F5100000}"/>
    <cellStyle name="Accent3 3 8 2 2" xfId="4428" xr:uid="{00000000-0005-0000-0000-0000F6100000}"/>
    <cellStyle name="Accent3 3 8 3" xfId="4429" xr:uid="{00000000-0005-0000-0000-0000F7100000}"/>
    <cellStyle name="Accent3 3 9" xfId="4430" xr:uid="{00000000-0005-0000-0000-0000F8100000}"/>
    <cellStyle name="Accent3 3 9 2" xfId="4431" xr:uid="{00000000-0005-0000-0000-0000F9100000}"/>
    <cellStyle name="Accent3 3 9 2 2" xfId="4432" xr:uid="{00000000-0005-0000-0000-0000FA100000}"/>
    <cellStyle name="Accent3 3 9 3" xfId="4433" xr:uid="{00000000-0005-0000-0000-0000FB100000}"/>
    <cellStyle name="Accent3 30" xfId="4434" xr:uid="{00000000-0005-0000-0000-0000FC100000}"/>
    <cellStyle name="Accent3 30 2" xfId="4435" xr:uid="{00000000-0005-0000-0000-0000FD100000}"/>
    <cellStyle name="Accent3 30 2 2" xfId="4436" xr:uid="{00000000-0005-0000-0000-0000FE100000}"/>
    <cellStyle name="Accent3 30 3" xfId="4437" xr:uid="{00000000-0005-0000-0000-0000FF100000}"/>
    <cellStyle name="Accent3 31" xfId="4438" xr:uid="{00000000-0005-0000-0000-000000110000}"/>
    <cellStyle name="Accent3 31 2" xfId="4439" xr:uid="{00000000-0005-0000-0000-000001110000}"/>
    <cellStyle name="Accent3 31 2 2" xfId="4440" xr:uid="{00000000-0005-0000-0000-000002110000}"/>
    <cellStyle name="Accent3 31 3" xfId="4441" xr:uid="{00000000-0005-0000-0000-000003110000}"/>
    <cellStyle name="Accent3 32" xfId="4442" xr:uid="{00000000-0005-0000-0000-000004110000}"/>
    <cellStyle name="Accent3 32 2" xfId="4443" xr:uid="{00000000-0005-0000-0000-000005110000}"/>
    <cellStyle name="Accent3 32 2 2" xfId="4444" xr:uid="{00000000-0005-0000-0000-000006110000}"/>
    <cellStyle name="Accent3 32 3" xfId="4445" xr:uid="{00000000-0005-0000-0000-000007110000}"/>
    <cellStyle name="Accent3 33" xfId="4446" xr:uid="{00000000-0005-0000-0000-000008110000}"/>
    <cellStyle name="Accent3 33 2" xfId="4447" xr:uid="{00000000-0005-0000-0000-000009110000}"/>
    <cellStyle name="Accent3 33 2 2" xfId="4448" xr:uid="{00000000-0005-0000-0000-00000A110000}"/>
    <cellStyle name="Accent3 33 3" xfId="4449" xr:uid="{00000000-0005-0000-0000-00000B110000}"/>
    <cellStyle name="Accent3 34" xfId="4450" xr:uid="{00000000-0005-0000-0000-00000C110000}"/>
    <cellStyle name="Accent3 34 2" xfId="4451" xr:uid="{00000000-0005-0000-0000-00000D110000}"/>
    <cellStyle name="Accent3 34 2 2" xfId="4452" xr:uid="{00000000-0005-0000-0000-00000E110000}"/>
    <cellStyle name="Accent3 34 3" xfId="4453" xr:uid="{00000000-0005-0000-0000-00000F110000}"/>
    <cellStyle name="Accent3 35" xfId="4454" xr:uid="{00000000-0005-0000-0000-000010110000}"/>
    <cellStyle name="Accent3 35 2" xfId="4455" xr:uid="{00000000-0005-0000-0000-000011110000}"/>
    <cellStyle name="Accent3 35 2 2" xfId="4456" xr:uid="{00000000-0005-0000-0000-000012110000}"/>
    <cellStyle name="Accent3 35 3" xfId="4457" xr:uid="{00000000-0005-0000-0000-000013110000}"/>
    <cellStyle name="Accent3 36" xfId="4458" xr:uid="{00000000-0005-0000-0000-000014110000}"/>
    <cellStyle name="Accent3 36 2" xfId="4459" xr:uid="{00000000-0005-0000-0000-000015110000}"/>
    <cellStyle name="Accent3 36 2 2" xfId="4460" xr:uid="{00000000-0005-0000-0000-000016110000}"/>
    <cellStyle name="Accent3 36 3" xfId="4461" xr:uid="{00000000-0005-0000-0000-000017110000}"/>
    <cellStyle name="Accent3 37" xfId="4462" xr:uid="{00000000-0005-0000-0000-000018110000}"/>
    <cellStyle name="Accent3 37 2" xfId="4463" xr:uid="{00000000-0005-0000-0000-000019110000}"/>
    <cellStyle name="Accent3 37 2 2" xfId="4464" xr:uid="{00000000-0005-0000-0000-00001A110000}"/>
    <cellStyle name="Accent3 37 3" xfId="4465" xr:uid="{00000000-0005-0000-0000-00001B110000}"/>
    <cellStyle name="Accent3 38" xfId="4466" xr:uid="{00000000-0005-0000-0000-00001C110000}"/>
    <cellStyle name="Accent3 38 2" xfId="4467" xr:uid="{00000000-0005-0000-0000-00001D110000}"/>
    <cellStyle name="Accent3 38 2 2" xfId="4468" xr:uid="{00000000-0005-0000-0000-00001E110000}"/>
    <cellStyle name="Accent3 38 3" xfId="4469" xr:uid="{00000000-0005-0000-0000-00001F110000}"/>
    <cellStyle name="Accent3 39" xfId="4470" xr:uid="{00000000-0005-0000-0000-000020110000}"/>
    <cellStyle name="Accent3 39 2" xfId="4471" xr:uid="{00000000-0005-0000-0000-000021110000}"/>
    <cellStyle name="Accent3 39 2 2" xfId="4472" xr:uid="{00000000-0005-0000-0000-000022110000}"/>
    <cellStyle name="Accent3 39 3" xfId="4473" xr:uid="{00000000-0005-0000-0000-000023110000}"/>
    <cellStyle name="Accent3 4" xfId="4474" xr:uid="{00000000-0005-0000-0000-000024110000}"/>
    <cellStyle name="Accent3 4 2" xfId="4475" xr:uid="{00000000-0005-0000-0000-000025110000}"/>
    <cellStyle name="Accent3 4 2 2" xfId="4476" xr:uid="{00000000-0005-0000-0000-000026110000}"/>
    <cellStyle name="Accent3 4 2 2 2" xfId="4477" xr:uid="{00000000-0005-0000-0000-000027110000}"/>
    <cellStyle name="Accent3 4 2 3" xfId="4478" xr:uid="{00000000-0005-0000-0000-000028110000}"/>
    <cellStyle name="Accent3 4 2 3 2" xfId="4479" xr:uid="{00000000-0005-0000-0000-000029110000}"/>
    <cellStyle name="Accent3 4 2 3 2 2" xfId="4480" xr:uid="{00000000-0005-0000-0000-00002A110000}"/>
    <cellStyle name="Accent3 4 2 3 3" xfId="4481" xr:uid="{00000000-0005-0000-0000-00002B110000}"/>
    <cellStyle name="Accent3 4 2 4" xfId="4482" xr:uid="{00000000-0005-0000-0000-00002C110000}"/>
    <cellStyle name="Accent3 4 3" xfId="4483" xr:uid="{00000000-0005-0000-0000-00002D110000}"/>
    <cellStyle name="Accent3 4 3 2" xfId="4484" xr:uid="{00000000-0005-0000-0000-00002E110000}"/>
    <cellStyle name="Accent3 4 3 2 2" xfId="4485" xr:uid="{00000000-0005-0000-0000-00002F110000}"/>
    <cellStyle name="Accent3 4 3 3" xfId="4486" xr:uid="{00000000-0005-0000-0000-000030110000}"/>
    <cellStyle name="Accent3 4 3 3 2" xfId="4487" xr:uid="{00000000-0005-0000-0000-000031110000}"/>
    <cellStyle name="Accent3 4 3 3 2 2" xfId="4488" xr:uid="{00000000-0005-0000-0000-000032110000}"/>
    <cellStyle name="Accent3 4 3 3 3" xfId="4489" xr:uid="{00000000-0005-0000-0000-000033110000}"/>
    <cellStyle name="Accent3 4 3 4" xfId="4490" xr:uid="{00000000-0005-0000-0000-000034110000}"/>
    <cellStyle name="Accent3 4 4" xfId="4491" xr:uid="{00000000-0005-0000-0000-000035110000}"/>
    <cellStyle name="Accent3 4 4 2" xfId="4492" xr:uid="{00000000-0005-0000-0000-000036110000}"/>
    <cellStyle name="Accent3 4 4 2 2" xfId="4493" xr:uid="{00000000-0005-0000-0000-000037110000}"/>
    <cellStyle name="Accent3 4 4 3" xfId="4494" xr:uid="{00000000-0005-0000-0000-000038110000}"/>
    <cellStyle name="Accent3 4 5" xfId="4495" xr:uid="{00000000-0005-0000-0000-000039110000}"/>
    <cellStyle name="Accent3 4 5 2" xfId="4496" xr:uid="{00000000-0005-0000-0000-00003A110000}"/>
    <cellStyle name="Accent3 4 6" xfId="4497" xr:uid="{00000000-0005-0000-0000-00003B110000}"/>
    <cellStyle name="Accent3 4 6 2" xfId="4498" xr:uid="{00000000-0005-0000-0000-00003C110000}"/>
    <cellStyle name="Accent3 4 6 2 2" xfId="4499" xr:uid="{00000000-0005-0000-0000-00003D110000}"/>
    <cellStyle name="Accent3 4 6 3" xfId="4500" xr:uid="{00000000-0005-0000-0000-00003E110000}"/>
    <cellStyle name="Accent3 4 7" xfId="4501" xr:uid="{00000000-0005-0000-0000-00003F110000}"/>
    <cellStyle name="Accent3 4 7 2" xfId="4502" xr:uid="{00000000-0005-0000-0000-000040110000}"/>
    <cellStyle name="Accent3 4 7 2 2" xfId="4503" xr:uid="{00000000-0005-0000-0000-000041110000}"/>
    <cellStyle name="Accent3 4 7 3" xfId="4504" xr:uid="{00000000-0005-0000-0000-000042110000}"/>
    <cellStyle name="Accent3 4 8" xfId="4505" xr:uid="{00000000-0005-0000-0000-000043110000}"/>
    <cellStyle name="Accent3 40" xfId="4506" xr:uid="{00000000-0005-0000-0000-000044110000}"/>
    <cellStyle name="Accent3 40 2" xfId="4507" xr:uid="{00000000-0005-0000-0000-000045110000}"/>
    <cellStyle name="Accent3 40 2 2" xfId="4508" xr:uid="{00000000-0005-0000-0000-000046110000}"/>
    <cellStyle name="Accent3 40 3" xfId="4509" xr:uid="{00000000-0005-0000-0000-000047110000}"/>
    <cellStyle name="Accent3 41" xfId="4510" xr:uid="{00000000-0005-0000-0000-000048110000}"/>
    <cellStyle name="Accent3 41 2" xfId="4511" xr:uid="{00000000-0005-0000-0000-000049110000}"/>
    <cellStyle name="Accent3 41 2 2" xfId="4512" xr:uid="{00000000-0005-0000-0000-00004A110000}"/>
    <cellStyle name="Accent3 41 3" xfId="4513" xr:uid="{00000000-0005-0000-0000-00004B110000}"/>
    <cellStyle name="Accent3 42" xfId="4514" xr:uid="{00000000-0005-0000-0000-00004C110000}"/>
    <cellStyle name="Accent3 42 2" xfId="4515" xr:uid="{00000000-0005-0000-0000-00004D110000}"/>
    <cellStyle name="Accent3 42 2 2" xfId="4516" xr:uid="{00000000-0005-0000-0000-00004E110000}"/>
    <cellStyle name="Accent3 42 3" xfId="4517" xr:uid="{00000000-0005-0000-0000-00004F110000}"/>
    <cellStyle name="Accent3 43" xfId="4518" xr:uid="{00000000-0005-0000-0000-000050110000}"/>
    <cellStyle name="Accent3 43 2" xfId="4519" xr:uid="{00000000-0005-0000-0000-000051110000}"/>
    <cellStyle name="Accent3 43 2 2" xfId="4520" xr:uid="{00000000-0005-0000-0000-000052110000}"/>
    <cellStyle name="Accent3 43 3" xfId="4521" xr:uid="{00000000-0005-0000-0000-000053110000}"/>
    <cellStyle name="Accent3 44" xfId="4522" xr:uid="{00000000-0005-0000-0000-000054110000}"/>
    <cellStyle name="Accent3 44 2" xfId="4523" xr:uid="{00000000-0005-0000-0000-000055110000}"/>
    <cellStyle name="Accent3 44 2 2" xfId="4524" xr:uid="{00000000-0005-0000-0000-000056110000}"/>
    <cellStyle name="Accent3 44 3" xfId="4525" xr:uid="{00000000-0005-0000-0000-000057110000}"/>
    <cellStyle name="Accent3 45" xfId="4526" xr:uid="{00000000-0005-0000-0000-000058110000}"/>
    <cellStyle name="Accent3 45 2" xfId="4527" xr:uid="{00000000-0005-0000-0000-000059110000}"/>
    <cellStyle name="Accent3 45 2 2" xfId="4528" xr:uid="{00000000-0005-0000-0000-00005A110000}"/>
    <cellStyle name="Accent3 45 3" xfId="4529" xr:uid="{00000000-0005-0000-0000-00005B110000}"/>
    <cellStyle name="Accent3 46" xfId="4530" xr:uid="{00000000-0005-0000-0000-00005C110000}"/>
    <cellStyle name="Accent3 46 2" xfId="4531" xr:uid="{00000000-0005-0000-0000-00005D110000}"/>
    <cellStyle name="Accent3 46 2 2" xfId="4532" xr:uid="{00000000-0005-0000-0000-00005E110000}"/>
    <cellStyle name="Accent3 46 3" xfId="4533" xr:uid="{00000000-0005-0000-0000-00005F110000}"/>
    <cellStyle name="Accent3 47" xfId="4534" xr:uid="{00000000-0005-0000-0000-000060110000}"/>
    <cellStyle name="Accent3 47 2" xfId="4535" xr:uid="{00000000-0005-0000-0000-000061110000}"/>
    <cellStyle name="Accent3 47 2 2" xfId="4536" xr:uid="{00000000-0005-0000-0000-000062110000}"/>
    <cellStyle name="Accent3 47 3" xfId="4537" xr:uid="{00000000-0005-0000-0000-000063110000}"/>
    <cellStyle name="Accent3 48" xfId="4538" xr:uid="{00000000-0005-0000-0000-000064110000}"/>
    <cellStyle name="Accent3 48 2" xfId="4539" xr:uid="{00000000-0005-0000-0000-000065110000}"/>
    <cellStyle name="Accent3 48 2 2" xfId="4540" xr:uid="{00000000-0005-0000-0000-000066110000}"/>
    <cellStyle name="Accent3 48 3" xfId="4541" xr:uid="{00000000-0005-0000-0000-000067110000}"/>
    <cellStyle name="Accent3 48 3 2" xfId="4542" xr:uid="{00000000-0005-0000-0000-000068110000}"/>
    <cellStyle name="Accent3 48 3 2 2" xfId="4543" xr:uid="{00000000-0005-0000-0000-000069110000}"/>
    <cellStyle name="Accent3 48 3 3" xfId="4544" xr:uid="{00000000-0005-0000-0000-00006A110000}"/>
    <cellStyle name="Accent3 48 4" xfId="4545" xr:uid="{00000000-0005-0000-0000-00006B110000}"/>
    <cellStyle name="Accent3 49" xfId="4546" xr:uid="{00000000-0005-0000-0000-00006C110000}"/>
    <cellStyle name="Accent3 49 2" xfId="4547" xr:uid="{00000000-0005-0000-0000-00006D110000}"/>
    <cellStyle name="Accent3 49 2 2" xfId="4548" xr:uid="{00000000-0005-0000-0000-00006E110000}"/>
    <cellStyle name="Accent3 49 3" xfId="4549" xr:uid="{00000000-0005-0000-0000-00006F110000}"/>
    <cellStyle name="Accent3 49 3 2" xfId="4550" xr:uid="{00000000-0005-0000-0000-000070110000}"/>
    <cellStyle name="Accent3 49 3 2 2" xfId="4551" xr:uid="{00000000-0005-0000-0000-000071110000}"/>
    <cellStyle name="Accent3 49 3 3" xfId="4552" xr:uid="{00000000-0005-0000-0000-000072110000}"/>
    <cellStyle name="Accent3 49 4" xfId="4553" xr:uid="{00000000-0005-0000-0000-000073110000}"/>
    <cellStyle name="Accent3 5" xfId="4554" xr:uid="{00000000-0005-0000-0000-000074110000}"/>
    <cellStyle name="Accent3 5 2" xfId="4555" xr:uid="{00000000-0005-0000-0000-000075110000}"/>
    <cellStyle name="Accent3 5 2 2" xfId="4556" xr:uid="{00000000-0005-0000-0000-000076110000}"/>
    <cellStyle name="Accent3 5 2 2 2" xfId="4557" xr:uid="{00000000-0005-0000-0000-000077110000}"/>
    <cellStyle name="Accent3 5 2 3" xfId="4558" xr:uid="{00000000-0005-0000-0000-000078110000}"/>
    <cellStyle name="Accent3 5 2 3 2" xfId="4559" xr:uid="{00000000-0005-0000-0000-000079110000}"/>
    <cellStyle name="Accent3 5 2 3 2 2" xfId="4560" xr:uid="{00000000-0005-0000-0000-00007A110000}"/>
    <cellStyle name="Accent3 5 2 3 3" xfId="4561" xr:uid="{00000000-0005-0000-0000-00007B110000}"/>
    <cellStyle name="Accent3 5 2 4" xfId="4562" xr:uid="{00000000-0005-0000-0000-00007C110000}"/>
    <cellStyle name="Accent3 5 3" xfId="4563" xr:uid="{00000000-0005-0000-0000-00007D110000}"/>
    <cellStyle name="Accent3 5 3 2" xfId="4564" xr:uid="{00000000-0005-0000-0000-00007E110000}"/>
    <cellStyle name="Accent3 5 3 2 2" xfId="4565" xr:uid="{00000000-0005-0000-0000-00007F110000}"/>
    <cellStyle name="Accent3 5 3 3" xfId="4566" xr:uid="{00000000-0005-0000-0000-000080110000}"/>
    <cellStyle name="Accent3 5 3 3 2" xfId="4567" xr:uid="{00000000-0005-0000-0000-000081110000}"/>
    <cellStyle name="Accent3 5 3 3 2 2" xfId="4568" xr:uid="{00000000-0005-0000-0000-000082110000}"/>
    <cellStyle name="Accent3 5 3 3 3" xfId="4569" xr:uid="{00000000-0005-0000-0000-000083110000}"/>
    <cellStyle name="Accent3 5 3 4" xfId="4570" xr:uid="{00000000-0005-0000-0000-000084110000}"/>
    <cellStyle name="Accent3 5 4" xfId="4571" xr:uid="{00000000-0005-0000-0000-000085110000}"/>
    <cellStyle name="Accent3 5 4 2" xfId="4572" xr:uid="{00000000-0005-0000-0000-000086110000}"/>
    <cellStyle name="Accent3 5 5" xfId="4573" xr:uid="{00000000-0005-0000-0000-000087110000}"/>
    <cellStyle name="Accent3 5 5 2" xfId="4574" xr:uid="{00000000-0005-0000-0000-000088110000}"/>
    <cellStyle name="Accent3 5 5 2 2" xfId="4575" xr:uid="{00000000-0005-0000-0000-000089110000}"/>
    <cellStyle name="Accent3 5 5 3" xfId="4576" xr:uid="{00000000-0005-0000-0000-00008A110000}"/>
    <cellStyle name="Accent3 5 6" xfId="4577" xr:uid="{00000000-0005-0000-0000-00008B110000}"/>
    <cellStyle name="Accent3 5 6 2" xfId="4578" xr:uid="{00000000-0005-0000-0000-00008C110000}"/>
    <cellStyle name="Accent3 5 7" xfId="4579" xr:uid="{00000000-0005-0000-0000-00008D110000}"/>
    <cellStyle name="Accent3 50" xfId="4580" xr:uid="{00000000-0005-0000-0000-00008E110000}"/>
    <cellStyle name="Accent3 50 2" xfId="4581" xr:uid="{00000000-0005-0000-0000-00008F110000}"/>
    <cellStyle name="Accent3 50 2 2" xfId="4582" xr:uid="{00000000-0005-0000-0000-000090110000}"/>
    <cellStyle name="Accent3 50 3" xfId="4583" xr:uid="{00000000-0005-0000-0000-000091110000}"/>
    <cellStyle name="Accent3 50 3 2" xfId="4584" xr:uid="{00000000-0005-0000-0000-000092110000}"/>
    <cellStyle name="Accent3 50 3 2 2" xfId="4585" xr:uid="{00000000-0005-0000-0000-000093110000}"/>
    <cellStyle name="Accent3 50 3 3" xfId="4586" xr:uid="{00000000-0005-0000-0000-000094110000}"/>
    <cellStyle name="Accent3 50 4" xfId="4587" xr:uid="{00000000-0005-0000-0000-000095110000}"/>
    <cellStyle name="Accent3 51" xfId="4588" xr:uid="{00000000-0005-0000-0000-000096110000}"/>
    <cellStyle name="Accent3 51 2" xfId="4589" xr:uid="{00000000-0005-0000-0000-000097110000}"/>
    <cellStyle name="Accent3 51 2 2" xfId="4590" xr:uid="{00000000-0005-0000-0000-000098110000}"/>
    <cellStyle name="Accent3 51 3" xfId="4591" xr:uid="{00000000-0005-0000-0000-000099110000}"/>
    <cellStyle name="Accent3 51 3 2" xfId="4592" xr:uid="{00000000-0005-0000-0000-00009A110000}"/>
    <cellStyle name="Accent3 51 3 2 2" xfId="4593" xr:uid="{00000000-0005-0000-0000-00009B110000}"/>
    <cellStyle name="Accent3 51 3 3" xfId="4594" xr:uid="{00000000-0005-0000-0000-00009C110000}"/>
    <cellStyle name="Accent3 51 4" xfId="4595" xr:uid="{00000000-0005-0000-0000-00009D110000}"/>
    <cellStyle name="Accent3 52" xfId="4596" xr:uid="{00000000-0005-0000-0000-00009E110000}"/>
    <cellStyle name="Accent3 52 2" xfId="4597" xr:uid="{00000000-0005-0000-0000-00009F110000}"/>
    <cellStyle name="Accent3 52 2 2" xfId="4598" xr:uid="{00000000-0005-0000-0000-0000A0110000}"/>
    <cellStyle name="Accent3 52 3" xfId="4599" xr:uid="{00000000-0005-0000-0000-0000A1110000}"/>
    <cellStyle name="Accent3 53" xfId="4600" xr:uid="{00000000-0005-0000-0000-0000A2110000}"/>
    <cellStyle name="Accent3 53 2" xfId="4601" xr:uid="{00000000-0005-0000-0000-0000A3110000}"/>
    <cellStyle name="Accent3 53 2 2" xfId="4602" xr:uid="{00000000-0005-0000-0000-0000A4110000}"/>
    <cellStyle name="Accent3 53 3" xfId="4603" xr:uid="{00000000-0005-0000-0000-0000A5110000}"/>
    <cellStyle name="Accent3 54" xfId="4604" xr:uid="{00000000-0005-0000-0000-0000A6110000}"/>
    <cellStyle name="Accent3 54 2" xfId="4605" xr:uid="{00000000-0005-0000-0000-0000A7110000}"/>
    <cellStyle name="Accent3 54 2 2" xfId="4606" xr:uid="{00000000-0005-0000-0000-0000A8110000}"/>
    <cellStyle name="Accent3 54 3" xfId="4607" xr:uid="{00000000-0005-0000-0000-0000A9110000}"/>
    <cellStyle name="Accent3 55" xfId="4608" xr:uid="{00000000-0005-0000-0000-0000AA110000}"/>
    <cellStyle name="Accent3 55 2" xfId="4609" xr:uid="{00000000-0005-0000-0000-0000AB110000}"/>
    <cellStyle name="Accent3 55 2 2" xfId="4610" xr:uid="{00000000-0005-0000-0000-0000AC110000}"/>
    <cellStyle name="Accent3 55 3" xfId="4611" xr:uid="{00000000-0005-0000-0000-0000AD110000}"/>
    <cellStyle name="Accent3 56" xfId="4612" xr:uid="{00000000-0005-0000-0000-0000AE110000}"/>
    <cellStyle name="Accent3 56 2" xfId="4613" xr:uid="{00000000-0005-0000-0000-0000AF110000}"/>
    <cellStyle name="Accent3 56 2 2" xfId="4614" xr:uid="{00000000-0005-0000-0000-0000B0110000}"/>
    <cellStyle name="Accent3 56 3" xfId="4615" xr:uid="{00000000-0005-0000-0000-0000B1110000}"/>
    <cellStyle name="Accent3 57" xfId="4616" xr:uid="{00000000-0005-0000-0000-0000B2110000}"/>
    <cellStyle name="Accent3 57 2" xfId="4617" xr:uid="{00000000-0005-0000-0000-0000B3110000}"/>
    <cellStyle name="Accent3 57 2 2" xfId="4618" xr:uid="{00000000-0005-0000-0000-0000B4110000}"/>
    <cellStyle name="Accent3 57 3" xfId="4619" xr:uid="{00000000-0005-0000-0000-0000B5110000}"/>
    <cellStyle name="Accent3 58" xfId="4620" xr:uid="{00000000-0005-0000-0000-0000B6110000}"/>
    <cellStyle name="Accent3 58 2" xfId="4621" xr:uid="{00000000-0005-0000-0000-0000B7110000}"/>
    <cellStyle name="Accent3 58 2 2" xfId="4622" xr:uid="{00000000-0005-0000-0000-0000B8110000}"/>
    <cellStyle name="Accent3 58 3" xfId="4623" xr:uid="{00000000-0005-0000-0000-0000B9110000}"/>
    <cellStyle name="Accent3 58 3 2" xfId="4624" xr:uid="{00000000-0005-0000-0000-0000BA110000}"/>
    <cellStyle name="Accent3 58 3 2 2" xfId="4625" xr:uid="{00000000-0005-0000-0000-0000BB110000}"/>
    <cellStyle name="Accent3 58 3 3" xfId="4626" xr:uid="{00000000-0005-0000-0000-0000BC110000}"/>
    <cellStyle name="Accent3 58 4" xfId="4627" xr:uid="{00000000-0005-0000-0000-0000BD110000}"/>
    <cellStyle name="Accent3 59" xfId="4628" xr:uid="{00000000-0005-0000-0000-0000BE110000}"/>
    <cellStyle name="Accent3 59 2" xfId="4629" xr:uid="{00000000-0005-0000-0000-0000BF110000}"/>
    <cellStyle name="Accent3 59 2 2" xfId="4630" xr:uid="{00000000-0005-0000-0000-0000C0110000}"/>
    <cellStyle name="Accent3 59 3" xfId="4631" xr:uid="{00000000-0005-0000-0000-0000C1110000}"/>
    <cellStyle name="Accent3 59 3 2" xfId="4632" xr:uid="{00000000-0005-0000-0000-0000C2110000}"/>
    <cellStyle name="Accent3 59 3 2 2" xfId="4633" xr:uid="{00000000-0005-0000-0000-0000C3110000}"/>
    <cellStyle name="Accent3 59 3 3" xfId="4634" xr:uid="{00000000-0005-0000-0000-0000C4110000}"/>
    <cellStyle name="Accent3 59 4" xfId="4635" xr:uid="{00000000-0005-0000-0000-0000C5110000}"/>
    <cellStyle name="Accent3 6" xfId="4636" xr:uid="{00000000-0005-0000-0000-0000C6110000}"/>
    <cellStyle name="Accent3 6 2" xfId="4637" xr:uid="{00000000-0005-0000-0000-0000C7110000}"/>
    <cellStyle name="Accent3 6 2 2" xfId="4638" xr:uid="{00000000-0005-0000-0000-0000C8110000}"/>
    <cellStyle name="Accent3 6 2 2 2" xfId="4639" xr:uid="{00000000-0005-0000-0000-0000C9110000}"/>
    <cellStyle name="Accent3 6 2 3" xfId="4640" xr:uid="{00000000-0005-0000-0000-0000CA110000}"/>
    <cellStyle name="Accent3 6 2 3 2" xfId="4641" xr:uid="{00000000-0005-0000-0000-0000CB110000}"/>
    <cellStyle name="Accent3 6 2 3 2 2" xfId="4642" xr:uid="{00000000-0005-0000-0000-0000CC110000}"/>
    <cellStyle name="Accent3 6 2 3 3" xfId="4643" xr:uid="{00000000-0005-0000-0000-0000CD110000}"/>
    <cellStyle name="Accent3 6 2 4" xfId="4644" xr:uid="{00000000-0005-0000-0000-0000CE110000}"/>
    <cellStyle name="Accent3 6 3" xfId="4645" xr:uid="{00000000-0005-0000-0000-0000CF110000}"/>
    <cellStyle name="Accent3 6 3 2" xfId="4646" xr:uid="{00000000-0005-0000-0000-0000D0110000}"/>
    <cellStyle name="Accent3 6 4" xfId="4647" xr:uid="{00000000-0005-0000-0000-0000D1110000}"/>
    <cellStyle name="Accent3 6 4 2" xfId="4648" xr:uid="{00000000-0005-0000-0000-0000D2110000}"/>
    <cellStyle name="Accent3 6 4 2 2" xfId="4649" xr:uid="{00000000-0005-0000-0000-0000D3110000}"/>
    <cellStyle name="Accent3 6 4 3" xfId="4650" xr:uid="{00000000-0005-0000-0000-0000D4110000}"/>
    <cellStyle name="Accent3 6 5" xfId="4651" xr:uid="{00000000-0005-0000-0000-0000D5110000}"/>
    <cellStyle name="Accent3 60" xfId="4652" xr:uid="{00000000-0005-0000-0000-0000D6110000}"/>
    <cellStyle name="Accent3 60 2" xfId="4653" xr:uid="{00000000-0005-0000-0000-0000D7110000}"/>
    <cellStyle name="Accent3 60 2 2" xfId="4654" xr:uid="{00000000-0005-0000-0000-0000D8110000}"/>
    <cellStyle name="Accent3 60 3" xfId="4655" xr:uid="{00000000-0005-0000-0000-0000D9110000}"/>
    <cellStyle name="Accent3 60 3 2" xfId="4656" xr:uid="{00000000-0005-0000-0000-0000DA110000}"/>
    <cellStyle name="Accent3 60 3 2 2" xfId="4657" xr:uid="{00000000-0005-0000-0000-0000DB110000}"/>
    <cellStyle name="Accent3 60 3 3" xfId="4658" xr:uid="{00000000-0005-0000-0000-0000DC110000}"/>
    <cellStyle name="Accent3 60 4" xfId="4659" xr:uid="{00000000-0005-0000-0000-0000DD110000}"/>
    <cellStyle name="Accent3 61" xfId="4660" xr:uid="{00000000-0005-0000-0000-0000DE110000}"/>
    <cellStyle name="Accent3 61 2" xfId="4661" xr:uid="{00000000-0005-0000-0000-0000DF110000}"/>
    <cellStyle name="Accent3 61 2 2" xfId="4662" xr:uid="{00000000-0005-0000-0000-0000E0110000}"/>
    <cellStyle name="Accent3 61 3" xfId="4663" xr:uid="{00000000-0005-0000-0000-0000E1110000}"/>
    <cellStyle name="Accent3 61 3 2" xfId="4664" xr:uid="{00000000-0005-0000-0000-0000E2110000}"/>
    <cellStyle name="Accent3 61 3 2 2" xfId="4665" xr:uid="{00000000-0005-0000-0000-0000E3110000}"/>
    <cellStyle name="Accent3 61 3 3" xfId="4666" xr:uid="{00000000-0005-0000-0000-0000E4110000}"/>
    <cellStyle name="Accent3 61 4" xfId="4667" xr:uid="{00000000-0005-0000-0000-0000E5110000}"/>
    <cellStyle name="Accent3 62" xfId="4668" xr:uid="{00000000-0005-0000-0000-0000E6110000}"/>
    <cellStyle name="Accent3 62 2" xfId="4669" xr:uid="{00000000-0005-0000-0000-0000E7110000}"/>
    <cellStyle name="Accent3 62 2 2" xfId="4670" xr:uid="{00000000-0005-0000-0000-0000E8110000}"/>
    <cellStyle name="Accent3 62 3" xfId="4671" xr:uid="{00000000-0005-0000-0000-0000E9110000}"/>
    <cellStyle name="Accent3 62 3 2" xfId="4672" xr:uid="{00000000-0005-0000-0000-0000EA110000}"/>
    <cellStyle name="Accent3 62 3 2 2" xfId="4673" xr:uid="{00000000-0005-0000-0000-0000EB110000}"/>
    <cellStyle name="Accent3 62 3 3" xfId="4674" xr:uid="{00000000-0005-0000-0000-0000EC110000}"/>
    <cellStyle name="Accent3 62 4" xfId="4675" xr:uid="{00000000-0005-0000-0000-0000ED110000}"/>
    <cellStyle name="Accent3 63" xfId="4676" xr:uid="{00000000-0005-0000-0000-0000EE110000}"/>
    <cellStyle name="Accent3 63 2" xfId="4677" xr:uid="{00000000-0005-0000-0000-0000EF110000}"/>
    <cellStyle name="Accent3 63 2 2" xfId="4678" xr:uid="{00000000-0005-0000-0000-0000F0110000}"/>
    <cellStyle name="Accent3 63 3" xfId="4679" xr:uid="{00000000-0005-0000-0000-0000F1110000}"/>
    <cellStyle name="Accent3 63 3 2" xfId="4680" xr:uid="{00000000-0005-0000-0000-0000F2110000}"/>
    <cellStyle name="Accent3 63 3 2 2" xfId="4681" xr:uid="{00000000-0005-0000-0000-0000F3110000}"/>
    <cellStyle name="Accent3 63 3 3" xfId="4682" xr:uid="{00000000-0005-0000-0000-0000F4110000}"/>
    <cellStyle name="Accent3 63 4" xfId="4683" xr:uid="{00000000-0005-0000-0000-0000F5110000}"/>
    <cellStyle name="Accent3 64" xfId="4684" xr:uid="{00000000-0005-0000-0000-0000F6110000}"/>
    <cellStyle name="Accent3 64 2" xfId="4685" xr:uid="{00000000-0005-0000-0000-0000F7110000}"/>
    <cellStyle name="Accent3 64 2 2" xfId="4686" xr:uid="{00000000-0005-0000-0000-0000F8110000}"/>
    <cellStyle name="Accent3 64 3" xfId="4687" xr:uid="{00000000-0005-0000-0000-0000F9110000}"/>
    <cellStyle name="Accent3 64 3 2" xfId="4688" xr:uid="{00000000-0005-0000-0000-0000FA110000}"/>
    <cellStyle name="Accent3 64 3 2 2" xfId="4689" xr:uid="{00000000-0005-0000-0000-0000FB110000}"/>
    <cellStyle name="Accent3 64 3 3" xfId="4690" xr:uid="{00000000-0005-0000-0000-0000FC110000}"/>
    <cellStyle name="Accent3 64 4" xfId="4691" xr:uid="{00000000-0005-0000-0000-0000FD110000}"/>
    <cellStyle name="Accent3 65" xfId="4692" xr:uid="{00000000-0005-0000-0000-0000FE110000}"/>
    <cellStyle name="Accent3 65 2" xfId="4693" xr:uid="{00000000-0005-0000-0000-0000FF110000}"/>
    <cellStyle name="Accent3 65 2 2" xfId="4694" xr:uid="{00000000-0005-0000-0000-000000120000}"/>
    <cellStyle name="Accent3 65 3" xfId="4695" xr:uid="{00000000-0005-0000-0000-000001120000}"/>
    <cellStyle name="Accent3 65 3 2" xfId="4696" xr:uid="{00000000-0005-0000-0000-000002120000}"/>
    <cellStyle name="Accent3 65 3 2 2" xfId="4697" xr:uid="{00000000-0005-0000-0000-000003120000}"/>
    <cellStyle name="Accent3 65 3 3" xfId="4698" xr:uid="{00000000-0005-0000-0000-000004120000}"/>
    <cellStyle name="Accent3 65 4" xfId="4699" xr:uid="{00000000-0005-0000-0000-000005120000}"/>
    <cellStyle name="Accent3 66" xfId="4700" xr:uid="{00000000-0005-0000-0000-000006120000}"/>
    <cellStyle name="Accent3 66 2" xfId="4701" xr:uid="{00000000-0005-0000-0000-000007120000}"/>
    <cellStyle name="Accent3 66 2 2" xfId="4702" xr:uid="{00000000-0005-0000-0000-000008120000}"/>
    <cellStyle name="Accent3 66 3" xfId="4703" xr:uid="{00000000-0005-0000-0000-000009120000}"/>
    <cellStyle name="Accent3 66 3 2" xfId="4704" xr:uid="{00000000-0005-0000-0000-00000A120000}"/>
    <cellStyle name="Accent3 66 3 2 2" xfId="4705" xr:uid="{00000000-0005-0000-0000-00000B120000}"/>
    <cellStyle name="Accent3 66 3 3" xfId="4706" xr:uid="{00000000-0005-0000-0000-00000C120000}"/>
    <cellStyle name="Accent3 66 4" xfId="4707" xr:uid="{00000000-0005-0000-0000-00000D120000}"/>
    <cellStyle name="Accent3 67" xfId="4708" xr:uid="{00000000-0005-0000-0000-00000E120000}"/>
    <cellStyle name="Accent3 67 2" xfId="4709" xr:uid="{00000000-0005-0000-0000-00000F120000}"/>
    <cellStyle name="Accent3 67 2 2" xfId="4710" xr:uid="{00000000-0005-0000-0000-000010120000}"/>
    <cellStyle name="Accent3 67 3" xfId="4711" xr:uid="{00000000-0005-0000-0000-000011120000}"/>
    <cellStyle name="Accent3 67 3 2" xfId="4712" xr:uid="{00000000-0005-0000-0000-000012120000}"/>
    <cellStyle name="Accent3 67 3 2 2" xfId="4713" xr:uid="{00000000-0005-0000-0000-000013120000}"/>
    <cellStyle name="Accent3 67 3 3" xfId="4714" xr:uid="{00000000-0005-0000-0000-000014120000}"/>
    <cellStyle name="Accent3 67 4" xfId="4715" xr:uid="{00000000-0005-0000-0000-000015120000}"/>
    <cellStyle name="Accent3 68" xfId="4716" xr:uid="{00000000-0005-0000-0000-000016120000}"/>
    <cellStyle name="Accent3 68 2" xfId="4717" xr:uid="{00000000-0005-0000-0000-000017120000}"/>
    <cellStyle name="Accent3 68 2 2" xfId="4718" xr:uid="{00000000-0005-0000-0000-000018120000}"/>
    <cellStyle name="Accent3 68 3" xfId="4719" xr:uid="{00000000-0005-0000-0000-000019120000}"/>
    <cellStyle name="Accent3 68 3 2" xfId="4720" xr:uid="{00000000-0005-0000-0000-00001A120000}"/>
    <cellStyle name="Accent3 68 3 2 2" xfId="4721" xr:uid="{00000000-0005-0000-0000-00001B120000}"/>
    <cellStyle name="Accent3 68 3 3" xfId="4722" xr:uid="{00000000-0005-0000-0000-00001C120000}"/>
    <cellStyle name="Accent3 68 4" xfId="4723" xr:uid="{00000000-0005-0000-0000-00001D120000}"/>
    <cellStyle name="Accent3 69" xfId="4724" xr:uid="{00000000-0005-0000-0000-00001E120000}"/>
    <cellStyle name="Accent3 69 2" xfId="4725" xr:uid="{00000000-0005-0000-0000-00001F120000}"/>
    <cellStyle name="Accent3 69 2 2" xfId="4726" xr:uid="{00000000-0005-0000-0000-000020120000}"/>
    <cellStyle name="Accent3 69 3" xfId="4727" xr:uid="{00000000-0005-0000-0000-000021120000}"/>
    <cellStyle name="Accent3 69 3 2" xfId="4728" xr:uid="{00000000-0005-0000-0000-000022120000}"/>
    <cellStyle name="Accent3 69 3 2 2" xfId="4729" xr:uid="{00000000-0005-0000-0000-000023120000}"/>
    <cellStyle name="Accent3 69 3 3" xfId="4730" xr:uid="{00000000-0005-0000-0000-000024120000}"/>
    <cellStyle name="Accent3 69 4" xfId="4731" xr:uid="{00000000-0005-0000-0000-000025120000}"/>
    <cellStyle name="Accent3 7" xfId="4732" xr:uid="{00000000-0005-0000-0000-000026120000}"/>
    <cellStyle name="Accent3 7 2" xfId="4733" xr:uid="{00000000-0005-0000-0000-000027120000}"/>
    <cellStyle name="Accent3 7 2 2" xfId="4734" xr:uid="{00000000-0005-0000-0000-000028120000}"/>
    <cellStyle name="Accent3 7 2 2 2" xfId="4735" xr:uid="{00000000-0005-0000-0000-000029120000}"/>
    <cellStyle name="Accent3 7 2 3" xfId="4736" xr:uid="{00000000-0005-0000-0000-00002A120000}"/>
    <cellStyle name="Accent3 7 2 3 2" xfId="4737" xr:uid="{00000000-0005-0000-0000-00002B120000}"/>
    <cellStyle name="Accent3 7 2 3 2 2" xfId="4738" xr:uid="{00000000-0005-0000-0000-00002C120000}"/>
    <cellStyle name="Accent3 7 2 3 3" xfId="4739" xr:uid="{00000000-0005-0000-0000-00002D120000}"/>
    <cellStyle name="Accent3 7 2 4" xfId="4740" xr:uid="{00000000-0005-0000-0000-00002E120000}"/>
    <cellStyle name="Accent3 7 3" xfId="4741" xr:uid="{00000000-0005-0000-0000-00002F120000}"/>
    <cellStyle name="Accent3 7 3 2" xfId="4742" xr:uid="{00000000-0005-0000-0000-000030120000}"/>
    <cellStyle name="Accent3 7 4" xfId="4743" xr:uid="{00000000-0005-0000-0000-000031120000}"/>
    <cellStyle name="Accent3 7 4 2" xfId="4744" xr:uid="{00000000-0005-0000-0000-000032120000}"/>
    <cellStyle name="Accent3 7 4 2 2" xfId="4745" xr:uid="{00000000-0005-0000-0000-000033120000}"/>
    <cellStyle name="Accent3 7 4 3" xfId="4746" xr:uid="{00000000-0005-0000-0000-000034120000}"/>
    <cellStyle name="Accent3 7 5" xfId="4747" xr:uid="{00000000-0005-0000-0000-000035120000}"/>
    <cellStyle name="Accent3 70" xfId="4748" xr:uid="{00000000-0005-0000-0000-000036120000}"/>
    <cellStyle name="Accent3 70 2" xfId="4749" xr:uid="{00000000-0005-0000-0000-000037120000}"/>
    <cellStyle name="Accent3 70 2 2" xfId="4750" xr:uid="{00000000-0005-0000-0000-000038120000}"/>
    <cellStyle name="Accent3 70 3" xfId="4751" xr:uid="{00000000-0005-0000-0000-000039120000}"/>
    <cellStyle name="Accent3 70 3 2" xfId="4752" xr:uid="{00000000-0005-0000-0000-00003A120000}"/>
    <cellStyle name="Accent3 70 3 2 2" xfId="4753" xr:uid="{00000000-0005-0000-0000-00003B120000}"/>
    <cellStyle name="Accent3 70 3 3" xfId="4754" xr:uid="{00000000-0005-0000-0000-00003C120000}"/>
    <cellStyle name="Accent3 70 4" xfId="4755" xr:uid="{00000000-0005-0000-0000-00003D120000}"/>
    <cellStyle name="Accent3 71" xfId="4756" xr:uid="{00000000-0005-0000-0000-00003E120000}"/>
    <cellStyle name="Accent3 71 2" xfId="4757" xr:uid="{00000000-0005-0000-0000-00003F120000}"/>
    <cellStyle name="Accent3 71 2 2" xfId="4758" xr:uid="{00000000-0005-0000-0000-000040120000}"/>
    <cellStyle name="Accent3 71 3" xfId="4759" xr:uid="{00000000-0005-0000-0000-000041120000}"/>
    <cellStyle name="Accent3 71 3 2" xfId="4760" xr:uid="{00000000-0005-0000-0000-000042120000}"/>
    <cellStyle name="Accent3 71 3 2 2" xfId="4761" xr:uid="{00000000-0005-0000-0000-000043120000}"/>
    <cellStyle name="Accent3 71 3 3" xfId="4762" xr:uid="{00000000-0005-0000-0000-000044120000}"/>
    <cellStyle name="Accent3 71 4" xfId="4763" xr:uid="{00000000-0005-0000-0000-000045120000}"/>
    <cellStyle name="Accent3 72" xfId="4764" xr:uid="{00000000-0005-0000-0000-000046120000}"/>
    <cellStyle name="Accent3 72 2" xfId="4765" xr:uid="{00000000-0005-0000-0000-000047120000}"/>
    <cellStyle name="Accent3 72 2 2" xfId="4766" xr:uid="{00000000-0005-0000-0000-000048120000}"/>
    <cellStyle name="Accent3 72 3" xfId="4767" xr:uid="{00000000-0005-0000-0000-000049120000}"/>
    <cellStyle name="Accent3 72 3 2" xfId="4768" xr:uid="{00000000-0005-0000-0000-00004A120000}"/>
    <cellStyle name="Accent3 72 3 2 2" xfId="4769" xr:uid="{00000000-0005-0000-0000-00004B120000}"/>
    <cellStyle name="Accent3 72 3 3" xfId="4770" xr:uid="{00000000-0005-0000-0000-00004C120000}"/>
    <cellStyle name="Accent3 72 4" xfId="4771" xr:uid="{00000000-0005-0000-0000-00004D120000}"/>
    <cellStyle name="Accent3 73" xfId="4772" xr:uid="{00000000-0005-0000-0000-00004E120000}"/>
    <cellStyle name="Accent3 73 2" xfId="4773" xr:uid="{00000000-0005-0000-0000-00004F120000}"/>
    <cellStyle name="Accent3 73 2 2" xfId="4774" xr:uid="{00000000-0005-0000-0000-000050120000}"/>
    <cellStyle name="Accent3 73 3" xfId="4775" xr:uid="{00000000-0005-0000-0000-000051120000}"/>
    <cellStyle name="Accent3 73 3 2" xfId="4776" xr:uid="{00000000-0005-0000-0000-000052120000}"/>
    <cellStyle name="Accent3 73 3 2 2" xfId="4777" xr:uid="{00000000-0005-0000-0000-000053120000}"/>
    <cellStyle name="Accent3 73 3 3" xfId="4778" xr:uid="{00000000-0005-0000-0000-000054120000}"/>
    <cellStyle name="Accent3 73 4" xfId="4779" xr:uid="{00000000-0005-0000-0000-000055120000}"/>
    <cellStyle name="Accent3 74" xfId="4780" xr:uid="{00000000-0005-0000-0000-000056120000}"/>
    <cellStyle name="Accent3 74 2" xfId="4781" xr:uid="{00000000-0005-0000-0000-000057120000}"/>
    <cellStyle name="Accent3 74 2 2" xfId="4782" xr:uid="{00000000-0005-0000-0000-000058120000}"/>
    <cellStyle name="Accent3 74 3" xfId="4783" xr:uid="{00000000-0005-0000-0000-000059120000}"/>
    <cellStyle name="Accent3 74 3 2" xfId="4784" xr:uid="{00000000-0005-0000-0000-00005A120000}"/>
    <cellStyle name="Accent3 74 3 2 2" xfId="4785" xr:uid="{00000000-0005-0000-0000-00005B120000}"/>
    <cellStyle name="Accent3 74 3 3" xfId="4786" xr:uid="{00000000-0005-0000-0000-00005C120000}"/>
    <cellStyle name="Accent3 74 4" xfId="4787" xr:uid="{00000000-0005-0000-0000-00005D120000}"/>
    <cellStyle name="Accent3 75" xfId="4788" xr:uid="{00000000-0005-0000-0000-00005E120000}"/>
    <cellStyle name="Accent3 75 2" xfId="4789" xr:uid="{00000000-0005-0000-0000-00005F120000}"/>
    <cellStyle name="Accent3 75 2 2" xfId="4790" xr:uid="{00000000-0005-0000-0000-000060120000}"/>
    <cellStyle name="Accent3 75 3" xfId="4791" xr:uid="{00000000-0005-0000-0000-000061120000}"/>
    <cellStyle name="Accent3 75 3 2" xfId="4792" xr:uid="{00000000-0005-0000-0000-000062120000}"/>
    <cellStyle name="Accent3 75 3 2 2" xfId="4793" xr:uid="{00000000-0005-0000-0000-000063120000}"/>
    <cellStyle name="Accent3 75 3 3" xfId="4794" xr:uid="{00000000-0005-0000-0000-000064120000}"/>
    <cellStyle name="Accent3 75 4" xfId="4795" xr:uid="{00000000-0005-0000-0000-000065120000}"/>
    <cellStyle name="Accent3 76" xfId="4796" xr:uid="{00000000-0005-0000-0000-000066120000}"/>
    <cellStyle name="Accent3 76 2" xfId="4797" xr:uid="{00000000-0005-0000-0000-000067120000}"/>
    <cellStyle name="Accent3 76 2 2" xfId="4798" xr:uid="{00000000-0005-0000-0000-000068120000}"/>
    <cellStyle name="Accent3 76 3" xfId="4799" xr:uid="{00000000-0005-0000-0000-000069120000}"/>
    <cellStyle name="Accent3 76 3 2" xfId="4800" xr:uid="{00000000-0005-0000-0000-00006A120000}"/>
    <cellStyle name="Accent3 76 3 2 2" xfId="4801" xr:uid="{00000000-0005-0000-0000-00006B120000}"/>
    <cellStyle name="Accent3 76 3 3" xfId="4802" xr:uid="{00000000-0005-0000-0000-00006C120000}"/>
    <cellStyle name="Accent3 76 4" xfId="4803" xr:uid="{00000000-0005-0000-0000-00006D120000}"/>
    <cellStyle name="Accent3 77" xfId="4804" xr:uid="{00000000-0005-0000-0000-00006E120000}"/>
    <cellStyle name="Accent3 77 2" xfId="4805" xr:uid="{00000000-0005-0000-0000-00006F120000}"/>
    <cellStyle name="Accent3 77 2 2" xfId="4806" xr:uid="{00000000-0005-0000-0000-000070120000}"/>
    <cellStyle name="Accent3 77 3" xfId="4807" xr:uid="{00000000-0005-0000-0000-000071120000}"/>
    <cellStyle name="Accent3 77 3 2" xfId="4808" xr:uid="{00000000-0005-0000-0000-000072120000}"/>
    <cellStyle name="Accent3 77 3 2 2" xfId="4809" xr:uid="{00000000-0005-0000-0000-000073120000}"/>
    <cellStyle name="Accent3 77 3 3" xfId="4810" xr:uid="{00000000-0005-0000-0000-000074120000}"/>
    <cellStyle name="Accent3 77 4" xfId="4811" xr:uid="{00000000-0005-0000-0000-000075120000}"/>
    <cellStyle name="Accent3 78" xfId="4812" xr:uid="{00000000-0005-0000-0000-000076120000}"/>
    <cellStyle name="Accent3 78 2" xfId="4813" xr:uid="{00000000-0005-0000-0000-000077120000}"/>
    <cellStyle name="Accent3 78 2 2" xfId="4814" xr:uid="{00000000-0005-0000-0000-000078120000}"/>
    <cellStyle name="Accent3 78 3" xfId="4815" xr:uid="{00000000-0005-0000-0000-000079120000}"/>
    <cellStyle name="Accent3 78 3 2" xfId="4816" xr:uid="{00000000-0005-0000-0000-00007A120000}"/>
    <cellStyle name="Accent3 78 3 2 2" xfId="4817" xr:uid="{00000000-0005-0000-0000-00007B120000}"/>
    <cellStyle name="Accent3 78 3 3" xfId="4818" xr:uid="{00000000-0005-0000-0000-00007C120000}"/>
    <cellStyle name="Accent3 78 4" xfId="4819" xr:uid="{00000000-0005-0000-0000-00007D120000}"/>
    <cellStyle name="Accent3 79" xfId="4820" xr:uid="{00000000-0005-0000-0000-00007E120000}"/>
    <cellStyle name="Accent3 79 2" xfId="4821" xr:uid="{00000000-0005-0000-0000-00007F120000}"/>
    <cellStyle name="Accent3 79 2 2" xfId="4822" xr:uid="{00000000-0005-0000-0000-000080120000}"/>
    <cellStyle name="Accent3 79 3" xfId="4823" xr:uid="{00000000-0005-0000-0000-000081120000}"/>
    <cellStyle name="Accent3 79 3 2" xfId="4824" xr:uid="{00000000-0005-0000-0000-000082120000}"/>
    <cellStyle name="Accent3 79 3 2 2" xfId="4825" xr:uid="{00000000-0005-0000-0000-000083120000}"/>
    <cellStyle name="Accent3 79 3 3" xfId="4826" xr:uid="{00000000-0005-0000-0000-000084120000}"/>
    <cellStyle name="Accent3 79 4" xfId="4827" xr:uid="{00000000-0005-0000-0000-000085120000}"/>
    <cellStyle name="Accent3 8" xfId="4828" xr:uid="{00000000-0005-0000-0000-000086120000}"/>
    <cellStyle name="Accent3 8 2" xfId="4829" xr:uid="{00000000-0005-0000-0000-000087120000}"/>
    <cellStyle name="Accent3 8 2 2" xfId="4830" xr:uid="{00000000-0005-0000-0000-000088120000}"/>
    <cellStyle name="Accent3 8 3" xfId="4831" xr:uid="{00000000-0005-0000-0000-000089120000}"/>
    <cellStyle name="Accent3 80" xfId="4832" xr:uid="{00000000-0005-0000-0000-00008A120000}"/>
    <cellStyle name="Accent3 80 2" xfId="4833" xr:uid="{00000000-0005-0000-0000-00008B120000}"/>
    <cellStyle name="Accent3 80 2 2" xfId="4834" xr:uid="{00000000-0005-0000-0000-00008C120000}"/>
    <cellStyle name="Accent3 80 3" xfId="4835" xr:uid="{00000000-0005-0000-0000-00008D120000}"/>
    <cellStyle name="Accent3 80 3 2" xfId="4836" xr:uid="{00000000-0005-0000-0000-00008E120000}"/>
    <cellStyle name="Accent3 80 3 2 2" xfId="4837" xr:uid="{00000000-0005-0000-0000-00008F120000}"/>
    <cellStyle name="Accent3 80 3 3" xfId="4838" xr:uid="{00000000-0005-0000-0000-000090120000}"/>
    <cellStyle name="Accent3 80 4" xfId="4839" xr:uid="{00000000-0005-0000-0000-000091120000}"/>
    <cellStyle name="Accent3 81" xfId="4840" xr:uid="{00000000-0005-0000-0000-000092120000}"/>
    <cellStyle name="Accent3 81 2" xfId="4841" xr:uid="{00000000-0005-0000-0000-000093120000}"/>
    <cellStyle name="Accent3 81 2 2" xfId="4842" xr:uid="{00000000-0005-0000-0000-000094120000}"/>
    <cellStyle name="Accent3 81 3" xfId="4843" xr:uid="{00000000-0005-0000-0000-000095120000}"/>
    <cellStyle name="Accent3 81 3 2" xfId="4844" xr:uid="{00000000-0005-0000-0000-000096120000}"/>
    <cellStyle name="Accent3 81 3 2 2" xfId="4845" xr:uid="{00000000-0005-0000-0000-000097120000}"/>
    <cellStyle name="Accent3 81 3 3" xfId="4846" xr:uid="{00000000-0005-0000-0000-000098120000}"/>
    <cellStyle name="Accent3 81 4" xfId="4847" xr:uid="{00000000-0005-0000-0000-000099120000}"/>
    <cellStyle name="Accent3 82" xfId="4848" xr:uid="{00000000-0005-0000-0000-00009A120000}"/>
    <cellStyle name="Accent3 82 2" xfId="4849" xr:uid="{00000000-0005-0000-0000-00009B120000}"/>
    <cellStyle name="Accent3 82 2 2" xfId="4850" xr:uid="{00000000-0005-0000-0000-00009C120000}"/>
    <cellStyle name="Accent3 82 3" xfId="4851" xr:uid="{00000000-0005-0000-0000-00009D120000}"/>
    <cellStyle name="Accent3 82 3 2" xfId="4852" xr:uid="{00000000-0005-0000-0000-00009E120000}"/>
    <cellStyle name="Accent3 82 3 2 2" xfId="4853" xr:uid="{00000000-0005-0000-0000-00009F120000}"/>
    <cellStyle name="Accent3 82 3 3" xfId="4854" xr:uid="{00000000-0005-0000-0000-0000A0120000}"/>
    <cellStyle name="Accent3 82 4" xfId="4855" xr:uid="{00000000-0005-0000-0000-0000A1120000}"/>
    <cellStyle name="Accent3 83" xfId="4856" xr:uid="{00000000-0005-0000-0000-0000A2120000}"/>
    <cellStyle name="Accent3 83 2" xfId="4857" xr:uid="{00000000-0005-0000-0000-0000A3120000}"/>
    <cellStyle name="Accent3 83 2 2" xfId="4858" xr:uid="{00000000-0005-0000-0000-0000A4120000}"/>
    <cellStyle name="Accent3 83 3" xfId="4859" xr:uid="{00000000-0005-0000-0000-0000A5120000}"/>
    <cellStyle name="Accent3 83 3 2" xfId="4860" xr:uid="{00000000-0005-0000-0000-0000A6120000}"/>
    <cellStyle name="Accent3 83 3 2 2" xfId="4861" xr:uid="{00000000-0005-0000-0000-0000A7120000}"/>
    <cellStyle name="Accent3 83 3 3" xfId="4862" xr:uid="{00000000-0005-0000-0000-0000A8120000}"/>
    <cellStyle name="Accent3 83 4" xfId="4863" xr:uid="{00000000-0005-0000-0000-0000A9120000}"/>
    <cellStyle name="Accent3 84" xfId="4864" xr:uid="{00000000-0005-0000-0000-0000AA120000}"/>
    <cellStyle name="Accent3 84 2" xfId="4865" xr:uid="{00000000-0005-0000-0000-0000AB120000}"/>
    <cellStyle name="Accent3 84 2 2" xfId="4866" xr:uid="{00000000-0005-0000-0000-0000AC120000}"/>
    <cellStyle name="Accent3 84 3" xfId="4867" xr:uid="{00000000-0005-0000-0000-0000AD120000}"/>
    <cellStyle name="Accent3 85" xfId="4868" xr:uid="{00000000-0005-0000-0000-0000AE120000}"/>
    <cellStyle name="Accent3 85 2" xfId="4869" xr:uid="{00000000-0005-0000-0000-0000AF120000}"/>
    <cellStyle name="Accent3 85 2 2" xfId="4870" xr:uid="{00000000-0005-0000-0000-0000B0120000}"/>
    <cellStyle name="Accent3 85 3" xfId="4871" xr:uid="{00000000-0005-0000-0000-0000B1120000}"/>
    <cellStyle name="Accent3 86" xfId="4872" xr:uid="{00000000-0005-0000-0000-0000B2120000}"/>
    <cellStyle name="Accent3 86 2" xfId="4873" xr:uid="{00000000-0005-0000-0000-0000B3120000}"/>
    <cellStyle name="Accent3 86 2 2" xfId="4874" xr:uid="{00000000-0005-0000-0000-0000B4120000}"/>
    <cellStyle name="Accent3 86 3" xfId="4875" xr:uid="{00000000-0005-0000-0000-0000B5120000}"/>
    <cellStyle name="Accent3 87" xfId="4876" xr:uid="{00000000-0005-0000-0000-0000B6120000}"/>
    <cellStyle name="Accent3 87 2" xfId="4877" xr:uid="{00000000-0005-0000-0000-0000B7120000}"/>
    <cellStyle name="Accent3 87 2 2" xfId="4878" xr:uid="{00000000-0005-0000-0000-0000B8120000}"/>
    <cellStyle name="Accent3 87 3" xfId="4879" xr:uid="{00000000-0005-0000-0000-0000B9120000}"/>
    <cellStyle name="Accent3 88" xfId="4880" xr:uid="{00000000-0005-0000-0000-0000BA120000}"/>
    <cellStyle name="Accent3 88 2" xfId="4881" xr:uid="{00000000-0005-0000-0000-0000BB120000}"/>
    <cellStyle name="Accent3 88 2 2" xfId="4882" xr:uid="{00000000-0005-0000-0000-0000BC120000}"/>
    <cellStyle name="Accent3 88 3" xfId="4883" xr:uid="{00000000-0005-0000-0000-0000BD120000}"/>
    <cellStyle name="Accent3 89" xfId="4884" xr:uid="{00000000-0005-0000-0000-0000BE120000}"/>
    <cellStyle name="Accent3 89 2" xfId="4885" xr:uid="{00000000-0005-0000-0000-0000BF120000}"/>
    <cellStyle name="Accent3 89 2 2" xfId="4886" xr:uid="{00000000-0005-0000-0000-0000C0120000}"/>
    <cellStyle name="Accent3 89 3" xfId="4887" xr:uid="{00000000-0005-0000-0000-0000C1120000}"/>
    <cellStyle name="Accent3 9" xfId="4888" xr:uid="{00000000-0005-0000-0000-0000C2120000}"/>
    <cellStyle name="Accent3 9 2" xfId="4889" xr:uid="{00000000-0005-0000-0000-0000C3120000}"/>
    <cellStyle name="Accent3 9 2 2" xfId="4890" xr:uid="{00000000-0005-0000-0000-0000C4120000}"/>
    <cellStyle name="Accent3 9 3" xfId="4891" xr:uid="{00000000-0005-0000-0000-0000C5120000}"/>
    <cellStyle name="Accent3 90" xfId="4892" xr:uid="{00000000-0005-0000-0000-0000C6120000}"/>
    <cellStyle name="Accent3 90 2" xfId="4893" xr:uid="{00000000-0005-0000-0000-0000C7120000}"/>
    <cellStyle name="Accent3 90 2 2" xfId="4894" xr:uid="{00000000-0005-0000-0000-0000C8120000}"/>
    <cellStyle name="Accent3 90 3" xfId="4895" xr:uid="{00000000-0005-0000-0000-0000C9120000}"/>
    <cellStyle name="Accent3 91" xfId="4896" xr:uid="{00000000-0005-0000-0000-0000CA120000}"/>
    <cellStyle name="Accent3 91 2" xfId="4897" xr:uid="{00000000-0005-0000-0000-0000CB120000}"/>
    <cellStyle name="Accent3 91 2 2" xfId="4898" xr:uid="{00000000-0005-0000-0000-0000CC120000}"/>
    <cellStyle name="Accent3 91 3" xfId="4899" xr:uid="{00000000-0005-0000-0000-0000CD120000}"/>
    <cellStyle name="Accent3 92" xfId="4900" xr:uid="{00000000-0005-0000-0000-0000CE120000}"/>
    <cellStyle name="Accent3 92 2" xfId="4901" xr:uid="{00000000-0005-0000-0000-0000CF120000}"/>
    <cellStyle name="Accent3 92 2 2" xfId="4902" xr:uid="{00000000-0005-0000-0000-0000D0120000}"/>
    <cellStyle name="Accent3 92 3" xfId="4903" xr:uid="{00000000-0005-0000-0000-0000D1120000}"/>
    <cellStyle name="Accent3 93" xfId="4904" xr:uid="{00000000-0005-0000-0000-0000D2120000}"/>
    <cellStyle name="Accent3 93 2" xfId="4905" xr:uid="{00000000-0005-0000-0000-0000D3120000}"/>
    <cellStyle name="Accent3 93 2 2" xfId="4906" xr:uid="{00000000-0005-0000-0000-0000D4120000}"/>
    <cellStyle name="Accent3 93 3" xfId="4907" xr:uid="{00000000-0005-0000-0000-0000D5120000}"/>
    <cellStyle name="Accent3 94" xfId="4908" xr:uid="{00000000-0005-0000-0000-0000D6120000}"/>
    <cellStyle name="Accent3 94 2" xfId="4909" xr:uid="{00000000-0005-0000-0000-0000D7120000}"/>
    <cellStyle name="Accent3 94 2 2" xfId="4910" xr:uid="{00000000-0005-0000-0000-0000D8120000}"/>
    <cellStyle name="Accent3 94 3" xfId="4911" xr:uid="{00000000-0005-0000-0000-0000D9120000}"/>
    <cellStyle name="Accent3 95" xfId="4912" xr:uid="{00000000-0005-0000-0000-0000DA120000}"/>
    <cellStyle name="Accent3 95 2" xfId="4913" xr:uid="{00000000-0005-0000-0000-0000DB120000}"/>
    <cellStyle name="Accent3 95 2 2" xfId="4914" xr:uid="{00000000-0005-0000-0000-0000DC120000}"/>
    <cellStyle name="Accent3 95 3" xfId="4915" xr:uid="{00000000-0005-0000-0000-0000DD120000}"/>
    <cellStyle name="Accent3 96" xfId="4916" xr:uid="{00000000-0005-0000-0000-0000DE120000}"/>
    <cellStyle name="Accent3 96 2" xfId="4917" xr:uid="{00000000-0005-0000-0000-0000DF120000}"/>
    <cellStyle name="Accent3 96 2 2" xfId="4918" xr:uid="{00000000-0005-0000-0000-0000E0120000}"/>
    <cellStyle name="Accent3 96 3" xfId="4919" xr:uid="{00000000-0005-0000-0000-0000E1120000}"/>
    <cellStyle name="Accent3 97" xfId="4920" xr:uid="{00000000-0005-0000-0000-0000E2120000}"/>
    <cellStyle name="Accent3 97 2" xfId="4921" xr:uid="{00000000-0005-0000-0000-0000E3120000}"/>
    <cellStyle name="Accent3 97 2 2" xfId="4922" xr:uid="{00000000-0005-0000-0000-0000E4120000}"/>
    <cellStyle name="Accent3 97 3" xfId="4923" xr:uid="{00000000-0005-0000-0000-0000E5120000}"/>
    <cellStyle name="Accent3 98" xfId="4924" xr:uid="{00000000-0005-0000-0000-0000E6120000}"/>
    <cellStyle name="Accent3 98 2" xfId="4925" xr:uid="{00000000-0005-0000-0000-0000E7120000}"/>
    <cellStyle name="Accent3 98 2 2" xfId="4926" xr:uid="{00000000-0005-0000-0000-0000E8120000}"/>
    <cellStyle name="Accent3 98 3" xfId="4927" xr:uid="{00000000-0005-0000-0000-0000E9120000}"/>
    <cellStyle name="Accent3 99" xfId="4928" xr:uid="{00000000-0005-0000-0000-0000EA120000}"/>
    <cellStyle name="Accent3 99 2" xfId="4929" xr:uid="{00000000-0005-0000-0000-0000EB120000}"/>
    <cellStyle name="Accent3 99 2 2" xfId="4930" xr:uid="{00000000-0005-0000-0000-0000EC120000}"/>
    <cellStyle name="Accent3 99 3" xfId="4931" xr:uid="{00000000-0005-0000-0000-0000ED120000}"/>
    <cellStyle name="Accent4 - 20%" xfId="4932" xr:uid="{00000000-0005-0000-0000-0000EE120000}"/>
    <cellStyle name="Accent4 - 20% 10" xfId="4933" xr:uid="{00000000-0005-0000-0000-0000EF120000}"/>
    <cellStyle name="Accent4 - 20% 11" xfId="4934" xr:uid="{00000000-0005-0000-0000-0000F0120000}"/>
    <cellStyle name="Accent4 - 20% 2" xfId="4935" xr:uid="{00000000-0005-0000-0000-0000F1120000}"/>
    <cellStyle name="Accent4 - 20% 2 2" xfId="4936" xr:uid="{00000000-0005-0000-0000-0000F2120000}"/>
    <cellStyle name="Accent4 - 20% 2 2 2" xfId="4937" xr:uid="{00000000-0005-0000-0000-0000F3120000}"/>
    <cellStyle name="Accent4 - 20% 2 2 2 2" xfId="4938" xr:uid="{00000000-0005-0000-0000-0000F4120000}"/>
    <cellStyle name="Accent4 - 20% 2 2 3" xfId="4939" xr:uid="{00000000-0005-0000-0000-0000F5120000}"/>
    <cellStyle name="Accent4 - 20% 2 3" xfId="4940" xr:uid="{00000000-0005-0000-0000-0000F6120000}"/>
    <cellStyle name="Accent4 - 20% 2 3 2" xfId="4941" xr:uid="{00000000-0005-0000-0000-0000F7120000}"/>
    <cellStyle name="Accent4 - 20% 2 3 2 2" xfId="4942" xr:uid="{00000000-0005-0000-0000-0000F8120000}"/>
    <cellStyle name="Accent4 - 20% 2 3 2 2 2" xfId="4943" xr:uid="{00000000-0005-0000-0000-0000F9120000}"/>
    <cellStyle name="Accent4 - 20% 2 3 2 3" xfId="4944" xr:uid="{00000000-0005-0000-0000-0000FA120000}"/>
    <cellStyle name="Accent4 - 20% 2 3 3" xfId="4945" xr:uid="{00000000-0005-0000-0000-0000FB120000}"/>
    <cellStyle name="Accent4 - 20% 2 3 3 2" xfId="4946" xr:uid="{00000000-0005-0000-0000-0000FC120000}"/>
    <cellStyle name="Accent4 - 20% 2 3 4" xfId="4947" xr:uid="{00000000-0005-0000-0000-0000FD120000}"/>
    <cellStyle name="Accent4 - 20% 2 4" xfId="4948" xr:uid="{00000000-0005-0000-0000-0000FE120000}"/>
    <cellStyle name="Accent4 - 20% 2 4 2" xfId="4949" xr:uid="{00000000-0005-0000-0000-0000FF120000}"/>
    <cellStyle name="Accent4 - 20% 2 4 2 2" xfId="4950" xr:uid="{00000000-0005-0000-0000-000000130000}"/>
    <cellStyle name="Accent4 - 20% 2 4 2 2 2" xfId="4951" xr:uid="{00000000-0005-0000-0000-000001130000}"/>
    <cellStyle name="Accent4 - 20% 2 4 2 3" xfId="4952" xr:uid="{00000000-0005-0000-0000-000002130000}"/>
    <cellStyle name="Accent4 - 20% 2 4 3" xfId="4953" xr:uid="{00000000-0005-0000-0000-000003130000}"/>
    <cellStyle name="Accent4 - 20% 2 4 3 2" xfId="4954" xr:uid="{00000000-0005-0000-0000-000004130000}"/>
    <cellStyle name="Accent4 - 20% 2 4 4" xfId="4955" xr:uid="{00000000-0005-0000-0000-000005130000}"/>
    <cellStyle name="Accent4 - 20% 2 5" xfId="4956" xr:uid="{00000000-0005-0000-0000-000006130000}"/>
    <cellStyle name="Accent4 - 20% 2 5 2" xfId="4957" xr:uid="{00000000-0005-0000-0000-000007130000}"/>
    <cellStyle name="Accent4 - 20% 2 6" xfId="4958" xr:uid="{00000000-0005-0000-0000-000008130000}"/>
    <cellStyle name="Accent4 - 20% 2 6 2" xfId="4959" xr:uid="{00000000-0005-0000-0000-000009130000}"/>
    <cellStyle name="Accent4 - 20% 2 7" xfId="4960" xr:uid="{00000000-0005-0000-0000-00000A130000}"/>
    <cellStyle name="Accent4 - 20% 3" xfId="4961" xr:uid="{00000000-0005-0000-0000-00000B130000}"/>
    <cellStyle name="Accent4 - 20% 3 2" xfId="4962" xr:uid="{00000000-0005-0000-0000-00000C130000}"/>
    <cellStyle name="Accent4 - 20% 3 2 2" xfId="4963" xr:uid="{00000000-0005-0000-0000-00000D130000}"/>
    <cellStyle name="Accent4 - 20% 3 2 2 2" xfId="4964" xr:uid="{00000000-0005-0000-0000-00000E130000}"/>
    <cellStyle name="Accent4 - 20% 3 2 3" xfId="4965" xr:uid="{00000000-0005-0000-0000-00000F130000}"/>
    <cellStyle name="Accent4 - 20% 3 3" xfId="4966" xr:uid="{00000000-0005-0000-0000-000010130000}"/>
    <cellStyle name="Accent4 - 20% 3 3 2" xfId="4967" xr:uid="{00000000-0005-0000-0000-000011130000}"/>
    <cellStyle name="Accent4 - 20% 3 4" xfId="4968" xr:uid="{00000000-0005-0000-0000-000012130000}"/>
    <cellStyle name="Accent4 - 20% 4" xfId="4969" xr:uid="{00000000-0005-0000-0000-000013130000}"/>
    <cellStyle name="Accent4 - 20% 4 2" xfId="4970" xr:uid="{00000000-0005-0000-0000-000014130000}"/>
    <cellStyle name="Accent4 - 20% 4 2 2" xfId="4971" xr:uid="{00000000-0005-0000-0000-000015130000}"/>
    <cellStyle name="Accent4 - 20% 4 3" xfId="4972" xr:uid="{00000000-0005-0000-0000-000016130000}"/>
    <cellStyle name="Accent4 - 20% 5" xfId="4973" xr:uid="{00000000-0005-0000-0000-000017130000}"/>
    <cellStyle name="Accent4 - 20% 5 2" xfId="4974" xr:uid="{00000000-0005-0000-0000-000018130000}"/>
    <cellStyle name="Accent4 - 20% 5 2 2" xfId="4975" xr:uid="{00000000-0005-0000-0000-000019130000}"/>
    <cellStyle name="Accent4 - 20% 5 3" xfId="4976" xr:uid="{00000000-0005-0000-0000-00001A130000}"/>
    <cellStyle name="Accent4 - 20% 6" xfId="4977" xr:uid="{00000000-0005-0000-0000-00001B130000}"/>
    <cellStyle name="Accent4 - 20% 6 2" xfId="4978" xr:uid="{00000000-0005-0000-0000-00001C130000}"/>
    <cellStyle name="Accent4 - 20% 7" xfId="4979" xr:uid="{00000000-0005-0000-0000-00001D130000}"/>
    <cellStyle name="Accent4 - 20% 7 2" xfId="4980" xr:uid="{00000000-0005-0000-0000-00001E130000}"/>
    <cellStyle name="Accent4 - 20% 8" xfId="4981" xr:uid="{00000000-0005-0000-0000-00001F130000}"/>
    <cellStyle name="Accent4 - 20% 8 2" xfId="4982" xr:uid="{00000000-0005-0000-0000-000020130000}"/>
    <cellStyle name="Accent4 - 20% 9" xfId="4983" xr:uid="{00000000-0005-0000-0000-000021130000}"/>
    <cellStyle name="Accent4 - 20% 9 2" xfId="4984" xr:uid="{00000000-0005-0000-0000-000022130000}"/>
    <cellStyle name="Accent4 - 40%" xfId="4985" xr:uid="{00000000-0005-0000-0000-000023130000}"/>
    <cellStyle name="Accent4 - 40% 10" xfId="4986" xr:uid="{00000000-0005-0000-0000-000024130000}"/>
    <cellStyle name="Accent4 - 40% 11" xfId="4987" xr:uid="{00000000-0005-0000-0000-000025130000}"/>
    <cellStyle name="Accent4 - 40% 2" xfId="4988" xr:uid="{00000000-0005-0000-0000-000026130000}"/>
    <cellStyle name="Accent4 - 40% 2 2" xfId="4989" xr:uid="{00000000-0005-0000-0000-000027130000}"/>
    <cellStyle name="Accent4 - 40% 2 2 2" xfId="4990" xr:uid="{00000000-0005-0000-0000-000028130000}"/>
    <cellStyle name="Accent4 - 40% 2 2 2 2" xfId="4991" xr:uid="{00000000-0005-0000-0000-000029130000}"/>
    <cellStyle name="Accent4 - 40% 2 2 3" xfId="4992" xr:uid="{00000000-0005-0000-0000-00002A130000}"/>
    <cellStyle name="Accent4 - 40% 2 3" xfId="4993" xr:uid="{00000000-0005-0000-0000-00002B130000}"/>
    <cellStyle name="Accent4 - 40% 2 3 2" xfId="4994" xr:uid="{00000000-0005-0000-0000-00002C130000}"/>
    <cellStyle name="Accent4 - 40% 2 3 2 2" xfId="4995" xr:uid="{00000000-0005-0000-0000-00002D130000}"/>
    <cellStyle name="Accent4 - 40% 2 3 2 2 2" xfId="4996" xr:uid="{00000000-0005-0000-0000-00002E130000}"/>
    <cellStyle name="Accent4 - 40% 2 3 2 3" xfId="4997" xr:uid="{00000000-0005-0000-0000-00002F130000}"/>
    <cellStyle name="Accent4 - 40% 2 3 3" xfId="4998" xr:uid="{00000000-0005-0000-0000-000030130000}"/>
    <cellStyle name="Accent4 - 40% 2 3 3 2" xfId="4999" xr:uid="{00000000-0005-0000-0000-000031130000}"/>
    <cellStyle name="Accent4 - 40% 2 3 4" xfId="5000" xr:uid="{00000000-0005-0000-0000-000032130000}"/>
    <cellStyle name="Accent4 - 40% 2 4" xfId="5001" xr:uid="{00000000-0005-0000-0000-000033130000}"/>
    <cellStyle name="Accent4 - 40% 2 4 2" xfId="5002" xr:uid="{00000000-0005-0000-0000-000034130000}"/>
    <cellStyle name="Accent4 - 40% 2 4 2 2" xfId="5003" xr:uid="{00000000-0005-0000-0000-000035130000}"/>
    <cellStyle name="Accent4 - 40% 2 4 2 2 2" xfId="5004" xr:uid="{00000000-0005-0000-0000-000036130000}"/>
    <cellStyle name="Accent4 - 40% 2 4 2 3" xfId="5005" xr:uid="{00000000-0005-0000-0000-000037130000}"/>
    <cellStyle name="Accent4 - 40% 2 4 3" xfId="5006" xr:uid="{00000000-0005-0000-0000-000038130000}"/>
    <cellStyle name="Accent4 - 40% 2 4 3 2" xfId="5007" xr:uid="{00000000-0005-0000-0000-000039130000}"/>
    <cellStyle name="Accent4 - 40% 2 4 4" xfId="5008" xr:uid="{00000000-0005-0000-0000-00003A130000}"/>
    <cellStyle name="Accent4 - 40% 2 5" xfId="5009" xr:uid="{00000000-0005-0000-0000-00003B130000}"/>
    <cellStyle name="Accent4 - 40% 2 5 2" xfId="5010" xr:uid="{00000000-0005-0000-0000-00003C130000}"/>
    <cellStyle name="Accent4 - 40% 2 6" xfId="5011" xr:uid="{00000000-0005-0000-0000-00003D130000}"/>
    <cellStyle name="Accent4 - 40% 2 6 2" xfId="5012" xr:uid="{00000000-0005-0000-0000-00003E130000}"/>
    <cellStyle name="Accent4 - 40% 2 7" xfId="5013" xr:uid="{00000000-0005-0000-0000-00003F130000}"/>
    <cellStyle name="Accent4 - 40% 3" xfId="5014" xr:uid="{00000000-0005-0000-0000-000040130000}"/>
    <cellStyle name="Accent4 - 40% 3 2" xfId="5015" xr:uid="{00000000-0005-0000-0000-000041130000}"/>
    <cellStyle name="Accent4 - 40% 3 2 2" xfId="5016" xr:uid="{00000000-0005-0000-0000-000042130000}"/>
    <cellStyle name="Accent4 - 40% 3 2 2 2" xfId="5017" xr:uid="{00000000-0005-0000-0000-000043130000}"/>
    <cellStyle name="Accent4 - 40% 3 2 3" xfId="5018" xr:uid="{00000000-0005-0000-0000-000044130000}"/>
    <cellStyle name="Accent4 - 40% 3 3" xfId="5019" xr:uid="{00000000-0005-0000-0000-000045130000}"/>
    <cellStyle name="Accent4 - 40% 3 3 2" xfId="5020" xr:uid="{00000000-0005-0000-0000-000046130000}"/>
    <cellStyle name="Accent4 - 40% 3 4" xfId="5021" xr:uid="{00000000-0005-0000-0000-000047130000}"/>
    <cellStyle name="Accent4 - 40% 4" xfId="5022" xr:uid="{00000000-0005-0000-0000-000048130000}"/>
    <cellStyle name="Accent4 - 40% 4 2" xfId="5023" xr:uid="{00000000-0005-0000-0000-000049130000}"/>
    <cellStyle name="Accent4 - 40% 4 2 2" xfId="5024" xr:uid="{00000000-0005-0000-0000-00004A130000}"/>
    <cellStyle name="Accent4 - 40% 4 3" xfId="5025" xr:uid="{00000000-0005-0000-0000-00004B130000}"/>
    <cellStyle name="Accent4 - 40% 5" xfId="5026" xr:uid="{00000000-0005-0000-0000-00004C130000}"/>
    <cellStyle name="Accent4 - 40% 5 2" xfId="5027" xr:uid="{00000000-0005-0000-0000-00004D130000}"/>
    <cellStyle name="Accent4 - 40% 5 2 2" xfId="5028" xr:uid="{00000000-0005-0000-0000-00004E130000}"/>
    <cellStyle name="Accent4 - 40% 5 3" xfId="5029" xr:uid="{00000000-0005-0000-0000-00004F130000}"/>
    <cellStyle name="Accent4 - 40% 6" xfId="5030" xr:uid="{00000000-0005-0000-0000-000050130000}"/>
    <cellStyle name="Accent4 - 40% 6 2" xfId="5031" xr:uid="{00000000-0005-0000-0000-000051130000}"/>
    <cellStyle name="Accent4 - 40% 7" xfId="5032" xr:uid="{00000000-0005-0000-0000-000052130000}"/>
    <cellStyle name="Accent4 - 40% 7 2" xfId="5033" xr:uid="{00000000-0005-0000-0000-000053130000}"/>
    <cellStyle name="Accent4 - 40% 8" xfId="5034" xr:uid="{00000000-0005-0000-0000-000054130000}"/>
    <cellStyle name="Accent4 - 40% 8 2" xfId="5035" xr:uid="{00000000-0005-0000-0000-000055130000}"/>
    <cellStyle name="Accent4 - 40% 9" xfId="5036" xr:uid="{00000000-0005-0000-0000-000056130000}"/>
    <cellStyle name="Accent4 - 40% 9 2" xfId="5037" xr:uid="{00000000-0005-0000-0000-000057130000}"/>
    <cellStyle name="Accent4 - 60%" xfId="5038" xr:uid="{00000000-0005-0000-0000-000058130000}"/>
    <cellStyle name="Accent4 - 60% 10" xfId="5039" xr:uid="{00000000-0005-0000-0000-000059130000}"/>
    <cellStyle name="Accent4 - 60% 2" xfId="5040" xr:uid="{00000000-0005-0000-0000-00005A130000}"/>
    <cellStyle name="Accent4 - 60% 2 2" xfId="5041" xr:uid="{00000000-0005-0000-0000-00005B130000}"/>
    <cellStyle name="Accent4 - 60% 2 2 2" xfId="5042" xr:uid="{00000000-0005-0000-0000-00005C130000}"/>
    <cellStyle name="Accent4 - 60% 2 3" xfId="5043" xr:uid="{00000000-0005-0000-0000-00005D130000}"/>
    <cellStyle name="Accent4 - 60% 2 3 2" xfId="5044" xr:uid="{00000000-0005-0000-0000-00005E130000}"/>
    <cellStyle name="Accent4 - 60% 2 3 2 2" xfId="5045" xr:uid="{00000000-0005-0000-0000-00005F130000}"/>
    <cellStyle name="Accent4 - 60% 2 3 3" xfId="5046" xr:uid="{00000000-0005-0000-0000-000060130000}"/>
    <cellStyle name="Accent4 - 60% 2 4" xfId="5047" xr:uid="{00000000-0005-0000-0000-000061130000}"/>
    <cellStyle name="Accent4 - 60% 2 4 2" xfId="5048" xr:uid="{00000000-0005-0000-0000-000062130000}"/>
    <cellStyle name="Accent4 - 60% 2 4 2 2" xfId="5049" xr:uid="{00000000-0005-0000-0000-000063130000}"/>
    <cellStyle name="Accent4 - 60% 2 4 3" xfId="5050" xr:uid="{00000000-0005-0000-0000-000064130000}"/>
    <cellStyle name="Accent4 - 60% 2 5" xfId="5051" xr:uid="{00000000-0005-0000-0000-000065130000}"/>
    <cellStyle name="Accent4 - 60% 3" xfId="5052" xr:uid="{00000000-0005-0000-0000-000066130000}"/>
    <cellStyle name="Accent4 - 60% 3 2" xfId="5053" xr:uid="{00000000-0005-0000-0000-000067130000}"/>
    <cellStyle name="Accent4 - 60% 3 2 2" xfId="5054" xr:uid="{00000000-0005-0000-0000-000068130000}"/>
    <cellStyle name="Accent4 - 60% 3 3" xfId="5055" xr:uid="{00000000-0005-0000-0000-000069130000}"/>
    <cellStyle name="Accent4 - 60% 4" xfId="5056" xr:uid="{00000000-0005-0000-0000-00006A130000}"/>
    <cellStyle name="Accent4 - 60% 4 2" xfId="5057" xr:uid="{00000000-0005-0000-0000-00006B130000}"/>
    <cellStyle name="Accent4 - 60% 5" xfId="5058" xr:uid="{00000000-0005-0000-0000-00006C130000}"/>
    <cellStyle name="Accent4 - 60% 5 2" xfId="5059" xr:uid="{00000000-0005-0000-0000-00006D130000}"/>
    <cellStyle name="Accent4 - 60% 6" xfId="5060" xr:uid="{00000000-0005-0000-0000-00006E130000}"/>
    <cellStyle name="Accent4 - 60% 6 2" xfId="5061" xr:uid="{00000000-0005-0000-0000-00006F130000}"/>
    <cellStyle name="Accent4 - 60% 6 2 2" xfId="5062" xr:uid="{00000000-0005-0000-0000-000070130000}"/>
    <cellStyle name="Accent4 - 60% 6 3" xfId="5063" xr:uid="{00000000-0005-0000-0000-000071130000}"/>
    <cellStyle name="Accent4 - 60% 7" xfId="5064" xr:uid="{00000000-0005-0000-0000-000072130000}"/>
    <cellStyle name="Accent4 - 60% 7 2" xfId="5065" xr:uid="{00000000-0005-0000-0000-000073130000}"/>
    <cellStyle name="Accent4 - 60% 8" xfId="5066" xr:uid="{00000000-0005-0000-0000-000074130000}"/>
    <cellStyle name="Accent4 - 60% 8 2" xfId="5067" xr:uid="{00000000-0005-0000-0000-000075130000}"/>
    <cellStyle name="Accent4 - 60% 9" xfId="5068" xr:uid="{00000000-0005-0000-0000-000076130000}"/>
    <cellStyle name="Accent4 10" xfId="5069" xr:uid="{00000000-0005-0000-0000-000077130000}"/>
    <cellStyle name="Accent4 10 2" xfId="5070" xr:uid="{00000000-0005-0000-0000-000078130000}"/>
    <cellStyle name="Accent4 10 2 2" xfId="5071" xr:uid="{00000000-0005-0000-0000-000079130000}"/>
    <cellStyle name="Accent4 10 3" xfId="5072" xr:uid="{00000000-0005-0000-0000-00007A130000}"/>
    <cellStyle name="Accent4 100" xfId="5073" xr:uid="{00000000-0005-0000-0000-00007B130000}"/>
    <cellStyle name="Accent4 100 2" xfId="5074" xr:uid="{00000000-0005-0000-0000-00007C130000}"/>
    <cellStyle name="Accent4 100 2 2" xfId="5075" xr:uid="{00000000-0005-0000-0000-00007D130000}"/>
    <cellStyle name="Accent4 100 3" xfId="5076" xr:uid="{00000000-0005-0000-0000-00007E130000}"/>
    <cellStyle name="Accent4 101" xfId="5077" xr:uid="{00000000-0005-0000-0000-00007F130000}"/>
    <cellStyle name="Accent4 101 2" xfId="5078" xr:uid="{00000000-0005-0000-0000-000080130000}"/>
    <cellStyle name="Accent4 101 2 2" xfId="5079" xr:uid="{00000000-0005-0000-0000-000081130000}"/>
    <cellStyle name="Accent4 101 3" xfId="5080" xr:uid="{00000000-0005-0000-0000-000082130000}"/>
    <cellStyle name="Accent4 102" xfId="5081" xr:uid="{00000000-0005-0000-0000-000083130000}"/>
    <cellStyle name="Accent4 102 2" xfId="5082" xr:uid="{00000000-0005-0000-0000-000084130000}"/>
    <cellStyle name="Accent4 103" xfId="5083" xr:uid="{00000000-0005-0000-0000-000085130000}"/>
    <cellStyle name="Accent4 103 2" xfId="5084" xr:uid="{00000000-0005-0000-0000-000086130000}"/>
    <cellStyle name="Accent4 104" xfId="5085" xr:uid="{00000000-0005-0000-0000-000087130000}"/>
    <cellStyle name="Accent4 104 2" xfId="5086" xr:uid="{00000000-0005-0000-0000-000088130000}"/>
    <cellStyle name="Accent4 104 2 2" xfId="5087" xr:uid="{00000000-0005-0000-0000-000089130000}"/>
    <cellStyle name="Accent4 104 3" xfId="5088" xr:uid="{00000000-0005-0000-0000-00008A130000}"/>
    <cellStyle name="Accent4 105" xfId="5089" xr:uid="{00000000-0005-0000-0000-00008B130000}"/>
    <cellStyle name="Accent4 105 2" xfId="5090" xr:uid="{00000000-0005-0000-0000-00008C130000}"/>
    <cellStyle name="Accent4 105 2 2" xfId="5091" xr:uid="{00000000-0005-0000-0000-00008D130000}"/>
    <cellStyle name="Accent4 105 3" xfId="5092" xr:uid="{00000000-0005-0000-0000-00008E130000}"/>
    <cellStyle name="Accent4 106" xfId="5093" xr:uid="{00000000-0005-0000-0000-00008F130000}"/>
    <cellStyle name="Accent4 106 2" xfId="5094" xr:uid="{00000000-0005-0000-0000-000090130000}"/>
    <cellStyle name="Accent4 106 2 2" xfId="5095" xr:uid="{00000000-0005-0000-0000-000091130000}"/>
    <cellStyle name="Accent4 106 3" xfId="5096" xr:uid="{00000000-0005-0000-0000-000092130000}"/>
    <cellStyle name="Accent4 107" xfId="5097" xr:uid="{00000000-0005-0000-0000-000093130000}"/>
    <cellStyle name="Accent4 107 2" xfId="5098" xr:uid="{00000000-0005-0000-0000-000094130000}"/>
    <cellStyle name="Accent4 107 2 2" xfId="5099" xr:uid="{00000000-0005-0000-0000-000095130000}"/>
    <cellStyle name="Accent4 107 3" xfId="5100" xr:uid="{00000000-0005-0000-0000-000096130000}"/>
    <cellStyle name="Accent4 108" xfId="5101" xr:uid="{00000000-0005-0000-0000-000097130000}"/>
    <cellStyle name="Accent4 108 2" xfId="5102" xr:uid="{00000000-0005-0000-0000-000098130000}"/>
    <cellStyle name="Accent4 108 2 2" xfId="5103" xr:uid="{00000000-0005-0000-0000-000099130000}"/>
    <cellStyle name="Accent4 108 3" xfId="5104" xr:uid="{00000000-0005-0000-0000-00009A130000}"/>
    <cellStyle name="Accent4 109" xfId="5105" xr:uid="{00000000-0005-0000-0000-00009B130000}"/>
    <cellStyle name="Accent4 109 2" xfId="5106" xr:uid="{00000000-0005-0000-0000-00009C130000}"/>
    <cellStyle name="Accent4 109 2 2" xfId="5107" xr:uid="{00000000-0005-0000-0000-00009D130000}"/>
    <cellStyle name="Accent4 109 3" xfId="5108" xr:uid="{00000000-0005-0000-0000-00009E130000}"/>
    <cellStyle name="Accent4 11" xfId="5109" xr:uid="{00000000-0005-0000-0000-00009F130000}"/>
    <cellStyle name="Accent4 11 2" xfId="5110" xr:uid="{00000000-0005-0000-0000-0000A0130000}"/>
    <cellStyle name="Accent4 11 2 2" xfId="5111" xr:uid="{00000000-0005-0000-0000-0000A1130000}"/>
    <cellStyle name="Accent4 11 3" xfId="5112" xr:uid="{00000000-0005-0000-0000-0000A2130000}"/>
    <cellStyle name="Accent4 110" xfId="5113" xr:uid="{00000000-0005-0000-0000-0000A3130000}"/>
    <cellStyle name="Accent4 110 2" xfId="5114" xr:uid="{00000000-0005-0000-0000-0000A4130000}"/>
    <cellStyle name="Accent4 110 2 2" xfId="5115" xr:uid="{00000000-0005-0000-0000-0000A5130000}"/>
    <cellStyle name="Accent4 110 3" xfId="5116" xr:uid="{00000000-0005-0000-0000-0000A6130000}"/>
    <cellStyle name="Accent4 111" xfId="5117" xr:uid="{00000000-0005-0000-0000-0000A7130000}"/>
    <cellStyle name="Accent4 111 2" xfId="5118" xr:uid="{00000000-0005-0000-0000-0000A8130000}"/>
    <cellStyle name="Accent4 111 2 2" xfId="5119" xr:uid="{00000000-0005-0000-0000-0000A9130000}"/>
    <cellStyle name="Accent4 111 3" xfId="5120" xr:uid="{00000000-0005-0000-0000-0000AA130000}"/>
    <cellStyle name="Accent4 112" xfId="5121" xr:uid="{00000000-0005-0000-0000-0000AB130000}"/>
    <cellStyle name="Accent4 112 2" xfId="5122" xr:uid="{00000000-0005-0000-0000-0000AC130000}"/>
    <cellStyle name="Accent4 112 2 2" xfId="5123" xr:uid="{00000000-0005-0000-0000-0000AD130000}"/>
    <cellStyle name="Accent4 112 3" xfId="5124" xr:uid="{00000000-0005-0000-0000-0000AE130000}"/>
    <cellStyle name="Accent4 113" xfId="5125" xr:uid="{00000000-0005-0000-0000-0000AF130000}"/>
    <cellStyle name="Accent4 113 2" xfId="5126" xr:uid="{00000000-0005-0000-0000-0000B0130000}"/>
    <cellStyle name="Accent4 113 2 2" xfId="5127" xr:uid="{00000000-0005-0000-0000-0000B1130000}"/>
    <cellStyle name="Accent4 113 3" xfId="5128" xr:uid="{00000000-0005-0000-0000-0000B2130000}"/>
    <cellStyle name="Accent4 114" xfId="5129" xr:uid="{00000000-0005-0000-0000-0000B3130000}"/>
    <cellStyle name="Accent4 114 2" xfId="5130" xr:uid="{00000000-0005-0000-0000-0000B4130000}"/>
    <cellStyle name="Accent4 115" xfId="5131" xr:uid="{00000000-0005-0000-0000-0000B5130000}"/>
    <cellStyle name="Accent4 115 2" xfId="5132" xr:uid="{00000000-0005-0000-0000-0000B6130000}"/>
    <cellStyle name="Accent4 116" xfId="5133" xr:uid="{00000000-0005-0000-0000-0000B7130000}"/>
    <cellStyle name="Accent4 116 2" xfId="5134" xr:uid="{00000000-0005-0000-0000-0000B8130000}"/>
    <cellStyle name="Accent4 117" xfId="5135" xr:uid="{00000000-0005-0000-0000-0000B9130000}"/>
    <cellStyle name="Accent4 117 2" xfId="5136" xr:uid="{00000000-0005-0000-0000-0000BA130000}"/>
    <cellStyle name="Accent4 118" xfId="5137" xr:uid="{00000000-0005-0000-0000-0000BB130000}"/>
    <cellStyle name="Accent4 118 2" xfId="5138" xr:uid="{00000000-0005-0000-0000-0000BC130000}"/>
    <cellStyle name="Accent4 119" xfId="5139" xr:uid="{00000000-0005-0000-0000-0000BD130000}"/>
    <cellStyle name="Accent4 119 2" xfId="5140" xr:uid="{00000000-0005-0000-0000-0000BE130000}"/>
    <cellStyle name="Accent4 12" xfId="5141" xr:uid="{00000000-0005-0000-0000-0000BF130000}"/>
    <cellStyle name="Accent4 12 2" xfId="5142" xr:uid="{00000000-0005-0000-0000-0000C0130000}"/>
    <cellStyle name="Accent4 12 2 2" xfId="5143" xr:uid="{00000000-0005-0000-0000-0000C1130000}"/>
    <cellStyle name="Accent4 12 3" xfId="5144" xr:uid="{00000000-0005-0000-0000-0000C2130000}"/>
    <cellStyle name="Accent4 120" xfId="5145" xr:uid="{00000000-0005-0000-0000-0000C3130000}"/>
    <cellStyle name="Accent4 120 2" xfId="5146" xr:uid="{00000000-0005-0000-0000-0000C4130000}"/>
    <cellStyle name="Accent4 121" xfId="5147" xr:uid="{00000000-0005-0000-0000-0000C5130000}"/>
    <cellStyle name="Accent4 121 2" xfId="5148" xr:uid="{00000000-0005-0000-0000-0000C6130000}"/>
    <cellStyle name="Accent4 122" xfId="5149" xr:uid="{00000000-0005-0000-0000-0000C7130000}"/>
    <cellStyle name="Accent4 122 2" xfId="5150" xr:uid="{00000000-0005-0000-0000-0000C8130000}"/>
    <cellStyle name="Accent4 123" xfId="5151" xr:uid="{00000000-0005-0000-0000-0000C9130000}"/>
    <cellStyle name="Accent4 123 2" xfId="5152" xr:uid="{00000000-0005-0000-0000-0000CA130000}"/>
    <cellStyle name="Accent4 124" xfId="5153" xr:uid="{00000000-0005-0000-0000-0000CB130000}"/>
    <cellStyle name="Accent4 124 2" xfId="5154" xr:uid="{00000000-0005-0000-0000-0000CC130000}"/>
    <cellStyle name="Accent4 125" xfId="5155" xr:uid="{00000000-0005-0000-0000-0000CD130000}"/>
    <cellStyle name="Accent4 125 2" xfId="5156" xr:uid="{00000000-0005-0000-0000-0000CE130000}"/>
    <cellStyle name="Accent4 126" xfId="5157" xr:uid="{00000000-0005-0000-0000-0000CF130000}"/>
    <cellStyle name="Accent4 127" xfId="5158" xr:uid="{00000000-0005-0000-0000-0000D0130000}"/>
    <cellStyle name="Accent4 128" xfId="5159" xr:uid="{00000000-0005-0000-0000-0000D1130000}"/>
    <cellStyle name="Accent4 129" xfId="5160" xr:uid="{00000000-0005-0000-0000-0000D2130000}"/>
    <cellStyle name="Accent4 13" xfId="5161" xr:uid="{00000000-0005-0000-0000-0000D3130000}"/>
    <cellStyle name="Accent4 13 2" xfId="5162" xr:uid="{00000000-0005-0000-0000-0000D4130000}"/>
    <cellStyle name="Accent4 13 2 2" xfId="5163" xr:uid="{00000000-0005-0000-0000-0000D5130000}"/>
    <cellStyle name="Accent4 13 3" xfId="5164" xr:uid="{00000000-0005-0000-0000-0000D6130000}"/>
    <cellStyle name="Accent4 130" xfId="5165" xr:uid="{00000000-0005-0000-0000-0000D7130000}"/>
    <cellStyle name="Accent4 131" xfId="5166" xr:uid="{00000000-0005-0000-0000-0000D8130000}"/>
    <cellStyle name="Accent4 132" xfId="5167" xr:uid="{00000000-0005-0000-0000-0000D9130000}"/>
    <cellStyle name="Accent4 133" xfId="5168" xr:uid="{00000000-0005-0000-0000-0000DA130000}"/>
    <cellStyle name="Accent4 134" xfId="5169" xr:uid="{00000000-0005-0000-0000-0000DB130000}"/>
    <cellStyle name="Accent4 135" xfId="5170" xr:uid="{00000000-0005-0000-0000-0000DC130000}"/>
    <cellStyle name="Accent4 136" xfId="5171" xr:uid="{00000000-0005-0000-0000-0000DD130000}"/>
    <cellStyle name="Accent4 137" xfId="5172" xr:uid="{00000000-0005-0000-0000-0000DE130000}"/>
    <cellStyle name="Accent4 138" xfId="5173" xr:uid="{00000000-0005-0000-0000-0000DF130000}"/>
    <cellStyle name="Accent4 139" xfId="5174" xr:uid="{00000000-0005-0000-0000-0000E0130000}"/>
    <cellStyle name="Accent4 14" xfId="5175" xr:uid="{00000000-0005-0000-0000-0000E1130000}"/>
    <cellStyle name="Accent4 14 2" xfId="5176" xr:uid="{00000000-0005-0000-0000-0000E2130000}"/>
    <cellStyle name="Accent4 14 2 2" xfId="5177" xr:uid="{00000000-0005-0000-0000-0000E3130000}"/>
    <cellStyle name="Accent4 14 3" xfId="5178" xr:uid="{00000000-0005-0000-0000-0000E4130000}"/>
    <cellStyle name="Accent4 140" xfId="5179" xr:uid="{00000000-0005-0000-0000-0000E5130000}"/>
    <cellStyle name="Accent4 141" xfId="5180" xr:uid="{00000000-0005-0000-0000-0000E6130000}"/>
    <cellStyle name="Accent4 142" xfId="5181" xr:uid="{00000000-0005-0000-0000-0000E7130000}"/>
    <cellStyle name="Accent4 143" xfId="5182" xr:uid="{00000000-0005-0000-0000-0000E8130000}"/>
    <cellStyle name="Accent4 144" xfId="5183" xr:uid="{00000000-0005-0000-0000-0000E9130000}"/>
    <cellStyle name="Accent4 145" xfId="5184" xr:uid="{00000000-0005-0000-0000-0000EA130000}"/>
    <cellStyle name="Accent4 146" xfId="5185" xr:uid="{00000000-0005-0000-0000-0000EB130000}"/>
    <cellStyle name="Accent4 147" xfId="5186" xr:uid="{00000000-0005-0000-0000-0000EC130000}"/>
    <cellStyle name="Accent4 148" xfId="5187" xr:uid="{00000000-0005-0000-0000-0000ED130000}"/>
    <cellStyle name="Accent4 149" xfId="5188" xr:uid="{00000000-0005-0000-0000-0000EE130000}"/>
    <cellStyle name="Accent4 15" xfId="5189" xr:uid="{00000000-0005-0000-0000-0000EF130000}"/>
    <cellStyle name="Accent4 15 2" xfId="5190" xr:uid="{00000000-0005-0000-0000-0000F0130000}"/>
    <cellStyle name="Accent4 15 2 2" xfId="5191" xr:uid="{00000000-0005-0000-0000-0000F1130000}"/>
    <cellStyle name="Accent4 15 3" xfId="5192" xr:uid="{00000000-0005-0000-0000-0000F2130000}"/>
    <cellStyle name="Accent4 150" xfId="5193" xr:uid="{00000000-0005-0000-0000-0000F3130000}"/>
    <cellStyle name="Accent4 151" xfId="5194" xr:uid="{00000000-0005-0000-0000-0000F4130000}"/>
    <cellStyle name="Accent4 152" xfId="5195" xr:uid="{00000000-0005-0000-0000-0000F5130000}"/>
    <cellStyle name="Accent4 153" xfId="5196" xr:uid="{00000000-0005-0000-0000-0000F6130000}"/>
    <cellStyle name="Accent4 154" xfId="5197" xr:uid="{00000000-0005-0000-0000-0000F7130000}"/>
    <cellStyle name="Accent4 155" xfId="5198" xr:uid="{00000000-0005-0000-0000-0000F8130000}"/>
    <cellStyle name="Accent4 156" xfId="5199" xr:uid="{00000000-0005-0000-0000-0000F9130000}"/>
    <cellStyle name="Accent4 157" xfId="5200" xr:uid="{00000000-0005-0000-0000-0000FA130000}"/>
    <cellStyle name="Accent4 158" xfId="5201" xr:uid="{00000000-0005-0000-0000-0000FB130000}"/>
    <cellStyle name="Accent4 159" xfId="5202" xr:uid="{00000000-0005-0000-0000-0000FC130000}"/>
    <cellStyle name="Accent4 16" xfId="5203" xr:uid="{00000000-0005-0000-0000-0000FD130000}"/>
    <cellStyle name="Accent4 16 2" xfId="5204" xr:uid="{00000000-0005-0000-0000-0000FE130000}"/>
    <cellStyle name="Accent4 16 2 2" xfId="5205" xr:uid="{00000000-0005-0000-0000-0000FF130000}"/>
    <cellStyle name="Accent4 16 3" xfId="5206" xr:uid="{00000000-0005-0000-0000-000000140000}"/>
    <cellStyle name="Accent4 160" xfId="5207" xr:uid="{00000000-0005-0000-0000-000001140000}"/>
    <cellStyle name="Accent4 161" xfId="5208" xr:uid="{00000000-0005-0000-0000-000002140000}"/>
    <cellStyle name="Accent4 162" xfId="5209" xr:uid="{00000000-0005-0000-0000-000003140000}"/>
    <cellStyle name="Accent4 163" xfId="5210" xr:uid="{00000000-0005-0000-0000-000004140000}"/>
    <cellStyle name="Accent4 164" xfId="5211" xr:uid="{00000000-0005-0000-0000-000005140000}"/>
    <cellStyle name="Accent4 165" xfId="5212" xr:uid="{00000000-0005-0000-0000-000006140000}"/>
    <cellStyle name="Accent4 166" xfId="5213" xr:uid="{00000000-0005-0000-0000-000007140000}"/>
    <cellStyle name="Accent4 167" xfId="5214" xr:uid="{00000000-0005-0000-0000-000008140000}"/>
    <cellStyle name="Accent4 168" xfId="5215" xr:uid="{00000000-0005-0000-0000-000009140000}"/>
    <cellStyle name="Accent4 169" xfId="5216" xr:uid="{00000000-0005-0000-0000-00000A140000}"/>
    <cellStyle name="Accent4 17" xfId="5217" xr:uid="{00000000-0005-0000-0000-00000B140000}"/>
    <cellStyle name="Accent4 17 2" xfId="5218" xr:uid="{00000000-0005-0000-0000-00000C140000}"/>
    <cellStyle name="Accent4 17 2 2" xfId="5219" xr:uid="{00000000-0005-0000-0000-00000D140000}"/>
    <cellStyle name="Accent4 17 3" xfId="5220" xr:uid="{00000000-0005-0000-0000-00000E140000}"/>
    <cellStyle name="Accent4 170" xfId="5221" xr:uid="{00000000-0005-0000-0000-00000F140000}"/>
    <cellStyle name="Accent4 171" xfId="5222" xr:uid="{00000000-0005-0000-0000-000010140000}"/>
    <cellStyle name="Accent4 172" xfId="5223" xr:uid="{00000000-0005-0000-0000-000011140000}"/>
    <cellStyle name="Accent4 173" xfId="5224" xr:uid="{00000000-0005-0000-0000-000012140000}"/>
    <cellStyle name="Accent4 174" xfId="5225" xr:uid="{00000000-0005-0000-0000-000013140000}"/>
    <cellStyle name="Accent4 175" xfId="5226" xr:uid="{00000000-0005-0000-0000-000014140000}"/>
    <cellStyle name="Accent4 176" xfId="5227" xr:uid="{00000000-0005-0000-0000-000015140000}"/>
    <cellStyle name="Accent4 177" xfId="5228" xr:uid="{00000000-0005-0000-0000-000016140000}"/>
    <cellStyle name="Accent4 178" xfId="5229" xr:uid="{00000000-0005-0000-0000-000017140000}"/>
    <cellStyle name="Accent4 179" xfId="5230" xr:uid="{00000000-0005-0000-0000-000018140000}"/>
    <cellStyle name="Accent4 18" xfId="5231" xr:uid="{00000000-0005-0000-0000-000019140000}"/>
    <cellStyle name="Accent4 18 2" xfId="5232" xr:uid="{00000000-0005-0000-0000-00001A140000}"/>
    <cellStyle name="Accent4 18 2 2" xfId="5233" xr:uid="{00000000-0005-0000-0000-00001B140000}"/>
    <cellStyle name="Accent4 18 3" xfId="5234" xr:uid="{00000000-0005-0000-0000-00001C140000}"/>
    <cellStyle name="Accent4 19" xfId="5235" xr:uid="{00000000-0005-0000-0000-00001D140000}"/>
    <cellStyle name="Accent4 19 2" xfId="5236" xr:uid="{00000000-0005-0000-0000-00001E140000}"/>
    <cellStyle name="Accent4 19 2 2" xfId="5237" xr:uid="{00000000-0005-0000-0000-00001F140000}"/>
    <cellStyle name="Accent4 19 3" xfId="5238" xr:uid="{00000000-0005-0000-0000-000020140000}"/>
    <cellStyle name="Accent4 2" xfId="5239" xr:uid="{00000000-0005-0000-0000-000021140000}"/>
    <cellStyle name="Accent4 2 10" xfId="5240" xr:uid="{00000000-0005-0000-0000-000022140000}"/>
    <cellStyle name="Accent4 2 10 2" xfId="5241" xr:uid="{00000000-0005-0000-0000-000023140000}"/>
    <cellStyle name="Accent4 2 11" xfId="5242" xr:uid="{00000000-0005-0000-0000-000024140000}"/>
    <cellStyle name="Accent4 2 12" xfId="5243" xr:uid="{00000000-0005-0000-0000-000025140000}"/>
    <cellStyle name="Accent4 2 2" xfId="5244" xr:uid="{00000000-0005-0000-0000-000026140000}"/>
    <cellStyle name="Accent4 2 2 2" xfId="5245" xr:uid="{00000000-0005-0000-0000-000027140000}"/>
    <cellStyle name="Accent4 2 2 2 2" xfId="5246" xr:uid="{00000000-0005-0000-0000-000028140000}"/>
    <cellStyle name="Accent4 2 2 3" xfId="5247" xr:uid="{00000000-0005-0000-0000-000029140000}"/>
    <cellStyle name="Accent4 2 2 3 2" xfId="5248" xr:uid="{00000000-0005-0000-0000-00002A140000}"/>
    <cellStyle name="Accent4 2 2 3 2 2" xfId="5249" xr:uid="{00000000-0005-0000-0000-00002B140000}"/>
    <cellStyle name="Accent4 2 2 3 3" xfId="5250" xr:uid="{00000000-0005-0000-0000-00002C140000}"/>
    <cellStyle name="Accent4 2 2 4" xfId="5251" xr:uid="{00000000-0005-0000-0000-00002D140000}"/>
    <cellStyle name="Accent4 2 3" xfId="5252" xr:uid="{00000000-0005-0000-0000-00002E140000}"/>
    <cellStyle name="Accent4 2 3 2" xfId="5253" xr:uid="{00000000-0005-0000-0000-00002F140000}"/>
    <cellStyle name="Accent4 2 3 2 2" xfId="5254" xr:uid="{00000000-0005-0000-0000-000030140000}"/>
    <cellStyle name="Accent4 2 3 3" xfId="5255" xr:uid="{00000000-0005-0000-0000-000031140000}"/>
    <cellStyle name="Accent4 2 3 3 2" xfId="5256" xr:uid="{00000000-0005-0000-0000-000032140000}"/>
    <cellStyle name="Accent4 2 3 3 2 2" xfId="5257" xr:uid="{00000000-0005-0000-0000-000033140000}"/>
    <cellStyle name="Accent4 2 3 3 3" xfId="5258" xr:uid="{00000000-0005-0000-0000-000034140000}"/>
    <cellStyle name="Accent4 2 3 4" xfId="5259" xr:uid="{00000000-0005-0000-0000-000035140000}"/>
    <cellStyle name="Accent4 2 4" xfId="5260" xr:uid="{00000000-0005-0000-0000-000036140000}"/>
    <cellStyle name="Accent4 2 4 2" xfId="5261" xr:uid="{00000000-0005-0000-0000-000037140000}"/>
    <cellStyle name="Accent4 2 4 2 2" xfId="5262" xr:uid="{00000000-0005-0000-0000-000038140000}"/>
    <cellStyle name="Accent4 2 4 3" xfId="5263" xr:uid="{00000000-0005-0000-0000-000039140000}"/>
    <cellStyle name="Accent4 2 5" xfId="5264" xr:uid="{00000000-0005-0000-0000-00003A140000}"/>
    <cellStyle name="Accent4 2 5 2" xfId="5265" xr:uid="{00000000-0005-0000-0000-00003B140000}"/>
    <cellStyle name="Accent4 2 5 2 2" xfId="5266" xr:uid="{00000000-0005-0000-0000-00003C140000}"/>
    <cellStyle name="Accent4 2 5 3" xfId="5267" xr:uid="{00000000-0005-0000-0000-00003D140000}"/>
    <cellStyle name="Accent4 2 5 3 2" xfId="5268" xr:uid="{00000000-0005-0000-0000-00003E140000}"/>
    <cellStyle name="Accent4 2 5 3 2 2" xfId="5269" xr:uid="{00000000-0005-0000-0000-00003F140000}"/>
    <cellStyle name="Accent4 2 5 3 3" xfId="5270" xr:uid="{00000000-0005-0000-0000-000040140000}"/>
    <cellStyle name="Accent4 2 5 4" xfId="5271" xr:uid="{00000000-0005-0000-0000-000041140000}"/>
    <cellStyle name="Accent4 2 6" xfId="5272" xr:uid="{00000000-0005-0000-0000-000042140000}"/>
    <cellStyle name="Accent4 2 6 2" xfId="5273" xr:uid="{00000000-0005-0000-0000-000043140000}"/>
    <cellStyle name="Accent4 2 6 2 2" xfId="5274" xr:uid="{00000000-0005-0000-0000-000044140000}"/>
    <cellStyle name="Accent4 2 6 3" xfId="5275" xr:uid="{00000000-0005-0000-0000-000045140000}"/>
    <cellStyle name="Accent4 2 6 3 2" xfId="5276" xr:uid="{00000000-0005-0000-0000-000046140000}"/>
    <cellStyle name="Accent4 2 6 4" xfId="5277" xr:uid="{00000000-0005-0000-0000-000047140000}"/>
    <cellStyle name="Accent4 2 7" xfId="5278" xr:uid="{00000000-0005-0000-0000-000048140000}"/>
    <cellStyle name="Accent4 2 7 2" xfId="5279" xr:uid="{00000000-0005-0000-0000-000049140000}"/>
    <cellStyle name="Accent4 2 8" xfId="5280" xr:uid="{00000000-0005-0000-0000-00004A140000}"/>
    <cellStyle name="Accent4 2 8 2" xfId="5281" xr:uid="{00000000-0005-0000-0000-00004B140000}"/>
    <cellStyle name="Accent4 2 8 2 2" xfId="5282" xr:uid="{00000000-0005-0000-0000-00004C140000}"/>
    <cellStyle name="Accent4 2 8 3" xfId="5283" xr:uid="{00000000-0005-0000-0000-00004D140000}"/>
    <cellStyle name="Accent4 2 9" xfId="5284" xr:uid="{00000000-0005-0000-0000-00004E140000}"/>
    <cellStyle name="Accent4 2 9 2" xfId="5285" xr:uid="{00000000-0005-0000-0000-00004F140000}"/>
    <cellStyle name="Accent4 2 9 2 2" xfId="5286" xr:uid="{00000000-0005-0000-0000-000050140000}"/>
    <cellStyle name="Accent4 2 9 3" xfId="5287" xr:uid="{00000000-0005-0000-0000-000051140000}"/>
    <cellStyle name="Accent4 20" xfId="5288" xr:uid="{00000000-0005-0000-0000-000052140000}"/>
    <cellStyle name="Accent4 20 2" xfId="5289" xr:uid="{00000000-0005-0000-0000-000053140000}"/>
    <cellStyle name="Accent4 20 2 2" xfId="5290" xr:uid="{00000000-0005-0000-0000-000054140000}"/>
    <cellStyle name="Accent4 20 3" xfId="5291" xr:uid="{00000000-0005-0000-0000-000055140000}"/>
    <cellStyle name="Accent4 21" xfId="5292" xr:uid="{00000000-0005-0000-0000-000056140000}"/>
    <cellStyle name="Accent4 21 2" xfId="5293" xr:uid="{00000000-0005-0000-0000-000057140000}"/>
    <cellStyle name="Accent4 21 2 2" xfId="5294" xr:uid="{00000000-0005-0000-0000-000058140000}"/>
    <cellStyle name="Accent4 21 3" xfId="5295" xr:uid="{00000000-0005-0000-0000-000059140000}"/>
    <cellStyle name="Accent4 22" xfId="5296" xr:uid="{00000000-0005-0000-0000-00005A140000}"/>
    <cellStyle name="Accent4 22 2" xfId="5297" xr:uid="{00000000-0005-0000-0000-00005B140000}"/>
    <cellStyle name="Accent4 22 2 2" xfId="5298" xr:uid="{00000000-0005-0000-0000-00005C140000}"/>
    <cellStyle name="Accent4 22 3" xfId="5299" xr:uid="{00000000-0005-0000-0000-00005D140000}"/>
    <cellStyle name="Accent4 23" xfId="5300" xr:uid="{00000000-0005-0000-0000-00005E140000}"/>
    <cellStyle name="Accent4 23 2" xfId="5301" xr:uid="{00000000-0005-0000-0000-00005F140000}"/>
    <cellStyle name="Accent4 23 2 2" xfId="5302" xr:uid="{00000000-0005-0000-0000-000060140000}"/>
    <cellStyle name="Accent4 23 3" xfId="5303" xr:uid="{00000000-0005-0000-0000-000061140000}"/>
    <cellStyle name="Accent4 24" xfId="5304" xr:uid="{00000000-0005-0000-0000-000062140000}"/>
    <cellStyle name="Accent4 24 2" xfId="5305" xr:uid="{00000000-0005-0000-0000-000063140000}"/>
    <cellStyle name="Accent4 24 2 2" xfId="5306" xr:uid="{00000000-0005-0000-0000-000064140000}"/>
    <cellStyle name="Accent4 24 3" xfId="5307" xr:uid="{00000000-0005-0000-0000-000065140000}"/>
    <cellStyle name="Accent4 25" xfId="5308" xr:uid="{00000000-0005-0000-0000-000066140000}"/>
    <cellStyle name="Accent4 25 2" xfId="5309" xr:uid="{00000000-0005-0000-0000-000067140000}"/>
    <cellStyle name="Accent4 25 2 2" xfId="5310" xr:uid="{00000000-0005-0000-0000-000068140000}"/>
    <cellStyle name="Accent4 25 3" xfId="5311" xr:uid="{00000000-0005-0000-0000-000069140000}"/>
    <cellStyle name="Accent4 26" xfId="5312" xr:uid="{00000000-0005-0000-0000-00006A140000}"/>
    <cellStyle name="Accent4 26 2" xfId="5313" xr:uid="{00000000-0005-0000-0000-00006B140000}"/>
    <cellStyle name="Accent4 26 2 2" xfId="5314" xr:uid="{00000000-0005-0000-0000-00006C140000}"/>
    <cellStyle name="Accent4 26 3" xfId="5315" xr:uid="{00000000-0005-0000-0000-00006D140000}"/>
    <cellStyle name="Accent4 27" xfId="5316" xr:uid="{00000000-0005-0000-0000-00006E140000}"/>
    <cellStyle name="Accent4 27 2" xfId="5317" xr:uid="{00000000-0005-0000-0000-00006F140000}"/>
    <cellStyle name="Accent4 27 2 2" xfId="5318" xr:uid="{00000000-0005-0000-0000-000070140000}"/>
    <cellStyle name="Accent4 27 3" xfId="5319" xr:uid="{00000000-0005-0000-0000-000071140000}"/>
    <cellStyle name="Accent4 28" xfId="5320" xr:uid="{00000000-0005-0000-0000-000072140000}"/>
    <cellStyle name="Accent4 28 2" xfId="5321" xr:uid="{00000000-0005-0000-0000-000073140000}"/>
    <cellStyle name="Accent4 28 2 2" xfId="5322" xr:uid="{00000000-0005-0000-0000-000074140000}"/>
    <cellStyle name="Accent4 28 3" xfId="5323" xr:uid="{00000000-0005-0000-0000-000075140000}"/>
    <cellStyle name="Accent4 29" xfId="5324" xr:uid="{00000000-0005-0000-0000-000076140000}"/>
    <cellStyle name="Accent4 29 2" xfId="5325" xr:uid="{00000000-0005-0000-0000-000077140000}"/>
    <cellStyle name="Accent4 29 2 2" xfId="5326" xr:uid="{00000000-0005-0000-0000-000078140000}"/>
    <cellStyle name="Accent4 29 3" xfId="5327" xr:uid="{00000000-0005-0000-0000-000079140000}"/>
    <cellStyle name="Accent4 3" xfId="5328" xr:uid="{00000000-0005-0000-0000-00007A140000}"/>
    <cellStyle name="Accent4 3 10" xfId="5329" xr:uid="{00000000-0005-0000-0000-00007B140000}"/>
    <cellStyle name="Accent4 3 10 2" xfId="5330" xr:uid="{00000000-0005-0000-0000-00007C140000}"/>
    <cellStyle name="Accent4 3 10 2 2" xfId="5331" xr:uid="{00000000-0005-0000-0000-00007D140000}"/>
    <cellStyle name="Accent4 3 10 3" xfId="5332" xr:uid="{00000000-0005-0000-0000-00007E140000}"/>
    <cellStyle name="Accent4 3 11" xfId="5333" xr:uid="{00000000-0005-0000-0000-00007F140000}"/>
    <cellStyle name="Accent4 3 11 2" xfId="5334" xr:uid="{00000000-0005-0000-0000-000080140000}"/>
    <cellStyle name="Accent4 3 12" xfId="5335" xr:uid="{00000000-0005-0000-0000-000081140000}"/>
    <cellStyle name="Accent4 3 2" xfId="5336" xr:uid="{00000000-0005-0000-0000-000082140000}"/>
    <cellStyle name="Accent4 3 2 2" xfId="5337" xr:uid="{00000000-0005-0000-0000-000083140000}"/>
    <cellStyle name="Accent4 3 2 2 2" xfId="5338" xr:uid="{00000000-0005-0000-0000-000084140000}"/>
    <cellStyle name="Accent4 3 2 3" xfId="5339" xr:uid="{00000000-0005-0000-0000-000085140000}"/>
    <cellStyle name="Accent4 3 2 3 2" xfId="5340" xr:uid="{00000000-0005-0000-0000-000086140000}"/>
    <cellStyle name="Accent4 3 2 3 2 2" xfId="5341" xr:uid="{00000000-0005-0000-0000-000087140000}"/>
    <cellStyle name="Accent4 3 2 3 3" xfId="5342" xr:uid="{00000000-0005-0000-0000-000088140000}"/>
    <cellStyle name="Accent4 3 2 4" xfId="5343" xr:uid="{00000000-0005-0000-0000-000089140000}"/>
    <cellStyle name="Accent4 3 3" xfId="5344" xr:uid="{00000000-0005-0000-0000-00008A140000}"/>
    <cellStyle name="Accent4 3 3 2" xfId="5345" xr:uid="{00000000-0005-0000-0000-00008B140000}"/>
    <cellStyle name="Accent4 3 3 2 2" xfId="5346" xr:uid="{00000000-0005-0000-0000-00008C140000}"/>
    <cellStyle name="Accent4 3 3 3" xfId="5347" xr:uid="{00000000-0005-0000-0000-00008D140000}"/>
    <cellStyle name="Accent4 3 3 3 2" xfId="5348" xr:uid="{00000000-0005-0000-0000-00008E140000}"/>
    <cellStyle name="Accent4 3 3 3 2 2" xfId="5349" xr:uid="{00000000-0005-0000-0000-00008F140000}"/>
    <cellStyle name="Accent4 3 3 3 3" xfId="5350" xr:uid="{00000000-0005-0000-0000-000090140000}"/>
    <cellStyle name="Accent4 3 3 4" xfId="5351" xr:uid="{00000000-0005-0000-0000-000091140000}"/>
    <cellStyle name="Accent4 3 4" xfId="5352" xr:uid="{00000000-0005-0000-0000-000092140000}"/>
    <cellStyle name="Accent4 3 4 2" xfId="5353" xr:uid="{00000000-0005-0000-0000-000093140000}"/>
    <cellStyle name="Accent4 3 4 2 2" xfId="5354" xr:uid="{00000000-0005-0000-0000-000094140000}"/>
    <cellStyle name="Accent4 3 4 3" xfId="5355" xr:uid="{00000000-0005-0000-0000-000095140000}"/>
    <cellStyle name="Accent4 3 5" xfId="5356" xr:uid="{00000000-0005-0000-0000-000096140000}"/>
    <cellStyle name="Accent4 3 5 2" xfId="5357" xr:uid="{00000000-0005-0000-0000-000097140000}"/>
    <cellStyle name="Accent4 3 5 2 2" xfId="5358" xr:uid="{00000000-0005-0000-0000-000098140000}"/>
    <cellStyle name="Accent4 3 5 3" xfId="5359" xr:uid="{00000000-0005-0000-0000-000099140000}"/>
    <cellStyle name="Accent4 3 5 3 2" xfId="5360" xr:uid="{00000000-0005-0000-0000-00009A140000}"/>
    <cellStyle name="Accent4 3 5 3 2 2" xfId="5361" xr:uid="{00000000-0005-0000-0000-00009B140000}"/>
    <cellStyle name="Accent4 3 5 3 3" xfId="5362" xr:uid="{00000000-0005-0000-0000-00009C140000}"/>
    <cellStyle name="Accent4 3 5 4" xfId="5363" xr:uid="{00000000-0005-0000-0000-00009D140000}"/>
    <cellStyle name="Accent4 3 6" xfId="5364" xr:uid="{00000000-0005-0000-0000-00009E140000}"/>
    <cellStyle name="Accent4 3 6 2" xfId="5365" xr:uid="{00000000-0005-0000-0000-00009F140000}"/>
    <cellStyle name="Accent4 3 7" xfId="5366" xr:uid="{00000000-0005-0000-0000-0000A0140000}"/>
    <cellStyle name="Accent4 3 7 2" xfId="5367" xr:uid="{00000000-0005-0000-0000-0000A1140000}"/>
    <cellStyle name="Accent4 3 8" xfId="5368" xr:uid="{00000000-0005-0000-0000-0000A2140000}"/>
    <cellStyle name="Accent4 3 8 2" xfId="5369" xr:uid="{00000000-0005-0000-0000-0000A3140000}"/>
    <cellStyle name="Accent4 3 8 2 2" xfId="5370" xr:uid="{00000000-0005-0000-0000-0000A4140000}"/>
    <cellStyle name="Accent4 3 8 3" xfId="5371" xr:uid="{00000000-0005-0000-0000-0000A5140000}"/>
    <cellStyle name="Accent4 3 9" xfId="5372" xr:uid="{00000000-0005-0000-0000-0000A6140000}"/>
    <cellStyle name="Accent4 3 9 2" xfId="5373" xr:uid="{00000000-0005-0000-0000-0000A7140000}"/>
    <cellStyle name="Accent4 3 9 2 2" xfId="5374" xr:uid="{00000000-0005-0000-0000-0000A8140000}"/>
    <cellStyle name="Accent4 3 9 3" xfId="5375" xr:uid="{00000000-0005-0000-0000-0000A9140000}"/>
    <cellStyle name="Accent4 30" xfId="5376" xr:uid="{00000000-0005-0000-0000-0000AA140000}"/>
    <cellStyle name="Accent4 30 2" xfId="5377" xr:uid="{00000000-0005-0000-0000-0000AB140000}"/>
    <cellStyle name="Accent4 30 2 2" xfId="5378" xr:uid="{00000000-0005-0000-0000-0000AC140000}"/>
    <cellStyle name="Accent4 30 3" xfId="5379" xr:uid="{00000000-0005-0000-0000-0000AD140000}"/>
    <cellStyle name="Accent4 31" xfId="5380" xr:uid="{00000000-0005-0000-0000-0000AE140000}"/>
    <cellStyle name="Accent4 31 2" xfId="5381" xr:uid="{00000000-0005-0000-0000-0000AF140000}"/>
    <cellStyle name="Accent4 31 2 2" xfId="5382" xr:uid="{00000000-0005-0000-0000-0000B0140000}"/>
    <cellStyle name="Accent4 31 3" xfId="5383" xr:uid="{00000000-0005-0000-0000-0000B1140000}"/>
    <cellStyle name="Accent4 32" xfId="5384" xr:uid="{00000000-0005-0000-0000-0000B2140000}"/>
    <cellStyle name="Accent4 32 2" xfId="5385" xr:uid="{00000000-0005-0000-0000-0000B3140000}"/>
    <cellStyle name="Accent4 32 2 2" xfId="5386" xr:uid="{00000000-0005-0000-0000-0000B4140000}"/>
    <cellStyle name="Accent4 32 3" xfId="5387" xr:uid="{00000000-0005-0000-0000-0000B5140000}"/>
    <cellStyle name="Accent4 33" xfId="5388" xr:uid="{00000000-0005-0000-0000-0000B6140000}"/>
    <cellStyle name="Accent4 33 2" xfId="5389" xr:uid="{00000000-0005-0000-0000-0000B7140000}"/>
    <cellStyle name="Accent4 33 2 2" xfId="5390" xr:uid="{00000000-0005-0000-0000-0000B8140000}"/>
    <cellStyle name="Accent4 33 3" xfId="5391" xr:uid="{00000000-0005-0000-0000-0000B9140000}"/>
    <cellStyle name="Accent4 34" xfId="5392" xr:uid="{00000000-0005-0000-0000-0000BA140000}"/>
    <cellStyle name="Accent4 34 2" xfId="5393" xr:uid="{00000000-0005-0000-0000-0000BB140000}"/>
    <cellStyle name="Accent4 34 2 2" xfId="5394" xr:uid="{00000000-0005-0000-0000-0000BC140000}"/>
    <cellStyle name="Accent4 34 3" xfId="5395" xr:uid="{00000000-0005-0000-0000-0000BD140000}"/>
    <cellStyle name="Accent4 35" xfId="5396" xr:uid="{00000000-0005-0000-0000-0000BE140000}"/>
    <cellStyle name="Accent4 35 2" xfId="5397" xr:uid="{00000000-0005-0000-0000-0000BF140000}"/>
    <cellStyle name="Accent4 35 2 2" xfId="5398" xr:uid="{00000000-0005-0000-0000-0000C0140000}"/>
    <cellStyle name="Accent4 35 3" xfId="5399" xr:uid="{00000000-0005-0000-0000-0000C1140000}"/>
    <cellStyle name="Accent4 36" xfId="5400" xr:uid="{00000000-0005-0000-0000-0000C2140000}"/>
    <cellStyle name="Accent4 36 2" xfId="5401" xr:uid="{00000000-0005-0000-0000-0000C3140000}"/>
    <cellStyle name="Accent4 36 2 2" xfId="5402" xr:uid="{00000000-0005-0000-0000-0000C4140000}"/>
    <cellStyle name="Accent4 36 3" xfId="5403" xr:uid="{00000000-0005-0000-0000-0000C5140000}"/>
    <cellStyle name="Accent4 37" xfId="5404" xr:uid="{00000000-0005-0000-0000-0000C6140000}"/>
    <cellStyle name="Accent4 37 2" xfId="5405" xr:uid="{00000000-0005-0000-0000-0000C7140000}"/>
    <cellStyle name="Accent4 37 2 2" xfId="5406" xr:uid="{00000000-0005-0000-0000-0000C8140000}"/>
    <cellStyle name="Accent4 37 3" xfId="5407" xr:uid="{00000000-0005-0000-0000-0000C9140000}"/>
    <cellStyle name="Accent4 38" xfId="5408" xr:uid="{00000000-0005-0000-0000-0000CA140000}"/>
    <cellStyle name="Accent4 38 2" xfId="5409" xr:uid="{00000000-0005-0000-0000-0000CB140000}"/>
    <cellStyle name="Accent4 38 2 2" xfId="5410" xr:uid="{00000000-0005-0000-0000-0000CC140000}"/>
    <cellStyle name="Accent4 38 3" xfId="5411" xr:uid="{00000000-0005-0000-0000-0000CD140000}"/>
    <cellStyle name="Accent4 39" xfId="5412" xr:uid="{00000000-0005-0000-0000-0000CE140000}"/>
    <cellStyle name="Accent4 39 2" xfId="5413" xr:uid="{00000000-0005-0000-0000-0000CF140000}"/>
    <cellStyle name="Accent4 39 2 2" xfId="5414" xr:uid="{00000000-0005-0000-0000-0000D0140000}"/>
    <cellStyle name="Accent4 39 3" xfId="5415" xr:uid="{00000000-0005-0000-0000-0000D1140000}"/>
    <cellStyle name="Accent4 4" xfId="5416" xr:uid="{00000000-0005-0000-0000-0000D2140000}"/>
    <cellStyle name="Accent4 4 2" xfId="5417" xr:uid="{00000000-0005-0000-0000-0000D3140000}"/>
    <cellStyle name="Accent4 4 2 2" xfId="5418" xr:uid="{00000000-0005-0000-0000-0000D4140000}"/>
    <cellStyle name="Accent4 4 2 2 2" xfId="5419" xr:uid="{00000000-0005-0000-0000-0000D5140000}"/>
    <cellStyle name="Accent4 4 2 3" xfId="5420" xr:uid="{00000000-0005-0000-0000-0000D6140000}"/>
    <cellStyle name="Accent4 4 2 3 2" xfId="5421" xr:uid="{00000000-0005-0000-0000-0000D7140000}"/>
    <cellStyle name="Accent4 4 2 3 2 2" xfId="5422" xr:uid="{00000000-0005-0000-0000-0000D8140000}"/>
    <cellStyle name="Accent4 4 2 3 3" xfId="5423" xr:uid="{00000000-0005-0000-0000-0000D9140000}"/>
    <cellStyle name="Accent4 4 2 4" xfId="5424" xr:uid="{00000000-0005-0000-0000-0000DA140000}"/>
    <cellStyle name="Accent4 4 3" xfId="5425" xr:uid="{00000000-0005-0000-0000-0000DB140000}"/>
    <cellStyle name="Accent4 4 3 2" xfId="5426" xr:uid="{00000000-0005-0000-0000-0000DC140000}"/>
    <cellStyle name="Accent4 4 3 2 2" xfId="5427" xr:uid="{00000000-0005-0000-0000-0000DD140000}"/>
    <cellStyle name="Accent4 4 3 3" xfId="5428" xr:uid="{00000000-0005-0000-0000-0000DE140000}"/>
    <cellStyle name="Accent4 4 3 3 2" xfId="5429" xr:uid="{00000000-0005-0000-0000-0000DF140000}"/>
    <cellStyle name="Accent4 4 3 3 2 2" xfId="5430" xr:uid="{00000000-0005-0000-0000-0000E0140000}"/>
    <cellStyle name="Accent4 4 3 3 3" xfId="5431" xr:uid="{00000000-0005-0000-0000-0000E1140000}"/>
    <cellStyle name="Accent4 4 3 4" xfId="5432" xr:uid="{00000000-0005-0000-0000-0000E2140000}"/>
    <cellStyle name="Accent4 4 4" xfId="5433" xr:uid="{00000000-0005-0000-0000-0000E3140000}"/>
    <cellStyle name="Accent4 4 4 2" xfId="5434" xr:uid="{00000000-0005-0000-0000-0000E4140000}"/>
    <cellStyle name="Accent4 4 4 2 2" xfId="5435" xr:uid="{00000000-0005-0000-0000-0000E5140000}"/>
    <cellStyle name="Accent4 4 4 3" xfId="5436" xr:uid="{00000000-0005-0000-0000-0000E6140000}"/>
    <cellStyle name="Accent4 4 5" xfId="5437" xr:uid="{00000000-0005-0000-0000-0000E7140000}"/>
    <cellStyle name="Accent4 4 5 2" xfId="5438" xr:uid="{00000000-0005-0000-0000-0000E8140000}"/>
    <cellStyle name="Accent4 4 6" xfId="5439" xr:uid="{00000000-0005-0000-0000-0000E9140000}"/>
    <cellStyle name="Accent4 4 6 2" xfId="5440" xr:uid="{00000000-0005-0000-0000-0000EA140000}"/>
    <cellStyle name="Accent4 4 6 2 2" xfId="5441" xr:uid="{00000000-0005-0000-0000-0000EB140000}"/>
    <cellStyle name="Accent4 4 6 3" xfId="5442" xr:uid="{00000000-0005-0000-0000-0000EC140000}"/>
    <cellStyle name="Accent4 4 7" xfId="5443" xr:uid="{00000000-0005-0000-0000-0000ED140000}"/>
    <cellStyle name="Accent4 4 7 2" xfId="5444" xr:uid="{00000000-0005-0000-0000-0000EE140000}"/>
    <cellStyle name="Accent4 4 7 2 2" xfId="5445" xr:uid="{00000000-0005-0000-0000-0000EF140000}"/>
    <cellStyle name="Accent4 4 7 3" xfId="5446" xr:uid="{00000000-0005-0000-0000-0000F0140000}"/>
    <cellStyle name="Accent4 4 8" xfId="5447" xr:uid="{00000000-0005-0000-0000-0000F1140000}"/>
    <cellStyle name="Accent4 40" xfId="5448" xr:uid="{00000000-0005-0000-0000-0000F2140000}"/>
    <cellStyle name="Accent4 40 2" xfId="5449" xr:uid="{00000000-0005-0000-0000-0000F3140000}"/>
    <cellStyle name="Accent4 40 2 2" xfId="5450" xr:uid="{00000000-0005-0000-0000-0000F4140000}"/>
    <cellStyle name="Accent4 40 3" xfId="5451" xr:uid="{00000000-0005-0000-0000-0000F5140000}"/>
    <cellStyle name="Accent4 41" xfId="5452" xr:uid="{00000000-0005-0000-0000-0000F6140000}"/>
    <cellStyle name="Accent4 41 2" xfId="5453" xr:uid="{00000000-0005-0000-0000-0000F7140000}"/>
    <cellStyle name="Accent4 41 2 2" xfId="5454" xr:uid="{00000000-0005-0000-0000-0000F8140000}"/>
    <cellStyle name="Accent4 41 3" xfId="5455" xr:uid="{00000000-0005-0000-0000-0000F9140000}"/>
    <cellStyle name="Accent4 42" xfId="5456" xr:uid="{00000000-0005-0000-0000-0000FA140000}"/>
    <cellStyle name="Accent4 42 2" xfId="5457" xr:uid="{00000000-0005-0000-0000-0000FB140000}"/>
    <cellStyle name="Accent4 42 2 2" xfId="5458" xr:uid="{00000000-0005-0000-0000-0000FC140000}"/>
    <cellStyle name="Accent4 42 3" xfId="5459" xr:uid="{00000000-0005-0000-0000-0000FD140000}"/>
    <cellStyle name="Accent4 43" xfId="5460" xr:uid="{00000000-0005-0000-0000-0000FE140000}"/>
    <cellStyle name="Accent4 43 2" xfId="5461" xr:uid="{00000000-0005-0000-0000-0000FF140000}"/>
    <cellStyle name="Accent4 43 2 2" xfId="5462" xr:uid="{00000000-0005-0000-0000-000000150000}"/>
    <cellStyle name="Accent4 43 3" xfId="5463" xr:uid="{00000000-0005-0000-0000-000001150000}"/>
    <cellStyle name="Accent4 44" xfId="5464" xr:uid="{00000000-0005-0000-0000-000002150000}"/>
    <cellStyle name="Accent4 44 2" xfId="5465" xr:uid="{00000000-0005-0000-0000-000003150000}"/>
    <cellStyle name="Accent4 44 2 2" xfId="5466" xr:uid="{00000000-0005-0000-0000-000004150000}"/>
    <cellStyle name="Accent4 44 3" xfId="5467" xr:uid="{00000000-0005-0000-0000-000005150000}"/>
    <cellStyle name="Accent4 45" xfId="5468" xr:uid="{00000000-0005-0000-0000-000006150000}"/>
    <cellStyle name="Accent4 45 2" xfId="5469" xr:uid="{00000000-0005-0000-0000-000007150000}"/>
    <cellStyle name="Accent4 45 2 2" xfId="5470" xr:uid="{00000000-0005-0000-0000-000008150000}"/>
    <cellStyle name="Accent4 45 3" xfId="5471" xr:uid="{00000000-0005-0000-0000-000009150000}"/>
    <cellStyle name="Accent4 46" xfId="5472" xr:uid="{00000000-0005-0000-0000-00000A150000}"/>
    <cellStyle name="Accent4 46 2" xfId="5473" xr:uid="{00000000-0005-0000-0000-00000B150000}"/>
    <cellStyle name="Accent4 46 2 2" xfId="5474" xr:uid="{00000000-0005-0000-0000-00000C150000}"/>
    <cellStyle name="Accent4 46 3" xfId="5475" xr:uid="{00000000-0005-0000-0000-00000D150000}"/>
    <cellStyle name="Accent4 47" xfId="5476" xr:uid="{00000000-0005-0000-0000-00000E150000}"/>
    <cellStyle name="Accent4 47 2" xfId="5477" xr:uid="{00000000-0005-0000-0000-00000F150000}"/>
    <cellStyle name="Accent4 47 2 2" xfId="5478" xr:uid="{00000000-0005-0000-0000-000010150000}"/>
    <cellStyle name="Accent4 47 3" xfId="5479" xr:uid="{00000000-0005-0000-0000-000011150000}"/>
    <cellStyle name="Accent4 48" xfId="5480" xr:uid="{00000000-0005-0000-0000-000012150000}"/>
    <cellStyle name="Accent4 48 2" xfId="5481" xr:uid="{00000000-0005-0000-0000-000013150000}"/>
    <cellStyle name="Accent4 48 2 2" xfId="5482" xr:uid="{00000000-0005-0000-0000-000014150000}"/>
    <cellStyle name="Accent4 48 3" xfId="5483" xr:uid="{00000000-0005-0000-0000-000015150000}"/>
    <cellStyle name="Accent4 48 3 2" xfId="5484" xr:uid="{00000000-0005-0000-0000-000016150000}"/>
    <cellStyle name="Accent4 48 3 2 2" xfId="5485" xr:uid="{00000000-0005-0000-0000-000017150000}"/>
    <cellStyle name="Accent4 48 3 3" xfId="5486" xr:uid="{00000000-0005-0000-0000-000018150000}"/>
    <cellStyle name="Accent4 48 4" xfId="5487" xr:uid="{00000000-0005-0000-0000-000019150000}"/>
    <cellStyle name="Accent4 49" xfId="5488" xr:uid="{00000000-0005-0000-0000-00001A150000}"/>
    <cellStyle name="Accent4 49 2" xfId="5489" xr:uid="{00000000-0005-0000-0000-00001B150000}"/>
    <cellStyle name="Accent4 49 2 2" xfId="5490" xr:uid="{00000000-0005-0000-0000-00001C150000}"/>
    <cellStyle name="Accent4 49 3" xfId="5491" xr:uid="{00000000-0005-0000-0000-00001D150000}"/>
    <cellStyle name="Accent4 49 3 2" xfId="5492" xr:uid="{00000000-0005-0000-0000-00001E150000}"/>
    <cellStyle name="Accent4 49 3 2 2" xfId="5493" xr:uid="{00000000-0005-0000-0000-00001F150000}"/>
    <cellStyle name="Accent4 49 3 3" xfId="5494" xr:uid="{00000000-0005-0000-0000-000020150000}"/>
    <cellStyle name="Accent4 49 4" xfId="5495" xr:uid="{00000000-0005-0000-0000-000021150000}"/>
    <cellStyle name="Accent4 5" xfId="5496" xr:uid="{00000000-0005-0000-0000-000022150000}"/>
    <cellStyle name="Accent4 5 2" xfId="5497" xr:uid="{00000000-0005-0000-0000-000023150000}"/>
    <cellStyle name="Accent4 5 2 2" xfId="5498" xr:uid="{00000000-0005-0000-0000-000024150000}"/>
    <cellStyle name="Accent4 5 2 2 2" xfId="5499" xr:uid="{00000000-0005-0000-0000-000025150000}"/>
    <cellStyle name="Accent4 5 2 3" xfId="5500" xr:uid="{00000000-0005-0000-0000-000026150000}"/>
    <cellStyle name="Accent4 5 2 3 2" xfId="5501" xr:uid="{00000000-0005-0000-0000-000027150000}"/>
    <cellStyle name="Accent4 5 2 3 2 2" xfId="5502" xr:uid="{00000000-0005-0000-0000-000028150000}"/>
    <cellStyle name="Accent4 5 2 3 3" xfId="5503" xr:uid="{00000000-0005-0000-0000-000029150000}"/>
    <cellStyle name="Accent4 5 2 4" xfId="5504" xr:uid="{00000000-0005-0000-0000-00002A150000}"/>
    <cellStyle name="Accent4 5 3" xfId="5505" xr:uid="{00000000-0005-0000-0000-00002B150000}"/>
    <cellStyle name="Accent4 5 3 2" xfId="5506" xr:uid="{00000000-0005-0000-0000-00002C150000}"/>
    <cellStyle name="Accent4 5 3 2 2" xfId="5507" xr:uid="{00000000-0005-0000-0000-00002D150000}"/>
    <cellStyle name="Accent4 5 3 3" xfId="5508" xr:uid="{00000000-0005-0000-0000-00002E150000}"/>
    <cellStyle name="Accent4 5 3 3 2" xfId="5509" xr:uid="{00000000-0005-0000-0000-00002F150000}"/>
    <cellStyle name="Accent4 5 3 3 2 2" xfId="5510" xr:uid="{00000000-0005-0000-0000-000030150000}"/>
    <cellStyle name="Accent4 5 3 3 3" xfId="5511" xr:uid="{00000000-0005-0000-0000-000031150000}"/>
    <cellStyle name="Accent4 5 3 4" xfId="5512" xr:uid="{00000000-0005-0000-0000-000032150000}"/>
    <cellStyle name="Accent4 5 4" xfId="5513" xr:uid="{00000000-0005-0000-0000-000033150000}"/>
    <cellStyle name="Accent4 5 4 2" xfId="5514" xr:uid="{00000000-0005-0000-0000-000034150000}"/>
    <cellStyle name="Accent4 5 5" xfId="5515" xr:uid="{00000000-0005-0000-0000-000035150000}"/>
    <cellStyle name="Accent4 5 5 2" xfId="5516" xr:uid="{00000000-0005-0000-0000-000036150000}"/>
    <cellStyle name="Accent4 5 5 2 2" xfId="5517" xr:uid="{00000000-0005-0000-0000-000037150000}"/>
    <cellStyle name="Accent4 5 5 3" xfId="5518" xr:uid="{00000000-0005-0000-0000-000038150000}"/>
    <cellStyle name="Accent4 5 6" xfId="5519" xr:uid="{00000000-0005-0000-0000-000039150000}"/>
    <cellStyle name="Accent4 5 6 2" xfId="5520" xr:uid="{00000000-0005-0000-0000-00003A150000}"/>
    <cellStyle name="Accent4 5 7" xfId="5521" xr:uid="{00000000-0005-0000-0000-00003B150000}"/>
    <cellStyle name="Accent4 50" xfId="5522" xr:uid="{00000000-0005-0000-0000-00003C150000}"/>
    <cellStyle name="Accent4 50 2" xfId="5523" xr:uid="{00000000-0005-0000-0000-00003D150000}"/>
    <cellStyle name="Accent4 50 2 2" xfId="5524" xr:uid="{00000000-0005-0000-0000-00003E150000}"/>
    <cellStyle name="Accent4 50 3" xfId="5525" xr:uid="{00000000-0005-0000-0000-00003F150000}"/>
    <cellStyle name="Accent4 50 3 2" xfId="5526" xr:uid="{00000000-0005-0000-0000-000040150000}"/>
    <cellStyle name="Accent4 50 3 2 2" xfId="5527" xr:uid="{00000000-0005-0000-0000-000041150000}"/>
    <cellStyle name="Accent4 50 3 3" xfId="5528" xr:uid="{00000000-0005-0000-0000-000042150000}"/>
    <cellStyle name="Accent4 50 4" xfId="5529" xr:uid="{00000000-0005-0000-0000-000043150000}"/>
    <cellStyle name="Accent4 51" xfId="5530" xr:uid="{00000000-0005-0000-0000-000044150000}"/>
    <cellStyle name="Accent4 51 2" xfId="5531" xr:uid="{00000000-0005-0000-0000-000045150000}"/>
    <cellStyle name="Accent4 51 2 2" xfId="5532" xr:uid="{00000000-0005-0000-0000-000046150000}"/>
    <cellStyle name="Accent4 51 3" xfId="5533" xr:uid="{00000000-0005-0000-0000-000047150000}"/>
    <cellStyle name="Accent4 51 3 2" xfId="5534" xr:uid="{00000000-0005-0000-0000-000048150000}"/>
    <cellStyle name="Accent4 51 3 2 2" xfId="5535" xr:uid="{00000000-0005-0000-0000-000049150000}"/>
    <cellStyle name="Accent4 51 3 3" xfId="5536" xr:uid="{00000000-0005-0000-0000-00004A150000}"/>
    <cellStyle name="Accent4 51 4" xfId="5537" xr:uid="{00000000-0005-0000-0000-00004B150000}"/>
    <cellStyle name="Accent4 52" xfId="5538" xr:uid="{00000000-0005-0000-0000-00004C150000}"/>
    <cellStyle name="Accent4 52 2" xfId="5539" xr:uid="{00000000-0005-0000-0000-00004D150000}"/>
    <cellStyle name="Accent4 52 2 2" xfId="5540" xr:uid="{00000000-0005-0000-0000-00004E150000}"/>
    <cellStyle name="Accent4 52 3" xfId="5541" xr:uid="{00000000-0005-0000-0000-00004F150000}"/>
    <cellStyle name="Accent4 53" xfId="5542" xr:uid="{00000000-0005-0000-0000-000050150000}"/>
    <cellStyle name="Accent4 53 2" xfId="5543" xr:uid="{00000000-0005-0000-0000-000051150000}"/>
    <cellStyle name="Accent4 53 2 2" xfId="5544" xr:uid="{00000000-0005-0000-0000-000052150000}"/>
    <cellStyle name="Accent4 53 3" xfId="5545" xr:uid="{00000000-0005-0000-0000-000053150000}"/>
    <cellStyle name="Accent4 54" xfId="5546" xr:uid="{00000000-0005-0000-0000-000054150000}"/>
    <cellStyle name="Accent4 54 2" xfId="5547" xr:uid="{00000000-0005-0000-0000-000055150000}"/>
    <cellStyle name="Accent4 54 2 2" xfId="5548" xr:uid="{00000000-0005-0000-0000-000056150000}"/>
    <cellStyle name="Accent4 54 3" xfId="5549" xr:uid="{00000000-0005-0000-0000-000057150000}"/>
    <cellStyle name="Accent4 55" xfId="5550" xr:uid="{00000000-0005-0000-0000-000058150000}"/>
    <cellStyle name="Accent4 55 2" xfId="5551" xr:uid="{00000000-0005-0000-0000-000059150000}"/>
    <cellStyle name="Accent4 55 2 2" xfId="5552" xr:uid="{00000000-0005-0000-0000-00005A150000}"/>
    <cellStyle name="Accent4 55 3" xfId="5553" xr:uid="{00000000-0005-0000-0000-00005B150000}"/>
    <cellStyle name="Accent4 56" xfId="5554" xr:uid="{00000000-0005-0000-0000-00005C150000}"/>
    <cellStyle name="Accent4 56 2" xfId="5555" xr:uid="{00000000-0005-0000-0000-00005D150000}"/>
    <cellStyle name="Accent4 56 2 2" xfId="5556" xr:uid="{00000000-0005-0000-0000-00005E150000}"/>
    <cellStyle name="Accent4 56 3" xfId="5557" xr:uid="{00000000-0005-0000-0000-00005F150000}"/>
    <cellStyle name="Accent4 57" xfId="5558" xr:uid="{00000000-0005-0000-0000-000060150000}"/>
    <cellStyle name="Accent4 57 2" xfId="5559" xr:uid="{00000000-0005-0000-0000-000061150000}"/>
    <cellStyle name="Accent4 57 2 2" xfId="5560" xr:uid="{00000000-0005-0000-0000-000062150000}"/>
    <cellStyle name="Accent4 57 3" xfId="5561" xr:uid="{00000000-0005-0000-0000-000063150000}"/>
    <cellStyle name="Accent4 58" xfId="5562" xr:uid="{00000000-0005-0000-0000-000064150000}"/>
    <cellStyle name="Accent4 58 2" xfId="5563" xr:uid="{00000000-0005-0000-0000-000065150000}"/>
    <cellStyle name="Accent4 58 2 2" xfId="5564" xr:uid="{00000000-0005-0000-0000-000066150000}"/>
    <cellStyle name="Accent4 58 3" xfId="5565" xr:uid="{00000000-0005-0000-0000-000067150000}"/>
    <cellStyle name="Accent4 58 3 2" xfId="5566" xr:uid="{00000000-0005-0000-0000-000068150000}"/>
    <cellStyle name="Accent4 58 3 2 2" xfId="5567" xr:uid="{00000000-0005-0000-0000-000069150000}"/>
    <cellStyle name="Accent4 58 3 3" xfId="5568" xr:uid="{00000000-0005-0000-0000-00006A150000}"/>
    <cellStyle name="Accent4 58 4" xfId="5569" xr:uid="{00000000-0005-0000-0000-00006B150000}"/>
    <cellStyle name="Accent4 59" xfId="5570" xr:uid="{00000000-0005-0000-0000-00006C150000}"/>
    <cellStyle name="Accent4 59 2" xfId="5571" xr:uid="{00000000-0005-0000-0000-00006D150000}"/>
    <cellStyle name="Accent4 59 2 2" xfId="5572" xr:uid="{00000000-0005-0000-0000-00006E150000}"/>
    <cellStyle name="Accent4 59 3" xfId="5573" xr:uid="{00000000-0005-0000-0000-00006F150000}"/>
    <cellStyle name="Accent4 59 3 2" xfId="5574" xr:uid="{00000000-0005-0000-0000-000070150000}"/>
    <cellStyle name="Accent4 59 3 2 2" xfId="5575" xr:uid="{00000000-0005-0000-0000-000071150000}"/>
    <cellStyle name="Accent4 59 3 3" xfId="5576" xr:uid="{00000000-0005-0000-0000-000072150000}"/>
    <cellStyle name="Accent4 59 4" xfId="5577" xr:uid="{00000000-0005-0000-0000-000073150000}"/>
    <cellStyle name="Accent4 6" xfId="5578" xr:uid="{00000000-0005-0000-0000-000074150000}"/>
    <cellStyle name="Accent4 6 2" xfId="5579" xr:uid="{00000000-0005-0000-0000-000075150000}"/>
    <cellStyle name="Accent4 6 2 2" xfId="5580" xr:uid="{00000000-0005-0000-0000-000076150000}"/>
    <cellStyle name="Accent4 6 2 2 2" xfId="5581" xr:uid="{00000000-0005-0000-0000-000077150000}"/>
    <cellStyle name="Accent4 6 2 3" xfId="5582" xr:uid="{00000000-0005-0000-0000-000078150000}"/>
    <cellStyle name="Accent4 6 2 3 2" xfId="5583" xr:uid="{00000000-0005-0000-0000-000079150000}"/>
    <cellStyle name="Accent4 6 2 3 2 2" xfId="5584" xr:uid="{00000000-0005-0000-0000-00007A150000}"/>
    <cellStyle name="Accent4 6 2 3 3" xfId="5585" xr:uid="{00000000-0005-0000-0000-00007B150000}"/>
    <cellStyle name="Accent4 6 2 4" xfId="5586" xr:uid="{00000000-0005-0000-0000-00007C150000}"/>
    <cellStyle name="Accent4 6 3" xfId="5587" xr:uid="{00000000-0005-0000-0000-00007D150000}"/>
    <cellStyle name="Accent4 6 3 2" xfId="5588" xr:uid="{00000000-0005-0000-0000-00007E150000}"/>
    <cellStyle name="Accent4 6 4" xfId="5589" xr:uid="{00000000-0005-0000-0000-00007F150000}"/>
    <cellStyle name="Accent4 6 4 2" xfId="5590" xr:uid="{00000000-0005-0000-0000-000080150000}"/>
    <cellStyle name="Accent4 6 4 2 2" xfId="5591" xr:uid="{00000000-0005-0000-0000-000081150000}"/>
    <cellStyle name="Accent4 6 4 3" xfId="5592" xr:uid="{00000000-0005-0000-0000-000082150000}"/>
    <cellStyle name="Accent4 6 5" xfId="5593" xr:uid="{00000000-0005-0000-0000-000083150000}"/>
    <cellStyle name="Accent4 60" xfId="5594" xr:uid="{00000000-0005-0000-0000-000084150000}"/>
    <cellStyle name="Accent4 60 2" xfId="5595" xr:uid="{00000000-0005-0000-0000-000085150000}"/>
    <cellStyle name="Accent4 60 2 2" xfId="5596" xr:uid="{00000000-0005-0000-0000-000086150000}"/>
    <cellStyle name="Accent4 60 3" xfId="5597" xr:uid="{00000000-0005-0000-0000-000087150000}"/>
    <cellStyle name="Accent4 60 3 2" xfId="5598" xr:uid="{00000000-0005-0000-0000-000088150000}"/>
    <cellStyle name="Accent4 60 3 2 2" xfId="5599" xr:uid="{00000000-0005-0000-0000-000089150000}"/>
    <cellStyle name="Accent4 60 3 3" xfId="5600" xr:uid="{00000000-0005-0000-0000-00008A150000}"/>
    <cellStyle name="Accent4 60 4" xfId="5601" xr:uid="{00000000-0005-0000-0000-00008B150000}"/>
    <cellStyle name="Accent4 61" xfId="5602" xr:uid="{00000000-0005-0000-0000-00008C150000}"/>
    <cellStyle name="Accent4 61 2" xfId="5603" xr:uid="{00000000-0005-0000-0000-00008D150000}"/>
    <cellStyle name="Accent4 61 2 2" xfId="5604" xr:uid="{00000000-0005-0000-0000-00008E150000}"/>
    <cellStyle name="Accent4 61 3" xfId="5605" xr:uid="{00000000-0005-0000-0000-00008F150000}"/>
    <cellStyle name="Accent4 61 3 2" xfId="5606" xr:uid="{00000000-0005-0000-0000-000090150000}"/>
    <cellStyle name="Accent4 61 3 2 2" xfId="5607" xr:uid="{00000000-0005-0000-0000-000091150000}"/>
    <cellStyle name="Accent4 61 3 3" xfId="5608" xr:uid="{00000000-0005-0000-0000-000092150000}"/>
    <cellStyle name="Accent4 61 4" xfId="5609" xr:uid="{00000000-0005-0000-0000-000093150000}"/>
    <cellStyle name="Accent4 62" xfId="5610" xr:uid="{00000000-0005-0000-0000-000094150000}"/>
    <cellStyle name="Accent4 62 2" xfId="5611" xr:uid="{00000000-0005-0000-0000-000095150000}"/>
    <cellStyle name="Accent4 62 2 2" xfId="5612" xr:uid="{00000000-0005-0000-0000-000096150000}"/>
    <cellStyle name="Accent4 62 3" xfId="5613" xr:uid="{00000000-0005-0000-0000-000097150000}"/>
    <cellStyle name="Accent4 62 3 2" xfId="5614" xr:uid="{00000000-0005-0000-0000-000098150000}"/>
    <cellStyle name="Accent4 62 3 2 2" xfId="5615" xr:uid="{00000000-0005-0000-0000-000099150000}"/>
    <cellStyle name="Accent4 62 3 3" xfId="5616" xr:uid="{00000000-0005-0000-0000-00009A150000}"/>
    <cellStyle name="Accent4 62 4" xfId="5617" xr:uid="{00000000-0005-0000-0000-00009B150000}"/>
    <cellStyle name="Accent4 63" xfId="5618" xr:uid="{00000000-0005-0000-0000-00009C150000}"/>
    <cellStyle name="Accent4 63 2" xfId="5619" xr:uid="{00000000-0005-0000-0000-00009D150000}"/>
    <cellStyle name="Accent4 63 2 2" xfId="5620" xr:uid="{00000000-0005-0000-0000-00009E150000}"/>
    <cellStyle name="Accent4 63 3" xfId="5621" xr:uid="{00000000-0005-0000-0000-00009F150000}"/>
    <cellStyle name="Accent4 63 3 2" xfId="5622" xr:uid="{00000000-0005-0000-0000-0000A0150000}"/>
    <cellStyle name="Accent4 63 3 2 2" xfId="5623" xr:uid="{00000000-0005-0000-0000-0000A1150000}"/>
    <cellStyle name="Accent4 63 3 3" xfId="5624" xr:uid="{00000000-0005-0000-0000-0000A2150000}"/>
    <cellStyle name="Accent4 63 4" xfId="5625" xr:uid="{00000000-0005-0000-0000-0000A3150000}"/>
    <cellStyle name="Accent4 64" xfId="5626" xr:uid="{00000000-0005-0000-0000-0000A4150000}"/>
    <cellStyle name="Accent4 64 2" xfId="5627" xr:uid="{00000000-0005-0000-0000-0000A5150000}"/>
    <cellStyle name="Accent4 64 2 2" xfId="5628" xr:uid="{00000000-0005-0000-0000-0000A6150000}"/>
    <cellStyle name="Accent4 64 3" xfId="5629" xr:uid="{00000000-0005-0000-0000-0000A7150000}"/>
    <cellStyle name="Accent4 64 3 2" xfId="5630" xr:uid="{00000000-0005-0000-0000-0000A8150000}"/>
    <cellStyle name="Accent4 64 3 2 2" xfId="5631" xr:uid="{00000000-0005-0000-0000-0000A9150000}"/>
    <cellStyle name="Accent4 64 3 3" xfId="5632" xr:uid="{00000000-0005-0000-0000-0000AA150000}"/>
    <cellStyle name="Accent4 64 4" xfId="5633" xr:uid="{00000000-0005-0000-0000-0000AB150000}"/>
    <cellStyle name="Accent4 65" xfId="5634" xr:uid="{00000000-0005-0000-0000-0000AC150000}"/>
    <cellStyle name="Accent4 65 2" xfId="5635" xr:uid="{00000000-0005-0000-0000-0000AD150000}"/>
    <cellStyle name="Accent4 65 2 2" xfId="5636" xr:uid="{00000000-0005-0000-0000-0000AE150000}"/>
    <cellStyle name="Accent4 65 3" xfId="5637" xr:uid="{00000000-0005-0000-0000-0000AF150000}"/>
    <cellStyle name="Accent4 65 3 2" xfId="5638" xr:uid="{00000000-0005-0000-0000-0000B0150000}"/>
    <cellStyle name="Accent4 65 3 2 2" xfId="5639" xr:uid="{00000000-0005-0000-0000-0000B1150000}"/>
    <cellStyle name="Accent4 65 3 3" xfId="5640" xr:uid="{00000000-0005-0000-0000-0000B2150000}"/>
    <cellStyle name="Accent4 65 4" xfId="5641" xr:uid="{00000000-0005-0000-0000-0000B3150000}"/>
    <cellStyle name="Accent4 66" xfId="5642" xr:uid="{00000000-0005-0000-0000-0000B4150000}"/>
    <cellStyle name="Accent4 66 2" xfId="5643" xr:uid="{00000000-0005-0000-0000-0000B5150000}"/>
    <cellStyle name="Accent4 66 2 2" xfId="5644" xr:uid="{00000000-0005-0000-0000-0000B6150000}"/>
    <cellStyle name="Accent4 66 3" xfId="5645" xr:uid="{00000000-0005-0000-0000-0000B7150000}"/>
    <cellStyle name="Accent4 66 3 2" xfId="5646" xr:uid="{00000000-0005-0000-0000-0000B8150000}"/>
    <cellStyle name="Accent4 66 3 2 2" xfId="5647" xr:uid="{00000000-0005-0000-0000-0000B9150000}"/>
    <cellStyle name="Accent4 66 3 3" xfId="5648" xr:uid="{00000000-0005-0000-0000-0000BA150000}"/>
    <cellStyle name="Accent4 66 4" xfId="5649" xr:uid="{00000000-0005-0000-0000-0000BB150000}"/>
    <cellStyle name="Accent4 67" xfId="5650" xr:uid="{00000000-0005-0000-0000-0000BC150000}"/>
    <cellStyle name="Accent4 67 2" xfId="5651" xr:uid="{00000000-0005-0000-0000-0000BD150000}"/>
    <cellStyle name="Accent4 67 2 2" xfId="5652" xr:uid="{00000000-0005-0000-0000-0000BE150000}"/>
    <cellStyle name="Accent4 67 3" xfId="5653" xr:uid="{00000000-0005-0000-0000-0000BF150000}"/>
    <cellStyle name="Accent4 67 3 2" xfId="5654" xr:uid="{00000000-0005-0000-0000-0000C0150000}"/>
    <cellStyle name="Accent4 67 3 2 2" xfId="5655" xr:uid="{00000000-0005-0000-0000-0000C1150000}"/>
    <cellStyle name="Accent4 67 3 3" xfId="5656" xr:uid="{00000000-0005-0000-0000-0000C2150000}"/>
    <cellStyle name="Accent4 67 4" xfId="5657" xr:uid="{00000000-0005-0000-0000-0000C3150000}"/>
    <cellStyle name="Accent4 68" xfId="5658" xr:uid="{00000000-0005-0000-0000-0000C4150000}"/>
    <cellStyle name="Accent4 68 2" xfId="5659" xr:uid="{00000000-0005-0000-0000-0000C5150000}"/>
    <cellStyle name="Accent4 68 2 2" xfId="5660" xr:uid="{00000000-0005-0000-0000-0000C6150000}"/>
    <cellStyle name="Accent4 68 3" xfId="5661" xr:uid="{00000000-0005-0000-0000-0000C7150000}"/>
    <cellStyle name="Accent4 68 3 2" xfId="5662" xr:uid="{00000000-0005-0000-0000-0000C8150000}"/>
    <cellStyle name="Accent4 68 3 2 2" xfId="5663" xr:uid="{00000000-0005-0000-0000-0000C9150000}"/>
    <cellStyle name="Accent4 68 3 3" xfId="5664" xr:uid="{00000000-0005-0000-0000-0000CA150000}"/>
    <cellStyle name="Accent4 68 4" xfId="5665" xr:uid="{00000000-0005-0000-0000-0000CB150000}"/>
    <cellStyle name="Accent4 69" xfId="5666" xr:uid="{00000000-0005-0000-0000-0000CC150000}"/>
    <cellStyle name="Accent4 69 2" xfId="5667" xr:uid="{00000000-0005-0000-0000-0000CD150000}"/>
    <cellStyle name="Accent4 69 2 2" xfId="5668" xr:uid="{00000000-0005-0000-0000-0000CE150000}"/>
    <cellStyle name="Accent4 69 3" xfId="5669" xr:uid="{00000000-0005-0000-0000-0000CF150000}"/>
    <cellStyle name="Accent4 69 3 2" xfId="5670" xr:uid="{00000000-0005-0000-0000-0000D0150000}"/>
    <cellStyle name="Accent4 69 3 2 2" xfId="5671" xr:uid="{00000000-0005-0000-0000-0000D1150000}"/>
    <cellStyle name="Accent4 69 3 3" xfId="5672" xr:uid="{00000000-0005-0000-0000-0000D2150000}"/>
    <cellStyle name="Accent4 69 4" xfId="5673" xr:uid="{00000000-0005-0000-0000-0000D3150000}"/>
    <cellStyle name="Accent4 7" xfId="5674" xr:uid="{00000000-0005-0000-0000-0000D4150000}"/>
    <cellStyle name="Accent4 7 2" xfId="5675" xr:uid="{00000000-0005-0000-0000-0000D5150000}"/>
    <cellStyle name="Accent4 7 2 2" xfId="5676" xr:uid="{00000000-0005-0000-0000-0000D6150000}"/>
    <cellStyle name="Accent4 7 2 2 2" xfId="5677" xr:uid="{00000000-0005-0000-0000-0000D7150000}"/>
    <cellStyle name="Accent4 7 2 3" xfId="5678" xr:uid="{00000000-0005-0000-0000-0000D8150000}"/>
    <cellStyle name="Accent4 7 2 3 2" xfId="5679" xr:uid="{00000000-0005-0000-0000-0000D9150000}"/>
    <cellStyle name="Accent4 7 2 3 2 2" xfId="5680" xr:uid="{00000000-0005-0000-0000-0000DA150000}"/>
    <cellStyle name="Accent4 7 2 3 3" xfId="5681" xr:uid="{00000000-0005-0000-0000-0000DB150000}"/>
    <cellStyle name="Accent4 7 2 4" xfId="5682" xr:uid="{00000000-0005-0000-0000-0000DC150000}"/>
    <cellStyle name="Accent4 7 3" xfId="5683" xr:uid="{00000000-0005-0000-0000-0000DD150000}"/>
    <cellStyle name="Accent4 7 3 2" xfId="5684" xr:uid="{00000000-0005-0000-0000-0000DE150000}"/>
    <cellStyle name="Accent4 7 4" xfId="5685" xr:uid="{00000000-0005-0000-0000-0000DF150000}"/>
    <cellStyle name="Accent4 7 4 2" xfId="5686" xr:uid="{00000000-0005-0000-0000-0000E0150000}"/>
    <cellStyle name="Accent4 7 4 2 2" xfId="5687" xr:uid="{00000000-0005-0000-0000-0000E1150000}"/>
    <cellStyle name="Accent4 7 4 3" xfId="5688" xr:uid="{00000000-0005-0000-0000-0000E2150000}"/>
    <cellStyle name="Accent4 7 5" xfId="5689" xr:uid="{00000000-0005-0000-0000-0000E3150000}"/>
    <cellStyle name="Accent4 70" xfId="5690" xr:uid="{00000000-0005-0000-0000-0000E4150000}"/>
    <cellStyle name="Accent4 70 2" xfId="5691" xr:uid="{00000000-0005-0000-0000-0000E5150000}"/>
    <cellStyle name="Accent4 70 2 2" xfId="5692" xr:uid="{00000000-0005-0000-0000-0000E6150000}"/>
    <cellStyle name="Accent4 70 3" xfId="5693" xr:uid="{00000000-0005-0000-0000-0000E7150000}"/>
    <cellStyle name="Accent4 70 3 2" xfId="5694" xr:uid="{00000000-0005-0000-0000-0000E8150000}"/>
    <cellStyle name="Accent4 70 3 2 2" xfId="5695" xr:uid="{00000000-0005-0000-0000-0000E9150000}"/>
    <cellStyle name="Accent4 70 3 3" xfId="5696" xr:uid="{00000000-0005-0000-0000-0000EA150000}"/>
    <cellStyle name="Accent4 70 4" xfId="5697" xr:uid="{00000000-0005-0000-0000-0000EB150000}"/>
    <cellStyle name="Accent4 71" xfId="5698" xr:uid="{00000000-0005-0000-0000-0000EC150000}"/>
    <cellStyle name="Accent4 71 2" xfId="5699" xr:uid="{00000000-0005-0000-0000-0000ED150000}"/>
    <cellStyle name="Accent4 71 2 2" xfId="5700" xr:uid="{00000000-0005-0000-0000-0000EE150000}"/>
    <cellStyle name="Accent4 71 3" xfId="5701" xr:uid="{00000000-0005-0000-0000-0000EF150000}"/>
    <cellStyle name="Accent4 71 3 2" xfId="5702" xr:uid="{00000000-0005-0000-0000-0000F0150000}"/>
    <cellStyle name="Accent4 71 3 2 2" xfId="5703" xr:uid="{00000000-0005-0000-0000-0000F1150000}"/>
    <cellStyle name="Accent4 71 3 3" xfId="5704" xr:uid="{00000000-0005-0000-0000-0000F2150000}"/>
    <cellStyle name="Accent4 71 4" xfId="5705" xr:uid="{00000000-0005-0000-0000-0000F3150000}"/>
    <cellStyle name="Accent4 72" xfId="5706" xr:uid="{00000000-0005-0000-0000-0000F4150000}"/>
    <cellStyle name="Accent4 72 2" xfId="5707" xr:uid="{00000000-0005-0000-0000-0000F5150000}"/>
    <cellStyle name="Accent4 72 2 2" xfId="5708" xr:uid="{00000000-0005-0000-0000-0000F6150000}"/>
    <cellStyle name="Accent4 72 3" xfId="5709" xr:uid="{00000000-0005-0000-0000-0000F7150000}"/>
    <cellStyle name="Accent4 72 3 2" xfId="5710" xr:uid="{00000000-0005-0000-0000-0000F8150000}"/>
    <cellStyle name="Accent4 72 3 2 2" xfId="5711" xr:uid="{00000000-0005-0000-0000-0000F9150000}"/>
    <cellStyle name="Accent4 72 3 3" xfId="5712" xr:uid="{00000000-0005-0000-0000-0000FA150000}"/>
    <cellStyle name="Accent4 72 4" xfId="5713" xr:uid="{00000000-0005-0000-0000-0000FB150000}"/>
    <cellStyle name="Accent4 73" xfId="5714" xr:uid="{00000000-0005-0000-0000-0000FC150000}"/>
    <cellStyle name="Accent4 73 2" xfId="5715" xr:uid="{00000000-0005-0000-0000-0000FD150000}"/>
    <cellStyle name="Accent4 73 2 2" xfId="5716" xr:uid="{00000000-0005-0000-0000-0000FE150000}"/>
    <cellStyle name="Accent4 73 3" xfId="5717" xr:uid="{00000000-0005-0000-0000-0000FF150000}"/>
    <cellStyle name="Accent4 73 3 2" xfId="5718" xr:uid="{00000000-0005-0000-0000-000000160000}"/>
    <cellStyle name="Accent4 73 3 2 2" xfId="5719" xr:uid="{00000000-0005-0000-0000-000001160000}"/>
    <cellStyle name="Accent4 73 3 3" xfId="5720" xr:uid="{00000000-0005-0000-0000-000002160000}"/>
    <cellStyle name="Accent4 73 4" xfId="5721" xr:uid="{00000000-0005-0000-0000-000003160000}"/>
    <cellStyle name="Accent4 74" xfId="5722" xr:uid="{00000000-0005-0000-0000-000004160000}"/>
    <cellStyle name="Accent4 74 2" xfId="5723" xr:uid="{00000000-0005-0000-0000-000005160000}"/>
    <cellStyle name="Accent4 74 2 2" xfId="5724" xr:uid="{00000000-0005-0000-0000-000006160000}"/>
    <cellStyle name="Accent4 74 3" xfId="5725" xr:uid="{00000000-0005-0000-0000-000007160000}"/>
    <cellStyle name="Accent4 74 3 2" xfId="5726" xr:uid="{00000000-0005-0000-0000-000008160000}"/>
    <cellStyle name="Accent4 74 3 2 2" xfId="5727" xr:uid="{00000000-0005-0000-0000-000009160000}"/>
    <cellStyle name="Accent4 74 3 3" xfId="5728" xr:uid="{00000000-0005-0000-0000-00000A160000}"/>
    <cellStyle name="Accent4 74 4" xfId="5729" xr:uid="{00000000-0005-0000-0000-00000B160000}"/>
    <cellStyle name="Accent4 75" xfId="5730" xr:uid="{00000000-0005-0000-0000-00000C160000}"/>
    <cellStyle name="Accent4 75 2" xfId="5731" xr:uid="{00000000-0005-0000-0000-00000D160000}"/>
    <cellStyle name="Accent4 75 2 2" xfId="5732" xr:uid="{00000000-0005-0000-0000-00000E160000}"/>
    <cellStyle name="Accent4 75 3" xfId="5733" xr:uid="{00000000-0005-0000-0000-00000F160000}"/>
    <cellStyle name="Accent4 75 3 2" xfId="5734" xr:uid="{00000000-0005-0000-0000-000010160000}"/>
    <cellStyle name="Accent4 75 3 2 2" xfId="5735" xr:uid="{00000000-0005-0000-0000-000011160000}"/>
    <cellStyle name="Accent4 75 3 3" xfId="5736" xr:uid="{00000000-0005-0000-0000-000012160000}"/>
    <cellStyle name="Accent4 75 4" xfId="5737" xr:uid="{00000000-0005-0000-0000-000013160000}"/>
    <cellStyle name="Accent4 76" xfId="5738" xr:uid="{00000000-0005-0000-0000-000014160000}"/>
    <cellStyle name="Accent4 76 2" xfId="5739" xr:uid="{00000000-0005-0000-0000-000015160000}"/>
    <cellStyle name="Accent4 76 2 2" xfId="5740" xr:uid="{00000000-0005-0000-0000-000016160000}"/>
    <cellStyle name="Accent4 76 3" xfId="5741" xr:uid="{00000000-0005-0000-0000-000017160000}"/>
    <cellStyle name="Accent4 76 3 2" xfId="5742" xr:uid="{00000000-0005-0000-0000-000018160000}"/>
    <cellStyle name="Accent4 76 3 2 2" xfId="5743" xr:uid="{00000000-0005-0000-0000-000019160000}"/>
    <cellStyle name="Accent4 76 3 3" xfId="5744" xr:uid="{00000000-0005-0000-0000-00001A160000}"/>
    <cellStyle name="Accent4 76 4" xfId="5745" xr:uid="{00000000-0005-0000-0000-00001B160000}"/>
    <cellStyle name="Accent4 77" xfId="5746" xr:uid="{00000000-0005-0000-0000-00001C160000}"/>
    <cellStyle name="Accent4 77 2" xfId="5747" xr:uid="{00000000-0005-0000-0000-00001D160000}"/>
    <cellStyle name="Accent4 77 2 2" xfId="5748" xr:uid="{00000000-0005-0000-0000-00001E160000}"/>
    <cellStyle name="Accent4 77 3" xfId="5749" xr:uid="{00000000-0005-0000-0000-00001F160000}"/>
    <cellStyle name="Accent4 77 3 2" xfId="5750" xr:uid="{00000000-0005-0000-0000-000020160000}"/>
    <cellStyle name="Accent4 77 3 2 2" xfId="5751" xr:uid="{00000000-0005-0000-0000-000021160000}"/>
    <cellStyle name="Accent4 77 3 3" xfId="5752" xr:uid="{00000000-0005-0000-0000-000022160000}"/>
    <cellStyle name="Accent4 77 4" xfId="5753" xr:uid="{00000000-0005-0000-0000-000023160000}"/>
    <cellStyle name="Accent4 78" xfId="5754" xr:uid="{00000000-0005-0000-0000-000024160000}"/>
    <cellStyle name="Accent4 78 2" xfId="5755" xr:uid="{00000000-0005-0000-0000-000025160000}"/>
    <cellStyle name="Accent4 78 2 2" xfId="5756" xr:uid="{00000000-0005-0000-0000-000026160000}"/>
    <cellStyle name="Accent4 78 3" xfId="5757" xr:uid="{00000000-0005-0000-0000-000027160000}"/>
    <cellStyle name="Accent4 78 3 2" xfId="5758" xr:uid="{00000000-0005-0000-0000-000028160000}"/>
    <cellStyle name="Accent4 78 3 2 2" xfId="5759" xr:uid="{00000000-0005-0000-0000-000029160000}"/>
    <cellStyle name="Accent4 78 3 3" xfId="5760" xr:uid="{00000000-0005-0000-0000-00002A160000}"/>
    <cellStyle name="Accent4 78 4" xfId="5761" xr:uid="{00000000-0005-0000-0000-00002B160000}"/>
    <cellStyle name="Accent4 79" xfId="5762" xr:uid="{00000000-0005-0000-0000-00002C160000}"/>
    <cellStyle name="Accent4 79 2" xfId="5763" xr:uid="{00000000-0005-0000-0000-00002D160000}"/>
    <cellStyle name="Accent4 79 2 2" xfId="5764" xr:uid="{00000000-0005-0000-0000-00002E160000}"/>
    <cellStyle name="Accent4 79 3" xfId="5765" xr:uid="{00000000-0005-0000-0000-00002F160000}"/>
    <cellStyle name="Accent4 79 3 2" xfId="5766" xr:uid="{00000000-0005-0000-0000-000030160000}"/>
    <cellStyle name="Accent4 79 3 2 2" xfId="5767" xr:uid="{00000000-0005-0000-0000-000031160000}"/>
    <cellStyle name="Accent4 79 3 3" xfId="5768" xr:uid="{00000000-0005-0000-0000-000032160000}"/>
    <cellStyle name="Accent4 79 4" xfId="5769" xr:uid="{00000000-0005-0000-0000-000033160000}"/>
    <cellStyle name="Accent4 8" xfId="5770" xr:uid="{00000000-0005-0000-0000-000034160000}"/>
    <cellStyle name="Accent4 8 2" xfId="5771" xr:uid="{00000000-0005-0000-0000-000035160000}"/>
    <cellStyle name="Accent4 8 2 2" xfId="5772" xr:uid="{00000000-0005-0000-0000-000036160000}"/>
    <cellStyle name="Accent4 8 3" xfId="5773" xr:uid="{00000000-0005-0000-0000-000037160000}"/>
    <cellStyle name="Accent4 80" xfId="5774" xr:uid="{00000000-0005-0000-0000-000038160000}"/>
    <cellStyle name="Accent4 80 2" xfId="5775" xr:uid="{00000000-0005-0000-0000-000039160000}"/>
    <cellStyle name="Accent4 80 2 2" xfId="5776" xr:uid="{00000000-0005-0000-0000-00003A160000}"/>
    <cellStyle name="Accent4 80 3" xfId="5777" xr:uid="{00000000-0005-0000-0000-00003B160000}"/>
    <cellStyle name="Accent4 80 3 2" xfId="5778" xr:uid="{00000000-0005-0000-0000-00003C160000}"/>
    <cellStyle name="Accent4 80 3 2 2" xfId="5779" xr:uid="{00000000-0005-0000-0000-00003D160000}"/>
    <cellStyle name="Accent4 80 3 3" xfId="5780" xr:uid="{00000000-0005-0000-0000-00003E160000}"/>
    <cellStyle name="Accent4 80 4" xfId="5781" xr:uid="{00000000-0005-0000-0000-00003F160000}"/>
    <cellStyle name="Accent4 81" xfId="5782" xr:uid="{00000000-0005-0000-0000-000040160000}"/>
    <cellStyle name="Accent4 81 2" xfId="5783" xr:uid="{00000000-0005-0000-0000-000041160000}"/>
    <cellStyle name="Accent4 81 2 2" xfId="5784" xr:uid="{00000000-0005-0000-0000-000042160000}"/>
    <cellStyle name="Accent4 81 3" xfId="5785" xr:uid="{00000000-0005-0000-0000-000043160000}"/>
    <cellStyle name="Accent4 81 3 2" xfId="5786" xr:uid="{00000000-0005-0000-0000-000044160000}"/>
    <cellStyle name="Accent4 81 3 2 2" xfId="5787" xr:uid="{00000000-0005-0000-0000-000045160000}"/>
    <cellStyle name="Accent4 81 3 3" xfId="5788" xr:uid="{00000000-0005-0000-0000-000046160000}"/>
    <cellStyle name="Accent4 81 4" xfId="5789" xr:uid="{00000000-0005-0000-0000-000047160000}"/>
    <cellStyle name="Accent4 82" xfId="5790" xr:uid="{00000000-0005-0000-0000-000048160000}"/>
    <cellStyle name="Accent4 82 2" xfId="5791" xr:uid="{00000000-0005-0000-0000-000049160000}"/>
    <cellStyle name="Accent4 82 2 2" xfId="5792" xr:uid="{00000000-0005-0000-0000-00004A160000}"/>
    <cellStyle name="Accent4 82 3" xfId="5793" xr:uid="{00000000-0005-0000-0000-00004B160000}"/>
    <cellStyle name="Accent4 82 3 2" xfId="5794" xr:uid="{00000000-0005-0000-0000-00004C160000}"/>
    <cellStyle name="Accent4 82 3 2 2" xfId="5795" xr:uid="{00000000-0005-0000-0000-00004D160000}"/>
    <cellStyle name="Accent4 82 3 3" xfId="5796" xr:uid="{00000000-0005-0000-0000-00004E160000}"/>
    <cellStyle name="Accent4 82 4" xfId="5797" xr:uid="{00000000-0005-0000-0000-00004F160000}"/>
    <cellStyle name="Accent4 83" xfId="5798" xr:uid="{00000000-0005-0000-0000-000050160000}"/>
    <cellStyle name="Accent4 83 2" xfId="5799" xr:uid="{00000000-0005-0000-0000-000051160000}"/>
    <cellStyle name="Accent4 83 2 2" xfId="5800" xr:uid="{00000000-0005-0000-0000-000052160000}"/>
    <cellStyle name="Accent4 83 3" xfId="5801" xr:uid="{00000000-0005-0000-0000-000053160000}"/>
    <cellStyle name="Accent4 83 3 2" xfId="5802" xr:uid="{00000000-0005-0000-0000-000054160000}"/>
    <cellStyle name="Accent4 83 3 2 2" xfId="5803" xr:uid="{00000000-0005-0000-0000-000055160000}"/>
    <cellStyle name="Accent4 83 3 3" xfId="5804" xr:uid="{00000000-0005-0000-0000-000056160000}"/>
    <cellStyle name="Accent4 83 4" xfId="5805" xr:uid="{00000000-0005-0000-0000-000057160000}"/>
    <cellStyle name="Accent4 84" xfId="5806" xr:uid="{00000000-0005-0000-0000-000058160000}"/>
    <cellStyle name="Accent4 84 2" xfId="5807" xr:uid="{00000000-0005-0000-0000-000059160000}"/>
    <cellStyle name="Accent4 84 2 2" xfId="5808" xr:uid="{00000000-0005-0000-0000-00005A160000}"/>
    <cellStyle name="Accent4 84 3" xfId="5809" xr:uid="{00000000-0005-0000-0000-00005B160000}"/>
    <cellStyle name="Accent4 85" xfId="5810" xr:uid="{00000000-0005-0000-0000-00005C160000}"/>
    <cellStyle name="Accent4 85 2" xfId="5811" xr:uid="{00000000-0005-0000-0000-00005D160000}"/>
    <cellStyle name="Accent4 85 2 2" xfId="5812" xr:uid="{00000000-0005-0000-0000-00005E160000}"/>
    <cellStyle name="Accent4 85 3" xfId="5813" xr:uid="{00000000-0005-0000-0000-00005F160000}"/>
    <cellStyle name="Accent4 86" xfId="5814" xr:uid="{00000000-0005-0000-0000-000060160000}"/>
    <cellStyle name="Accent4 86 2" xfId="5815" xr:uid="{00000000-0005-0000-0000-000061160000}"/>
    <cellStyle name="Accent4 86 2 2" xfId="5816" xr:uid="{00000000-0005-0000-0000-000062160000}"/>
    <cellStyle name="Accent4 86 3" xfId="5817" xr:uid="{00000000-0005-0000-0000-000063160000}"/>
    <cellStyle name="Accent4 87" xfId="5818" xr:uid="{00000000-0005-0000-0000-000064160000}"/>
    <cellStyle name="Accent4 87 2" xfId="5819" xr:uid="{00000000-0005-0000-0000-000065160000}"/>
    <cellStyle name="Accent4 87 2 2" xfId="5820" xr:uid="{00000000-0005-0000-0000-000066160000}"/>
    <cellStyle name="Accent4 87 3" xfId="5821" xr:uid="{00000000-0005-0000-0000-000067160000}"/>
    <cellStyle name="Accent4 88" xfId="5822" xr:uid="{00000000-0005-0000-0000-000068160000}"/>
    <cellStyle name="Accent4 88 2" xfId="5823" xr:uid="{00000000-0005-0000-0000-000069160000}"/>
    <cellStyle name="Accent4 88 2 2" xfId="5824" xr:uid="{00000000-0005-0000-0000-00006A160000}"/>
    <cellStyle name="Accent4 88 3" xfId="5825" xr:uid="{00000000-0005-0000-0000-00006B160000}"/>
    <cellStyle name="Accent4 89" xfId="5826" xr:uid="{00000000-0005-0000-0000-00006C160000}"/>
    <cellStyle name="Accent4 89 2" xfId="5827" xr:uid="{00000000-0005-0000-0000-00006D160000}"/>
    <cellStyle name="Accent4 89 2 2" xfId="5828" xr:uid="{00000000-0005-0000-0000-00006E160000}"/>
    <cellStyle name="Accent4 89 3" xfId="5829" xr:uid="{00000000-0005-0000-0000-00006F160000}"/>
    <cellStyle name="Accent4 9" xfId="5830" xr:uid="{00000000-0005-0000-0000-000070160000}"/>
    <cellStyle name="Accent4 9 2" xfId="5831" xr:uid="{00000000-0005-0000-0000-000071160000}"/>
    <cellStyle name="Accent4 9 2 2" xfId="5832" xr:uid="{00000000-0005-0000-0000-000072160000}"/>
    <cellStyle name="Accent4 9 3" xfId="5833" xr:uid="{00000000-0005-0000-0000-000073160000}"/>
    <cellStyle name="Accent4 90" xfId="5834" xr:uid="{00000000-0005-0000-0000-000074160000}"/>
    <cellStyle name="Accent4 90 2" xfId="5835" xr:uid="{00000000-0005-0000-0000-000075160000}"/>
    <cellStyle name="Accent4 90 2 2" xfId="5836" xr:uid="{00000000-0005-0000-0000-000076160000}"/>
    <cellStyle name="Accent4 90 3" xfId="5837" xr:uid="{00000000-0005-0000-0000-000077160000}"/>
    <cellStyle name="Accent4 91" xfId="5838" xr:uid="{00000000-0005-0000-0000-000078160000}"/>
    <cellStyle name="Accent4 91 2" xfId="5839" xr:uid="{00000000-0005-0000-0000-000079160000}"/>
    <cellStyle name="Accent4 91 2 2" xfId="5840" xr:uid="{00000000-0005-0000-0000-00007A160000}"/>
    <cellStyle name="Accent4 91 3" xfId="5841" xr:uid="{00000000-0005-0000-0000-00007B160000}"/>
    <cellStyle name="Accent4 92" xfId="5842" xr:uid="{00000000-0005-0000-0000-00007C160000}"/>
    <cellStyle name="Accent4 92 2" xfId="5843" xr:uid="{00000000-0005-0000-0000-00007D160000}"/>
    <cellStyle name="Accent4 92 2 2" xfId="5844" xr:uid="{00000000-0005-0000-0000-00007E160000}"/>
    <cellStyle name="Accent4 92 3" xfId="5845" xr:uid="{00000000-0005-0000-0000-00007F160000}"/>
    <cellStyle name="Accent4 93" xfId="5846" xr:uid="{00000000-0005-0000-0000-000080160000}"/>
    <cellStyle name="Accent4 93 2" xfId="5847" xr:uid="{00000000-0005-0000-0000-000081160000}"/>
    <cellStyle name="Accent4 93 2 2" xfId="5848" xr:uid="{00000000-0005-0000-0000-000082160000}"/>
    <cellStyle name="Accent4 93 3" xfId="5849" xr:uid="{00000000-0005-0000-0000-000083160000}"/>
    <cellStyle name="Accent4 94" xfId="5850" xr:uid="{00000000-0005-0000-0000-000084160000}"/>
    <cellStyle name="Accent4 94 2" xfId="5851" xr:uid="{00000000-0005-0000-0000-000085160000}"/>
    <cellStyle name="Accent4 94 2 2" xfId="5852" xr:uid="{00000000-0005-0000-0000-000086160000}"/>
    <cellStyle name="Accent4 94 3" xfId="5853" xr:uid="{00000000-0005-0000-0000-000087160000}"/>
    <cellStyle name="Accent4 95" xfId="5854" xr:uid="{00000000-0005-0000-0000-000088160000}"/>
    <cellStyle name="Accent4 95 2" xfId="5855" xr:uid="{00000000-0005-0000-0000-000089160000}"/>
    <cellStyle name="Accent4 95 2 2" xfId="5856" xr:uid="{00000000-0005-0000-0000-00008A160000}"/>
    <cellStyle name="Accent4 95 3" xfId="5857" xr:uid="{00000000-0005-0000-0000-00008B160000}"/>
    <cellStyle name="Accent4 96" xfId="5858" xr:uid="{00000000-0005-0000-0000-00008C160000}"/>
    <cellStyle name="Accent4 96 2" xfId="5859" xr:uid="{00000000-0005-0000-0000-00008D160000}"/>
    <cellStyle name="Accent4 96 2 2" xfId="5860" xr:uid="{00000000-0005-0000-0000-00008E160000}"/>
    <cellStyle name="Accent4 96 3" xfId="5861" xr:uid="{00000000-0005-0000-0000-00008F160000}"/>
    <cellStyle name="Accent4 97" xfId="5862" xr:uid="{00000000-0005-0000-0000-000090160000}"/>
    <cellStyle name="Accent4 97 2" xfId="5863" xr:uid="{00000000-0005-0000-0000-000091160000}"/>
    <cellStyle name="Accent4 97 2 2" xfId="5864" xr:uid="{00000000-0005-0000-0000-000092160000}"/>
    <cellStyle name="Accent4 97 3" xfId="5865" xr:uid="{00000000-0005-0000-0000-000093160000}"/>
    <cellStyle name="Accent4 98" xfId="5866" xr:uid="{00000000-0005-0000-0000-000094160000}"/>
    <cellStyle name="Accent4 98 2" xfId="5867" xr:uid="{00000000-0005-0000-0000-000095160000}"/>
    <cellStyle name="Accent4 98 2 2" xfId="5868" xr:uid="{00000000-0005-0000-0000-000096160000}"/>
    <cellStyle name="Accent4 98 3" xfId="5869" xr:uid="{00000000-0005-0000-0000-000097160000}"/>
    <cellStyle name="Accent4 99" xfId="5870" xr:uid="{00000000-0005-0000-0000-000098160000}"/>
    <cellStyle name="Accent4 99 2" xfId="5871" xr:uid="{00000000-0005-0000-0000-000099160000}"/>
    <cellStyle name="Accent4 99 2 2" xfId="5872" xr:uid="{00000000-0005-0000-0000-00009A160000}"/>
    <cellStyle name="Accent4 99 3" xfId="5873" xr:uid="{00000000-0005-0000-0000-00009B160000}"/>
    <cellStyle name="Accent5 - 20%" xfId="5874" xr:uid="{00000000-0005-0000-0000-00009C160000}"/>
    <cellStyle name="Accent5 - 20% 10" xfId="5875" xr:uid="{00000000-0005-0000-0000-00009D160000}"/>
    <cellStyle name="Accent5 - 20% 11" xfId="5876" xr:uid="{00000000-0005-0000-0000-00009E160000}"/>
    <cellStyle name="Accent5 - 20% 2" xfId="5877" xr:uid="{00000000-0005-0000-0000-00009F160000}"/>
    <cellStyle name="Accent5 - 20% 2 2" xfId="5878" xr:uid="{00000000-0005-0000-0000-0000A0160000}"/>
    <cellStyle name="Accent5 - 20% 2 2 2" xfId="5879" xr:uid="{00000000-0005-0000-0000-0000A1160000}"/>
    <cellStyle name="Accent5 - 20% 2 2 2 2" xfId="5880" xr:uid="{00000000-0005-0000-0000-0000A2160000}"/>
    <cellStyle name="Accent5 - 20% 2 2 3" xfId="5881" xr:uid="{00000000-0005-0000-0000-0000A3160000}"/>
    <cellStyle name="Accent5 - 20% 2 3" xfId="5882" xr:uid="{00000000-0005-0000-0000-0000A4160000}"/>
    <cellStyle name="Accent5 - 20% 2 3 2" xfId="5883" xr:uid="{00000000-0005-0000-0000-0000A5160000}"/>
    <cellStyle name="Accent5 - 20% 2 3 2 2" xfId="5884" xr:uid="{00000000-0005-0000-0000-0000A6160000}"/>
    <cellStyle name="Accent5 - 20% 2 3 2 2 2" xfId="5885" xr:uid="{00000000-0005-0000-0000-0000A7160000}"/>
    <cellStyle name="Accent5 - 20% 2 3 2 3" xfId="5886" xr:uid="{00000000-0005-0000-0000-0000A8160000}"/>
    <cellStyle name="Accent5 - 20% 2 3 3" xfId="5887" xr:uid="{00000000-0005-0000-0000-0000A9160000}"/>
    <cellStyle name="Accent5 - 20% 2 3 3 2" xfId="5888" xr:uid="{00000000-0005-0000-0000-0000AA160000}"/>
    <cellStyle name="Accent5 - 20% 2 3 4" xfId="5889" xr:uid="{00000000-0005-0000-0000-0000AB160000}"/>
    <cellStyle name="Accent5 - 20% 2 4" xfId="5890" xr:uid="{00000000-0005-0000-0000-0000AC160000}"/>
    <cellStyle name="Accent5 - 20% 2 4 2" xfId="5891" xr:uid="{00000000-0005-0000-0000-0000AD160000}"/>
    <cellStyle name="Accent5 - 20% 2 4 2 2" xfId="5892" xr:uid="{00000000-0005-0000-0000-0000AE160000}"/>
    <cellStyle name="Accent5 - 20% 2 4 2 2 2" xfId="5893" xr:uid="{00000000-0005-0000-0000-0000AF160000}"/>
    <cellStyle name="Accent5 - 20% 2 4 2 3" xfId="5894" xr:uid="{00000000-0005-0000-0000-0000B0160000}"/>
    <cellStyle name="Accent5 - 20% 2 4 3" xfId="5895" xr:uid="{00000000-0005-0000-0000-0000B1160000}"/>
    <cellStyle name="Accent5 - 20% 2 4 3 2" xfId="5896" xr:uid="{00000000-0005-0000-0000-0000B2160000}"/>
    <cellStyle name="Accent5 - 20% 2 4 4" xfId="5897" xr:uid="{00000000-0005-0000-0000-0000B3160000}"/>
    <cellStyle name="Accent5 - 20% 2 5" xfId="5898" xr:uid="{00000000-0005-0000-0000-0000B4160000}"/>
    <cellStyle name="Accent5 - 20% 2 5 2" xfId="5899" xr:uid="{00000000-0005-0000-0000-0000B5160000}"/>
    <cellStyle name="Accent5 - 20% 2 6" xfId="5900" xr:uid="{00000000-0005-0000-0000-0000B6160000}"/>
    <cellStyle name="Accent5 - 20% 2 6 2" xfId="5901" xr:uid="{00000000-0005-0000-0000-0000B7160000}"/>
    <cellStyle name="Accent5 - 20% 2 7" xfId="5902" xr:uid="{00000000-0005-0000-0000-0000B8160000}"/>
    <cellStyle name="Accent5 - 20% 3" xfId="5903" xr:uid="{00000000-0005-0000-0000-0000B9160000}"/>
    <cellStyle name="Accent5 - 20% 3 2" xfId="5904" xr:uid="{00000000-0005-0000-0000-0000BA160000}"/>
    <cellStyle name="Accent5 - 20% 3 2 2" xfId="5905" xr:uid="{00000000-0005-0000-0000-0000BB160000}"/>
    <cellStyle name="Accent5 - 20% 3 2 2 2" xfId="5906" xr:uid="{00000000-0005-0000-0000-0000BC160000}"/>
    <cellStyle name="Accent5 - 20% 3 2 3" xfId="5907" xr:uid="{00000000-0005-0000-0000-0000BD160000}"/>
    <cellStyle name="Accent5 - 20% 3 3" xfId="5908" xr:uid="{00000000-0005-0000-0000-0000BE160000}"/>
    <cellStyle name="Accent5 - 20% 3 3 2" xfId="5909" xr:uid="{00000000-0005-0000-0000-0000BF160000}"/>
    <cellStyle name="Accent5 - 20% 3 4" xfId="5910" xr:uid="{00000000-0005-0000-0000-0000C0160000}"/>
    <cellStyle name="Accent5 - 20% 4" xfId="5911" xr:uid="{00000000-0005-0000-0000-0000C1160000}"/>
    <cellStyle name="Accent5 - 20% 4 2" xfId="5912" xr:uid="{00000000-0005-0000-0000-0000C2160000}"/>
    <cellStyle name="Accent5 - 20% 4 2 2" xfId="5913" xr:uid="{00000000-0005-0000-0000-0000C3160000}"/>
    <cellStyle name="Accent5 - 20% 4 3" xfId="5914" xr:uid="{00000000-0005-0000-0000-0000C4160000}"/>
    <cellStyle name="Accent5 - 20% 5" xfId="5915" xr:uid="{00000000-0005-0000-0000-0000C5160000}"/>
    <cellStyle name="Accent5 - 20% 5 2" xfId="5916" xr:uid="{00000000-0005-0000-0000-0000C6160000}"/>
    <cellStyle name="Accent5 - 20% 5 2 2" xfId="5917" xr:uid="{00000000-0005-0000-0000-0000C7160000}"/>
    <cellStyle name="Accent5 - 20% 5 3" xfId="5918" xr:uid="{00000000-0005-0000-0000-0000C8160000}"/>
    <cellStyle name="Accent5 - 20% 6" xfId="5919" xr:uid="{00000000-0005-0000-0000-0000C9160000}"/>
    <cellStyle name="Accent5 - 20% 6 2" xfId="5920" xr:uid="{00000000-0005-0000-0000-0000CA160000}"/>
    <cellStyle name="Accent5 - 20% 7" xfId="5921" xr:uid="{00000000-0005-0000-0000-0000CB160000}"/>
    <cellStyle name="Accent5 - 20% 7 2" xfId="5922" xr:uid="{00000000-0005-0000-0000-0000CC160000}"/>
    <cellStyle name="Accent5 - 20% 8" xfId="5923" xr:uid="{00000000-0005-0000-0000-0000CD160000}"/>
    <cellStyle name="Accent5 - 20% 8 2" xfId="5924" xr:uid="{00000000-0005-0000-0000-0000CE160000}"/>
    <cellStyle name="Accent5 - 20% 9" xfId="5925" xr:uid="{00000000-0005-0000-0000-0000CF160000}"/>
    <cellStyle name="Accent5 - 20% 9 2" xfId="5926" xr:uid="{00000000-0005-0000-0000-0000D0160000}"/>
    <cellStyle name="Accent5 - 40%" xfId="5927" xr:uid="{00000000-0005-0000-0000-0000D1160000}"/>
    <cellStyle name="Accent5 - 40% 2" xfId="5928" xr:uid="{00000000-0005-0000-0000-0000D2160000}"/>
    <cellStyle name="Accent5 - 40% 2 2" xfId="5929" xr:uid="{00000000-0005-0000-0000-0000D3160000}"/>
    <cellStyle name="Accent5 - 40% 2 2 2" xfId="5930" xr:uid="{00000000-0005-0000-0000-0000D4160000}"/>
    <cellStyle name="Accent5 - 40% 2 2 2 2" xfId="5931" xr:uid="{00000000-0005-0000-0000-0000D5160000}"/>
    <cellStyle name="Accent5 - 40% 2 2 3" xfId="5932" xr:uid="{00000000-0005-0000-0000-0000D6160000}"/>
    <cellStyle name="Accent5 - 40% 2 3" xfId="5933" xr:uid="{00000000-0005-0000-0000-0000D7160000}"/>
    <cellStyle name="Accent5 - 40% 2 3 2" xfId="5934" xr:uid="{00000000-0005-0000-0000-0000D8160000}"/>
    <cellStyle name="Accent5 - 40% 2 3 2 2" xfId="5935" xr:uid="{00000000-0005-0000-0000-0000D9160000}"/>
    <cellStyle name="Accent5 - 40% 2 3 2 2 2" xfId="5936" xr:uid="{00000000-0005-0000-0000-0000DA160000}"/>
    <cellStyle name="Accent5 - 40% 2 3 2 3" xfId="5937" xr:uid="{00000000-0005-0000-0000-0000DB160000}"/>
    <cellStyle name="Accent5 - 40% 2 3 3" xfId="5938" xr:uid="{00000000-0005-0000-0000-0000DC160000}"/>
    <cellStyle name="Accent5 - 40% 2 3 3 2" xfId="5939" xr:uid="{00000000-0005-0000-0000-0000DD160000}"/>
    <cellStyle name="Accent5 - 40% 2 3 4" xfId="5940" xr:uid="{00000000-0005-0000-0000-0000DE160000}"/>
    <cellStyle name="Accent5 - 40% 2 4" xfId="5941" xr:uid="{00000000-0005-0000-0000-0000DF160000}"/>
    <cellStyle name="Accent5 - 40% 2 4 2" xfId="5942" xr:uid="{00000000-0005-0000-0000-0000E0160000}"/>
    <cellStyle name="Accent5 - 40% 2 5" xfId="5943" xr:uid="{00000000-0005-0000-0000-0000E1160000}"/>
    <cellStyle name="Accent5 - 40% 2 5 2" xfId="5944" xr:uid="{00000000-0005-0000-0000-0000E2160000}"/>
    <cellStyle name="Accent5 - 40% 2 6" xfId="5945" xr:uid="{00000000-0005-0000-0000-0000E3160000}"/>
    <cellStyle name="Accent5 - 40% 3" xfId="5946" xr:uid="{00000000-0005-0000-0000-0000E4160000}"/>
    <cellStyle name="Accent5 - 40% 3 2" xfId="5947" xr:uid="{00000000-0005-0000-0000-0000E5160000}"/>
    <cellStyle name="Accent5 - 40% 3 2 2" xfId="5948" xr:uid="{00000000-0005-0000-0000-0000E6160000}"/>
    <cellStyle name="Accent5 - 40% 3 2 2 2" xfId="5949" xr:uid="{00000000-0005-0000-0000-0000E7160000}"/>
    <cellStyle name="Accent5 - 40% 3 2 3" xfId="5950" xr:uid="{00000000-0005-0000-0000-0000E8160000}"/>
    <cellStyle name="Accent5 - 40% 3 3" xfId="5951" xr:uid="{00000000-0005-0000-0000-0000E9160000}"/>
    <cellStyle name="Accent5 - 40% 3 3 2" xfId="5952" xr:uid="{00000000-0005-0000-0000-0000EA160000}"/>
    <cellStyle name="Accent5 - 40% 3 4" xfId="5953" xr:uid="{00000000-0005-0000-0000-0000EB160000}"/>
    <cellStyle name="Accent5 - 40% 4" xfId="5954" xr:uid="{00000000-0005-0000-0000-0000EC160000}"/>
    <cellStyle name="Accent5 - 40% 4 2" xfId="5955" xr:uid="{00000000-0005-0000-0000-0000ED160000}"/>
    <cellStyle name="Accent5 - 40% 4 2 2" xfId="5956" xr:uid="{00000000-0005-0000-0000-0000EE160000}"/>
    <cellStyle name="Accent5 - 40% 4 3" xfId="5957" xr:uid="{00000000-0005-0000-0000-0000EF160000}"/>
    <cellStyle name="Accent5 - 40% 5" xfId="5958" xr:uid="{00000000-0005-0000-0000-0000F0160000}"/>
    <cellStyle name="Accent5 - 40% 5 2" xfId="5959" xr:uid="{00000000-0005-0000-0000-0000F1160000}"/>
    <cellStyle name="Accent5 - 40% 6" xfId="5960" xr:uid="{00000000-0005-0000-0000-0000F2160000}"/>
    <cellStyle name="Accent5 - 40% 6 2" xfId="5961" xr:uid="{00000000-0005-0000-0000-0000F3160000}"/>
    <cellStyle name="Accent5 - 40% 7" xfId="5962" xr:uid="{00000000-0005-0000-0000-0000F4160000}"/>
    <cellStyle name="Accent5 - 40% 8" xfId="5963" xr:uid="{00000000-0005-0000-0000-0000F5160000}"/>
    <cellStyle name="Accent5 - 60%" xfId="5964" xr:uid="{00000000-0005-0000-0000-0000F6160000}"/>
    <cellStyle name="Accent5 - 60% 10" xfId="5965" xr:uid="{00000000-0005-0000-0000-0000F7160000}"/>
    <cellStyle name="Accent5 - 60% 2" xfId="5966" xr:uid="{00000000-0005-0000-0000-0000F8160000}"/>
    <cellStyle name="Accent5 - 60% 2 2" xfId="5967" xr:uid="{00000000-0005-0000-0000-0000F9160000}"/>
    <cellStyle name="Accent5 - 60% 2 2 2" xfId="5968" xr:uid="{00000000-0005-0000-0000-0000FA160000}"/>
    <cellStyle name="Accent5 - 60% 2 3" xfId="5969" xr:uid="{00000000-0005-0000-0000-0000FB160000}"/>
    <cellStyle name="Accent5 - 60% 2 3 2" xfId="5970" xr:uid="{00000000-0005-0000-0000-0000FC160000}"/>
    <cellStyle name="Accent5 - 60% 2 3 2 2" xfId="5971" xr:uid="{00000000-0005-0000-0000-0000FD160000}"/>
    <cellStyle name="Accent5 - 60% 2 3 3" xfId="5972" xr:uid="{00000000-0005-0000-0000-0000FE160000}"/>
    <cellStyle name="Accent5 - 60% 2 4" xfId="5973" xr:uid="{00000000-0005-0000-0000-0000FF160000}"/>
    <cellStyle name="Accent5 - 60% 2 4 2" xfId="5974" xr:uid="{00000000-0005-0000-0000-000000170000}"/>
    <cellStyle name="Accent5 - 60% 2 4 2 2" xfId="5975" xr:uid="{00000000-0005-0000-0000-000001170000}"/>
    <cellStyle name="Accent5 - 60% 2 4 3" xfId="5976" xr:uid="{00000000-0005-0000-0000-000002170000}"/>
    <cellStyle name="Accent5 - 60% 2 5" xfId="5977" xr:uid="{00000000-0005-0000-0000-000003170000}"/>
    <cellStyle name="Accent5 - 60% 3" xfId="5978" xr:uid="{00000000-0005-0000-0000-000004170000}"/>
    <cellStyle name="Accent5 - 60% 3 2" xfId="5979" xr:uid="{00000000-0005-0000-0000-000005170000}"/>
    <cellStyle name="Accent5 - 60% 3 2 2" xfId="5980" xr:uid="{00000000-0005-0000-0000-000006170000}"/>
    <cellStyle name="Accent5 - 60% 3 3" xfId="5981" xr:uid="{00000000-0005-0000-0000-000007170000}"/>
    <cellStyle name="Accent5 - 60% 4" xfId="5982" xr:uid="{00000000-0005-0000-0000-000008170000}"/>
    <cellStyle name="Accent5 - 60% 4 2" xfId="5983" xr:uid="{00000000-0005-0000-0000-000009170000}"/>
    <cellStyle name="Accent5 - 60% 5" xfId="5984" xr:uid="{00000000-0005-0000-0000-00000A170000}"/>
    <cellStyle name="Accent5 - 60% 5 2" xfId="5985" xr:uid="{00000000-0005-0000-0000-00000B170000}"/>
    <cellStyle name="Accent5 - 60% 6" xfId="5986" xr:uid="{00000000-0005-0000-0000-00000C170000}"/>
    <cellStyle name="Accent5 - 60% 6 2" xfId="5987" xr:uid="{00000000-0005-0000-0000-00000D170000}"/>
    <cellStyle name="Accent5 - 60% 6 2 2" xfId="5988" xr:uid="{00000000-0005-0000-0000-00000E170000}"/>
    <cellStyle name="Accent5 - 60% 6 3" xfId="5989" xr:uid="{00000000-0005-0000-0000-00000F170000}"/>
    <cellStyle name="Accent5 - 60% 7" xfId="5990" xr:uid="{00000000-0005-0000-0000-000010170000}"/>
    <cellStyle name="Accent5 - 60% 7 2" xfId="5991" xr:uid="{00000000-0005-0000-0000-000011170000}"/>
    <cellStyle name="Accent5 - 60% 8" xfId="5992" xr:uid="{00000000-0005-0000-0000-000012170000}"/>
    <cellStyle name="Accent5 - 60% 8 2" xfId="5993" xr:uid="{00000000-0005-0000-0000-000013170000}"/>
    <cellStyle name="Accent5 - 60% 9" xfId="5994" xr:uid="{00000000-0005-0000-0000-000014170000}"/>
    <cellStyle name="Accent5 10" xfId="5995" xr:uid="{00000000-0005-0000-0000-000015170000}"/>
    <cellStyle name="Accent5 10 2" xfId="5996" xr:uid="{00000000-0005-0000-0000-000016170000}"/>
    <cellStyle name="Accent5 10 2 2" xfId="5997" xr:uid="{00000000-0005-0000-0000-000017170000}"/>
    <cellStyle name="Accent5 10 3" xfId="5998" xr:uid="{00000000-0005-0000-0000-000018170000}"/>
    <cellStyle name="Accent5 100" xfId="5999" xr:uid="{00000000-0005-0000-0000-000019170000}"/>
    <cellStyle name="Accent5 100 2" xfId="6000" xr:uid="{00000000-0005-0000-0000-00001A170000}"/>
    <cellStyle name="Accent5 100 2 2" xfId="6001" xr:uid="{00000000-0005-0000-0000-00001B170000}"/>
    <cellStyle name="Accent5 100 3" xfId="6002" xr:uid="{00000000-0005-0000-0000-00001C170000}"/>
    <cellStyle name="Accent5 101" xfId="6003" xr:uid="{00000000-0005-0000-0000-00001D170000}"/>
    <cellStyle name="Accent5 101 2" xfId="6004" xr:uid="{00000000-0005-0000-0000-00001E170000}"/>
    <cellStyle name="Accent5 101 2 2" xfId="6005" xr:uid="{00000000-0005-0000-0000-00001F170000}"/>
    <cellStyle name="Accent5 101 3" xfId="6006" xr:uid="{00000000-0005-0000-0000-000020170000}"/>
    <cellStyle name="Accent5 102" xfId="6007" xr:uid="{00000000-0005-0000-0000-000021170000}"/>
    <cellStyle name="Accent5 102 2" xfId="6008" xr:uid="{00000000-0005-0000-0000-000022170000}"/>
    <cellStyle name="Accent5 103" xfId="6009" xr:uid="{00000000-0005-0000-0000-000023170000}"/>
    <cellStyle name="Accent5 103 2" xfId="6010" xr:uid="{00000000-0005-0000-0000-000024170000}"/>
    <cellStyle name="Accent5 104" xfId="6011" xr:uid="{00000000-0005-0000-0000-000025170000}"/>
    <cellStyle name="Accent5 104 2" xfId="6012" xr:uid="{00000000-0005-0000-0000-000026170000}"/>
    <cellStyle name="Accent5 104 2 2" xfId="6013" xr:uid="{00000000-0005-0000-0000-000027170000}"/>
    <cellStyle name="Accent5 104 3" xfId="6014" xr:uid="{00000000-0005-0000-0000-000028170000}"/>
    <cellStyle name="Accent5 105" xfId="6015" xr:uid="{00000000-0005-0000-0000-000029170000}"/>
    <cellStyle name="Accent5 105 2" xfId="6016" xr:uid="{00000000-0005-0000-0000-00002A170000}"/>
    <cellStyle name="Accent5 105 2 2" xfId="6017" xr:uid="{00000000-0005-0000-0000-00002B170000}"/>
    <cellStyle name="Accent5 105 3" xfId="6018" xr:uid="{00000000-0005-0000-0000-00002C170000}"/>
    <cellStyle name="Accent5 106" xfId="6019" xr:uid="{00000000-0005-0000-0000-00002D170000}"/>
    <cellStyle name="Accent5 106 2" xfId="6020" xr:uid="{00000000-0005-0000-0000-00002E170000}"/>
    <cellStyle name="Accent5 106 2 2" xfId="6021" xr:uid="{00000000-0005-0000-0000-00002F170000}"/>
    <cellStyle name="Accent5 106 3" xfId="6022" xr:uid="{00000000-0005-0000-0000-000030170000}"/>
    <cellStyle name="Accent5 107" xfId="6023" xr:uid="{00000000-0005-0000-0000-000031170000}"/>
    <cellStyle name="Accent5 107 2" xfId="6024" xr:uid="{00000000-0005-0000-0000-000032170000}"/>
    <cellStyle name="Accent5 107 2 2" xfId="6025" xr:uid="{00000000-0005-0000-0000-000033170000}"/>
    <cellStyle name="Accent5 107 3" xfId="6026" xr:uid="{00000000-0005-0000-0000-000034170000}"/>
    <cellStyle name="Accent5 108" xfId="6027" xr:uid="{00000000-0005-0000-0000-000035170000}"/>
    <cellStyle name="Accent5 108 2" xfId="6028" xr:uid="{00000000-0005-0000-0000-000036170000}"/>
    <cellStyle name="Accent5 108 2 2" xfId="6029" xr:uid="{00000000-0005-0000-0000-000037170000}"/>
    <cellStyle name="Accent5 108 3" xfId="6030" xr:uid="{00000000-0005-0000-0000-000038170000}"/>
    <cellStyle name="Accent5 109" xfId="6031" xr:uid="{00000000-0005-0000-0000-000039170000}"/>
    <cellStyle name="Accent5 109 2" xfId="6032" xr:uid="{00000000-0005-0000-0000-00003A170000}"/>
    <cellStyle name="Accent5 109 2 2" xfId="6033" xr:uid="{00000000-0005-0000-0000-00003B170000}"/>
    <cellStyle name="Accent5 109 3" xfId="6034" xr:uid="{00000000-0005-0000-0000-00003C170000}"/>
    <cellStyle name="Accent5 11" xfId="6035" xr:uid="{00000000-0005-0000-0000-00003D170000}"/>
    <cellStyle name="Accent5 11 2" xfId="6036" xr:uid="{00000000-0005-0000-0000-00003E170000}"/>
    <cellStyle name="Accent5 11 2 2" xfId="6037" xr:uid="{00000000-0005-0000-0000-00003F170000}"/>
    <cellStyle name="Accent5 11 3" xfId="6038" xr:uid="{00000000-0005-0000-0000-000040170000}"/>
    <cellStyle name="Accent5 110" xfId="6039" xr:uid="{00000000-0005-0000-0000-000041170000}"/>
    <cellStyle name="Accent5 110 2" xfId="6040" xr:uid="{00000000-0005-0000-0000-000042170000}"/>
    <cellStyle name="Accent5 110 2 2" xfId="6041" xr:uid="{00000000-0005-0000-0000-000043170000}"/>
    <cellStyle name="Accent5 110 3" xfId="6042" xr:uid="{00000000-0005-0000-0000-000044170000}"/>
    <cellStyle name="Accent5 111" xfId="6043" xr:uid="{00000000-0005-0000-0000-000045170000}"/>
    <cellStyle name="Accent5 111 2" xfId="6044" xr:uid="{00000000-0005-0000-0000-000046170000}"/>
    <cellStyle name="Accent5 111 2 2" xfId="6045" xr:uid="{00000000-0005-0000-0000-000047170000}"/>
    <cellStyle name="Accent5 111 3" xfId="6046" xr:uid="{00000000-0005-0000-0000-000048170000}"/>
    <cellStyle name="Accent5 112" xfId="6047" xr:uid="{00000000-0005-0000-0000-000049170000}"/>
    <cellStyle name="Accent5 112 2" xfId="6048" xr:uid="{00000000-0005-0000-0000-00004A170000}"/>
    <cellStyle name="Accent5 112 2 2" xfId="6049" xr:uid="{00000000-0005-0000-0000-00004B170000}"/>
    <cellStyle name="Accent5 112 3" xfId="6050" xr:uid="{00000000-0005-0000-0000-00004C170000}"/>
    <cellStyle name="Accent5 113" xfId="6051" xr:uid="{00000000-0005-0000-0000-00004D170000}"/>
    <cellStyle name="Accent5 113 2" xfId="6052" xr:uid="{00000000-0005-0000-0000-00004E170000}"/>
    <cellStyle name="Accent5 113 2 2" xfId="6053" xr:uid="{00000000-0005-0000-0000-00004F170000}"/>
    <cellStyle name="Accent5 113 3" xfId="6054" xr:uid="{00000000-0005-0000-0000-000050170000}"/>
    <cellStyle name="Accent5 114" xfId="6055" xr:uid="{00000000-0005-0000-0000-000051170000}"/>
    <cellStyle name="Accent5 114 2" xfId="6056" xr:uid="{00000000-0005-0000-0000-000052170000}"/>
    <cellStyle name="Accent5 115" xfId="6057" xr:uid="{00000000-0005-0000-0000-000053170000}"/>
    <cellStyle name="Accent5 115 2" xfId="6058" xr:uid="{00000000-0005-0000-0000-000054170000}"/>
    <cellStyle name="Accent5 116" xfId="6059" xr:uid="{00000000-0005-0000-0000-000055170000}"/>
    <cellStyle name="Accent5 116 2" xfId="6060" xr:uid="{00000000-0005-0000-0000-000056170000}"/>
    <cellStyle name="Accent5 117" xfId="6061" xr:uid="{00000000-0005-0000-0000-000057170000}"/>
    <cellStyle name="Accent5 117 2" xfId="6062" xr:uid="{00000000-0005-0000-0000-000058170000}"/>
    <cellStyle name="Accent5 118" xfId="6063" xr:uid="{00000000-0005-0000-0000-000059170000}"/>
    <cellStyle name="Accent5 118 2" xfId="6064" xr:uid="{00000000-0005-0000-0000-00005A170000}"/>
    <cellStyle name="Accent5 119" xfId="6065" xr:uid="{00000000-0005-0000-0000-00005B170000}"/>
    <cellStyle name="Accent5 119 2" xfId="6066" xr:uid="{00000000-0005-0000-0000-00005C170000}"/>
    <cellStyle name="Accent5 12" xfId="6067" xr:uid="{00000000-0005-0000-0000-00005D170000}"/>
    <cellStyle name="Accent5 12 2" xfId="6068" xr:uid="{00000000-0005-0000-0000-00005E170000}"/>
    <cellStyle name="Accent5 12 2 2" xfId="6069" xr:uid="{00000000-0005-0000-0000-00005F170000}"/>
    <cellStyle name="Accent5 12 3" xfId="6070" xr:uid="{00000000-0005-0000-0000-000060170000}"/>
    <cellStyle name="Accent5 120" xfId="6071" xr:uid="{00000000-0005-0000-0000-000061170000}"/>
    <cellStyle name="Accent5 120 2" xfId="6072" xr:uid="{00000000-0005-0000-0000-000062170000}"/>
    <cellStyle name="Accent5 121" xfId="6073" xr:uid="{00000000-0005-0000-0000-000063170000}"/>
    <cellStyle name="Accent5 121 2" xfId="6074" xr:uid="{00000000-0005-0000-0000-000064170000}"/>
    <cellStyle name="Accent5 122" xfId="6075" xr:uid="{00000000-0005-0000-0000-000065170000}"/>
    <cellStyle name="Accent5 122 2" xfId="6076" xr:uid="{00000000-0005-0000-0000-000066170000}"/>
    <cellStyle name="Accent5 123" xfId="6077" xr:uid="{00000000-0005-0000-0000-000067170000}"/>
    <cellStyle name="Accent5 123 2" xfId="6078" xr:uid="{00000000-0005-0000-0000-000068170000}"/>
    <cellStyle name="Accent5 124" xfId="6079" xr:uid="{00000000-0005-0000-0000-000069170000}"/>
    <cellStyle name="Accent5 124 2" xfId="6080" xr:uid="{00000000-0005-0000-0000-00006A170000}"/>
    <cellStyle name="Accent5 125" xfId="6081" xr:uid="{00000000-0005-0000-0000-00006B170000}"/>
    <cellStyle name="Accent5 125 2" xfId="6082" xr:uid="{00000000-0005-0000-0000-00006C170000}"/>
    <cellStyle name="Accent5 126" xfId="6083" xr:uid="{00000000-0005-0000-0000-00006D170000}"/>
    <cellStyle name="Accent5 127" xfId="6084" xr:uid="{00000000-0005-0000-0000-00006E170000}"/>
    <cellStyle name="Accent5 128" xfId="6085" xr:uid="{00000000-0005-0000-0000-00006F170000}"/>
    <cellStyle name="Accent5 129" xfId="6086" xr:uid="{00000000-0005-0000-0000-000070170000}"/>
    <cellStyle name="Accent5 13" xfId="6087" xr:uid="{00000000-0005-0000-0000-000071170000}"/>
    <cellStyle name="Accent5 13 2" xfId="6088" xr:uid="{00000000-0005-0000-0000-000072170000}"/>
    <cellStyle name="Accent5 13 2 2" xfId="6089" xr:uid="{00000000-0005-0000-0000-000073170000}"/>
    <cellStyle name="Accent5 13 3" xfId="6090" xr:uid="{00000000-0005-0000-0000-000074170000}"/>
    <cellStyle name="Accent5 130" xfId="6091" xr:uid="{00000000-0005-0000-0000-000075170000}"/>
    <cellStyle name="Accent5 131" xfId="6092" xr:uid="{00000000-0005-0000-0000-000076170000}"/>
    <cellStyle name="Accent5 132" xfId="6093" xr:uid="{00000000-0005-0000-0000-000077170000}"/>
    <cellStyle name="Accent5 133" xfId="6094" xr:uid="{00000000-0005-0000-0000-000078170000}"/>
    <cellStyle name="Accent5 134" xfId="6095" xr:uid="{00000000-0005-0000-0000-000079170000}"/>
    <cellStyle name="Accent5 135" xfId="6096" xr:uid="{00000000-0005-0000-0000-00007A170000}"/>
    <cellStyle name="Accent5 136" xfId="6097" xr:uid="{00000000-0005-0000-0000-00007B170000}"/>
    <cellStyle name="Accent5 137" xfId="6098" xr:uid="{00000000-0005-0000-0000-00007C170000}"/>
    <cellStyle name="Accent5 138" xfId="6099" xr:uid="{00000000-0005-0000-0000-00007D170000}"/>
    <cellStyle name="Accent5 139" xfId="6100" xr:uid="{00000000-0005-0000-0000-00007E170000}"/>
    <cellStyle name="Accent5 14" xfId="6101" xr:uid="{00000000-0005-0000-0000-00007F170000}"/>
    <cellStyle name="Accent5 14 2" xfId="6102" xr:uid="{00000000-0005-0000-0000-000080170000}"/>
    <cellStyle name="Accent5 14 2 2" xfId="6103" xr:uid="{00000000-0005-0000-0000-000081170000}"/>
    <cellStyle name="Accent5 14 3" xfId="6104" xr:uid="{00000000-0005-0000-0000-000082170000}"/>
    <cellStyle name="Accent5 140" xfId="6105" xr:uid="{00000000-0005-0000-0000-000083170000}"/>
    <cellStyle name="Accent5 141" xfId="6106" xr:uid="{00000000-0005-0000-0000-000084170000}"/>
    <cellStyle name="Accent5 142" xfId="6107" xr:uid="{00000000-0005-0000-0000-000085170000}"/>
    <cellStyle name="Accent5 143" xfId="6108" xr:uid="{00000000-0005-0000-0000-000086170000}"/>
    <cellStyle name="Accent5 144" xfId="6109" xr:uid="{00000000-0005-0000-0000-000087170000}"/>
    <cellStyle name="Accent5 145" xfId="6110" xr:uid="{00000000-0005-0000-0000-000088170000}"/>
    <cellStyle name="Accent5 146" xfId="6111" xr:uid="{00000000-0005-0000-0000-000089170000}"/>
    <cellStyle name="Accent5 147" xfId="6112" xr:uid="{00000000-0005-0000-0000-00008A170000}"/>
    <cellStyle name="Accent5 148" xfId="6113" xr:uid="{00000000-0005-0000-0000-00008B170000}"/>
    <cellStyle name="Accent5 149" xfId="6114" xr:uid="{00000000-0005-0000-0000-00008C170000}"/>
    <cellStyle name="Accent5 15" xfId="6115" xr:uid="{00000000-0005-0000-0000-00008D170000}"/>
    <cellStyle name="Accent5 15 2" xfId="6116" xr:uid="{00000000-0005-0000-0000-00008E170000}"/>
    <cellStyle name="Accent5 15 2 2" xfId="6117" xr:uid="{00000000-0005-0000-0000-00008F170000}"/>
    <cellStyle name="Accent5 15 3" xfId="6118" xr:uid="{00000000-0005-0000-0000-000090170000}"/>
    <cellStyle name="Accent5 150" xfId="6119" xr:uid="{00000000-0005-0000-0000-000091170000}"/>
    <cellStyle name="Accent5 151" xfId="6120" xr:uid="{00000000-0005-0000-0000-000092170000}"/>
    <cellStyle name="Accent5 152" xfId="6121" xr:uid="{00000000-0005-0000-0000-000093170000}"/>
    <cellStyle name="Accent5 153" xfId="6122" xr:uid="{00000000-0005-0000-0000-000094170000}"/>
    <cellStyle name="Accent5 154" xfId="6123" xr:uid="{00000000-0005-0000-0000-000095170000}"/>
    <cellStyle name="Accent5 155" xfId="6124" xr:uid="{00000000-0005-0000-0000-000096170000}"/>
    <cellStyle name="Accent5 156" xfId="6125" xr:uid="{00000000-0005-0000-0000-000097170000}"/>
    <cellStyle name="Accent5 157" xfId="6126" xr:uid="{00000000-0005-0000-0000-000098170000}"/>
    <cellStyle name="Accent5 158" xfId="6127" xr:uid="{00000000-0005-0000-0000-000099170000}"/>
    <cellStyle name="Accent5 159" xfId="6128" xr:uid="{00000000-0005-0000-0000-00009A170000}"/>
    <cellStyle name="Accent5 16" xfId="6129" xr:uid="{00000000-0005-0000-0000-00009B170000}"/>
    <cellStyle name="Accent5 16 2" xfId="6130" xr:uid="{00000000-0005-0000-0000-00009C170000}"/>
    <cellStyle name="Accent5 16 2 2" xfId="6131" xr:uid="{00000000-0005-0000-0000-00009D170000}"/>
    <cellStyle name="Accent5 16 3" xfId="6132" xr:uid="{00000000-0005-0000-0000-00009E170000}"/>
    <cellStyle name="Accent5 160" xfId="6133" xr:uid="{00000000-0005-0000-0000-00009F170000}"/>
    <cellStyle name="Accent5 161" xfId="6134" xr:uid="{00000000-0005-0000-0000-0000A0170000}"/>
    <cellStyle name="Accent5 162" xfId="6135" xr:uid="{00000000-0005-0000-0000-0000A1170000}"/>
    <cellStyle name="Accent5 163" xfId="6136" xr:uid="{00000000-0005-0000-0000-0000A2170000}"/>
    <cellStyle name="Accent5 164" xfId="6137" xr:uid="{00000000-0005-0000-0000-0000A3170000}"/>
    <cellStyle name="Accent5 165" xfId="6138" xr:uid="{00000000-0005-0000-0000-0000A4170000}"/>
    <cellStyle name="Accent5 166" xfId="6139" xr:uid="{00000000-0005-0000-0000-0000A5170000}"/>
    <cellStyle name="Accent5 167" xfId="6140" xr:uid="{00000000-0005-0000-0000-0000A6170000}"/>
    <cellStyle name="Accent5 168" xfId="6141" xr:uid="{00000000-0005-0000-0000-0000A7170000}"/>
    <cellStyle name="Accent5 169" xfId="6142" xr:uid="{00000000-0005-0000-0000-0000A8170000}"/>
    <cellStyle name="Accent5 17" xfId="6143" xr:uid="{00000000-0005-0000-0000-0000A9170000}"/>
    <cellStyle name="Accent5 17 2" xfId="6144" xr:uid="{00000000-0005-0000-0000-0000AA170000}"/>
    <cellStyle name="Accent5 17 2 2" xfId="6145" xr:uid="{00000000-0005-0000-0000-0000AB170000}"/>
    <cellStyle name="Accent5 17 3" xfId="6146" xr:uid="{00000000-0005-0000-0000-0000AC170000}"/>
    <cellStyle name="Accent5 170" xfId="6147" xr:uid="{00000000-0005-0000-0000-0000AD170000}"/>
    <cellStyle name="Accent5 171" xfId="6148" xr:uid="{00000000-0005-0000-0000-0000AE170000}"/>
    <cellStyle name="Accent5 172" xfId="6149" xr:uid="{00000000-0005-0000-0000-0000AF170000}"/>
    <cellStyle name="Accent5 173" xfId="6150" xr:uid="{00000000-0005-0000-0000-0000B0170000}"/>
    <cellStyle name="Accent5 174" xfId="6151" xr:uid="{00000000-0005-0000-0000-0000B1170000}"/>
    <cellStyle name="Accent5 175" xfId="6152" xr:uid="{00000000-0005-0000-0000-0000B2170000}"/>
    <cellStyle name="Accent5 176" xfId="6153" xr:uid="{00000000-0005-0000-0000-0000B3170000}"/>
    <cellStyle name="Accent5 177" xfId="6154" xr:uid="{00000000-0005-0000-0000-0000B4170000}"/>
    <cellStyle name="Accent5 178" xfId="6155" xr:uid="{00000000-0005-0000-0000-0000B5170000}"/>
    <cellStyle name="Accent5 179" xfId="6156" xr:uid="{00000000-0005-0000-0000-0000B6170000}"/>
    <cellStyle name="Accent5 18" xfId="6157" xr:uid="{00000000-0005-0000-0000-0000B7170000}"/>
    <cellStyle name="Accent5 18 2" xfId="6158" xr:uid="{00000000-0005-0000-0000-0000B8170000}"/>
    <cellStyle name="Accent5 18 2 2" xfId="6159" xr:uid="{00000000-0005-0000-0000-0000B9170000}"/>
    <cellStyle name="Accent5 18 3" xfId="6160" xr:uid="{00000000-0005-0000-0000-0000BA170000}"/>
    <cellStyle name="Accent5 19" xfId="6161" xr:uid="{00000000-0005-0000-0000-0000BB170000}"/>
    <cellStyle name="Accent5 19 2" xfId="6162" xr:uid="{00000000-0005-0000-0000-0000BC170000}"/>
    <cellStyle name="Accent5 19 2 2" xfId="6163" xr:uid="{00000000-0005-0000-0000-0000BD170000}"/>
    <cellStyle name="Accent5 19 3" xfId="6164" xr:uid="{00000000-0005-0000-0000-0000BE170000}"/>
    <cellStyle name="Accent5 2" xfId="6165" xr:uid="{00000000-0005-0000-0000-0000BF170000}"/>
    <cellStyle name="Accent5 2 10" xfId="6166" xr:uid="{00000000-0005-0000-0000-0000C0170000}"/>
    <cellStyle name="Accent5 2 10 2" xfId="6167" xr:uid="{00000000-0005-0000-0000-0000C1170000}"/>
    <cellStyle name="Accent5 2 11" xfId="6168" xr:uid="{00000000-0005-0000-0000-0000C2170000}"/>
    <cellStyle name="Accent5 2 12" xfId="6169" xr:uid="{00000000-0005-0000-0000-0000C3170000}"/>
    <cellStyle name="Accent5 2 2" xfId="6170" xr:uid="{00000000-0005-0000-0000-0000C4170000}"/>
    <cellStyle name="Accent5 2 2 2" xfId="6171" xr:uid="{00000000-0005-0000-0000-0000C5170000}"/>
    <cellStyle name="Accent5 2 2 2 2" xfId="6172" xr:uid="{00000000-0005-0000-0000-0000C6170000}"/>
    <cellStyle name="Accent5 2 2 3" xfId="6173" xr:uid="{00000000-0005-0000-0000-0000C7170000}"/>
    <cellStyle name="Accent5 2 2 3 2" xfId="6174" xr:uid="{00000000-0005-0000-0000-0000C8170000}"/>
    <cellStyle name="Accent5 2 2 3 2 2" xfId="6175" xr:uid="{00000000-0005-0000-0000-0000C9170000}"/>
    <cellStyle name="Accent5 2 2 3 3" xfId="6176" xr:uid="{00000000-0005-0000-0000-0000CA170000}"/>
    <cellStyle name="Accent5 2 2 4" xfId="6177" xr:uid="{00000000-0005-0000-0000-0000CB170000}"/>
    <cellStyle name="Accent5 2 2 4 2" xfId="6178" xr:uid="{00000000-0005-0000-0000-0000CC170000}"/>
    <cellStyle name="Accent5 2 2 5" xfId="6179" xr:uid="{00000000-0005-0000-0000-0000CD170000}"/>
    <cellStyle name="Accent5 2 3" xfId="6180" xr:uid="{00000000-0005-0000-0000-0000CE170000}"/>
    <cellStyle name="Accent5 2 3 2" xfId="6181" xr:uid="{00000000-0005-0000-0000-0000CF170000}"/>
    <cellStyle name="Accent5 2 3 2 2" xfId="6182" xr:uid="{00000000-0005-0000-0000-0000D0170000}"/>
    <cellStyle name="Accent5 2 3 3" xfId="6183" xr:uid="{00000000-0005-0000-0000-0000D1170000}"/>
    <cellStyle name="Accent5 2 3 3 2" xfId="6184" xr:uid="{00000000-0005-0000-0000-0000D2170000}"/>
    <cellStyle name="Accent5 2 3 3 2 2" xfId="6185" xr:uid="{00000000-0005-0000-0000-0000D3170000}"/>
    <cellStyle name="Accent5 2 3 3 3" xfId="6186" xr:uid="{00000000-0005-0000-0000-0000D4170000}"/>
    <cellStyle name="Accent5 2 3 4" xfId="6187" xr:uid="{00000000-0005-0000-0000-0000D5170000}"/>
    <cellStyle name="Accent5 2 4" xfId="6188" xr:uid="{00000000-0005-0000-0000-0000D6170000}"/>
    <cellStyle name="Accent5 2 4 2" xfId="6189" xr:uid="{00000000-0005-0000-0000-0000D7170000}"/>
    <cellStyle name="Accent5 2 4 2 2" xfId="6190" xr:uid="{00000000-0005-0000-0000-0000D8170000}"/>
    <cellStyle name="Accent5 2 4 3" xfId="6191" xr:uid="{00000000-0005-0000-0000-0000D9170000}"/>
    <cellStyle name="Accent5 2 5" xfId="6192" xr:uid="{00000000-0005-0000-0000-0000DA170000}"/>
    <cellStyle name="Accent5 2 5 2" xfId="6193" xr:uid="{00000000-0005-0000-0000-0000DB170000}"/>
    <cellStyle name="Accent5 2 5 2 2" xfId="6194" xr:uid="{00000000-0005-0000-0000-0000DC170000}"/>
    <cellStyle name="Accent5 2 5 3" xfId="6195" xr:uid="{00000000-0005-0000-0000-0000DD170000}"/>
    <cellStyle name="Accent5 2 5 3 2" xfId="6196" xr:uid="{00000000-0005-0000-0000-0000DE170000}"/>
    <cellStyle name="Accent5 2 5 3 2 2" xfId="6197" xr:uid="{00000000-0005-0000-0000-0000DF170000}"/>
    <cellStyle name="Accent5 2 5 3 3" xfId="6198" xr:uid="{00000000-0005-0000-0000-0000E0170000}"/>
    <cellStyle name="Accent5 2 5 4" xfId="6199" xr:uid="{00000000-0005-0000-0000-0000E1170000}"/>
    <cellStyle name="Accent5 2 6" xfId="6200" xr:uid="{00000000-0005-0000-0000-0000E2170000}"/>
    <cellStyle name="Accent5 2 6 2" xfId="6201" xr:uid="{00000000-0005-0000-0000-0000E3170000}"/>
    <cellStyle name="Accent5 2 6 2 2" xfId="6202" xr:uid="{00000000-0005-0000-0000-0000E4170000}"/>
    <cellStyle name="Accent5 2 6 3" xfId="6203" xr:uid="{00000000-0005-0000-0000-0000E5170000}"/>
    <cellStyle name="Accent5 2 6 3 2" xfId="6204" xr:uid="{00000000-0005-0000-0000-0000E6170000}"/>
    <cellStyle name="Accent5 2 6 4" xfId="6205" xr:uid="{00000000-0005-0000-0000-0000E7170000}"/>
    <cellStyle name="Accent5 2 7" xfId="6206" xr:uid="{00000000-0005-0000-0000-0000E8170000}"/>
    <cellStyle name="Accent5 2 7 2" xfId="6207" xr:uid="{00000000-0005-0000-0000-0000E9170000}"/>
    <cellStyle name="Accent5 2 8" xfId="6208" xr:uid="{00000000-0005-0000-0000-0000EA170000}"/>
    <cellStyle name="Accent5 2 8 2" xfId="6209" xr:uid="{00000000-0005-0000-0000-0000EB170000}"/>
    <cellStyle name="Accent5 2 8 2 2" xfId="6210" xr:uid="{00000000-0005-0000-0000-0000EC170000}"/>
    <cellStyle name="Accent5 2 8 3" xfId="6211" xr:uid="{00000000-0005-0000-0000-0000ED170000}"/>
    <cellStyle name="Accent5 2 9" xfId="6212" xr:uid="{00000000-0005-0000-0000-0000EE170000}"/>
    <cellStyle name="Accent5 2 9 2" xfId="6213" xr:uid="{00000000-0005-0000-0000-0000EF170000}"/>
    <cellStyle name="Accent5 2 9 2 2" xfId="6214" xr:uid="{00000000-0005-0000-0000-0000F0170000}"/>
    <cellStyle name="Accent5 2 9 3" xfId="6215" xr:uid="{00000000-0005-0000-0000-0000F1170000}"/>
    <cellStyle name="Accent5 20" xfId="6216" xr:uid="{00000000-0005-0000-0000-0000F2170000}"/>
    <cellStyle name="Accent5 20 2" xfId="6217" xr:uid="{00000000-0005-0000-0000-0000F3170000}"/>
    <cellStyle name="Accent5 20 2 2" xfId="6218" xr:uid="{00000000-0005-0000-0000-0000F4170000}"/>
    <cellStyle name="Accent5 20 3" xfId="6219" xr:uid="{00000000-0005-0000-0000-0000F5170000}"/>
    <cellStyle name="Accent5 21" xfId="6220" xr:uid="{00000000-0005-0000-0000-0000F6170000}"/>
    <cellStyle name="Accent5 21 2" xfId="6221" xr:uid="{00000000-0005-0000-0000-0000F7170000}"/>
    <cellStyle name="Accent5 21 2 2" xfId="6222" xr:uid="{00000000-0005-0000-0000-0000F8170000}"/>
    <cellStyle name="Accent5 21 3" xfId="6223" xr:uid="{00000000-0005-0000-0000-0000F9170000}"/>
    <cellStyle name="Accent5 22" xfId="6224" xr:uid="{00000000-0005-0000-0000-0000FA170000}"/>
    <cellStyle name="Accent5 22 2" xfId="6225" xr:uid="{00000000-0005-0000-0000-0000FB170000}"/>
    <cellStyle name="Accent5 22 2 2" xfId="6226" xr:uid="{00000000-0005-0000-0000-0000FC170000}"/>
    <cellStyle name="Accent5 22 3" xfId="6227" xr:uid="{00000000-0005-0000-0000-0000FD170000}"/>
    <cellStyle name="Accent5 23" xfId="6228" xr:uid="{00000000-0005-0000-0000-0000FE170000}"/>
    <cellStyle name="Accent5 23 2" xfId="6229" xr:uid="{00000000-0005-0000-0000-0000FF170000}"/>
    <cellStyle name="Accent5 23 2 2" xfId="6230" xr:uid="{00000000-0005-0000-0000-000000180000}"/>
    <cellStyle name="Accent5 23 3" xfId="6231" xr:uid="{00000000-0005-0000-0000-000001180000}"/>
    <cellStyle name="Accent5 24" xfId="6232" xr:uid="{00000000-0005-0000-0000-000002180000}"/>
    <cellStyle name="Accent5 24 2" xfId="6233" xr:uid="{00000000-0005-0000-0000-000003180000}"/>
    <cellStyle name="Accent5 24 2 2" xfId="6234" xr:uid="{00000000-0005-0000-0000-000004180000}"/>
    <cellStyle name="Accent5 24 3" xfId="6235" xr:uid="{00000000-0005-0000-0000-000005180000}"/>
    <cellStyle name="Accent5 25" xfId="6236" xr:uid="{00000000-0005-0000-0000-000006180000}"/>
    <cellStyle name="Accent5 25 2" xfId="6237" xr:uid="{00000000-0005-0000-0000-000007180000}"/>
    <cellStyle name="Accent5 25 2 2" xfId="6238" xr:uid="{00000000-0005-0000-0000-000008180000}"/>
    <cellStyle name="Accent5 25 3" xfId="6239" xr:uid="{00000000-0005-0000-0000-000009180000}"/>
    <cellStyle name="Accent5 26" xfId="6240" xr:uid="{00000000-0005-0000-0000-00000A180000}"/>
    <cellStyle name="Accent5 26 2" xfId="6241" xr:uid="{00000000-0005-0000-0000-00000B180000}"/>
    <cellStyle name="Accent5 26 2 2" xfId="6242" xr:uid="{00000000-0005-0000-0000-00000C180000}"/>
    <cellStyle name="Accent5 26 3" xfId="6243" xr:uid="{00000000-0005-0000-0000-00000D180000}"/>
    <cellStyle name="Accent5 27" xfId="6244" xr:uid="{00000000-0005-0000-0000-00000E180000}"/>
    <cellStyle name="Accent5 27 2" xfId="6245" xr:uid="{00000000-0005-0000-0000-00000F180000}"/>
    <cellStyle name="Accent5 27 2 2" xfId="6246" xr:uid="{00000000-0005-0000-0000-000010180000}"/>
    <cellStyle name="Accent5 27 3" xfId="6247" xr:uid="{00000000-0005-0000-0000-000011180000}"/>
    <cellStyle name="Accent5 28" xfId="6248" xr:uid="{00000000-0005-0000-0000-000012180000}"/>
    <cellStyle name="Accent5 28 2" xfId="6249" xr:uid="{00000000-0005-0000-0000-000013180000}"/>
    <cellStyle name="Accent5 28 2 2" xfId="6250" xr:uid="{00000000-0005-0000-0000-000014180000}"/>
    <cellStyle name="Accent5 28 3" xfId="6251" xr:uid="{00000000-0005-0000-0000-000015180000}"/>
    <cellStyle name="Accent5 29" xfId="6252" xr:uid="{00000000-0005-0000-0000-000016180000}"/>
    <cellStyle name="Accent5 29 2" xfId="6253" xr:uid="{00000000-0005-0000-0000-000017180000}"/>
    <cellStyle name="Accent5 29 2 2" xfId="6254" xr:uid="{00000000-0005-0000-0000-000018180000}"/>
    <cellStyle name="Accent5 29 3" xfId="6255" xr:uid="{00000000-0005-0000-0000-000019180000}"/>
    <cellStyle name="Accent5 3" xfId="6256" xr:uid="{00000000-0005-0000-0000-00001A180000}"/>
    <cellStyle name="Accent5 3 10" xfId="6257" xr:uid="{00000000-0005-0000-0000-00001B180000}"/>
    <cellStyle name="Accent5 3 10 2" xfId="6258" xr:uid="{00000000-0005-0000-0000-00001C180000}"/>
    <cellStyle name="Accent5 3 10 2 2" xfId="6259" xr:uid="{00000000-0005-0000-0000-00001D180000}"/>
    <cellStyle name="Accent5 3 10 3" xfId="6260" xr:uid="{00000000-0005-0000-0000-00001E180000}"/>
    <cellStyle name="Accent5 3 11" xfId="6261" xr:uid="{00000000-0005-0000-0000-00001F180000}"/>
    <cellStyle name="Accent5 3 11 2" xfId="6262" xr:uid="{00000000-0005-0000-0000-000020180000}"/>
    <cellStyle name="Accent5 3 12" xfId="6263" xr:uid="{00000000-0005-0000-0000-000021180000}"/>
    <cellStyle name="Accent5 3 2" xfId="6264" xr:uid="{00000000-0005-0000-0000-000022180000}"/>
    <cellStyle name="Accent5 3 2 2" xfId="6265" xr:uid="{00000000-0005-0000-0000-000023180000}"/>
    <cellStyle name="Accent5 3 2 2 2" xfId="6266" xr:uid="{00000000-0005-0000-0000-000024180000}"/>
    <cellStyle name="Accent5 3 2 3" xfId="6267" xr:uid="{00000000-0005-0000-0000-000025180000}"/>
    <cellStyle name="Accent5 3 2 3 2" xfId="6268" xr:uid="{00000000-0005-0000-0000-000026180000}"/>
    <cellStyle name="Accent5 3 2 3 2 2" xfId="6269" xr:uid="{00000000-0005-0000-0000-000027180000}"/>
    <cellStyle name="Accent5 3 2 3 3" xfId="6270" xr:uid="{00000000-0005-0000-0000-000028180000}"/>
    <cellStyle name="Accent5 3 2 4" xfId="6271" xr:uid="{00000000-0005-0000-0000-000029180000}"/>
    <cellStyle name="Accent5 3 3" xfId="6272" xr:uid="{00000000-0005-0000-0000-00002A180000}"/>
    <cellStyle name="Accent5 3 3 2" xfId="6273" xr:uid="{00000000-0005-0000-0000-00002B180000}"/>
    <cellStyle name="Accent5 3 3 2 2" xfId="6274" xr:uid="{00000000-0005-0000-0000-00002C180000}"/>
    <cellStyle name="Accent5 3 3 3" xfId="6275" xr:uid="{00000000-0005-0000-0000-00002D180000}"/>
    <cellStyle name="Accent5 3 3 3 2" xfId="6276" xr:uid="{00000000-0005-0000-0000-00002E180000}"/>
    <cellStyle name="Accent5 3 3 3 2 2" xfId="6277" xr:uid="{00000000-0005-0000-0000-00002F180000}"/>
    <cellStyle name="Accent5 3 3 3 3" xfId="6278" xr:uid="{00000000-0005-0000-0000-000030180000}"/>
    <cellStyle name="Accent5 3 3 4" xfId="6279" xr:uid="{00000000-0005-0000-0000-000031180000}"/>
    <cellStyle name="Accent5 3 4" xfId="6280" xr:uid="{00000000-0005-0000-0000-000032180000}"/>
    <cellStyle name="Accent5 3 4 2" xfId="6281" xr:uid="{00000000-0005-0000-0000-000033180000}"/>
    <cellStyle name="Accent5 3 4 2 2" xfId="6282" xr:uid="{00000000-0005-0000-0000-000034180000}"/>
    <cellStyle name="Accent5 3 4 3" xfId="6283" xr:uid="{00000000-0005-0000-0000-000035180000}"/>
    <cellStyle name="Accent5 3 5" xfId="6284" xr:uid="{00000000-0005-0000-0000-000036180000}"/>
    <cellStyle name="Accent5 3 5 2" xfId="6285" xr:uid="{00000000-0005-0000-0000-000037180000}"/>
    <cellStyle name="Accent5 3 5 2 2" xfId="6286" xr:uid="{00000000-0005-0000-0000-000038180000}"/>
    <cellStyle name="Accent5 3 5 3" xfId="6287" xr:uid="{00000000-0005-0000-0000-000039180000}"/>
    <cellStyle name="Accent5 3 5 3 2" xfId="6288" xr:uid="{00000000-0005-0000-0000-00003A180000}"/>
    <cellStyle name="Accent5 3 5 3 2 2" xfId="6289" xr:uid="{00000000-0005-0000-0000-00003B180000}"/>
    <cellStyle name="Accent5 3 5 3 3" xfId="6290" xr:uid="{00000000-0005-0000-0000-00003C180000}"/>
    <cellStyle name="Accent5 3 5 4" xfId="6291" xr:uid="{00000000-0005-0000-0000-00003D180000}"/>
    <cellStyle name="Accent5 3 6" xfId="6292" xr:uid="{00000000-0005-0000-0000-00003E180000}"/>
    <cellStyle name="Accent5 3 6 2" xfId="6293" xr:uid="{00000000-0005-0000-0000-00003F180000}"/>
    <cellStyle name="Accent5 3 7" xfId="6294" xr:uid="{00000000-0005-0000-0000-000040180000}"/>
    <cellStyle name="Accent5 3 7 2" xfId="6295" xr:uid="{00000000-0005-0000-0000-000041180000}"/>
    <cellStyle name="Accent5 3 8" xfId="6296" xr:uid="{00000000-0005-0000-0000-000042180000}"/>
    <cellStyle name="Accent5 3 8 2" xfId="6297" xr:uid="{00000000-0005-0000-0000-000043180000}"/>
    <cellStyle name="Accent5 3 8 2 2" xfId="6298" xr:uid="{00000000-0005-0000-0000-000044180000}"/>
    <cellStyle name="Accent5 3 8 3" xfId="6299" xr:uid="{00000000-0005-0000-0000-000045180000}"/>
    <cellStyle name="Accent5 3 9" xfId="6300" xr:uid="{00000000-0005-0000-0000-000046180000}"/>
    <cellStyle name="Accent5 3 9 2" xfId="6301" xr:uid="{00000000-0005-0000-0000-000047180000}"/>
    <cellStyle name="Accent5 3 9 2 2" xfId="6302" xr:uid="{00000000-0005-0000-0000-000048180000}"/>
    <cellStyle name="Accent5 3 9 3" xfId="6303" xr:uid="{00000000-0005-0000-0000-000049180000}"/>
    <cellStyle name="Accent5 30" xfId="6304" xr:uid="{00000000-0005-0000-0000-00004A180000}"/>
    <cellStyle name="Accent5 30 2" xfId="6305" xr:uid="{00000000-0005-0000-0000-00004B180000}"/>
    <cellStyle name="Accent5 30 2 2" xfId="6306" xr:uid="{00000000-0005-0000-0000-00004C180000}"/>
    <cellStyle name="Accent5 30 3" xfId="6307" xr:uid="{00000000-0005-0000-0000-00004D180000}"/>
    <cellStyle name="Accent5 31" xfId="6308" xr:uid="{00000000-0005-0000-0000-00004E180000}"/>
    <cellStyle name="Accent5 31 2" xfId="6309" xr:uid="{00000000-0005-0000-0000-00004F180000}"/>
    <cellStyle name="Accent5 31 2 2" xfId="6310" xr:uid="{00000000-0005-0000-0000-000050180000}"/>
    <cellStyle name="Accent5 31 3" xfId="6311" xr:uid="{00000000-0005-0000-0000-000051180000}"/>
    <cellStyle name="Accent5 32" xfId="6312" xr:uid="{00000000-0005-0000-0000-000052180000}"/>
    <cellStyle name="Accent5 32 2" xfId="6313" xr:uid="{00000000-0005-0000-0000-000053180000}"/>
    <cellStyle name="Accent5 32 2 2" xfId="6314" xr:uid="{00000000-0005-0000-0000-000054180000}"/>
    <cellStyle name="Accent5 32 3" xfId="6315" xr:uid="{00000000-0005-0000-0000-000055180000}"/>
    <cellStyle name="Accent5 33" xfId="6316" xr:uid="{00000000-0005-0000-0000-000056180000}"/>
    <cellStyle name="Accent5 33 2" xfId="6317" xr:uid="{00000000-0005-0000-0000-000057180000}"/>
    <cellStyle name="Accent5 33 2 2" xfId="6318" xr:uid="{00000000-0005-0000-0000-000058180000}"/>
    <cellStyle name="Accent5 33 3" xfId="6319" xr:uid="{00000000-0005-0000-0000-000059180000}"/>
    <cellStyle name="Accent5 34" xfId="6320" xr:uid="{00000000-0005-0000-0000-00005A180000}"/>
    <cellStyle name="Accent5 34 2" xfId="6321" xr:uid="{00000000-0005-0000-0000-00005B180000}"/>
    <cellStyle name="Accent5 34 2 2" xfId="6322" xr:uid="{00000000-0005-0000-0000-00005C180000}"/>
    <cellStyle name="Accent5 34 3" xfId="6323" xr:uid="{00000000-0005-0000-0000-00005D180000}"/>
    <cellStyle name="Accent5 35" xfId="6324" xr:uid="{00000000-0005-0000-0000-00005E180000}"/>
    <cellStyle name="Accent5 35 2" xfId="6325" xr:uid="{00000000-0005-0000-0000-00005F180000}"/>
    <cellStyle name="Accent5 35 2 2" xfId="6326" xr:uid="{00000000-0005-0000-0000-000060180000}"/>
    <cellStyle name="Accent5 35 3" xfId="6327" xr:uid="{00000000-0005-0000-0000-000061180000}"/>
    <cellStyle name="Accent5 36" xfId="6328" xr:uid="{00000000-0005-0000-0000-000062180000}"/>
    <cellStyle name="Accent5 36 2" xfId="6329" xr:uid="{00000000-0005-0000-0000-000063180000}"/>
    <cellStyle name="Accent5 36 2 2" xfId="6330" xr:uid="{00000000-0005-0000-0000-000064180000}"/>
    <cellStyle name="Accent5 36 3" xfId="6331" xr:uid="{00000000-0005-0000-0000-000065180000}"/>
    <cellStyle name="Accent5 37" xfId="6332" xr:uid="{00000000-0005-0000-0000-000066180000}"/>
    <cellStyle name="Accent5 37 2" xfId="6333" xr:uid="{00000000-0005-0000-0000-000067180000}"/>
    <cellStyle name="Accent5 37 2 2" xfId="6334" xr:uid="{00000000-0005-0000-0000-000068180000}"/>
    <cellStyle name="Accent5 37 3" xfId="6335" xr:uid="{00000000-0005-0000-0000-000069180000}"/>
    <cellStyle name="Accent5 38" xfId="6336" xr:uid="{00000000-0005-0000-0000-00006A180000}"/>
    <cellStyle name="Accent5 38 2" xfId="6337" xr:uid="{00000000-0005-0000-0000-00006B180000}"/>
    <cellStyle name="Accent5 38 2 2" xfId="6338" xr:uid="{00000000-0005-0000-0000-00006C180000}"/>
    <cellStyle name="Accent5 38 3" xfId="6339" xr:uid="{00000000-0005-0000-0000-00006D180000}"/>
    <cellStyle name="Accent5 39" xfId="6340" xr:uid="{00000000-0005-0000-0000-00006E180000}"/>
    <cellStyle name="Accent5 39 2" xfId="6341" xr:uid="{00000000-0005-0000-0000-00006F180000}"/>
    <cellStyle name="Accent5 39 2 2" xfId="6342" xr:uid="{00000000-0005-0000-0000-000070180000}"/>
    <cellStyle name="Accent5 39 3" xfId="6343" xr:uid="{00000000-0005-0000-0000-000071180000}"/>
    <cellStyle name="Accent5 4" xfId="6344" xr:uid="{00000000-0005-0000-0000-000072180000}"/>
    <cellStyle name="Accent5 4 2" xfId="6345" xr:uid="{00000000-0005-0000-0000-000073180000}"/>
    <cellStyle name="Accent5 4 2 2" xfId="6346" xr:uid="{00000000-0005-0000-0000-000074180000}"/>
    <cellStyle name="Accent5 4 2 2 2" xfId="6347" xr:uid="{00000000-0005-0000-0000-000075180000}"/>
    <cellStyle name="Accent5 4 2 3" xfId="6348" xr:uid="{00000000-0005-0000-0000-000076180000}"/>
    <cellStyle name="Accent5 4 2 3 2" xfId="6349" xr:uid="{00000000-0005-0000-0000-000077180000}"/>
    <cellStyle name="Accent5 4 2 3 2 2" xfId="6350" xr:uid="{00000000-0005-0000-0000-000078180000}"/>
    <cellStyle name="Accent5 4 2 3 3" xfId="6351" xr:uid="{00000000-0005-0000-0000-000079180000}"/>
    <cellStyle name="Accent5 4 2 4" xfId="6352" xr:uid="{00000000-0005-0000-0000-00007A180000}"/>
    <cellStyle name="Accent5 4 3" xfId="6353" xr:uid="{00000000-0005-0000-0000-00007B180000}"/>
    <cellStyle name="Accent5 4 3 2" xfId="6354" xr:uid="{00000000-0005-0000-0000-00007C180000}"/>
    <cellStyle name="Accent5 4 3 2 2" xfId="6355" xr:uid="{00000000-0005-0000-0000-00007D180000}"/>
    <cellStyle name="Accent5 4 3 3" xfId="6356" xr:uid="{00000000-0005-0000-0000-00007E180000}"/>
    <cellStyle name="Accent5 4 3 3 2" xfId="6357" xr:uid="{00000000-0005-0000-0000-00007F180000}"/>
    <cellStyle name="Accent5 4 3 3 2 2" xfId="6358" xr:uid="{00000000-0005-0000-0000-000080180000}"/>
    <cellStyle name="Accent5 4 3 3 3" xfId="6359" xr:uid="{00000000-0005-0000-0000-000081180000}"/>
    <cellStyle name="Accent5 4 3 4" xfId="6360" xr:uid="{00000000-0005-0000-0000-000082180000}"/>
    <cellStyle name="Accent5 4 4" xfId="6361" xr:uid="{00000000-0005-0000-0000-000083180000}"/>
    <cellStyle name="Accent5 4 4 2" xfId="6362" xr:uid="{00000000-0005-0000-0000-000084180000}"/>
    <cellStyle name="Accent5 4 4 2 2" xfId="6363" xr:uid="{00000000-0005-0000-0000-000085180000}"/>
    <cellStyle name="Accent5 4 4 3" xfId="6364" xr:uid="{00000000-0005-0000-0000-000086180000}"/>
    <cellStyle name="Accent5 4 5" xfId="6365" xr:uid="{00000000-0005-0000-0000-000087180000}"/>
    <cellStyle name="Accent5 4 5 2" xfId="6366" xr:uid="{00000000-0005-0000-0000-000088180000}"/>
    <cellStyle name="Accent5 4 6" xfId="6367" xr:uid="{00000000-0005-0000-0000-000089180000}"/>
    <cellStyle name="Accent5 4 6 2" xfId="6368" xr:uid="{00000000-0005-0000-0000-00008A180000}"/>
    <cellStyle name="Accent5 4 6 2 2" xfId="6369" xr:uid="{00000000-0005-0000-0000-00008B180000}"/>
    <cellStyle name="Accent5 4 6 3" xfId="6370" xr:uid="{00000000-0005-0000-0000-00008C180000}"/>
    <cellStyle name="Accent5 4 7" xfId="6371" xr:uid="{00000000-0005-0000-0000-00008D180000}"/>
    <cellStyle name="Accent5 4 7 2" xfId="6372" xr:uid="{00000000-0005-0000-0000-00008E180000}"/>
    <cellStyle name="Accent5 4 7 2 2" xfId="6373" xr:uid="{00000000-0005-0000-0000-00008F180000}"/>
    <cellStyle name="Accent5 4 7 3" xfId="6374" xr:uid="{00000000-0005-0000-0000-000090180000}"/>
    <cellStyle name="Accent5 4 8" xfId="6375" xr:uid="{00000000-0005-0000-0000-000091180000}"/>
    <cellStyle name="Accent5 40" xfId="6376" xr:uid="{00000000-0005-0000-0000-000092180000}"/>
    <cellStyle name="Accent5 40 2" xfId="6377" xr:uid="{00000000-0005-0000-0000-000093180000}"/>
    <cellStyle name="Accent5 40 2 2" xfId="6378" xr:uid="{00000000-0005-0000-0000-000094180000}"/>
    <cellStyle name="Accent5 40 3" xfId="6379" xr:uid="{00000000-0005-0000-0000-000095180000}"/>
    <cellStyle name="Accent5 41" xfId="6380" xr:uid="{00000000-0005-0000-0000-000096180000}"/>
    <cellStyle name="Accent5 41 2" xfId="6381" xr:uid="{00000000-0005-0000-0000-000097180000}"/>
    <cellStyle name="Accent5 41 2 2" xfId="6382" xr:uid="{00000000-0005-0000-0000-000098180000}"/>
    <cellStyle name="Accent5 41 3" xfId="6383" xr:uid="{00000000-0005-0000-0000-000099180000}"/>
    <cellStyle name="Accent5 42" xfId="6384" xr:uid="{00000000-0005-0000-0000-00009A180000}"/>
    <cellStyle name="Accent5 42 2" xfId="6385" xr:uid="{00000000-0005-0000-0000-00009B180000}"/>
    <cellStyle name="Accent5 42 2 2" xfId="6386" xr:uid="{00000000-0005-0000-0000-00009C180000}"/>
    <cellStyle name="Accent5 42 3" xfId="6387" xr:uid="{00000000-0005-0000-0000-00009D180000}"/>
    <cellStyle name="Accent5 43" xfId="6388" xr:uid="{00000000-0005-0000-0000-00009E180000}"/>
    <cellStyle name="Accent5 43 2" xfId="6389" xr:uid="{00000000-0005-0000-0000-00009F180000}"/>
    <cellStyle name="Accent5 43 2 2" xfId="6390" xr:uid="{00000000-0005-0000-0000-0000A0180000}"/>
    <cellStyle name="Accent5 43 3" xfId="6391" xr:uid="{00000000-0005-0000-0000-0000A1180000}"/>
    <cellStyle name="Accent5 44" xfId="6392" xr:uid="{00000000-0005-0000-0000-0000A2180000}"/>
    <cellStyle name="Accent5 44 2" xfId="6393" xr:uid="{00000000-0005-0000-0000-0000A3180000}"/>
    <cellStyle name="Accent5 44 2 2" xfId="6394" xr:uid="{00000000-0005-0000-0000-0000A4180000}"/>
    <cellStyle name="Accent5 44 3" xfId="6395" xr:uid="{00000000-0005-0000-0000-0000A5180000}"/>
    <cellStyle name="Accent5 45" xfId="6396" xr:uid="{00000000-0005-0000-0000-0000A6180000}"/>
    <cellStyle name="Accent5 45 2" xfId="6397" xr:uid="{00000000-0005-0000-0000-0000A7180000}"/>
    <cellStyle name="Accent5 45 2 2" xfId="6398" xr:uid="{00000000-0005-0000-0000-0000A8180000}"/>
    <cellStyle name="Accent5 45 3" xfId="6399" xr:uid="{00000000-0005-0000-0000-0000A9180000}"/>
    <cellStyle name="Accent5 46" xfId="6400" xr:uid="{00000000-0005-0000-0000-0000AA180000}"/>
    <cellStyle name="Accent5 46 2" xfId="6401" xr:uid="{00000000-0005-0000-0000-0000AB180000}"/>
    <cellStyle name="Accent5 46 2 2" xfId="6402" xr:uid="{00000000-0005-0000-0000-0000AC180000}"/>
    <cellStyle name="Accent5 46 3" xfId="6403" xr:uid="{00000000-0005-0000-0000-0000AD180000}"/>
    <cellStyle name="Accent5 47" xfId="6404" xr:uid="{00000000-0005-0000-0000-0000AE180000}"/>
    <cellStyle name="Accent5 47 2" xfId="6405" xr:uid="{00000000-0005-0000-0000-0000AF180000}"/>
    <cellStyle name="Accent5 47 2 2" xfId="6406" xr:uid="{00000000-0005-0000-0000-0000B0180000}"/>
    <cellStyle name="Accent5 47 3" xfId="6407" xr:uid="{00000000-0005-0000-0000-0000B1180000}"/>
    <cellStyle name="Accent5 48" xfId="6408" xr:uid="{00000000-0005-0000-0000-0000B2180000}"/>
    <cellStyle name="Accent5 48 2" xfId="6409" xr:uid="{00000000-0005-0000-0000-0000B3180000}"/>
    <cellStyle name="Accent5 48 2 2" xfId="6410" xr:uid="{00000000-0005-0000-0000-0000B4180000}"/>
    <cellStyle name="Accent5 48 3" xfId="6411" xr:uid="{00000000-0005-0000-0000-0000B5180000}"/>
    <cellStyle name="Accent5 48 3 2" xfId="6412" xr:uid="{00000000-0005-0000-0000-0000B6180000}"/>
    <cellStyle name="Accent5 48 3 2 2" xfId="6413" xr:uid="{00000000-0005-0000-0000-0000B7180000}"/>
    <cellStyle name="Accent5 48 3 3" xfId="6414" xr:uid="{00000000-0005-0000-0000-0000B8180000}"/>
    <cellStyle name="Accent5 48 4" xfId="6415" xr:uid="{00000000-0005-0000-0000-0000B9180000}"/>
    <cellStyle name="Accent5 49" xfId="6416" xr:uid="{00000000-0005-0000-0000-0000BA180000}"/>
    <cellStyle name="Accent5 49 2" xfId="6417" xr:uid="{00000000-0005-0000-0000-0000BB180000}"/>
    <cellStyle name="Accent5 49 2 2" xfId="6418" xr:uid="{00000000-0005-0000-0000-0000BC180000}"/>
    <cellStyle name="Accent5 49 3" xfId="6419" xr:uid="{00000000-0005-0000-0000-0000BD180000}"/>
    <cellStyle name="Accent5 49 3 2" xfId="6420" xr:uid="{00000000-0005-0000-0000-0000BE180000}"/>
    <cellStyle name="Accent5 49 3 2 2" xfId="6421" xr:uid="{00000000-0005-0000-0000-0000BF180000}"/>
    <cellStyle name="Accent5 49 3 3" xfId="6422" xr:uid="{00000000-0005-0000-0000-0000C0180000}"/>
    <cellStyle name="Accent5 49 4" xfId="6423" xr:uid="{00000000-0005-0000-0000-0000C1180000}"/>
    <cellStyle name="Accent5 5" xfId="6424" xr:uid="{00000000-0005-0000-0000-0000C2180000}"/>
    <cellStyle name="Accent5 5 2" xfId="6425" xr:uid="{00000000-0005-0000-0000-0000C3180000}"/>
    <cellStyle name="Accent5 5 2 2" xfId="6426" xr:uid="{00000000-0005-0000-0000-0000C4180000}"/>
    <cellStyle name="Accent5 5 2 2 2" xfId="6427" xr:uid="{00000000-0005-0000-0000-0000C5180000}"/>
    <cellStyle name="Accent5 5 2 3" xfId="6428" xr:uid="{00000000-0005-0000-0000-0000C6180000}"/>
    <cellStyle name="Accent5 5 2 3 2" xfId="6429" xr:uid="{00000000-0005-0000-0000-0000C7180000}"/>
    <cellStyle name="Accent5 5 2 3 2 2" xfId="6430" xr:uid="{00000000-0005-0000-0000-0000C8180000}"/>
    <cellStyle name="Accent5 5 2 3 3" xfId="6431" xr:uid="{00000000-0005-0000-0000-0000C9180000}"/>
    <cellStyle name="Accent5 5 2 4" xfId="6432" xr:uid="{00000000-0005-0000-0000-0000CA180000}"/>
    <cellStyle name="Accent5 5 3" xfId="6433" xr:uid="{00000000-0005-0000-0000-0000CB180000}"/>
    <cellStyle name="Accent5 5 3 2" xfId="6434" xr:uid="{00000000-0005-0000-0000-0000CC180000}"/>
    <cellStyle name="Accent5 5 3 2 2" xfId="6435" xr:uid="{00000000-0005-0000-0000-0000CD180000}"/>
    <cellStyle name="Accent5 5 3 3" xfId="6436" xr:uid="{00000000-0005-0000-0000-0000CE180000}"/>
    <cellStyle name="Accent5 5 3 3 2" xfId="6437" xr:uid="{00000000-0005-0000-0000-0000CF180000}"/>
    <cellStyle name="Accent5 5 3 3 2 2" xfId="6438" xr:uid="{00000000-0005-0000-0000-0000D0180000}"/>
    <cellStyle name="Accent5 5 3 3 3" xfId="6439" xr:uid="{00000000-0005-0000-0000-0000D1180000}"/>
    <cellStyle name="Accent5 5 3 4" xfId="6440" xr:uid="{00000000-0005-0000-0000-0000D2180000}"/>
    <cellStyle name="Accent5 5 4" xfId="6441" xr:uid="{00000000-0005-0000-0000-0000D3180000}"/>
    <cellStyle name="Accent5 5 4 2" xfId="6442" xr:uid="{00000000-0005-0000-0000-0000D4180000}"/>
    <cellStyle name="Accent5 5 5" xfId="6443" xr:uid="{00000000-0005-0000-0000-0000D5180000}"/>
    <cellStyle name="Accent5 5 5 2" xfId="6444" xr:uid="{00000000-0005-0000-0000-0000D6180000}"/>
    <cellStyle name="Accent5 5 5 2 2" xfId="6445" xr:uid="{00000000-0005-0000-0000-0000D7180000}"/>
    <cellStyle name="Accent5 5 5 3" xfId="6446" xr:uid="{00000000-0005-0000-0000-0000D8180000}"/>
    <cellStyle name="Accent5 5 6" xfId="6447" xr:uid="{00000000-0005-0000-0000-0000D9180000}"/>
    <cellStyle name="Accent5 5 6 2" xfId="6448" xr:uid="{00000000-0005-0000-0000-0000DA180000}"/>
    <cellStyle name="Accent5 5 7" xfId="6449" xr:uid="{00000000-0005-0000-0000-0000DB180000}"/>
    <cellStyle name="Accent5 50" xfId="6450" xr:uid="{00000000-0005-0000-0000-0000DC180000}"/>
    <cellStyle name="Accent5 50 2" xfId="6451" xr:uid="{00000000-0005-0000-0000-0000DD180000}"/>
    <cellStyle name="Accent5 50 2 2" xfId="6452" xr:uid="{00000000-0005-0000-0000-0000DE180000}"/>
    <cellStyle name="Accent5 50 3" xfId="6453" xr:uid="{00000000-0005-0000-0000-0000DF180000}"/>
    <cellStyle name="Accent5 50 3 2" xfId="6454" xr:uid="{00000000-0005-0000-0000-0000E0180000}"/>
    <cellStyle name="Accent5 50 3 2 2" xfId="6455" xr:uid="{00000000-0005-0000-0000-0000E1180000}"/>
    <cellStyle name="Accent5 50 3 3" xfId="6456" xr:uid="{00000000-0005-0000-0000-0000E2180000}"/>
    <cellStyle name="Accent5 50 4" xfId="6457" xr:uid="{00000000-0005-0000-0000-0000E3180000}"/>
    <cellStyle name="Accent5 51" xfId="6458" xr:uid="{00000000-0005-0000-0000-0000E4180000}"/>
    <cellStyle name="Accent5 51 2" xfId="6459" xr:uid="{00000000-0005-0000-0000-0000E5180000}"/>
    <cellStyle name="Accent5 51 2 2" xfId="6460" xr:uid="{00000000-0005-0000-0000-0000E6180000}"/>
    <cellStyle name="Accent5 51 3" xfId="6461" xr:uid="{00000000-0005-0000-0000-0000E7180000}"/>
    <cellStyle name="Accent5 51 3 2" xfId="6462" xr:uid="{00000000-0005-0000-0000-0000E8180000}"/>
    <cellStyle name="Accent5 51 3 2 2" xfId="6463" xr:uid="{00000000-0005-0000-0000-0000E9180000}"/>
    <cellStyle name="Accent5 51 3 3" xfId="6464" xr:uid="{00000000-0005-0000-0000-0000EA180000}"/>
    <cellStyle name="Accent5 51 4" xfId="6465" xr:uid="{00000000-0005-0000-0000-0000EB180000}"/>
    <cellStyle name="Accent5 52" xfId="6466" xr:uid="{00000000-0005-0000-0000-0000EC180000}"/>
    <cellStyle name="Accent5 52 2" xfId="6467" xr:uid="{00000000-0005-0000-0000-0000ED180000}"/>
    <cellStyle name="Accent5 52 2 2" xfId="6468" xr:uid="{00000000-0005-0000-0000-0000EE180000}"/>
    <cellStyle name="Accent5 52 3" xfId="6469" xr:uid="{00000000-0005-0000-0000-0000EF180000}"/>
    <cellStyle name="Accent5 53" xfId="6470" xr:uid="{00000000-0005-0000-0000-0000F0180000}"/>
    <cellStyle name="Accent5 53 2" xfId="6471" xr:uid="{00000000-0005-0000-0000-0000F1180000}"/>
    <cellStyle name="Accent5 53 2 2" xfId="6472" xr:uid="{00000000-0005-0000-0000-0000F2180000}"/>
    <cellStyle name="Accent5 53 3" xfId="6473" xr:uid="{00000000-0005-0000-0000-0000F3180000}"/>
    <cellStyle name="Accent5 54" xfId="6474" xr:uid="{00000000-0005-0000-0000-0000F4180000}"/>
    <cellStyle name="Accent5 54 2" xfId="6475" xr:uid="{00000000-0005-0000-0000-0000F5180000}"/>
    <cellStyle name="Accent5 54 2 2" xfId="6476" xr:uid="{00000000-0005-0000-0000-0000F6180000}"/>
    <cellStyle name="Accent5 54 3" xfId="6477" xr:uid="{00000000-0005-0000-0000-0000F7180000}"/>
    <cellStyle name="Accent5 55" xfId="6478" xr:uid="{00000000-0005-0000-0000-0000F8180000}"/>
    <cellStyle name="Accent5 55 2" xfId="6479" xr:uid="{00000000-0005-0000-0000-0000F9180000}"/>
    <cellStyle name="Accent5 55 2 2" xfId="6480" xr:uid="{00000000-0005-0000-0000-0000FA180000}"/>
    <cellStyle name="Accent5 55 3" xfId="6481" xr:uid="{00000000-0005-0000-0000-0000FB180000}"/>
    <cellStyle name="Accent5 56" xfId="6482" xr:uid="{00000000-0005-0000-0000-0000FC180000}"/>
    <cellStyle name="Accent5 56 2" xfId="6483" xr:uid="{00000000-0005-0000-0000-0000FD180000}"/>
    <cellStyle name="Accent5 56 2 2" xfId="6484" xr:uid="{00000000-0005-0000-0000-0000FE180000}"/>
    <cellStyle name="Accent5 56 3" xfId="6485" xr:uid="{00000000-0005-0000-0000-0000FF180000}"/>
    <cellStyle name="Accent5 57" xfId="6486" xr:uid="{00000000-0005-0000-0000-000000190000}"/>
    <cellStyle name="Accent5 57 2" xfId="6487" xr:uid="{00000000-0005-0000-0000-000001190000}"/>
    <cellStyle name="Accent5 57 2 2" xfId="6488" xr:uid="{00000000-0005-0000-0000-000002190000}"/>
    <cellStyle name="Accent5 57 3" xfId="6489" xr:uid="{00000000-0005-0000-0000-000003190000}"/>
    <cellStyle name="Accent5 58" xfId="6490" xr:uid="{00000000-0005-0000-0000-000004190000}"/>
    <cellStyle name="Accent5 58 2" xfId="6491" xr:uid="{00000000-0005-0000-0000-000005190000}"/>
    <cellStyle name="Accent5 58 2 2" xfId="6492" xr:uid="{00000000-0005-0000-0000-000006190000}"/>
    <cellStyle name="Accent5 58 3" xfId="6493" xr:uid="{00000000-0005-0000-0000-000007190000}"/>
    <cellStyle name="Accent5 58 3 2" xfId="6494" xr:uid="{00000000-0005-0000-0000-000008190000}"/>
    <cellStyle name="Accent5 58 3 2 2" xfId="6495" xr:uid="{00000000-0005-0000-0000-000009190000}"/>
    <cellStyle name="Accent5 58 3 3" xfId="6496" xr:uid="{00000000-0005-0000-0000-00000A190000}"/>
    <cellStyle name="Accent5 58 4" xfId="6497" xr:uid="{00000000-0005-0000-0000-00000B190000}"/>
    <cellStyle name="Accent5 59" xfId="6498" xr:uid="{00000000-0005-0000-0000-00000C190000}"/>
    <cellStyle name="Accent5 59 2" xfId="6499" xr:uid="{00000000-0005-0000-0000-00000D190000}"/>
    <cellStyle name="Accent5 59 2 2" xfId="6500" xr:uid="{00000000-0005-0000-0000-00000E190000}"/>
    <cellStyle name="Accent5 59 3" xfId="6501" xr:uid="{00000000-0005-0000-0000-00000F190000}"/>
    <cellStyle name="Accent5 59 3 2" xfId="6502" xr:uid="{00000000-0005-0000-0000-000010190000}"/>
    <cellStyle name="Accent5 59 3 2 2" xfId="6503" xr:uid="{00000000-0005-0000-0000-000011190000}"/>
    <cellStyle name="Accent5 59 3 3" xfId="6504" xr:uid="{00000000-0005-0000-0000-000012190000}"/>
    <cellStyle name="Accent5 59 4" xfId="6505" xr:uid="{00000000-0005-0000-0000-000013190000}"/>
    <cellStyle name="Accent5 6" xfId="6506" xr:uid="{00000000-0005-0000-0000-000014190000}"/>
    <cellStyle name="Accent5 6 2" xfId="6507" xr:uid="{00000000-0005-0000-0000-000015190000}"/>
    <cellStyle name="Accent5 6 2 2" xfId="6508" xr:uid="{00000000-0005-0000-0000-000016190000}"/>
    <cellStyle name="Accent5 6 2 2 2" xfId="6509" xr:uid="{00000000-0005-0000-0000-000017190000}"/>
    <cellStyle name="Accent5 6 2 3" xfId="6510" xr:uid="{00000000-0005-0000-0000-000018190000}"/>
    <cellStyle name="Accent5 6 2 3 2" xfId="6511" xr:uid="{00000000-0005-0000-0000-000019190000}"/>
    <cellStyle name="Accent5 6 2 3 2 2" xfId="6512" xr:uid="{00000000-0005-0000-0000-00001A190000}"/>
    <cellStyle name="Accent5 6 2 3 3" xfId="6513" xr:uid="{00000000-0005-0000-0000-00001B190000}"/>
    <cellStyle name="Accent5 6 2 4" xfId="6514" xr:uid="{00000000-0005-0000-0000-00001C190000}"/>
    <cellStyle name="Accent5 6 3" xfId="6515" xr:uid="{00000000-0005-0000-0000-00001D190000}"/>
    <cellStyle name="Accent5 6 3 2" xfId="6516" xr:uid="{00000000-0005-0000-0000-00001E190000}"/>
    <cellStyle name="Accent5 6 4" xfId="6517" xr:uid="{00000000-0005-0000-0000-00001F190000}"/>
    <cellStyle name="Accent5 6 4 2" xfId="6518" xr:uid="{00000000-0005-0000-0000-000020190000}"/>
    <cellStyle name="Accent5 6 4 2 2" xfId="6519" xr:uid="{00000000-0005-0000-0000-000021190000}"/>
    <cellStyle name="Accent5 6 4 3" xfId="6520" xr:uid="{00000000-0005-0000-0000-000022190000}"/>
    <cellStyle name="Accent5 6 5" xfId="6521" xr:uid="{00000000-0005-0000-0000-000023190000}"/>
    <cellStyle name="Accent5 60" xfId="6522" xr:uid="{00000000-0005-0000-0000-000024190000}"/>
    <cellStyle name="Accent5 60 2" xfId="6523" xr:uid="{00000000-0005-0000-0000-000025190000}"/>
    <cellStyle name="Accent5 60 2 2" xfId="6524" xr:uid="{00000000-0005-0000-0000-000026190000}"/>
    <cellStyle name="Accent5 60 3" xfId="6525" xr:uid="{00000000-0005-0000-0000-000027190000}"/>
    <cellStyle name="Accent5 60 3 2" xfId="6526" xr:uid="{00000000-0005-0000-0000-000028190000}"/>
    <cellStyle name="Accent5 60 3 2 2" xfId="6527" xr:uid="{00000000-0005-0000-0000-000029190000}"/>
    <cellStyle name="Accent5 60 3 3" xfId="6528" xr:uid="{00000000-0005-0000-0000-00002A190000}"/>
    <cellStyle name="Accent5 60 4" xfId="6529" xr:uid="{00000000-0005-0000-0000-00002B190000}"/>
    <cellStyle name="Accent5 61" xfId="6530" xr:uid="{00000000-0005-0000-0000-00002C190000}"/>
    <cellStyle name="Accent5 61 2" xfId="6531" xr:uid="{00000000-0005-0000-0000-00002D190000}"/>
    <cellStyle name="Accent5 61 2 2" xfId="6532" xr:uid="{00000000-0005-0000-0000-00002E190000}"/>
    <cellStyle name="Accent5 61 3" xfId="6533" xr:uid="{00000000-0005-0000-0000-00002F190000}"/>
    <cellStyle name="Accent5 61 3 2" xfId="6534" xr:uid="{00000000-0005-0000-0000-000030190000}"/>
    <cellStyle name="Accent5 61 3 2 2" xfId="6535" xr:uid="{00000000-0005-0000-0000-000031190000}"/>
    <cellStyle name="Accent5 61 3 3" xfId="6536" xr:uid="{00000000-0005-0000-0000-000032190000}"/>
    <cellStyle name="Accent5 61 4" xfId="6537" xr:uid="{00000000-0005-0000-0000-000033190000}"/>
    <cellStyle name="Accent5 62" xfId="6538" xr:uid="{00000000-0005-0000-0000-000034190000}"/>
    <cellStyle name="Accent5 62 2" xfId="6539" xr:uid="{00000000-0005-0000-0000-000035190000}"/>
    <cellStyle name="Accent5 62 2 2" xfId="6540" xr:uid="{00000000-0005-0000-0000-000036190000}"/>
    <cellStyle name="Accent5 62 3" xfId="6541" xr:uid="{00000000-0005-0000-0000-000037190000}"/>
    <cellStyle name="Accent5 62 3 2" xfId="6542" xr:uid="{00000000-0005-0000-0000-000038190000}"/>
    <cellStyle name="Accent5 62 3 2 2" xfId="6543" xr:uid="{00000000-0005-0000-0000-000039190000}"/>
    <cellStyle name="Accent5 62 3 3" xfId="6544" xr:uid="{00000000-0005-0000-0000-00003A190000}"/>
    <cellStyle name="Accent5 62 4" xfId="6545" xr:uid="{00000000-0005-0000-0000-00003B190000}"/>
    <cellStyle name="Accent5 63" xfId="6546" xr:uid="{00000000-0005-0000-0000-00003C190000}"/>
    <cellStyle name="Accent5 63 2" xfId="6547" xr:uid="{00000000-0005-0000-0000-00003D190000}"/>
    <cellStyle name="Accent5 63 2 2" xfId="6548" xr:uid="{00000000-0005-0000-0000-00003E190000}"/>
    <cellStyle name="Accent5 63 3" xfId="6549" xr:uid="{00000000-0005-0000-0000-00003F190000}"/>
    <cellStyle name="Accent5 63 3 2" xfId="6550" xr:uid="{00000000-0005-0000-0000-000040190000}"/>
    <cellStyle name="Accent5 63 3 2 2" xfId="6551" xr:uid="{00000000-0005-0000-0000-000041190000}"/>
    <cellStyle name="Accent5 63 3 3" xfId="6552" xr:uid="{00000000-0005-0000-0000-000042190000}"/>
    <cellStyle name="Accent5 63 4" xfId="6553" xr:uid="{00000000-0005-0000-0000-000043190000}"/>
    <cellStyle name="Accent5 64" xfId="6554" xr:uid="{00000000-0005-0000-0000-000044190000}"/>
    <cellStyle name="Accent5 64 2" xfId="6555" xr:uid="{00000000-0005-0000-0000-000045190000}"/>
    <cellStyle name="Accent5 64 2 2" xfId="6556" xr:uid="{00000000-0005-0000-0000-000046190000}"/>
    <cellStyle name="Accent5 64 3" xfId="6557" xr:uid="{00000000-0005-0000-0000-000047190000}"/>
    <cellStyle name="Accent5 64 3 2" xfId="6558" xr:uid="{00000000-0005-0000-0000-000048190000}"/>
    <cellStyle name="Accent5 64 3 2 2" xfId="6559" xr:uid="{00000000-0005-0000-0000-000049190000}"/>
    <cellStyle name="Accent5 64 3 3" xfId="6560" xr:uid="{00000000-0005-0000-0000-00004A190000}"/>
    <cellStyle name="Accent5 64 4" xfId="6561" xr:uid="{00000000-0005-0000-0000-00004B190000}"/>
    <cellStyle name="Accent5 65" xfId="6562" xr:uid="{00000000-0005-0000-0000-00004C190000}"/>
    <cellStyle name="Accent5 65 2" xfId="6563" xr:uid="{00000000-0005-0000-0000-00004D190000}"/>
    <cellStyle name="Accent5 65 2 2" xfId="6564" xr:uid="{00000000-0005-0000-0000-00004E190000}"/>
    <cellStyle name="Accent5 65 3" xfId="6565" xr:uid="{00000000-0005-0000-0000-00004F190000}"/>
    <cellStyle name="Accent5 65 3 2" xfId="6566" xr:uid="{00000000-0005-0000-0000-000050190000}"/>
    <cellStyle name="Accent5 65 3 2 2" xfId="6567" xr:uid="{00000000-0005-0000-0000-000051190000}"/>
    <cellStyle name="Accent5 65 3 3" xfId="6568" xr:uid="{00000000-0005-0000-0000-000052190000}"/>
    <cellStyle name="Accent5 65 4" xfId="6569" xr:uid="{00000000-0005-0000-0000-000053190000}"/>
    <cellStyle name="Accent5 66" xfId="6570" xr:uid="{00000000-0005-0000-0000-000054190000}"/>
    <cellStyle name="Accent5 66 2" xfId="6571" xr:uid="{00000000-0005-0000-0000-000055190000}"/>
    <cellStyle name="Accent5 66 2 2" xfId="6572" xr:uid="{00000000-0005-0000-0000-000056190000}"/>
    <cellStyle name="Accent5 66 3" xfId="6573" xr:uid="{00000000-0005-0000-0000-000057190000}"/>
    <cellStyle name="Accent5 66 3 2" xfId="6574" xr:uid="{00000000-0005-0000-0000-000058190000}"/>
    <cellStyle name="Accent5 66 3 2 2" xfId="6575" xr:uid="{00000000-0005-0000-0000-000059190000}"/>
    <cellStyle name="Accent5 66 3 3" xfId="6576" xr:uid="{00000000-0005-0000-0000-00005A190000}"/>
    <cellStyle name="Accent5 66 4" xfId="6577" xr:uid="{00000000-0005-0000-0000-00005B190000}"/>
    <cellStyle name="Accent5 67" xfId="6578" xr:uid="{00000000-0005-0000-0000-00005C190000}"/>
    <cellStyle name="Accent5 67 2" xfId="6579" xr:uid="{00000000-0005-0000-0000-00005D190000}"/>
    <cellStyle name="Accent5 67 2 2" xfId="6580" xr:uid="{00000000-0005-0000-0000-00005E190000}"/>
    <cellStyle name="Accent5 67 3" xfId="6581" xr:uid="{00000000-0005-0000-0000-00005F190000}"/>
    <cellStyle name="Accent5 67 3 2" xfId="6582" xr:uid="{00000000-0005-0000-0000-000060190000}"/>
    <cellStyle name="Accent5 67 3 2 2" xfId="6583" xr:uid="{00000000-0005-0000-0000-000061190000}"/>
    <cellStyle name="Accent5 67 3 3" xfId="6584" xr:uid="{00000000-0005-0000-0000-000062190000}"/>
    <cellStyle name="Accent5 67 4" xfId="6585" xr:uid="{00000000-0005-0000-0000-000063190000}"/>
    <cellStyle name="Accent5 68" xfId="6586" xr:uid="{00000000-0005-0000-0000-000064190000}"/>
    <cellStyle name="Accent5 68 2" xfId="6587" xr:uid="{00000000-0005-0000-0000-000065190000}"/>
    <cellStyle name="Accent5 68 2 2" xfId="6588" xr:uid="{00000000-0005-0000-0000-000066190000}"/>
    <cellStyle name="Accent5 68 3" xfId="6589" xr:uid="{00000000-0005-0000-0000-000067190000}"/>
    <cellStyle name="Accent5 68 3 2" xfId="6590" xr:uid="{00000000-0005-0000-0000-000068190000}"/>
    <cellStyle name="Accent5 68 3 2 2" xfId="6591" xr:uid="{00000000-0005-0000-0000-000069190000}"/>
    <cellStyle name="Accent5 68 3 3" xfId="6592" xr:uid="{00000000-0005-0000-0000-00006A190000}"/>
    <cellStyle name="Accent5 68 4" xfId="6593" xr:uid="{00000000-0005-0000-0000-00006B190000}"/>
    <cellStyle name="Accent5 69" xfId="6594" xr:uid="{00000000-0005-0000-0000-00006C190000}"/>
    <cellStyle name="Accent5 69 2" xfId="6595" xr:uid="{00000000-0005-0000-0000-00006D190000}"/>
    <cellStyle name="Accent5 69 2 2" xfId="6596" xr:uid="{00000000-0005-0000-0000-00006E190000}"/>
    <cellStyle name="Accent5 69 3" xfId="6597" xr:uid="{00000000-0005-0000-0000-00006F190000}"/>
    <cellStyle name="Accent5 69 3 2" xfId="6598" xr:uid="{00000000-0005-0000-0000-000070190000}"/>
    <cellStyle name="Accent5 69 3 2 2" xfId="6599" xr:uid="{00000000-0005-0000-0000-000071190000}"/>
    <cellStyle name="Accent5 69 3 3" xfId="6600" xr:uid="{00000000-0005-0000-0000-000072190000}"/>
    <cellStyle name="Accent5 69 4" xfId="6601" xr:uid="{00000000-0005-0000-0000-000073190000}"/>
    <cellStyle name="Accent5 7" xfId="6602" xr:uid="{00000000-0005-0000-0000-000074190000}"/>
    <cellStyle name="Accent5 7 2" xfId="6603" xr:uid="{00000000-0005-0000-0000-000075190000}"/>
    <cellStyle name="Accent5 7 2 2" xfId="6604" xr:uid="{00000000-0005-0000-0000-000076190000}"/>
    <cellStyle name="Accent5 7 2 2 2" xfId="6605" xr:uid="{00000000-0005-0000-0000-000077190000}"/>
    <cellStyle name="Accent5 7 2 3" xfId="6606" xr:uid="{00000000-0005-0000-0000-000078190000}"/>
    <cellStyle name="Accent5 7 2 3 2" xfId="6607" xr:uid="{00000000-0005-0000-0000-000079190000}"/>
    <cellStyle name="Accent5 7 2 3 2 2" xfId="6608" xr:uid="{00000000-0005-0000-0000-00007A190000}"/>
    <cellStyle name="Accent5 7 2 3 3" xfId="6609" xr:uid="{00000000-0005-0000-0000-00007B190000}"/>
    <cellStyle name="Accent5 7 2 4" xfId="6610" xr:uid="{00000000-0005-0000-0000-00007C190000}"/>
    <cellStyle name="Accent5 7 3" xfId="6611" xr:uid="{00000000-0005-0000-0000-00007D190000}"/>
    <cellStyle name="Accent5 7 3 2" xfId="6612" xr:uid="{00000000-0005-0000-0000-00007E190000}"/>
    <cellStyle name="Accent5 7 4" xfId="6613" xr:uid="{00000000-0005-0000-0000-00007F190000}"/>
    <cellStyle name="Accent5 7 4 2" xfId="6614" xr:uid="{00000000-0005-0000-0000-000080190000}"/>
    <cellStyle name="Accent5 7 4 2 2" xfId="6615" xr:uid="{00000000-0005-0000-0000-000081190000}"/>
    <cellStyle name="Accent5 7 4 3" xfId="6616" xr:uid="{00000000-0005-0000-0000-000082190000}"/>
    <cellStyle name="Accent5 7 5" xfId="6617" xr:uid="{00000000-0005-0000-0000-000083190000}"/>
    <cellStyle name="Accent5 70" xfId="6618" xr:uid="{00000000-0005-0000-0000-000084190000}"/>
    <cellStyle name="Accent5 70 2" xfId="6619" xr:uid="{00000000-0005-0000-0000-000085190000}"/>
    <cellStyle name="Accent5 70 2 2" xfId="6620" xr:uid="{00000000-0005-0000-0000-000086190000}"/>
    <cellStyle name="Accent5 70 3" xfId="6621" xr:uid="{00000000-0005-0000-0000-000087190000}"/>
    <cellStyle name="Accent5 70 3 2" xfId="6622" xr:uid="{00000000-0005-0000-0000-000088190000}"/>
    <cellStyle name="Accent5 70 3 2 2" xfId="6623" xr:uid="{00000000-0005-0000-0000-000089190000}"/>
    <cellStyle name="Accent5 70 3 3" xfId="6624" xr:uid="{00000000-0005-0000-0000-00008A190000}"/>
    <cellStyle name="Accent5 70 4" xfId="6625" xr:uid="{00000000-0005-0000-0000-00008B190000}"/>
    <cellStyle name="Accent5 71" xfId="6626" xr:uid="{00000000-0005-0000-0000-00008C190000}"/>
    <cellStyle name="Accent5 71 2" xfId="6627" xr:uid="{00000000-0005-0000-0000-00008D190000}"/>
    <cellStyle name="Accent5 71 2 2" xfId="6628" xr:uid="{00000000-0005-0000-0000-00008E190000}"/>
    <cellStyle name="Accent5 71 3" xfId="6629" xr:uid="{00000000-0005-0000-0000-00008F190000}"/>
    <cellStyle name="Accent5 71 3 2" xfId="6630" xr:uid="{00000000-0005-0000-0000-000090190000}"/>
    <cellStyle name="Accent5 71 3 2 2" xfId="6631" xr:uid="{00000000-0005-0000-0000-000091190000}"/>
    <cellStyle name="Accent5 71 3 3" xfId="6632" xr:uid="{00000000-0005-0000-0000-000092190000}"/>
    <cellStyle name="Accent5 71 4" xfId="6633" xr:uid="{00000000-0005-0000-0000-000093190000}"/>
    <cellStyle name="Accent5 72" xfId="6634" xr:uid="{00000000-0005-0000-0000-000094190000}"/>
    <cellStyle name="Accent5 72 2" xfId="6635" xr:uid="{00000000-0005-0000-0000-000095190000}"/>
    <cellStyle name="Accent5 72 2 2" xfId="6636" xr:uid="{00000000-0005-0000-0000-000096190000}"/>
    <cellStyle name="Accent5 72 3" xfId="6637" xr:uid="{00000000-0005-0000-0000-000097190000}"/>
    <cellStyle name="Accent5 72 3 2" xfId="6638" xr:uid="{00000000-0005-0000-0000-000098190000}"/>
    <cellStyle name="Accent5 72 3 2 2" xfId="6639" xr:uid="{00000000-0005-0000-0000-000099190000}"/>
    <cellStyle name="Accent5 72 3 3" xfId="6640" xr:uid="{00000000-0005-0000-0000-00009A190000}"/>
    <cellStyle name="Accent5 72 4" xfId="6641" xr:uid="{00000000-0005-0000-0000-00009B190000}"/>
    <cellStyle name="Accent5 73" xfId="6642" xr:uid="{00000000-0005-0000-0000-00009C190000}"/>
    <cellStyle name="Accent5 73 2" xfId="6643" xr:uid="{00000000-0005-0000-0000-00009D190000}"/>
    <cellStyle name="Accent5 73 2 2" xfId="6644" xr:uid="{00000000-0005-0000-0000-00009E190000}"/>
    <cellStyle name="Accent5 73 3" xfId="6645" xr:uid="{00000000-0005-0000-0000-00009F190000}"/>
    <cellStyle name="Accent5 73 3 2" xfId="6646" xr:uid="{00000000-0005-0000-0000-0000A0190000}"/>
    <cellStyle name="Accent5 73 3 2 2" xfId="6647" xr:uid="{00000000-0005-0000-0000-0000A1190000}"/>
    <cellStyle name="Accent5 73 3 3" xfId="6648" xr:uid="{00000000-0005-0000-0000-0000A2190000}"/>
    <cellStyle name="Accent5 73 4" xfId="6649" xr:uid="{00000000-0005-0000-0000-0000A3190000}"/>
    <cellStyle name="Accent5 74" xfId="6650" xr:uid="{00000000-0005-0000-0000-0000A4190000}"/>
    <cellStyle name="Accent5 74 2" xfId="6651" xr:uid="{00000000-0005-0000-0000-0000A5190000}"/>
    <cellStyle name="Accent5 74 2 2" xfId="6652" xr:uid="{00000000-0005-0000-0000-0000A6190000}"/>
    <cellStyle name="Accent5 74 3" xfId="6653" xr:uid="{00000000-0005-0000-0000-0000A7190000}"/>
    <cellStyle name="Accent5 74 3 2" xfId="6654" xr:uid="{00000000-0005-0000-0000-0000A8190000}"/>
    <cellStyle name="Accent5 74 3 2 2" xfId="6655" xr:uid="{00000000-0005-0000-0000-0000A9190000}"/>
    <cellStyle name="Accent5 74 3 3" xfId="6656" xr:uid="{00000000-0005-0000-0000-0000AA190000}"/>
    <cellStyle name="Accent5 74 4" xfId="6657" xr:uid="{00000000-0005-0000-0000-0000AB190000}"/>
    <cellStyle name="Accent5 75" xfId="6658" xr:uid="{00000000-0005-0000-0000-0000AC190000}"/>
    <cellStyle name="Accent5 75 2" xfId="6659" xr:uid="{00000000-0005-0000-0000-0000AD190000}"/>
    <cellStyle name="Accent5 75 2 2" xfId="6660" xr:uid="{00000000-0005-0000-0000-0000AE190000}"/>
    <cellStyle name="Accent5 75 3" xfId="6661" xr:uid="{00000000-0005-0000-0000-0000AF190000}"/>
    <cellStyle name="Accent5 75 3 2" xfId="6662" xr:uid="{00000000-0005-0000-0000-0000B0190000}"/>
    <cellStyle name="Accent5 75 3 2 2" xfId="6663" xr:uid="{00000000-0005-0000-0000-0000B1190000}"/>
    <cellStyle name="Accent5 75 3 3" xfId="6664" xr:uid="{00000000-0005-0000-0000-0000B2190000}"/>
    <cellStyle name="Accent5 75 4" xfId="6665" xr:uid="{00000000-0005-0000-0000-0000B3190000}"/>
    <cellStyle name="Accent5 76" xfId="6666" xr:uid="{00000000-0005-0000-0000-0000B4190000}"/>
    <cellStyle name="Accent5 76 2" xfId="6667" xr:uid="{00000000-0005-0000-0000-0000B5190000}"/>
    <cellStyle name="Accent5 76 2 2" xfId="6668" xr:uid="{00000000-0005-0000-0000-0000B6190000}"/>
    <cellStyle name="Accent5 76 3" xfId="6669" xr:uid="{00000000-0005-0000-0000-0000B7190000}"/>
    <cellStyle name="Accent5 76 3 2" xfId="6670" xr:uid="{00000000-0005-0000-0000-0000B8190000}"/>
    <cellStyle name="Accent5 76 3 2 2" xfId="6671" xr:uid="{00000000-0005-0000-0000-0000B9190000}"/>
    <cellStyle name="Accent5 76 3 3" xfId="6672" xr:uid="{00000000-0005-0000-0000-0000BA190000}"/>
    <cellStyle name="Accent5 76 4" xfId="6673" xr:uid="{00000000-0005-0000-0000-0000BB190000}"/>
    <cellStyle name="Accent5 77" xfId="6674" xr:uid="{00000000-0005-0000-0000-0000BC190000}"/>
    <cellStyle name="Accent5 77 2" xfId="6675" xr:uid="{00000000-0005-0000-0000-0000BD190000}"/>
    <cellStyle name="Accent5 77 2 2" xfId="6676" xr:uid="{00000000-0005-0000-0000-0000BE190000}"/>
    <cellStyle name="Accent5 77 3" xfId="6677" xr:uid="{00000000-0005-0000-0000-0000BF190000}"/>
    <cellStyle name="Accent5 77 3 2" xfId="6678" xr:uid="{00000000-0005-0000-0000-0000C0190000}"/>
    <cellStyle name="Accent5 77 3 2 2" xfId="6679" xr:uid="{00000000-0005-0000-0000-0000C1190000}"/>
    <cellStyle name="Accent5 77 3 3" xfId="6680" xr:uid="{00000000-0005-0000-0000-0000C2190000}"/>
    <cellStyle name="Accent5 77 4" xfId="6681" xr:uid="{00000000-0005-0000-0000-0000C3190000}"/>
    <cellStyle name="Accent5 78" xfId="6682" xr:uid="{00000000-0005-0000-0000-0000C4190000}"/>
    <cellStyle name="Accent5 78 2" xfId="6683" xr:uid="{00000000-0005-0000-0000-0000C5190000}"/>
    <cellStyle name="Accent5 78 2 2" xfId="6684" xr:uid="{00000000-0005-0000-0000-0000C6190000}"/>
    <cellStyle name="Accent5 78 3" xfId="6685" xr:uid="{00000000-0005-0000-0000-0000C7190000}"/>
    <cellStyle name="Accent5 78 3 2" xfId="6686" xr:uid="{00000000-0005-0000-0000-0000C8190000}"/>
    <cellStyle name="Accent5 78 3 2 2" xfId="6687" xr:uid="{00000000-0005-0000-0000-0000C9190000}"/>
    <cellStyle name="Accent5 78 3 3" xfId="6688" xr:uid="{00000000-0005-0000-0000-0000CA190000}"/>
    <cellStyle name="Accent5 78 4" xfId="6689" xr:uid="{00000000-0005-0000-0000-0000CB190000}"/>
    <cellStyle name="Accent5 79" xfId="6690" xr:uid="{00000000-0005-0000-0000-0000CC190000}"/>
    <cellStyle name="Accent5 79 2" xfId="6691" xr:uid="{00000000-0005-0000-0000-0000CD190000}"/>
    <cellStyle name="Accent5 79 2 2" xfId="6692" xr:uid="{00000000-0005-0000-0000-0000CE190000}"/>
    <cellStyle name="Accent5 79 3" xfId="6693" xr:uid="{00000000-0005-0000-0000-0000CF190000}"/>
    <cellStyle name="Accent5 79 3 2" xfId="6694" xr:uid="{00000000-0005-0000-0000-0000D0190000}"/>
    <cellStyle name="Accent5 79 3 2 2" xfId="6695" xr:uid="{00000000-0005-0000-0000-0000D1190000}"/>
    <cellStyle name="Accent5 79 3 3" xfId="6696" xr:uid="{00000000-0005-0000-0000-0000D2190000}"/>
    <cellStyle name="Accent5 79 4" xfId="6697" xr:uid="{00000000-0005-0000-0000-0000D3190000}"/>
    <cellStyle name="Accent5 8" xfId="6698" xr:uid="{00000000-0005-0000-0000-0000D4190000}"/>
    <cellStyle name="Accent5 8 2" xfId="6699" xr:uid="{00000000-0005-0000-0000-0000D5190000}"/>
    <cellStyle name="Accent5 8 2 2" xfId="6700" xr:uid="{00000000-0005-0000-0000-0000D6190000}"/>
    <cellStyle name="Accent5 8 3" xfId="6701" xr:uid="{00000000-0005-0000-0000-0000D7190000}"/>
    <cellStyle name="Accent5 80" xfId="6702" xr:uid="{00000000-0005-0000-0000-0000D8190000}"/>
    <cellStyle name="Accent5 80 2" xfId="6703" xr:uid="{00000000-0005-0000-0000-0000D9190000}"/>
    <cellStyle name="Accent5 80 2 2" xfId="6704" xr:uid="{00000000-0005-0000-0000-0000DA190000}"/>
    <cellStyle name="Accent5 80 3" xfId="6705" xr:uid="{00000000-0005-0000-0000-0000DB190000}"/>
    <cellStyle name="Accent5 80 3 2" xfId="6706" xr:uid="{00000000-0005-0000-0000-0000DC190000}"/>
    <cellStyle name="Accent5 80 3 2 2" xfId="6707" xr:uid="{00000000-0005-0000-0000-0000DD190000}"/>
    <cellStyle name="Accent5 80 3 3" xfId="6708" xr:uid="{00000000-0005-0000-0000-0000DE190000}"/>
    <cellStyle name="Accent5 80 4" xfId="6709" xr:uid="{00000000-0005-0000-0000-0000DF190000}"/>
    <cellStyle name="Accent5 81" xfId="6710" xr:uid="{00000000-0005-0000-0000-0000E0190000}"/>
    <cellStyle name="Accent5 81 2" xfId="6711" xr:uid="{00000000-0005-0000-0000-0000E1190000}"/>
    <cellStyle name="Accent5 81 2 2" xfId="6712" xr:uid="{00000000-0005-0000-0000-0000E2190000}"/>
    <cellStyle name="Accent5 81 3" xfId="6713" xr:uid="{00000000-0005-0000-0000-0000E3190000}"/>
    <cellStyle name="Accent5 81 3 2" xfId="6714" xr:uid="{00000000-0005-0000-0000-0000E4190000}"/>
    <cellStyle name="Accent5 81 3 2 2" xfId="6715" xr:uid="{00000000-0005-0000-0000-0000E5190000}"/>
    <cellStyle name="Accent5 81 3 3" xfId="6716" xr:uid="{00000000-0005-0000-0000-0000E6190000}"/>
    <cellStyle name="Accent5 81 4" xfId="6717" xr:uid="{00000000-0005-0000-0000-0000E7190000}"/>
    <cellStyle name="Accent5 82" xfId="6718" xr:uid="{00000000-0005-0000-0000-0000E8190000}"/>
    <cellStyle name="Accent5 82 2" xfId="6719" xr:uid="{00000000-0005-0000-0000-0000E9190000}"/>
    <cellStyle name="Accent5 82 2 2" xfId="6720" xr:uid="{00000000-0005-0000-0000-0000EA190000}"/>
    <cellStyle name="Accent5 82 3" xfId="6721" xr:uid="{00000000-0005-0000-0000-0000EB190000}"/>
    <cellStyle name="Accent5 82 3 2" xfId="6722" xr:uid="{00000000-0005-0000-0000-0000EC190000}"/>
    <cellStyle name="Accent5 82 3 2 2" xfId="6723" xr:uid="{00000000-0005-0000-0000-0000ED190000}"/>
    <cellStyle name="Accent5 82 3 3" xfId="6724" xr:uid="{00000000-0005-0000-0000-0000EE190000}"/>
    <cellStyle name="Accent5 82 4" xfId="6725" xr:uid="{00000000-0005-0000-0000-0000EF190000}"/>
    <cellStyle name="Accent5 83" xfId="6726" xr:uid="{00000000-0005-0000-0000-0000F0190000}"/>
    <cellStyle name="Accent5 83 2" xfId="6727" xr:uid="{00000000-0005-0000-0000-0000F1190000}"/>
    <cellStyle name="Accent5 83 2 2" xfId="6728" xr:uid="{00000000-0005-0000-0000-0000F2190000}"/>
    <cellStyle name="Accent5 83 3" xfId="6729" xr:uid="{00000000-0005-0000-0000-0000F3190000}"/>
    <cellStyle name="Accent5 83 3 2" xfId="6730" xr:uid="{00000000-0005-0000-0000-0000F4190000}"/>
    <cellStyle name="Accent5 83 3 2 2" xfId="6731" xr:uid="{00000000-0005-0000-0000-0000F5190000}"/>
    <cellStyle name="Accent5 83 3 3" xfId="6732" xr:uid="{00000000-0005-0000-0000-0000F6190000}"/>
    <cellStyle name="Accent5 83 4" xfId="6733" xr:uid="{00000000-0005-0000-0000-0000F7190000}"/>
    <cellStyle name="Accent5 84" xfId="6734" xr:uid="{00000000-0005-0000-0000-0000F8190000}"/>
    <cellStyle name="Accent5 84 2" xfId="6735" xr:uid="{00000000-0005-0000-0000-0000F9190000}"/>
    <cellStyle name="Accent5 84 2 2" xfId="6736" xr:uid="{00000000-0005-0000-0000-0000FA190000}"/>
    <cellStyle name="Accent5 84 3" xfId="6737" xr:uid="{00000000-0005-0000-0000-0000FB190000}"/>
    <cellStyle name="Accent5 85" xfId="6738" xr:uid="{00000000-0005-0000-0000-0000FC190000}"/>
    <cellStyle name="Accent5 85 2" xfId="6739" xr:uid="{00000000-0005-0000-0000-0000FD190000}"/>
    <cellStyle name="Accent5 85 2 2" xfId="6740" xr:uid="{00000000-0005-0000-0000-0000FE190000}"/>
    <cellStyle name="Accent5 85 3" xfId="6741" xr:uid="{00000000-0005-0000-0000-0000FF190000}"/>
    <cellStyle name="Accent5 86" xfId="6742" xr:uid="{00000000-0005-0000-0000-0000001A0000}"/>
    <cellStyle name="Accent5 86 2" xfId="6743" xr:uid="{00000000-0005-0000-0000-0000011A0000}"/>
    <cellStyle name="Accent5 86 2 2" xfId="6744" xr:uid="{00000000-0005-0000-0000-0000021A0000}"/>
    <cellStyle name="Accent5 86 3" xfId="6745" xr:uid="{00000000-0005-0000-0000-0000031A0000}"/>
    <cellStyle name="Accent5 87" xfId="6746" xr:uid="{00000000-0005-0000-0000-0000041A0000}"/>
    <cellStyle name="Accent5 87 2" xfId="6747" xr:uid="{00000000-0005-0000-0000-0000051A0000}"/>
    <cellStyle name="Accent5 87 2 2" xfId="6748" xr:uid="{00000000-0005-0000-0000-0000061A0000}"/>
    <cellStyle name="Accent5 87 3" xfId="6749" xr:uid="{00000000-0005-0000-0000-0000071A0000}"/>
    <cellStyle name="Accent5 88" xfId="6750" xr:uid="{00000000-0005-0000-0000-0000081A0000}"/>
    <cellStyle name="Accent5 88 2" xfId="6751" xr:uid="{00000000-0005-0000-0000-0000091A0000}"/>
    <cellStyle name="Accent5 88 2 2" xfId="6752" xr:uid="{00000000-0005-0000-0000-00000A1A0000}"/>
    <cellStyle name="Accent5 88 3" xfId="6753" xr:uid="{00000000-0005-0000-0000-00000B1A0000}"/>
    <cellStyle name="Accent5 89" xfId="6754" xr:uid="{00000000-0005-0000-0000-00000C1A0000}"/>
    <cellStyle name="Accent5 89 2" xfId="6755" xr:uid="{00000000-0005-0000-0000-00000D1A0000}"/>
    <cellStyle name="Accent5 89 2 2" xfId="6756" xr:uid="{00000000-0005-0000-0000-00000E1A0000}"/>
    <cellStyle name="Accent5 89 3" xfId="6757" xr:uid="{00000000-0005-0000-0000-00000F1A0000}"/>
    <cellStyle name="Accent5 9" xfId="6758" xr:uid="{00000000-0005-0000-0000-0000101A0000}"/>
    <cellStyle name="Accent5 9 2" xfId="6759" xr:uid="{00000000-0005-0000-0000-0000111A0000}"/>
    <cellStyle name="Accent5 9 2 2" xfId="6760" xr:uid="{00000000-0005-0000-0000-0000121A0000}"/>
    <cellStyle name="Accent5 9 3" xfId="6761" xr:uid="{00000000-0005-0000-0000-0000131A0000}"/>
    <cellStyle name="Accent5 90" xfId="6762" xr:uid="{00000000-0005-0000-0000-0000141A0000}"/>
    <cellStyle name="Accent5 90 2" xfId="6763" xr:uid="{00000000-0005-0000-0000-0000151A0000}"/>
    <cellStyle name="Accent5 90 2 2" xfId="6764" xr:uid="{00000000-0005-0000-0000-0000161A0000}"/>
    <cellStyle name="Accent5 90 3" xfId="6765" xr:uid="{00000000-0005-0000-0000-0000171A0000}"/>
    <cellStyle name="Accent5 91" xfId="6766" xr:uid="{00000000-0005-0000-0000-0000181A0000}"/>
    <cellStyle name="Accent5 91 2" xfId="6767" xr:uid="{00000000-0005-0000-0000-0000191A0000}"/>
    <cellStyle name="Accent5 91 2 2" xfId="6768" xr:uid="{00000000-0005-0000-0000-00001A1A0000}"/>
    <cellStyle name="Accent5 91 3" xfId="6769" xr:uid="{00000000-0005-0000-0000-00001B1A0000}"/>
    <cellStyle name="Accent5 92" xfId="6770" xr:uid="{00000000-0005-0000-0000-00001C1A0000}"/>
    <cellStyle name="Accent5 92 2" xfId="6771" xr:uid="{00000000-0005-0000-0000-00001D1A0000}"/>
    <cellStyle name="Accent5 92 2 2" xfId="6772" xr:uid="{00000000-0005-0000-0000-00001E1A0000}"/>
    <cellStyle name="Accent5 92 3" xfId="6773" xr:uid="{00000000-0005-0000-0000-00001F1A0000}"/>
    <cellStyle name="Accent5 93" xfId="6774" xr:uid="{00000000-0005-0000-0000-0000201A0000}"/>
    <cellStyle name="Accent5 93 2" xfId="6775" xr:uid="{00000000-0005-0000-0000-0000211A0000}"/>
    <cellStyle name="Accent5 93 2 2" xfId="6776" xr:uid="{00000000-0005-0000-0000-0000221A0000}"/>
    <cellStyle name="Accent5 93 3" xfId="6777" xr:uid="{00000000-0005-0000-0000-0000231A0000}"/>
    <cellStyle name="Accent5 94" xfId="6778" xr:uid="{00000000-0005-0000-0000-0000241A0000}"/>
    <cellStyle name="Accent5 94 2" xfId="6779" xr:uid="{00000000-0005-0000-0000-0000251A0000}"/>
    <cellStyle name="Accent5 94 2 2" xfId="6780" xr:uid="{00000000-0005-0000-0000-0000261A0000}"/>
    <cellStyle name="Accent5 94 3" xfId="6781" xr:uid="{00000000-0005-0000-0000-0000271A0000}"/>
    <cellStyle name="Accent5 95" xfId="6782" xr:uid="{00000000-0005-0000-0000-0000281A0000}"/>
    <cellStyle name="Accent5 95 2" xfId="6783" xr:uid="{00000000-0005-0000-0000-0000291A0000}"/>
    <cellStyle name="Accent5 95 2 2" xfId="6784" xr:uid="{00000000-0005-0000-0000-00002A1A0000}"/>
    <cellStyle name="Accent5 95 3" xfId="6785" xr:uid="{00000000-0005-0000-0000-00002B1A0000}"/>
    <cellStyle name="Accent5 96" xfId="6786" xr:uid="{00000000-0005-0000-0000-00002C1A0000}"/>
    <cellStyle name="Accent5 96 2" xfId="6787" xr:uid="{00000000-0005-0000-0000-00002D1A0000}"/>
    <cellStyle name="Accent5 96 2 2" xfId="6788" xr:uid="{00000000-0005-0000-0000-00002E1A0000}"/>
    <cellStyle name="Accent5 96 3" xfId="6789" xr:uid="{00000000-0005-0000-0000-00002F1A0000}"/>
    <cellStyle name="Accent5 97" xfId="6790" xr:uid="{00000000-0005-0000-0000-0000301A0000}"/>
    <cellStyle name="Accent5 97 2" xfId="6791" xr:uid="{00000000-0005-0000-0000-0000311A0000}"/>
    <cellStyle name="Accent5 97 2 2" xfId="6792" xr:uid="{00000000-0005-0000-0000-0000321A0000}"/>
    <cellStyle name="Accent5 97 3" xfId="6793" xr:uid="{00000000-0005-0000-0000-0000331A0000}"/>
    <cellStyle name="Accent5 98" xfId="6794" xr:uid="{00000000-0005-0000-0000-0000341A0000}"/>
    <cellStyle name="Accent5 98 2" xfId="6795" xr:uid="{00000000-0005-0000-0000-0000351A0000}"/>
    <cellStyle name="Accent5 98 2 2" xfId="6796" xr:uid="{00000000-0005-0000-0000-0000361A0000}"/>
    <cellStyle name="Accent5 98 3" xfId="6797" xr:uid="{00000000-0005-0000-0000-0000371A0000}"/>
    <cellStyle name="Accent5 99" xfId="6798" xr:uid="{00000000-0005-0000-0000-0000381A0000}"/>
    <cellStyle name="Accent5 99 2" xfId="6799" xr:uid="{00000000-0005-0000-0000-0000391A0000}"/>
    <cellStyle name="Accent5 99 2 2" xfId="6800" xr:uid="{00000000-0005-0000-0000-00003A1A0000}"/>
    <cellStyle name="Accent5 99 3" xfId="6801" xr:uid="{00000000-0005-0000-0000-00003B1A0000}"/>
    <cellStyle name="Accent6 - 20%" xfId="6802" xr:uid="{00000000-0005-0000-0000-00003C1A0000}"/>
    <cellStyle name="Accent6 - 20% 2" xfId="6803" xr:uid="{00000000-0005-0000-0000-00003D1A0000}"/>
    <cellStyle name="Accent6 - 20% 2 2" xfId="6804" xr:uid="{00000000-0005-0000-0000-00003E1A0000}"/>
    <cellStyle name="Accent6 - 20% 2 2 2" xfId="6805" xr:uid="{00000000-0005-0000-0000-00003F1A0000}"/>
    <cellStyle name="Accent6 - 20% 2 2 2 2" xfId="6806" xr:uid="{00000000-0005-0000-0000-0000401A0000}"/>
    <cellStyle name="Accent6 - 20% 2 2 3" xfId="6807" xr:uid="{00000000-0005-0000-0000-0000411A0000}"/>
    <cellStyle name="Accent6 - 20% 2 3" xfId="6808" xr:uid="{00000000-0005-0000-0000-0000421A0000}"/>
    <cellStyle name="Accent6 - 20% 2 3 2" xfId="6809" xr:uid="{00000000-0005-0000-0000-0000431A0000}"/>
    <cellStyle name="Accent6 - 20% 2 3 2 2" xfId="6810" xr:uid="{00000000-0005-0000-0000-0000441A0000}"/>
    <cellStyle name="Accent6 - 20% 2 3 2 2 2" xfId="6811" xr:uid="{00000000-0005-0000-0000-0000451A0000}"/>
    <cellStyle name="Accent6 - 20% 2 3 2 3" xfId="6812" xr:uid="{00000000-0005-0000-0000-0000461A0000}"/>
    <cellStyle name="Accent6 - 20% 2 3 3" xfId="6813" xr:uid="{00000000-0005-0000-0000-0000471A0000}"/>
    <cellStyle name="Accent6 - 20% 2 3 3 2" xfId="6814" xr:uid="{00000000-0005-0000-0000-0000481A0000}"/>
    <cellStyle name="Accent6 - 20% 2 3 4" xfId="6815" xr:uid="{00000000-0005-0000-0000-0000491A0000}"/>
    <cellStyle name="Accent6 - 20% 2 4" xfId="6816" xr:uid="{00000000-0005-0000-0000-00004A1A0000}"/>
    <cellStyle name="Accent6 - 20% 2 4 2" xfId="6817" xr:uid="{00000000-0005-0000-0000-00004B1A0000}"/>
    <cellStyle name="Accent6 - 20% 2 5" xfId="6818" xr:uid="{00000000-0005-0000-0000-00004C1A0000}"/>
    <cellStyle name="Accent6 - 20% 2 5 2" xfId="6819" xr:uid="{00000000-0005-0000-0000-00004D1A0000}"/>
    <cellStyle name="Accent6 - 20% 2 6" xfId="6820" xr:uid="{00000000-0005-0000-0000-00004E1A0000}"/>
    <cellStyle name="Accent6 - 20% 3" xfId="6821" xr:uid="{00000000-0005-0000-0000-00004F1A0000}"/>
    <cellStyle name="Accent6 - 20% 3 2" xfId="6822" xr:uid="{00000000-0005-0000-0000-0000501A0000}"/>
    <cellStyle name="Accent6 - 20% 3 2 2" xfId="6823" xr:uid="{00000000-0005-0000-0000-0000511A0000}"/>
    <cellStyle name="Accent6 - 20% 3 2 2 2" xfId="6824" xr:uid="{00000000-0005-0000-0000-0000521A0000}"/>
    <cellStyle name="Accent6 - 20% 3 2 3" xfId="6825" xr:uid="{00000000-0005-0000-0000-0000531A0000}"/>
    <cellStyle name="Accent6 - 20% 3 3" xfId="6826" xr:uid="{00000000-0005-0000-0000-0000541A0000}"/>
    <cellStyle name="Accent6 - 20% 3 3 2" xfId="6827" xr:uid="{00000000-0005-0000-0000-0000551A0000}"/>
    <cellStyle name="Accent6 - 20% 3 4" xfId="6828" xr:uid="{00000000-0005-0000-0000-0000561A0000}"/>
    <cellStyle name="Accent6 - 20% 4" xfId="6829" xr:uid="{00000000-0005-0000-0000-0000571A0000}"/>
    <cellStyle name="Accent6 - 20% 4 2" xfId="6830" xr:uid="{00000000-0005-0000-0000-0000581A0000}"/>
    <cellStyle name="Accent6 - 20% 4 2 2" xfId="6831" xr:uid="{00000000-0005-0000-0000-0000591A0000}"/>
    <cellStyle name="Accent6 - 20% 4 3" xfId="6832" xr:uid="{00000000-0005-0000-0000-00005A1A0000}"/>
    <cellStyle name="Accent6 - 20% 5" xfId="6833" xr:uid="{00000000-0005-0000-0000-00005B1A0000}"/>
    <cellStyle name="Accent6 - 20% 5 2" xfId="6834" xr:uid="{00000000-0005-0000-0000-00005C1A0000}"/>
    <cellStyle name="Accent6 - 20% 6" xfId="6835" xr:uid="{00000000-0005-0000-0000-00005D1A0000}"/>
    <cellStyle name="Accent6 - 20% 6 2" xfId="6836" xr:uid="{00000000-0005-0000-0000-00005E1A0000}"/>
    <cellStyle name="Accent6 - 20% 7" xfId="6837" xr:uid="{00000000-0005-0000-0000-00005F1A0000}"/>
    <cellStyle name="Accent6 - 20% 8" xfId="6838" xr:uid="{00000000-0005-0000-0000-0000601A0000}"/>
    <cellStyle name="Accent6 - 40%" xfId="6839" xr:uid="{00000000-0005-0000-0000-0000611A0000}"/>
    <cellStyle name="Accent6 - 40% 10" xfId="6840" xr:uid="{00000000-0005-0000-0000-0000621A0000}"/>
    <cellStyle name="Accent6 - 40% 11" xfId="6841" xr:uid="{00000000-0005-0000-0000-0000631A0000}"/>
    <cellStyle name="Accent6 - 40% 2" xfId="6842" xr:uid="{00000000-0005-0000-0000-0000641A0000}"/>
    <cellStyle name="Accent6 - 40% 2 2" xfId="6843" xr:uid="{00000000-0005-0000-0000-0000651A0000}"/>
    <cellStyle name="Accent6 - 40% 2 2 2" xfId="6844" xr:uid="{00000000-0005-0000-0000-0000661A0000}"/>
    <cellStyle name="Accent6 - 40% 2 2 2 2" xfId="6845" xr:uid="{00000000-0005-0000-0000-0000671A0000}"/>
    <cellStyle name="Accent6 - 40% 2 2 3" xfId="6846" xr:uid="{00000000-0005-0000-0000-0000681A0000}"/>
    <cellStyle name="Accent6 - 40% 2 3" xfId="6847" xr:uid="{00000000-0005-0000-0000-0000691A0000}"/>
    <cellStyle name="Accent6 - 40% 2 3 2" xfId="6848" xr:uid="{00000000-0005-0000-0000-00006A1A0000}"/>
    <cellStyle name="Accent6 - 40% 2 3 2 2" xfId="6849" xr:uid="{00000000-0005-0000-0000-00006B1A0000}"/>
    <cellStyle name="Accent6 - 40% 2 3 2 2 2" xfId="6850" xr:uid="{00000000-0005-0000-0000-00006C1A0000}"/>
    <cellStyle name="Accent6 - 40% 2 3 2 3" xfId="6851" xr:uid="{00000000-0005-0000-0000-00006D1A0000}"/>
    <cellStyle name="Accent6 - 40% 2 3 3" xfId="6852" xr:uid="{00000000-0005-0000-0000-00006E1A0000}"/>
    <cellStyle name="Accent6 - 40% 2 3 3 2" xfId="6853" xr:uid="{00000000-0005-0000-0000-00006F1A0000}"/>
    <cellStyle name="Accent6 - 40% 2 3 4" xfId="6854" xr:uid="{00000000-0005-0000-0000-0000701A0000}"/>
    <cellStyle name="Accent6 - 40% 2 4" xfId="6855" xr:uid="{00000000-0005-0000-0000-0000711A0000}"/>
    <cellStyle name="Accent6 - 40% 2 4 2" xfId="6856" xr:uid="{00000000-0005-0000-0000-0000721A0000}"/>
    <cellStyle name="Accent6 - 40% 2 4 2 2" xfId="6857" xr:uid="{00000000-0005-0000-0000-0000731A0000}"/>
    <cellStyle name="Accent6 - 40% 2 4 2 2 2" xfId="6858" xr:uid="{00000000-0005-0000-0000-0000741A0000}"/>
    <cellStyle name="Accent6 - 40% 2 4 2 3" xfId="6859" xr:uid="{00000000-0005-0000-0000-0000751A0000}"/>
    <cellStyle name="Accent6 - 40% 2 4 3" xfId="6860" xr:uid="{00000000-0005-0000-0000-0000761A0000}"/>
    <cellStyle name="Accent6 - 40% 2 4 3 2" xfId="6861" xr:uid="{00000000-0005-0000-0000-0000771A0000}"/>
    <cellStyle name="Accent6 - 40% 2 4 4" xfId="6862" xr:uid="{00000000-0005-0000-0000-0000781A0000}"/>
    <cellStyle name="Accent6 - 40% 2 5" xfId="6863" xr:uid="{00000000-0005-0000-0000-0000791A0000}"/>
    <cellStyle name="Accent6 - 40% 2 5 2" xfId="6864" xr:uid="{00000000-0005-0000-0000-00007A1A0000}"/>
    <cellStyle name="Accent6 - 40% 2 6" xfId="6865" xr:uid="{00000000-0005-0000-0000-00007B1A0000}"/>
    <cellStyle name="Accent6 - 40% 2 6 2" xfId="6866" xr:uid="{00000000-0005-0000-0000-00007C1A0000}"/>
    <cellStyle name="Accent6 - 40% 2 7" xfId="6867" xr:uid="{00000000-0005-0000-0000-00007D1A0000}"/>
    <cellStyle name="Accent6 - 40% 3" xfId="6868" xr:uid="{00000000-0005-0000-0000-00007E1A0000}"/>
    <cellStyle name="Accent6 - 40% 3 2" xfId="6869" xr:uid="{00000000-0005-0000-0000-00007F1A0000}"/>
    <cellStyle name="Accent6 - 40% 3 2 2" xfId="6870" xr:uid="{00000000-0005-0000-0000-0000801A0000}"/>
    <cellStyle name="Accent6 - 40% 3 2 2 2" xfId="6871" xr:uid="{00000000-0005-0000-0000-0000811A0000}"/>
    <cellStyle name="Accent6 - 40% 3 2 3" xfId="6872" xr:uid="{00000000-0005-0000-0000-0000821A0000}"/>
    <cellStyle name="Accent6 - 40% 3 3" xfId="6873" xr:uid="{00000000-0005-0000-0000-0000831A0000}"/>
    <cellStyle name="Accent6 - 40% 3 3 2" xfId="6874" xr:uid="{00000000-0005-0000-0000-0000841A0000}"/>
    <cellStyle name="Accent6 - 40% 3 4" xfId="6875" xr:uid="{00000000-0005-0000-0000-0000851A0000}"/>
    <cellStyle name="Accent6 - 40% 4" xfId="6876" xr:uid="{00000000-0005-0000-0000-0000861A0000}"/>
    <cellStyle name="Accent6 - 40% 4 2" xfId="6877" xr:uid="{00000000-0005-0000-0000-0000871A0000}"/>
    <cellStyle name="Accent6 - 40% 4 2 2" xfId="6878" xr:uid="{00000000-0005-0000-0000-0000881A0000}"/>
    <cellStyle name="Accent6 - 40% 4 3" xfId="6879" xr:uid="{00000000-0005-0000-0000-0000891A0000}"/>
    <cellStyle name="Accent6 - 40% 5" xfId="6880" xr:uid="{00000000-0005-0000-0000-00008A1A0000}"/>
    <cellStyle name="Accent6 - 40% 5 2" xfId="6881" xr:uid="{00000000-0005-0000-0000-00008B1A0000}"/>
    <cellStyle name="Accent6 - 40% 5 2 2" xfId="6882" xr:uid="{00000000-0005-0000-0000-00008C1A0000}"/>
    <cellStyle name="Accent6 - 40% 5 3" xfId="6883" xr:uid="{00000000-0005-0000-0000-00008D1A0000}"/>
    <cellStyle name="Accent6 - 40% 6" xfId="6884" xr:uid="{00000000-0005-0000-0000-00008E1A0000}"/>
    <cellStyle name="Accent6 - 40% 6 2" xfId="6885" xr:uid="{00000000-0005-0000-0000-00008F1A0000}"/>
    <cellStyle name="Accent6 - 40% 7" xfId="6886" xr:uid="{00000000-0005-0000-0000-0000901A0000}"/>
    <cellStyle name="Accent6 - 40% 7 2" xfId="6887" xr:uid="{00000000-0005-0000-0000-0000911A0000}"/>
    <cellStyle name="Accent6 - 40% 8" xfId="6888" xr:uid="{00000000-0005-0000-0000-0000921A0000}"/>
    <cellStyle name="Accent6 - 40% 8 2" xfId="6889" xr:uid="{00000000-0005-0000-0000-0000931A0000}"/>
    <cellStyle name="Accent6 - 40% 9" xfId="6890" xr:uid="{00000000-0005-0000-0000-0000941A0000}"/>
    <cellStyle name="Accent6 - 40% 9 2" xfId="6891" xr:uid="{00000000-0005-0000-0000-0000951A0000}"/>
    <cellStyle name="Accent6 - 60%" xfId="6892" xr:uid="{00000000-0005-0000-0000-0000961A0000}"/>
    <cellStyle name="Accent6 - 60% 10" xfId="6893" xr:uid="{00000000-0005-0000-0000-0000971A0000}"/>
    <cellStyle name="Accent6 - 60% 2" xfId="6894" xr:uid="{00000000-0005-0000-0000-0000981A0000}"/>
    <cellStyle name="Accent6 - 60% 2 2" xfId="6895" xr:uid="{00000000-0005-0000-0000-0000991A0000}"/>
    <cellStyle name="Accent6 - 60% 2 2 2" xfId="6896" xr:uid="{00000000-0005-0000-0000-00009A1A0000}"/>
    <cellStyle name="Accent6 - 60% 2 3" xfId="6897" xr:uid="{00000000-0005-0000-0000-00009B1A0000}"/>
    <cellStyle name="Accent6 - 60% 2 3 2" xfId="6898" xr:uid="{00000000-0005-0000-0000-00009C1A0000}"/>
    <cellStyle name="Accent6 - 60% 2 3 2 2" xfId="6899" xr:uid="{00000000-0005-0000-0000-00009D1A0000}"/>
    <cellStyle name="Accent6 - 60% 2 3 3" xfId="6900" xr:uid="{00000000-0005-0000-0000-00009E1A0000}"/>
    <cellStyle name="Accent6 - 60% 2 4" xfId="6901" xr:uid="{00000000-0005-0000-0000-00009F1A0000}"/>
    <cellStyle name="Accent6 - 60% 2 4 2" xfId="6902" xr:uid="{00000000-0005-0000-0000-0000A01A0000}"/>
    <cellStyle name="Accent6 - 60% 2 4 2 2" xfId="6903" xr:uid="{00000000-0005-0000-0000-0000A11A0000}"/>
    <cellStyle name="Accent6 - 60% 2 4 3" xfId="6904" xr:uid="{00000000-0005-0000-0000-0000A21A0000}"/>
    <cellStyle name="Accent6 - 60% 2 5" xfId="6905" xr:uid="{00000000-0005-0000-0000-0000A31A0000}"/>
    <cellStyle name="Accent6 - 60% 3" xfId="6906" xr:uid="{00000000-0005-0000-0000-0000A41A0000}"/>
    <cellStyle name="Accent6 - 60% 3 2" xfId="6907" xr:uid="{00000000-0005-0000-0000-0000A51A0000}"/>
    <cellStyle name="Accent6 - 60% 3 2 2" xfId="6908" xr:uid="{00000000-0005-0000-0000-0000A61A0000}"/>
    <cellStyle name="Accent6 - 60% 3 3" xfId="6909" xr:uid="{00000000-0005-0000-0000-0000A71A0000}"/>
    <cellStyle name="Accent6 - 60% 4" xfId="6910" xr:uid="{00000000-0005-0000-0000-0000A81A0000}"/>
    <cellStyle name="Accent6 - 60% 4 2" xfId="6911" xr:uid="{00000000-0005-0000-0000-0000A91A0000}"/>
    <cellStyle name="Accent6 - 60% 5" xfId="6912" xr:uid="{00000000-0005-0000-0000-0000AA1A0000}"/>
    <cellStyle name="Accent6 - 60% 5 2" xfId="6913" xr:uid="{00000000-0005-0000-0000-0000AB1A0000}"/>
    <cellStyle name="Accent6 - 60% 6" xfId="6914" xr:uid="{00000000-0005-0000-0000-0000AC1A0000}"/>
    <cellStyle name="Accent6 - 60% 6 2" xfId="6915" xr:uid="{00000000-0005-0000-0000-0000AD1A0000}"/>
    <cellStyle name="Accent6 - 60% 6 2 2" xfId="6916" xr:uid="{00000000-0005-0000-0000-0000AE1A0000}"/>
    <cellStyle name="Accent6 - 60% 6 3" xfId="6917" xr:uid="{00000000-0005-0000-0000-0000AF1A0000}"/>
    <cellStyle name="Accent6 - 60% 7" xfId="6918" xr:uid="{00000000-0005-0000-0000-0000B01A0000}"/>
    <cellStyle name="Accent6 - 60% 7 2" xfId="6919" xr:uid="{00000000-0005-0000-0000-0000B11A0000}"/>
    <cellStyle name="Accent6 - 60% 8" xfId="6920" xr:uid="{00000000-0005-0000-0000-0000B21A0000}"/>
    <cellStyle name="Accent6 - 60% 8 2" xfId="6921" xr:uid="{00000000-0005-0000-0000-0000B31A0000}"/>
    <cellStyle name="Accent6 - 60% 9" xfId="6922" xr:uid="{00000000-0005-0000-0000-0000B41A0000}"/>
    <cellStyle name="Accent6 10" xfId="6923" xr:uid="{00000000-0005-0000-0000-0000B51A0000}"/>
    <cellStyle name="Accent6 10 2" xfId="6924" xr:uid="{00000000-0005-0000-0000-0000B61A0000}"/>
    <cellStyle name="Accent6 10 2 2" xfId="6925" xr:uid="{00000000-0005-0000-0000-0000B71A0000}"/>
    <cellStyle name="Accent6 10 3" xfId="6926" xr:uid="{00000000-0005-0000-0000-0000B81A0000}"/>
    <cellStyle name="Accent6 100" xfId="6927" xr:uid="{00000000-0005-0000-0000-0000B91A0000}"/>
    <cellStyle name="Accent6 100 2" xfId="6928" xr:uid="{00000000-0005-0000-0000-0000BA1A0000}"/>
    <cellStyle name="Accent6 100 2 2" xfId="6929" xr:uid="{00000000-0005-0000-0000-0000BB1A0000}"/>
    <cellStyle name="Accent6 100 3" xfId="6930" xr:uid="{00000000-0005-0000-0000-0000BC1A0000}"/>
    <cellStyle name="Accent6 101" xfId="6931" xr:uid="{00000000-0005-0000-0000-0000BD1A0000}"/>
    <cellStyle name="Accent6 101 2" xfId="6932" xr:uid="{00000000-0005-0000-0000-0000BE1A0000}"/>
    <cellStyle name="Accent6 101 2 2" xfId="6933" xr:uid="{00000000-0005-0000-0000-0000BF1A0000}"/>
    <cellStyle name="Accent6 101 3" xfId="6934" xr:uid="{00000000-0005-0000-0000-0000C01A0000}"/>
    <cellStyle name="Accent6 102" xfId="6935" xr:uid="{00000000-0005-0000-0000-0000C11A0000}"/>
    <cellStyle name="Accent6 102 2" xfId="6936" xr:uid="{00000000-0005-0000-0000-0000C21A0000}"/>
    <cellStyle name="Accent6 103" xfId="6937" xr:uid="{00000000-0005-0000-0000-0000C31A0000}"/>
    <cellStyle name="Accent6 103 2" xfId="6938" xr:uid="{00000000-0005-0000-0000-0000C41A0000}"/>
    <cellStyle name="Accent6 104" xfId="6939" xr:uid="{00000000-0005-0000-0000-0000C51A0000}"/>
    <cellStyle name="Accent6 104 2" xfId="6940" xr:uid="{00000000-0005-0000-0000-0000C61A0000}"/>
    <cellStyle name="Accent6 104 2 2" xfId="6941" xr:uid="{00000000-0005-0000-0000-0000C71A0000}"/>
    <cellStyle name="Accent6 104 3" xfId="6942" xr:uid="{00000000-0005-0000-0000-0000C81A0000}"/>
    <cellStyle name="Accent6 105" xfId="6943" xr:uid="{00000000-0005-0000-0000-0000C91A0000}"/>
    <cellStyle name="Accent6 105 2" xfId="6944" xr:uid="{00000000-0005-0000-0000-0000CA1A0000}"/>
    <cellStyle name="Accent6 105 2 2" xfId="6945" xr:uid="{00000000-0005-0000-0000-0000CB1A0000}"/>
    <cellStyle name="Accent6 105 3" xfId="6946" xr:uid="{00000000-0005-0000-0000-0000CC1A0000}"/>
    <cellStyle name="Accent6 106" xfId="6947" xr:uid="{00000000-0005-0000-0000-0000CD1A0000}"/>
    <cellStyle name="Accent6 106 2" xfId="6948" xr:uid="{00000000-0005-0000-0000-0000CE1A0000}"/>
    <cellStyle name="Accent6 106 2 2" xfId="6949" xr:uid="{00000000-0005-0000-0000-0000CF1A0000}"/>
    <cellStyle name="Accent6 106 3" xfId="6950" xr:uid="{00000000-0005-0000-0000-0000D01A0000}"/>
    <cellStyle name="Accent6 107" xfId="6951" xr:uid="{00000000-0005-0000-0000-0000D11A0000}"/>
    <cellStyle name="Accent6 107 2" xfId="6952" xr:uid="{00000000-0005-0000-0000-0000D21A0000}"/>
    <cellStyle name="Accent6 107 2 2" xfId="6953" xr:uid="{00000000-0005-0000-0000-0000D31A0000}"/>
    <cellStyle name="Accent6 107 3" xfId="6954" xr:uid="{00000000-0005-0000-0000-0000D41A0000}"/>
    <cellStyle name="Accent6 108" xfId="6955" xr:uid="{00000000-0005-0000-0000-0000D51A0000}"/>
    <cellStyle name="Accent6 108 2" xfId="6956" xr:uid="{00000000-0005-0000-0000-0000D61A0000}"/>
    <cellStyle name="Accent6 108 2 2" xfId="6957" xr:uid="{00000000-0005-0000-0000-0000D71A0000}"/>
    <cellStyle name="Accent6 108 3" xfId="6958" xr:uid="{00000000-0005-0000-0000-0000D81A0000}"/>
    <cellStyle name="Accent6 109" xfId="6959" xr:uid="{00000000-0005-0000-0000-0000D91A0000}"/>
    <cellStyle name="Accent6 109 2" xfId="6960" xr:uid="{00000000-0005-0000-0000-0000DA1A0000}"/>
    <cellStyle name="Accent6 109 2 2" xfId="6961" xr:uid="{00000000-0005-0000-0000-0000DB1A0000}"/>
    <cellStyle name="Accent6 109 3" xfId="6962" xr:uid="{00000000-0005-0000-0000-0000DC1A0000}"/>
    <cellStyle name="Accent6 11" xfId="6963" xr:uid="{00000000-0005-0000-0000-0000DD1A0000}"/>
    <cellStyle name="Accent6 11 2" xfId="6964" xr:uid="{00000000-0005-0000-0000-0000DE1A0000}"/>
    <cellStyle name="Accent6 11 2 2" xfId="6965" xr:uid="{00000000-0005-0000-0000-0000DF1A0000}"/>
    <cellStyle name="Accent6 11 3" xfId="6966" xr:uid="{00000000-0005-0000-0000-0000E01A0000}"/>
    <cellStyle name="Accent6 110" xfId="6967" xr:uid="{00000000-0005-0000-0000-0000E11A0000}"/>
    <cellStyle name="Accent6 110 2" xfId="6968" xr:uid="{00000000-0005-0000-0000-0000E21A0000}"/>
    <cellStyle name="Accent6 110 2 2" xfId="6969" xr:uid="{00000000-0005-0000-0000-0000E31A0000}"/>
    <cellStyle name="Accent6 110 3" xfId="6970" xr:uid="{00000000-0005-0000-0000-0000E41A0000}"/>
    <cellStyle name="Accent6 111" xfId="6971" xr:uid="{00000000-0005-0000-0000-0000E51A0000}"/>
    <cellStyle name="Accent6 111 2" xfId="6972" xr:uid="{00000000-0005-0000-0000-0000E61A0000}"/>
    <cellStyle name="Accent6 111 2 2" xfId="6973" xr:uid="{00000000-0005-0000-0000-0000E71A0000}"/>
    <cellStyle name="Accent6 111 3" xfId="6974" xr:uid="{00000000-0005-0000-0000-0000E81A0000}"/>
    <cellStyle name="Accent6 112" xfId="6975" xr:uid="{00000000-0005-0000-0000-0000E91A0000}"/>
    <cellStyle name="Accent6 112 2" xfId="6976" xr:uid="{00000000-0005-0000-0000-0000EA1A0000}"/>
    <cellStyle name="Accent6 112 2 2" xfId="6977" xr:uid="{00000000-0005-0000-0000-0000EB1A0000}"/>
    <cellStyle name="Accent6 112 3" xfId="6978" xr:uid="{00000000-0005-0000-0000-0000EC1A0000}"/>
    <cellStyle name="Accent6 113" xfId="6979" xr:uid="{00000000-0005-0000-0000-0000ED1A0000}"/>
    <cellStyle name="Accent6 113 2" xfId="6980" xr:uid="{00000000-0005-0000-0000-0000EE1A0000}"/>
    <cellStyle name="Accent6 113 2 2" xfId="6981" xr:uid="{00000000-0005-0000-0000-0000EF1A0000}"/>
    <cellStyle name="Accent6 113 3" xfId="6982" xr:uid="{00000000-0005-0000-0000-0000F01A0000}"/>
    <cellStyle name="Accent6 114" xfId="6983" xr:uid="{00000000-0005-0000-0000-0000F11A0000}"/>
    <cellStyle name="Accent6 114 2" xfId="6984" xr:uid="{00000000-0005-0000-0000-0000F21A0000}"/>
    <cellStyle name="Accent6 115" xfId="6985" xr:uid="{00000000-0005-0000-0000-0000F31A0000}"/>
    <cellStyle name="Accent6 115 2" xfId="6986" xr:uid="{00000000-0005-0000-0000-0000F41A0000}"/>
    <cellStyle name="Accent6 116" xfId="6987" xr:uid="{00000000-0005-0000-0000-0000F51A0000}"/>
    <cellStyle name="Accent6 116 2" xfId="6988" xr:uid="{00000000-0005-0000-0000-0000F61A0000}"/>
    <cellStyle name="Accent6 117" xfId="6989" xr:uid="{00000000-0005-0000-0000-0000F71A0000}"/>
    <cellStyle name="Accent6 117 2" xfId="6990" xr:uid="{00000000-0005-0000-0000-0000F81A0000}"/>
    <cellStyle name="Accent6 118" xfId="6991" xr:uid="{00000000-0005-0000-0000-0000F91A0000}"/>
    <cellStyle name="Accent6 118 2" xfId="6992" xr:uid="{00000000-0005-0000-0000-0000FA1A0000}"/>
    <cellStyle name="Accent6 119" xfId="6993" xr:uid="{00000000-0005-0000-0000-0000FB1A0000}"/>
    <cellStyle name="Accent6 119 2" xfId="6994" xr:uid="{00000000-0005-0000-0000-0000FC1A0000}"/>
    <cellStyle name="Accent6 12" xfId="6995" xr:uid="{00000000-0005-0000-0000-0000FD1A0000}"/>
    <cellStyle name="Accent6 12 2" xfId="6996" xr:uid="{00000000-0005-0000-0000-0000FE1A0000}"/>
    <cellStyle name="Accent6 12 2 2" xfId="6997" xr:uid="{00000000-0005-0000-0000-0000FF1A0000}"/>
    <cellStyle name="Accent6 12 3" xfId="6998" xr:uid="{00000000-0005-0000-0000-0000001B0000}"/>
    <cellStyle name="Accent6 120" xfId="6999" xr:uid="{00000000-0005-0000-0000-0000011B0000}"/>
    <cellStyle name="Accent6 120 2" xfId="7000" xr:uid="{00000000-0005-0000-0000-0000021B0000}"/>
    <cellStyle name="Accent6 121" xfId="7001" xr:uid="{00000000-0005-0000-0000-0000031B0000}"/>
    <cellStyle name="Accent6 121 2" xfId="7002" xr:uid="{00000000-0005-0000-0000-0000041B0000}"/>
    <cellStyle name="Accent6 122" xfId="7003" xr:uid="{00000000-0005-0000-0000-0000051B0000}"/>
    <cellStyle name="Accent6 122 2" xfId="7004" xr:uid="{00000000-0005-0000-0000-0000061B0000}"/>
    <cellStyle name="Accent6 123" xfId="7005" xr:uid="{00000000-0005-0000-0000-0000071B0000}"/>
    <cellStyle name="Accent6 123 2" xfId="7006" xr:uid="{00000000-0005-0000-0000-0000081B0000}"/>
    <cellStyle name="Accent6 124" xfId="7007" xr:uid="{00000000-0005-0000-0000-0000091B0000}"/>
    <cellStyle name="Accent6 124 2" xfId="7008" xr:uid="{00000000-0005-0000-0000-00000A1B0000}"/>
    <cellStyle name="Accent6 125" xfId="7009" xr:uid="{00000000-0005-0000-0000-00000B1B0000}"/>
    <cellStyle name="Accent6 125 2" xfId="7010" xr:uid="{00000000-0005-0000-0000-00000C1B0000}"/>
    <cellStyle name="Accent6 126" xfId="7011" xr:uid="{00000000-0005-0000-0000-00000D1B0000}"/>
    <cellStyle name="Accent6 127" xfId="7012" xr:uid="{00000000-0005-0000-0000-00000E1B0000}"/>
    <cellStyle name="Accent6 128" xfId="7013" xr:uid="{00000000-0005-0000-0000-00000F1B0000}"/>
    <cellStyle name="Accent6 129" xfId="7014" xr:uid="{00000000-0005-0000-0000-0000101B0000}"/>
    <cellStyle name="Accent6 13" xfId="7015" xr:uid="{00000000-0005-0000-0000-0000111B0000}"/>
    <cellStyle name="Accent6 13 2" xfId="7016" xr:uid="{00000000-0005-0000-0000-0000121B0000}"/>
    <cellStyle name="Accent6 13 2 2" xfId="7017" xr:uid="{00000000-0005-0000-0000-0000131B0000}"/>
    <cellStyle name="Accent6 13 3" xfId="7018" xr:uid="{00000000-0005-0000-0000-0000141B0000}"/>
    <cellStyle name="Accent6 130" xfId="7019" xr:uid="{00000000-0005-0000-0000-0000151B0000}"/>
    <cellStyle name="Accent6 131" xfId="7020" xr:uid="{00000000-0005-0000-0000-0000161B0000}"/>
    <cellStyle name="Accent6 132" xfId="7021" xr:uid="{00000000-0005-0000-0000-0000171B0000}"/>
    <cellStyle name="Accent6 133" xfId="7022" xr:uid="{00000000-0005-0000-0000-0000181B0000}"/>
    <cellStyle name="Accent6 134" xfId="7023" xr:uid="{00000000-0005-0000-0000-0000191B0000}"/>
    <cellStyle name="Accent6 135" xfId="7024" xr:uid="{00000000-0005-0000-0000-00001A1B0000}"/>
    <cellStyle name="Accent6 136" xfId="7025" xr:uid="{00000000-0005-0000-0000-00001B1B0000}"/>
    <cellStyle name="Accent6 137" xfId="7026" xr:uid="{00000000-0005-0000-0000-00001C1B0000}"/>
    <cellStyle name="Accent6 138" xfId="7027" xr:uid="{00000000-0005-0000-0000-00001D1B0000}"/>
    <cellStyle name="Accent6 139" xfId="7028" xr:uid="{00000000-0005-0000-0000-00001E1B0000}"/>
    <cellStyle name="Accent6 14" xfId="7029" xr:uid="{00000000-0005-0000-0000-00001F1B0000}"/>
    <cellStyle name="Accent6 14 2" xfId="7030" xr:uid="{00000000-0005-0000-0000-0000201B0000}"/>
    <cellStyle name="Accent6 14 2 2" xfId="7031" xr:uid="{00000000-0005-0000-0000-0000211B0000}"/>
    <cellStyle name="Accent6 14 3" xfId="7032" xr:uid="{00000000-0005-0000-0000-0000221B0000}"/>
    <cellStyle name="Accent6 140" xfId="7033" xr:uid="{00000000-0005-0000-0000-0000231B0000}"/>
    <cellStyle name="Accent6 141" xfId="7034" xr:uid="{00000000-0005-0000-0000-0000241B0000}"/>
    <cellStyle name="Accent6 142" xfId="7035" xr:uid="{00000000-0005-0000-0000-0000251B0000}"/>
    <cellStyle name="Accent6 143" xfId="7036" xr:uid="{00000000-0005-0000-0000-0000261B0000}"/>
    <cellStyle name="Accent6 144" xfId="7037" xr:uid="{00000000-0005-0000-0000-0000271B0000}"/>
    <cellStyle name="Accent6 145" xfId="7038" xr:uid="{00000000-0005-0000-0000-0000281B0000}"/>
    <cellStyle name="Accent6 146" xfId="7039" xr:uid="{00000000-0005-0000-0000-0000291B0000}"/>
    <cellStyle name="Accent6 147" xfId="7040" xr:uid="{00000000-0005-0000-0000-00002A1B0000}"/>
    <cellStyle name="Accent6 148" xfId="7041" xr:uid="{00000000-0005-0000-0000-00002B1B0000}"/>
    <cellStyle name="Accent6 149" xfId="7042" xr:uid="{00000000-0005-0000-0000-00002C1B0000}"/>
    <cellStyle name="Accent6 15" xfId="7043" xr:uid="{00000000-0005-0000-0000-00002D1B0000}"/>
    <cellStyle name="Accent6 15 2" xfId="7044" xr:uid="{00000000-0005-0000-0000-00002E1B0000}"/>
    <cellStyle name="Accent6 15 2 2" xfId="7045" xr:uid="{00000000-0005-0000-0000-00002F1B0000}"/>
    <cellStyle name="Accent6 15 3" xfId="7046" xr:uid="{00000000-0005-0000-0000-0000301B0000}"/>
    <cellStyle name="Accent6 150" xfId="7047" xr:uid="{00000000-0005-0000-0000-0000311B0000}"/>
    <cellStyle name="Accent6 151" xfId="7048" xr:uid="{00000000-0005-0000-0000-0000321B0000}"/>
    <cellStyle name="Accent6 152" xfId="7049" xr:uid="{00000000-0005-0000-0000-0000331B0000}"/>
    <cellStyle name="Accent6 153" xfId="7050" xr:uid="{00000000-0005-0000-0000-0000341B0000}"/>
    <cellStyle name="Accent6 154" xfId="7051" xr:uid="{00000000-0005-0000-0000-0000351B0000}"/>
    <cellStyle name="Accent6 155" xfId="7052" xr:uid="{00000000-0005-0000-0000-0000361B0000}"/>
    <cellStyle name="Accent6 156" xfId="7053" xr:uid="{00000000-0005-0000-0000-0000371B0000}"/>
    <cellStyle name="Accent6 157" xfId="7054" xr:uid="{00000000-0005-0000-0000-0000381B0000}"/>
    <cellStyle name="Accent6 158" xfId="7055" xr:uid="{00000000-0005-0000-0000-0000391B0000}"/>
    <cellStyle name="Accent6 159" xfId="7056" xr:uid="{00000000-0005-0000-0000-00003A1B0000}"/>
    <cellStyle name="Accent6 16" xfId="7057" xr:uid="{00000000-0005-0000-0000-00003B1B0000}"/>
    <cellStyle name="Accent6 16 2" xfId="7058" xr:uid="{00000000-0005-0000-0000-00003C1B0000}"/>
    <cellStyle name="Accent6 16 2 2" xfId="7059" xr:uid="{00000000-0005-0000-0000-00003D1B0000}"/>
    <cellStyle name="Accent6 16 3" xfId="7060" xr:uid="{00000000-0005-0000-0000-00003E1B0000}"/>
    <cellStyle name="Accent6 160" xfId="7061" xr:uid="{00000000-0005-0000-0000-00003F1B0000}"/>
    <cellStyle name="Accent6 161" xfId="7062" xr:uid="{00000000-0005-0000-0000-0000401B0000}"/>
    <cellStyle name="Accent6 162" xfId="7063" xr:uid="{00000000-0005-0000-0000-0000411B0000}"/>
    <cellStyle name="Accent6 163" xfId="7064" xr:uid="{00000000-0005-0000-0000-0000421B0000}"/>
    <cellStyle name="Accent6 164" xfId="7065" xr:uid="{00000000-0005-0000-0000-0000431B0000}"/>
    <cellStyle name="Accent6 165" xfId="7066" xr:uid="{00000000-0005-0000-0000-0000441B0000}"/>
    <cellStyle name="Accent6 166" xfId="7067" xr:uid="{00000000-0005-0000-0000-0000451B0000}"/>
    <cellStyle name="Accent6 167" xfId="7068" xr:uid="{00000000-0005-0000-0000-0000461B0000}"/>
    <cellStyle name="Accent6 168" xfId="7069" xr:uid="{00000000-0005-0000-0000-0000471B0000}"/>
    <cellStyle name="Accent6 169" xfId="7070" xr:uid="{00000000-0005-0000-0000-0000481B0000}"/>
    <cellStyle name="Accent6 17" xfId="7071" xr:uid="{00000000-0005-0000-0000-0000491B0000}"/>
    <cellStyle name="Accent6 17 2" xfId="7072" xr:uid="{00000000-0005-0000-0000-00004A1B0000}"/>
    <cellStyle name="Accent6 17 2 2" xfId="7073" xr:uid="{00000000-0005-0000-0000-00004B1B0000}"/>
    <cellStyle name="Accent6 17 3" xfId="7074" xr:uid="{00000000-0005-0000-0000-00004C1B0000}"/>
    <cellStyle name="Accent6 170" xfId="7075" xr:uid="{00000000-0005-0000-0000-00004D1B0000}"/>
    <cellStyle name="Accent6 171" xfId="7076" xr:uid="{00000000-0005-0000-0000-00004E1B0000}"/>
    <cellStyle name="Accent6 172" xfId="7077" xr:uid="{00000000-0005-0000-0000-00004F1B0000}"/>
    <cellStyle name="Accent6 173" xfId="7078" xr:uid="{00000000-0005-0000-0000-0000501B0000}"/>
    <cellStyle name="Accent6 174" xfId="7079" xr:uid="{00000000-0005-0000-0000-0000511B0000}"/>
    <cellStyle name="Accent6 175" xfId="7080" xr:uid="{00000000-0005-0000-0000-0000521B0000}"/>
    <cellStyle name="Accent6 176" xfId="7081" xr:uid="{00000000-0005-0000-0000-0000531B0000}"/>
    <cellStyle name="Accent6 177" xfId="7082" xr:uid="{00000000-0005-0000-0000-0000541B0000}"/>
    <cellStyle name="Accent6 178" xfId="7083" xr:uid="{00000000-0005-0000-0000-0000551B0000}"/>
    <cellStyle name="Accent6 179" xfId="7084" xr:uid="{00000000-0005-0000-0000-0000561B0000}"/>
    <cellStyle name="Accent6 18" xfId="7085" xr:uid="{00000000-0005-0000-0000-0000571B0000}"/>
    <cellStyle name="Accent6 18 2" xfId="7086" xr:uid="{00000000-0005-0000-0000-0000581B0000}"/>
    <cellStyle name="Accent6 18 2 2" xfId="7087" xr:uid="{00000000-0005-0000-0000-0000591B0000}"/>
    <cellStyle name="Accent6 18 3" xfId="7088" xr:uid="{00000000-0005-0000-0000-00005A1B0000}"/>
    <cellStyle name="Accent6 19" xfId="7089" xr:uid="{00000000-0005-0000-0000-00005B1B0000}"/>
    <cellStyle name="Accent6 19 2" xfId="7090" xr:uid="{00000000-0005-0000-0000-00005C1B0000}"/>
    <cellStyle name="Accent6 19 2 2" xfId="7091" xr:uid="{00000000-0005-0000-0000-00005D1B0000}"/>
    <cellStyle name="Accent6 19 3" xfId="7092" xr:uid="{00000000-0005-0000-0000-00005E1B0000}"/>
    <cellStyle name="Accent6 2" xfId="7093" xr:uid="{00000000-0005-0000-0000-00005F1B0000}"/>
    <cellStyle name="Accent6 2 10" xfId="7094" xr:uid="{00000000-0005-0000-0000-0000601B0000}"/>
    <cellStyle name="Accent6 2 10 2" xfId="7095" xr:uid="{00000000-0005-0000-0000-0000611B0000}"/>
    <cellStyle name="Accent6 2 11" xfId="7096" xr:uid="{00000000-0005-0000-0000-0000621B0000}"/>
    <cellStyle name="Accent6 2 12" xfId="7097" xr:uid="{00000000-0005-0000-0000-0000631B0000}"/>
    <cellStyle name="Accent6 2 2" xfId="7098" xr:uid="{00000000-0005-0000-0000-0000641B0000}"/>
    <cellStyle name="Accent6 2 2 2" xfId="7099" xr:uid="{00000000-0005-0000-0000-0000651B0000}"/>
    <cellStyle name="Accent6 2 2 2 2" xfId="7100" xr:uid="{00000000-0005-0000-0000-0000661B0000}"/>
    <cellStyle name="Accent6 2 2 3" xfId="7101" xr:uid="{00000000-0005-0000-0000-0000671B0000}"/>
    <cellStyle name="Accent6 2 2 3 2" xfId="7102" xr:uid="{00000000-0005-0000-0000-0000681B0000}"/>
    <cellStyle name="Accent6 2 2 3 2 2" xfId="7103" xr:uid="{00000000-0005-0000-0000-0000691B0000}"/>
    <cellStyle name="Accent6 2 2 3 3" xfId="7104" xr:uid="{00000000-0005-0000-0000-00006A1B0000}"/>
    <cellStyle name="Accent6 2 2 4" xfId="7105" xr:uid="{00000000-0005-0000-0000-00006B1B0000}"/>
    <cellStyle name="Accent6 2 3" xfId="7106" xr:uid="{00000000-0005-0000-0000-00006C1B0000}"/>
    <cellStyle name="Accent6 2 3 2" xfId="7107" xr:uid="{00000000-0005-0000-0000-00006D1B0000}"/>
    <cellStyle name="Accent6 2 3 2 2" xfId="7108" xr:uid="{00000000-0005-0000-0000-00006E1B0000}"/>
    <cellStyle name="Accent6 2 3 3" xfId="7109" xr:uid="{00000000-0005-0000-0000-00006F1B0000}"/>
    <cellStyle name="Accent6 2 3 3 2" xfId="7110" xr:uid="{00000000-0005-0000-0000-0000701B0000}"/>
    <cellStyle name="Accent6 2 3 3 2 2" xfId="7111" xr:uid="{00000000-0005-0000-0000-0000711B0000}"/>
    <cellStyle name="Accent6 2 3 3 3" xfId="7112" xr:uid="{00000000-0005-0000-0000-0000721B0000}"/>
    <cellStyle name="Accent6 2 3 4" xfId="7113" xr:uid="{00000000-0005-0000-0000-0000731B0000}"/>
    <cellStyle name="Accent6 2 4" xfId="7114" xr:uid="{00000000-0005-0000-0000-0000741B0000}"/>
    <cellStyle name="Accent6 2 4 2" xfId="7115" xr:uid="{00000000-0005-0000-0000-0000751B0000}"/>
    <cellStyle name="Accent6 2 4 2 2" xfId="7116" xr:uid="{00000000-0005-0000-0000-0000761B0000}"/>
    <cellStyle name="Accent6 2 4 3" xfId="7117" xr:uid="{00000000-0005-0000-0000-0000771B0000}"/>
    <cellStyle name="Accent6 2 5" xfId="7118" xr:uid="{00000000-0005-0000-0000-0000781B0000}"/>
    <cellStyle name="Accent6 2 5 2" xfId="7119" xr:uid="{00000000-0005-0000-0000-0000791B0000}"/>
    <cellStyle name="Accent6 2 5 2 2" xfId="7120" xr:uid="{00000000-0005-0000-0000-00007A1B0000}"/>
    <cellStyle name="Accent6 2 5 3" xfId="7121" xr:uid="{00000000-0005-0000-0000-00007B1B0000}"/>
    <cellStyle name="Accent6 2 5 3 2" xfId="7122" xr:uid="{00000000-0005-0000-0000-00007C1B0000}"/>
    <cellStyle name="Accent6 2 5 3 2 2" xfId="7123" xr:uid="{00000000-0005-0000-0000-00007D1B0000}"/>
    <cellStyle name="Accent6 2 5 3 3" xfId="7124" xr:uid="{00000000-0005-0000-0000-00007E1B0000}"/>
    <cellStyle name="Accent6 2 5 4" xfId="7125" xr:uid="{00000000-0005-0000-0000-00007F1B0000}"/>
    <cellStyle name="Accent6 2 6" xfId="7126" xr:uid="{00000000-0005-0000-0000-0000801B0000}"/>
    <cellStyle name="Accent6 2 6 2" xfId="7127" xr:uid="{00000000-0005-0000-0000-0000811B0000}"/>
    <cellStyle name="Accent6 2 6 2 2" xfId="7128" xr:uid="{00000000-0005-0000-0000-0000821B0000}"/>
    <cellStyle name="Accent6 2 6 3" xfId="7129" xr:uid="{00000000-0005-0000-0000-0000831B0000}"/>
    <cellStyle name="Accent6 2 6 3 2" xfId="7130" xr:uid="{00000000-0005-0000-0000-0000841B0000}"/>
    <cellStyle name="Accent6 2 6 4" xfId="7131" xr:uid="{00000000-0005-0000-0000-0000851B0000}"/>
    <cellStyle name="Accent6 2 7" xfId="7132" xr:uid="{00000000-0005-0000-0000-0000861B0000}"/>
    <cellStyle name="Accent6 2 7 2" xfId="7133" xr:uid="{00000000-0005-0000-0000-0000871B0000}"/>
    <cellStyle name="Accent6 2 8" xfId="7134" xr:uid="{00000000-0005-0000-0000-0000881B0000}"/>
    <cellStyle name="Accent6 2 8 2" xfId="7135" xr:uid="{00000000-0005-0000-0000-0000891B0000}"/>
    <cellStyle name="Accent6 2 8 2 2" xfId="7136" xr:uid="{00000000-0005-0000-0000-00008A1B0000}"/>
    <cellStyle name="Accent6 2 8 3" xfId="7137" xr:uid="{00000000-0005-0000-0000-00008B1B0000}"/>
    <cellStyle name="Accent6 2 9" xfId="7138" xr:uid="{00000000-0005-0000-0000-00008C1B0000}"/>
    <cellStyle name="Accent6 2 9 2" xfId="7139" xr:uid="{00000000-0005-0000-0000-00008D1B0000}"/>
    <cellStyle name="Accent6 2 9 2 2" xfId="7140" xr:uid="{00000000-0005-0000-0000-00008E1B0000}"/>
    <cellStyle name="Accent6 2 9 3" xfId="7141" xr:uid="{00000000-0005-0000-0000-00008F1B0000}"/>
    <cellStyle name="Accent6 20" xfId="7142" xr:uid="{00000000-0005-0000-0000-0000901B0000}"/>
    <cellStyle name="Accent6 20 2" xfId="7143" xr:uid="{00000000-0005-0000-0000-0000911B0000}"/>
    <cellStyle name="Accent6 20 2 2" xfId="7144" xr:uid="{00000000-0005-0000-0000-0000921B0000}"/>
    <cellStyle name="Accent6 20 3" xfId="7145" xr:uid="{00000000-0005-0000-0000-0000931B0000}"/>
    <cellStyle name="Accent6 21" xfId="7146" xr:uid="{00000000-0005-0000-0000-0000941B0000}"/>
    <cellStyle name="Accent6 21 2" xfId="7147" xr:uid="{00000000-0005-0000-0000-0000951B0000}"/>
    <cellStyle name="Accent6 21 2 2" xfId="7148" xr:uid="{00000000-0005-0000-0000-0000961B0000}"/>
    <cellStyle name="Accent6 21 3" xfId="7149" xr:uid="{00000000-0005-0000-0000-0000971B0000}"/>
    <cellStyle name="Accent6 22" xfId="7150" xr:uid="{00000000-0005-0000-0000-0000981B0000}"/>
    <cellStyle name="Accent6 22 2" xfId="7151" xr:uid="{00000000-0005-0000-0000-0000991B0000}"/>
    <cellStyle name="Accent6 22 2 2" xfId="7152" xr:uid="{00000000-0005-0000-0000-00009A1B0000}"/>
    <cellStyle name="Accent6 22 3" xfId="7153" xr:uid="{00000000-0005-0000-0000-00009B1B0000}"/>
    <cellStyle name="Accent6 23" xfId="7154" xr:uid="{00000000-0005-0000-0000-00009C1B0000}"/>
    <cellStyle name="Accent6 23 2" xfId="7155" xr:uid="{00000000-0005-0000-0000-00009D1B0000}"/>
    <cellStyle name="Accent6 23 2 2" xfId="7156" xr:uid="{00000000-0005-0000-0000-00009E1B0000}"/>
    <cellStyle name="Accent6 23 3" xfId="7157" xr:uid="{00000000-0005-0000-0000-00009F1B0000}"/>
    <cellStyle name="Accent6 24" xfId="7158" xr:uid="{00000000-0005-0000-0000-0000A01B0000}"/>
    <cellStyle name="Accent6 24 2" xfId="7159" xr:uid="{00000000-0005-0000-0000-0000A11B0000}"/>
    <cellStyle name="Accent6 24 2 2" xfId="7160" xr:uid="{00000000-0005-0000-0000-0000A21B0000}"/>
    <cellStyle name="Accent6 24 3" xfId="7161" xr:uid="{00000000-0005-0000-0000-0000A31B0000}"/>
    <cellStyle name="Accent6 25" xfId="7162" xr:uid="{00000000-0005-0000-0000-0000A41B0000}"/>
    <cellStyle name="Accent6 25 2" xfId="7163" xr:uid="{00000000-0005-0000-0000-0000A51B0000}"/>
    <cellStyle name="Accent6 25 2 2" xfId="7164" xr:uid="{00000000-0005-0000-0000-0000A61B0000}"/>
    <cellStyle name="Accent6 25 3" xfId="7165" xr:uid="{00000000-0005-0000-0000-0000A71B0000}"/>
    <cellStyle name="Accent6 26" xfId="7166" xr:uid="{00000000-0005-0000-0000-0000A81B0000}"/>
    <cellStyle name="Accent6 26 2" xfId="7167" xr:uid="{00000000-0005-0000-0000-0000A91B0000}"/>
    <cellStyle name="Accent6 26 2 2" xfId="7168" xr:uid="{00000000-0005-0000-0000-0000AA1B0000}"/>
    <cellStyle name="Accent6 26 3" xfId="7169" xr:uid="{00000000-0005-0000-0000-0000AB1B0000}"/>
    <cellStyle name="Accent6 27" xfId="7170" xr:uid="{00000000-0005-0000-0000-0000AC1B0000}"/>
    <cellStyle name="Accent6 27 2" xfId="7171" xr:uid="{00000000-0005-0000-0000-0000AD1B0000}"/>
    <cellStyle name="Accent6 27 2 2" xfId="7172" xr:uid="{00000000-0005-0000-0000-0000AE1B0000}"/>
    <cellStyle name="Accent6 27 3" xfId="7173" xr:uid="{00000000-0005-0000-0000-0000AF1B0000}"/>
    <cellStyle name="Accent6 28" xfId="7174" xr:uid="{00000000-0005-0000-0000-0000B01B0000}"/>
    <cellStyle name="Accent6 28 2" xfId="7175" xr:uid="{00000000-0005-0000-0000-0000B11B0000}"/>
    <cellStyle name="Accent6 28 2 2" xfId="7176" xr:uid="{00000000-0005-0000-0000-0000B21B0000}"/>
    <cellStyle name="Accent6 28 3" xfId="7177" xr:uid="{00000000-0005-0000-0000-0000B31B0000}"/>
    <cellStyle name="Accent6 29" xfId="7178" xr:uid="{00000000-0005-0000-0000-0000B41B0000}"/>
    <cellStyle name="Accent6 29 2" xfId="7179" xr:uid="{00000000-0005-0000-0000-0000B51B0000}"/>
    <cellStyle name="Accent6 29 2 2" xfId="7180" xr:uid="{00000000-0005-0000-0000-0000B61B0000}"/>
    <cellStyle name="Accent6 29 3" xfId="7181" xr:uid="{00000000-0005-0000-0000-0000B71B0000}"/>
    <cellStyle name="Accent6 3" xfId="7182" xr:uid="{00000000-0005-0000-0000-0000B81B0000}"/>
    <cellStyle name="Accent6 3 10" xfId="7183" xr:uid="{00000000-0005-0000-0000-0000B91B0000}"/>
    <cellStyle name="Accent6 3 10 2" xfId="7184" xr:uid="{00000000-0005-0000-0000-0000BA1B0000}"/>
    <cellStyle name="Accent6 3 10 2 2" xfId="7185" xr:uid="{00000000-0005-0000-0000-0000BB1B0000}"/>
    <cellStyle name="Accent6 3 10 3" xfId="7186" xr:uid="{00000000-0005-0000-0000-0000BC1B0000}"/>
    <cellStyle name="Accent6 3 11" xfId="7187" xr:uid="{00000000-0005-0000-0000-0000BD1B0000}"/>
    <cellStyle name="Accent6 3 11 2" xfId="7188" xr:uid="{00000000-0005-0000-0000-0000BE1B0000}"/>
    <cellStyle name="Accent6 3 12" xfId="7189" xr:uid="{00000000-0005-0000-0000-0000BF1B0000}"/>
    <cellStyle name="Accent6 3 2" xfId="7190" xr:uid="{00000000-0005-0000-0000-0000C01B0000}"/>
    <cellStyle name="Accent6 3 2 2" xfId="7191" xr:uid="{00000000-0005-0000-0000-0000C11B0000}"/>
    <cellStyle name="Accent6 3 2 2 2" xfId="7192" xr:uid="{00000000-0005-0000-0000-0000C21B0000}"/>
    <cellStyle name="Accent6 3 2 3" xfId="7193" xr:uid="{00000000-0005-0000-0000-0000C31B0000}"/>
    <cellStyle name="Accent6 3 2 3 2" xfId="7194" xr:uid="{00000000-0005-0000-0000-0000C41B0000}"/>
    <cellStyle name="Accent6 3 2 3 2 2" xfId="7195" xr:uid="{00000000-0005-0000-0000-0000C51B0000}"/>
    <cellStyle name="Accent6 3 2 3 3" xfId="7196" xr:uid="{00000000-0005-0000-0000-0000C61B0000}"/>
    <cellStyle name="Accent6 3 2 4" xfId="7197" xr:uid="{00000000-0005-0000-0000-0000C71B0000}"/>
    <cellStyle name="Accent6 3 3" xfId="7198" xr:uid="{00000000-0005-0000-0000-0000C81B0000}"/>
    <cellStyle name="Accent6 3 3 2" xfId="7199" xr:uid="{00000000-0005-0000-0000-0000C91B0000}"/>
    <cellStyle name="Accent6 3 3 2 2" xfId="7200" xr:uid="{00000000-0005-0000-0000-0000CA1B0000}"/>
    <cellStyle name="Accent6 3 3 3" xfId="7201" xr:uid="{00000000-0005-0000-0000-0000CB1B0000}"/>
    <cellStyle name="Accent6 3 3 3 2" xfId="7202" xr:uid="{00000000-0005-0000-0000-0000CC1B0000}"/>
    <cellStyle name="Accent6 3 3 3 2 2" xfId="7203" xr:uid="{00000000-0005-0000-0000-0000CD1B0000}"/>
    <cellStyle name="Accent6 3 3 3 3" xfId="7204" xr:uid="{00000000-0005-0000-0000-0000CE1B0000}"/>
    <cellStyle name="Accent6 3 3 4" xfId="7205" xr:uid="{00000000-0005-0000-0000-0000CF1B0000}"/>
    <cellStyle name="Accent6 3 4" xfId="7206" xr:uid="{00000000-0005-0000-0000-0000D01B0000}"/>
    <cellStyle name="Accent6 3 4 2" xfId="7207" xr:uid="{00000000-0005-0000-0000-0000D11B0000}"/>
    <cellStyle name="Accent6 3 4 2 2" xfId="7208" xr:uid="{00000000-0005-0000-0000-0000D21B0000}"/>
    <cellStyle name="Accent6 3 4 3" xfId="7209" xr:uid="{00000000-0005-0000-0000-0000D31B0000}"/>
    <cellStyle name="Accent6 3 5" xfId="7210" xr:uid="{00000000-0005-0000-0000-0000D41B0000}"/>
    <cellStyle name="Accent6 3 5 2" xfId="7211" xr:uid="{00000000-0005-0000-0000-0000D51B0000}"/>
    <cellStyle name="Accent6 3 5 2 2" xfId="7212" xr:uid="{00000000-0005-0000-0000-0000D61B0000}"/>
    <cellStyle name="Accent6 3 5 3" xfId="7213" xr:uid="{00000000-0005-0000-0000-0000D71B0000}"/>
    <cellStyle name="Accent6 3 5 3 2" xfId="7214" xr:uid="{00000000-0005-0000-0000-0000D81B0000}"/>
    <cellStyle name="Accent6 3 5 3 2 2" xfId="7215" xr:uid="{00000000-0005-0000-0000-0000D91B0000}"/>
    <cellStyle name="Accent6 3 5 3 3" xfId="7216" xr:uid="{00000000-0005-0000-0000-0000DA1B0000}"/>
    <cellStyle name="Accent6 3 5 4" xfId="7217" xr:uid="{00000000-0005-0000-0000-0000DB1B0000}"/>
    <cellStyle name="Accent6 3 6" xfId="7218" xr:uid="{00000000-0005-0000-0000-0000DC1B0000}"/>
    <cellStyle name="Accent6 3 6 2" xfId="7219" xr:uid="{00000000-0005-0000-0000-0000DD1B0000}"/>
    <cellStyle name="Accent6 3 7" xfId="7220" xr:uid="{00000000-0005-0000-0000-0000DE1B0000}"/>
    <cellStyle name="Accent6 3 7 2" xfId="7221" xr:uid="{00000000-0005-0000-0000-0000DF1B0000}"/>
    <cellStyle name="Accent6 3 8" xfId="7222" xr:uid="{00000000-0005-0000-0000-0000E01B0000}"/>
    <cellStyle name="Accent6 3 8 2" xfId="7223" xr:uid="{00000000-0005-0000-0000-0000E11B0000}"/>
    <cellStyle name="Accent6 3 8 2 2" xfId="7224" xr:uid="{00000000-0005-0000-0000-0000E21B0000}"/>
    <cellStyle name="Accent6 3 8 3" xfId="7225" xr:uid="{00000000-0005-0000-0000-0000E31B0000}"/>
    <cellStyle name="Accent6 3 9" xfId="7226" xr:uid="{00000000-0005-0000-0000-0000E41B0000}"/>
    <cellStyle name="Accent6 3 9 2" xfId="7227" xr:uid="{00000000-0005-0000-0000-0000E51B0000}"/>
    <cellStyle name="Accent6 3 9 2 2" xfId="7228" xr:uid="{00000000-0005-0000-0000-0000E61B0000}"/>
    <cellStyle name="Accent6 3 9 3" xfId="7229" xr:uid="{00000000-0005-0000-0000-0000E71B0000}"/>
    <cellStyle name="Accent6 30" xfId="7230" xr:uid="{00000000-0005-0000-0000-0000E81B0000}"/>
    <cellStyle name="Accent6 30 2" xfId="7231" xr:uid="{00000000-0005-0000-0000-0000E91B0000}"/>
    <cellStyle name="Accent6 30 2 2" xfId="7232" xr:uid="{00000000-0005-0000-0000-0000EA1B0000}"/>
    <cellStyle name="Accent6 30 3" xfId="7233" xr:uid="{00000000-0005-0000-0000-0000EB1B0000}"/>
    <cellStyle name="Accent6 31" xfId="7234" xr:uid="{00000000-0005-0000-0000-0000EC1B0000}"/>
    <cellStyle name="Accent6 31 2" xfId="7235" xr:uid="{00000000-0005-0000-0000-0000ED1B0000}"/>
    <cellStyle name="Accent6 31 2 2" xfId="7236" xr:uid="{00000000-0005-0000-0000-0000EE1B0000}"/>
    <cellStyle name="Accent6 31 3" xfId="7237" xr:uid="{00000000-0005-0000-0000-0000EF1B0000}"/>
    <cellStyle name="Accent6 32" xfId="7238" xr:uid="{00000000-0005-0000-0000-0000F01B0000}"/>
    <cellStyle name="Accent6 32 2" xfId="7239" xr:uid="{00000000-0005-0000-0000-0000F11B0000}"/>
    <cellStyle name="Accent6 32 2 2" xfId="7240" xr:uid="{00000000-0005-0000-0000-0000F21B0000}"/>
    <cellStyle name="Accent6 32 3" xfId="7241" xr:uid="{00000000-0005-0000-0000-0000F31B0000}"/>
    <cellStyle name="Accent6 33" xfId="7242" xr:uid="{00000000-0005-0000-0000-0000F41B0000}"/>
    <cellStyle name="Accent6 33 2" xfId="7243" xr:uid="{00000000-0005-0000-0000-0000F51B0000}"/>
    <cellStyle name="Accent6 33 2 2" xfId="7244" xr:uid="{00000000-0005-0000-0000-0000F61B0000}"/>
    <cellStyle name="Accent6 33 3" xfId="7245" xr:uid="{00000000-0005-0000-0000-0000F71B0000}"/>
    <cellStyle name="Accent6 34" xfId="7246" xr:uid="{00000000-0005-0000-0000-0000F81B0000}"/>
    <cellStyle name="Accent6 34 2" xfId="7247" xr:uid="{00000000-0005-0000-0000-0000F91B0000}"/>
    <cellStyle name="Accent6 34 2 2" xfId="7248" xr:uid="{00000000-0005-0000-0000-0000FA1B0000}"/>
    <cellStyle name="Accent6 34 3" xfId="7249" xr:uid="{00000000-0005-0000-0000-0000FB1B0000}"/>
    <cellStyle name="Accent6 35" xfId="7250" xr:uid="{00000000-0005-0000-0000-0000FC1B0000}"/>
    <cellStyle name="Accent6 35 2" xfId="7251" xr:uid="{00000000-0005-0000-0000-0000FD1B0000}"/>
    <cellStyle name="Accent6 35 2 2" xfId="7252" xr:uid="{00000000-0005-0000-0000-0000FE1B0000}"/>
    <cellStyle name="Accent6 35 3" xfId="7253" xr:uid="{00000000-0005-0000-0000-0000FF1B0000}"/>
    <cellStyle name="Accent6 36" xfId="7254" xr:uid="{00000000-0005-0000-0000-0000001C0000}"/>
    <cellStyle name="Accent6 36 2" xfId="7255" xr:uid="{00000000-0005-0000-0000-0000011C0000}"/>
    <cellStyle name="Accent6 36 2 2" xfId="7256" xr:uid="{00000000-0005-0000-0000-0000021C0000}"/>
    <cellStyle name="Accent6 36 3" xfId="7257" xr:uid="{00000000-0005-0000-0000-0000031C0000}"/>
    <cellStyle name="Accent6 37" xfId="7258" xr:uid="{00000000-0005-0000-0000-0000041C0000}"/>
    <cellStyle name="Accent6 37 2" xfId="7259" xr:uid="{00000000-0005-0000-0000-0000051C0000}"/>
    <cellStyle name="Accent6 37 2 2" xfId="7260" xr:uid="{00000000-0005-0000-0000-0000061C0000}"/>
    <cellStyle name="Accent6 37 3" xfId="7261" xr:uid="{00000000-0005-0000-0000-0000071C0000}"/>
    <cellStyle name="Accent6 38" xfId="7262" xr:uid="{00000000-0005-0000-0000-0000081C0000}"/>
    <cellStyle name="Accent6 38 2" xfId="7263" xr:uid="{00000000-0005-0000-0000-0000091C0000}"/>
    <cellStyle name="Accent6 38 2 2" xfId="7264" xr:uid="{00000000-0005-0000-0000-00000A1C0000}"/>
    <cellStyle name="Accent6 38 3" xfId="7265" xr:uid="{00000000-0005-0000-0000-00000B1C0000}"/>
    <cellStyle name="Accent6 39" xfId="7266" xr:uid="{00000000-0005-0000-0000-00000C1C0000}"/>
    <cellStyle name="Accent6 39 2" xfId="7267" xr:uid="{00000000-0005-0000-0000-00000D1C0000}"/>
    <cellStyle name="Accent6 39 2 2" xfId="7268" xr:uid="{00000000-0005-0000-0000-00000E1C0000}"/>
    <cellStyle name="Accent6 39 3" xfId="7269" xr:uid="{00000000-0005-0000-0000-00000F1C0000}"/>
    <cellStyle name="Accent6 4" xfId="7270" xr:uid="{00000000-0005-0000-0000-0000101C0000}"/>
    <cellStyle name="Accent6 4 2" xfId="7271" xr:uid="{00000000-0005-0000-0000-0000111C0000}"/>
    <cellStyle name="Accent6 4 2 2" xfId="7272" xr:uid="{00000000-0005-0000-0000-0000121C0000}"/>
    <cellStyle name="Accent6 4 2 2 2" xfId="7273" xr:uid="{00000000-0005-0000-0000-0000131C0000}"/>
    <cellStyle name="Accent6 4 2 3" xfId="7274" xr:uid="{00000000-0005-0000-0000-0000141C0000}"/>
    <cellStyle name="Accent6 4 2 3 2" xfId="7275" xr:uid="{00000000-0005-0000-0000-0000151C0000}"/>
    <cellStyle name="Accent6 4 2 3 2 2" xfId="7276" xr:uid="{00000000-0005-0000-0000-0000161C0000}"/>
    <cellStyle name="Accent6 4 2 3 3" xfId="7277" xr:uid="{00000000-0005-0000-0000-0000171C0000}"/>
    <cellStyle name="Accent6 4 2 4" xfId="7278" xr:uid="{00000000-0005-0000-0000-0000181C0000}"/>
    <cellStyle name="Accent6 4 3" xfId="7279" xr:uid="{00000000-0005-0000-0000-0000191C0000}"/>
    <cellStyle name="Accent6 4 3 2" xfId="7280" xr:uid="{00000000-0005-0000-0000-00001A1C0000}"/>
    <cellStyle name="Accent6 4 3 2 2" xfId="7281" xr:uid="{00000000-0005-0000-0000-00001B1C0000}"/>
    <cellStyle name="Accent6 4 3 3" xfId="7282" xr:uid="{00000000-0005-0000-0000-00001C1C0000}"/>
    <cellStyle name="Accent6 4 3 3 2" xfId="7283" xr:uid="{00000000-0005-0000-0000-00001D1C0000}"/>
    <cellStyle name="Accent6 4 3 3 2 2" xfId="7284" xr:uid="{00000000-0005-0000-0000-00001E1C0000}"/>
    <cellStyle name="Accent6 4 3 3 3" xfId="7285" xr:uid="{00000000-0005-0000-0000-00001F1C0000}"/>
    <cellStyle name="Accent6 4 3 4" xfId="7286" xr:uid="{00000000-0005-0000-0000-0000201C0000}"/>
    <cellStyle name="Accent6 4 4" xfId="7287" xr:uid="{00000000-0005-0000-0000-0000211C0000}"/>
    <cellStyle name="Accent6 4 4 2" xfId="7288" xr:uid="{00000000-0005-0000-0000-0000221C0000}"/>
    <cellStyle name="Accent6 4 4 2 2" xfId="7289" xr:uid="{00000000-0005-0000-0000-0000231C0000}"/>
    <cellStyle name="Accent6 4 4 3" xfId="7290" xr:uid="{00000000-0005-0000-0000-0000241C0000}"/>
    <cellStyle name="Accent6 4 5" xfId="7291" xr:uid="{00000000-0005-0000-0000-0000251C0000}"/>
    <cellStyle name="Accent6 4 5 2" xfId="7292" xr:uid="{00000000-0005-0000-0000-0000261C0000}"/>
    <cellStyle name="Accent6 4 6" xfId="7293" xr:uid="{00000000-0005-0000-0000-0000271C0000}"/>
    <cellStyle name="Accent6 4 6 2" xfId="7294" xr:uid="{00000000-0005-0000-0000-0000281C0000}"/>
    <cellStyle name="Accent6 4 6 2 2" xfId="7295" xr:uid="{00000000-0005-0000-0000-0000291C0000}"/>
    <cellStyle name="Accent6 4 6 3" xfId="7296" xr:uid="{00000000-0005-0000-0000-00002A1C0000}"/>
    <cellStyle name="Accent6 4 7" xfId="7297" xr:uid="{00000000-0005-0000-0000-00002B1C0000}"/>
    <cellStyle name="Accent6 4 7 2" xfId="7298" xr:uid="{00000000-0005-0000-0000-00002C1C0000}"/>
    <cellStyle name="Accent6 4 7 2 2" xfId="7299" xr:uid="{00000000-0005-0000-0000-00002D1C0000}"/>
    <cellStyle name="Accent6 4 7 3" xfId="7300" xr:uid="{00000000-0005-0000-0000-00002E1C0000}"/>
    <cellStyle name="Accent6 4 8" xfId="7301" xr:uid="{00000000-0005-0000-0000-00002F1C0000}"/>
    <cellStyle name="Accent6 40" xfId="7302" xr:uid="{00000000-0005-0000-0000-0000301C0000}"/>
    <cellStyle name="Accent6 40 2" xfId="7303" xr:uid="{00000000-0005-0000-0000-0000311C0000}"/>
    <cellStyle name="Accent6 40 2 2" xfId="7304" xr:uid="{00000000-0005-0000-0000-0000321C0000}"/>
    <cellStyle name="Accent6 40 3" xfId="7305" xr:uid="{00000000-0005-0000-0000-0000331C0000}"/>
    <cellStyle name="Accent6 41" xfId="7306" xr:uid="{00000000-0005-0000-0000-0000341C0000}"/>
    <cellStyle name="Accent6 41 2" xfId="7307" xr:uid="{00000000-0005-0000-0000-0000351C0000}"/>
    <cellStyle name="Accent6 41 2 2" xfId="7308" xr:uid="{00000000-0005-0000-0000-0000361C0000}"/>
    <cellStyle name="Accent6 41 3" xfId="7309" xr:uid="{00000000-0005-0000-0000-0000371C0000}"/>
    <cellStyle name="Accent6 42" xfId="7310" xr:uid="{00000000-0005-0000-0000-0000381C0000}"/>
    <cellStyle name="Accent6 42 2" xfId="7311" xr:uid="{00000000-0005-0000-0000-0000391C0000}"/>
    <cellStyle name="Accent6 42 2 2" xfId="7312" xr:uid="{00000000-0005-0000-0000-00003A1C0000}"/>
    <cellStyle name="Accent6 42 3" xfId="7313" xr:uid="{00000000-0005-0000-0000-00003B1C0000}"/>
    <cellStyle name="Accent6 43" xfId="7314" xr:uid="{00000000-0005-0000-0000-00003C1C0000}"/>
    <cellStyle name="Accent6 43 2" xfId="7315" xr:uid="{00000000-0005-0000-0000-00003D1C0000}"/>
    <cellStyle name="Accent6 43 2 2" xfId="7316" xr:uid="{00000000-0005-0000-0000-00003E1C0000}"/>
    <cellStyle name="Accent6 43 3" xfId="7317" xr:uid="{00000000-0005-0000-0000-00003F1C0000}"/>
    <cellStyle name="Accent6 44" xfId="7318" xr:uid="{00000000-0005-0000-0000-0000401C0000}"/>
    <cellStyle name="Accent6 44 2" xfId="7319" xr:uid="{00000000-0005-0000-0000-0000411C0000}"/>
    <cellStyle name="Accent6 44 2 2" xfId="7320" xr:uid="{00000000-0005-0000-0000-0000421C0000}"/>
    <cellStyle name="Accent6 44 3" xfId="7321" xr:uid="{00000000-0005-0000-0000-0000431C0000}"/>
    <cellStyle name="Accent6 45" xfId="7322" xr:uid="{00000000-0005-0000-0000-0000441C0000}"/>
    <cellStyle name="Accent6 45 2" xfId="7323" xr:uid="{00000000-0005-0000-0000-0000451C0000}"/>
    <cellStyle name="Accent6 45 2 2" xfId="7324" xr:uid="{00000000-0005-0000-0000-0000461C0000}"/>
    <cellStyle name="Accent6 45 3" xfId="7325" xr:uid="{00000000-0005-0000-0000-0000471C0000}"/>
    <cellStyle name="Accent6 46" xfId="7326" xr:uid="{00000000-0005-0000-0000-0000481C0000}"/>
    <cellStyle name="Accent6 46 2" xfId="7327" xr:uid="{00000000-0005-0000-0000-0000491C0000}"/>
    <cellStyle name="Accent6 46 2 2" xfId="7328" xr:uid="{00000000-0005-0000-0000-00004A1C0000}"/>
    <cellStyle name="Accent6 46 3" xfId="7329" xr:uid="{00000000-0005-0000-0000-00004B1C0000}"/>
    <cellStyle name="Accent6 47" xfId="7330" xr:uid="{00000000-0005-0000-0000-00004C1C0000}"/>
    <cellStyle name="Accent6 47 2" xfId="7331" xr:uid="{00000000-0005-0000-0000-00004D1C0000}"/>
    <cellStyle name="Accent6 47 2 2" xfId="7332" xr:uid="{00000000-0005-0000-0000-00004E1C0000}"/>
    <cellStyle name="Accent6 47 3" xfId="7333" xr:uid="{00000000-0005-0000-0000-00004F1C0000}"/>
    <cellStyle name="Accent6 48" xfId="7334" xr:uid="{00000000-0005-0000-0000-0000501C0000}"/>
    <cellStyle name="Accent6 48 2" xfId="7335" xr:uid="{00000000-0005-0000-0000-0000511C0000}"/>
    <cellStyle name="Accent6 48 2 2" xfId="7336" xr:uid="{00000000-0005-0000-0000-0000521C0000}"/>
    <cellStyle name="Accent6 48 3" xfId="7337" xr:uid="{00000000-0005-0000-0000-0000531C0000}"/>
    <cellStyle name="Accent6 48 3 2" xfId="7338" xr:uid="{00000000-0005-0000-0000-0000541C0000}"/>
    <cellStyle name="Accent6 48 3 2 2" xfId="7339" xr:uid="{00000000-0005-0000-0000-0000551C0000}"/>
    <cellStyle name="Accent6 48 3 3" xfId="7340" xr:uid="{00000000-0005-0000-0000-0000561C0000}"/>
    <cellStyle name="Accent6 48 4" xfId="7341" xr:uid="{00000000-0005-0000-0000-0000571C0000}"/>
    <cellStyle name="Accent6 49" xfId="7342" xr:uid="{00000000-0005-0000-0000-0000581C0000}"/>
    <cellStyle name="Accent6 49 2" xfId="7343" xr:uid="{00000000-0005-0000-0000-0000591C0000}"/>
    <cellStyle name="Accent6 49 2 2" xfId="7344" xr:uid="{00000000-0005-0000-0000-00005A1C0000}"/>
    <cellStyle name="Accent6 49 3" xfId="7345" xr:uid="{00000000-0005-0000-0000-00005B1C0000}"/>
    <cellStyle name="Accent6 49 3 2" xfId="7346" xr:uid="{00000000-0005-0000-0000-00005C1C0000}"/>
    <cellStyle name="Accent6 49 3 2 2" xfId="7347" xr:uid="{00000000-0005-0000-0000-00005D1C0000}"/>
    <cellStyle name="Accent6 49 3 3" xfId="7348" xr:uid="{00000000-0005-0000-0000-00005E1C0000}"/>
    <cellStyle name="Accent6 49 4" xfId="7349" xr:uid="{00000000-0005-0000-0000-00005F1C0000}"/>
    <cellStyle name="Accent6 5" xfId="7350" xr:uid="{00000000-0005-0000-0000-0000601C0000}"/>
    <cellStyle name="Accent6 5 2" xfId="7351" xr:uid="{00000000-0005-0000-0000-0000611C0000}"/>
    <cellStyle name="Accent6 5 2 2" xfId="7352" xr:uid="{00000000-0005-0000-0000-0000621C0000}"/>
    <cellStyle name="Accent6 5 2 2 2" xfId="7353" xr:uid="{00000000-0005-0000-0000-0000631C0000}"/>
    <cellStyle name="Accent6 5 2 3" xfId="7354" xr:uid="{00000000-0005-0000-0000-0000641C0000}"/>
    <cellStyle name="Accent6 5 2 3 2" xfId="7355" xr:uid="{00000000-0005-0000-0000-0000651C0000}"/>
    <cellStyle name="Accent6 5 2 3 2 2" xfId="7356" xr:uid="{00000000-0005-0000-0000-0000661C0000}"/>
    <cellStyle name="Accent6 5 2 3 3" xfId="7357" xr:uid="{00000000-0005-0000-0000-0000671C0000}"/>
    <cellStyle name="Accent6 5 2 4" xfId="7358" xr:uid="{00000000-0005-0000-0000-0000681C0000}"/>
    <cellStyle name="Accent6 5 3" xfId="7359" xr:uid="{00000000-0005-0000-0000-0000691C0000}"/>
    <cellStyle name="Accent6 5 3 2" xfId="7360" xr:uid="{00000000-0005-0000-0000-00006A1C0000}"/>
    <cellStyle name="Accent6 5 3 2 2" xfId="7361" xr:uid="{00000000-0005-0000-0000-00006B1C0000}"/>
    <cellStyle name="Accent6 5 3 3" xfId="7362" xr:uid="{00000000-0005-0000-0000-00006C1C0000}"/>
    <cellStyle name="Accent6 5 3 3 2" xfId="7363" xr:uid="{00000000-0005-0000-0000-00006D1C0000}"/>
    <cellStyle name="Accent6 5 3 3 2 2" xfId="7364" xr:uid="{00000000-0005-0000-0000-00006E1C0000}"/>
    <cellStyle name="Accent6 5 3 3 3" xfId="7365" xr:uid="{00000000-0005-0000-0000-00006F1C0000}"/>
    <cellStyle name="Accent6 5 3 4" xfId="7366" xr:uid="{00000000-0005-0000-0000-0000701C0000}"/>
    <cellStyle name="Accent6 5 4" xfId="7367" xr:uid="{00000000-0005-0000-0000-0000711C0000}"/>
    <cellStyle name="Accent6 5 4 2" xfId="7368" xr:uid="{00000000-0005-0000-0000-0000721C0000}"/>
    <cellStyle name="Accent6 5 5" xfId="7369" xr:uid="{00000000-0005-0000-0000-0000731C0000}"/>
    <cellStyle name="Accent6 5 5 2" xfId="7370" xr:uid="{00000000-0005-0000-0000-0000741C0000}"/>
    <cellStyle name="Accent6 5 5 2 2" xfId="7371" xr:uid="{00000000-0005-0000-0000-0000751C0000}"/>
    <cellStyle name="Accent6 5 5 3" xfId="7372" xr:uid="{00000000-0005-0000-0000-0000761C0000}"/>
    <cellStyle name="Accent6 5 6" xfId="7373" xr:uid="{00000000-0005-0000-0000-0000771C0000}"/>
    <cellStyle name="Accent6 5 6 2" xfId="7374" xr:uid="{00000000-0005-0000-0000-0000781C0000}"/>
    <cellStyle name="Accent6 5 7" xfId="7375" xr:uid="{00000000-0005-0000-0000-0000791C0000}"/>
    <cellStyle name="Accent6 50" xfId="7376" xr:uid="{00000000-0005-0000-0000-00007A1C0000}"/>
    <cellStyle name="Accent6 50 2" xfId="7377" xr:uid="{00000000-0005-0000-0000-00007B1C0000}"/>
    <cellStyle name="Accent6 50 2 2" xfId="7378" xr:uid="{00000000-0005-0000-0000-00007C1C0000}"/>
    <cellStyle name="Accent6 50 3" xfId="7379" xr:uid="{00000000-0005-0000-0000-00007D1C0000}"/>
    <cellStyle name="Accent6 50 3 2" xfId="7380" xr:uid="{00000000-0005-0000-0000-00007E1C0000}"/>
    <cellStyle name="Accent6 50 3 2 2" xfId="7381" xr:uid="{00000000-0005-0000-0000-00007F1C0000}"/>
    <cellStyle name="Accent6 50 3 3" xfId="7382" xr:uid="{00000000-0005-0000-0000-0000801C0000}"/>
    <cellStyle name="Accent6 50 4" xfId="7383" xr:uid="{00000000-0005-0000-0000-0000811C0000}"/>
    <cellStyle name="Accent6 51" xfId="7384" xr:uid="{00000000-0005-0000-0000-0000821C0000}"/>
    <cellStyle name="Accent6 51 2" xfId="7385" xr:uid="{00000000-0005-0000-0000-0000831C0000}"/>
    <cellStyle name="Accent6 51 2 2" xfId="7386" xr:uid="{00000000-0005-0000-0000-0000841C0000}"/>
    <cellStyle name="Accent6 51 3" xfId="7387" xr:uid="{00000000-0005-0000-0000-0000851C0000}"/>
    <cellStyle name="Accent6 51 3 2" xfId="7388" xr:uid="{00000000-0005-0000-0000-0000861C0000}"/>
    <cellStyle name="Accent6 51 3 2 2" xfId="7389" xr:uid="{00000000-0005-0000-0000-0000871C0000}"/>
    <cellStyle name="Accent6 51 3 3" xfId="7390" xr:uid="{00000000-0005-0000-0000-0000881C0000}"/>
    <cellStyle name="Accent6 51 4" xfId="7391" xr:uid="{00000000-0005-0000-0000-0000891C0000}"/>
    <cellStyle name="Accent6 52" xfId="7392" xr:uid="{00000000-0005-0000-0000-00008A1C0000}"/>
    <cellStyle name="Accent6 52 2" xfId="7393" xr:uid="{00000000-0005-0000-0000-00008B1C0000}"/>
    <cellStyle name="Accent6 52 2 2" xfId="7394" xr:uid="{00000000-0005-0000-0000-00008C1C0000}"/>
    <cellStyle name="Accent6 52 3" xfId="7395" xr:uid="{00000000-0005-0000-0000-00008D1C0000}"/>
    <cellStyle name="Accent6 53" xfId="7396" xr:uid="{00000000-0005-0000-0000-00008E1C0000}"/>
    <cellStyle name="Accent6 53 2" xfId="7397" xr:uid="{00000000-0005-0000-0000-00008F1C0000}"/>
    <cellStyle name="Accent6 53 2 2" xfId="7398" xr:uid="{00000000-0005-0000-0000-0000901C0000}"/>
    <cellStyle name="Accent6 53 3" xfId="7399" xr:uid="{00000000-0005-0000-0000-0000911C0000}"/>
    <cellStyle name="Accent6 54" xfId="7400" xr:uid="{00000000-0005-0000-0000-0000921C0000}"/>
    <cellStyle name="Accent6 54 2" xfId="7401" xr:uid="{00000000-0005-0000-0000-0000931C0000}"/>
    <cellStyle name="Accent6 54 2 2" xfId="7402" xr:uid="{00000000-0005-0000-0000-0000941C0000}"/>
    <cellStyle name="Accent6 54 3" xfId="7403" xr:uid="{00000000-0005-0000-0000-0000951C0000}"/>
    <cellStyle name="Accent6 55" xfId="7404" xr:uid="{00000000-0005-0000-0000-0000961C0000}"/>
    <cellStyle name="Accent6 55 2" xfId="7405" xr:uid="{00000000-0005-0000-0000-0000971C0000}"/>
    <cellStyle name="Accent6 55 2 2" xfId="7406" xr:uid="{00000000-0005-0000-0000-0000981C0000}"/>
    <cellStyle name="Accent6 55 3" xfId="7407" xr:uid="{00000000-0005-0000-0000-0000991C0000}"/>
    <cellStyle name="Accent6 56" xfId="7408" xr:uid="{00000000-0005-0000-0000-00009A1C0000}"/>
    <cellStyle name="Accent6 56 2" xfId="7409" xr:uid="{00000000-0005-0000-0000-00009B1C0000}"/>
    <cellStyle name="Accent6 56 2 2" xfId="7410" xr:uid="{00000000-0005-0000-0000-00009C1C0000}"/>
    <cellStyle name="Accent6 56 3" xfId="7411" xr:uid="{00000000-0005-0000-0000-00009D1C0000}"/>
    <cellStyle name="Accent6 57" xfId="7412" xr:uid="{00000000-0005-0000-0000-00009E1C0000}"/>
    <cellStyle name="Accent6 57 2" xfId="7413" xr:uid="{00000000-0005-0000-0000-00009F1C0000}"/>
    <cellStyle name="Accent6 57 2 2" xfId="7414" xr:uid="{00000000-0005-0000-0000-0000A01C0000}"/>
    <cellStyle name="Accent6 57 3" xfId="7415" xr:uid="{00000000-0005-0000-0000-0000A11C0000}"/>
    <cellStyle name="Accent6 58" xfId="7416" xr:uid="{00000000-0005-0000-0000-0000A21C0000}"/>
    <cellStyle name="Accent6 58 2" xfId="7417" xr:uid="{00000000-0005-0000-0000-0000A31C0000}"/>
    <cellStyle name="Accent6 58 2 2" xfId="7418" xr:uid="{00000000-0005-0000-0000-0000A41C0000}"/>
    <cellStyle name="Accent6 58 3" xfId="7419" xr:uid="{00000000-0005-0000-0000-0000A51C0000}"/>
    <cellStyle name="Accent6 58 3 2" xfId="7420" xr:uid="{00000000-0005-0000-0000-0000A61C0000}"/>
    <cellStyle name="Accent6 58 3 2 2" xfId="7421" xr:uid="{00000000-0005-0000-0000-0000A71C0000}"/>
    <cellStyle name="Accent6 58 3 3" xfId="7422" xr:uid="{00000000-0005-0000-0000-0000A81C0000}"/>
    <cellStyle name="Accent6 58 4" xfId="7423" xr:uid="{00000000-0005-0000-0000-0000A91C0000}"/>
    <cellStyle name="Accent6 59" xfId="7424" xr:uid="{00000000-0005-0000-0000-0000AA1C0000}"/>
    <cellStyle name="Accent6 59 2" xfId="7425" xr:uid="{00000000-0005-0000-0000-0000AB1C0000}"/>
    <cellStyle name="Accent6 59 2 2" xfId="7426" xr:uid="{00000000-0005-0000-0000-0000AC1C0000}"/>
    <cellStyle name="Accent6 59 3" xfId="7427" xr:uid="{00000000-0005-0000-0000-0000AD1C0000}"/>
    <cellStyle name="Accent6 59 3 2" xfId="7428" xr:uid="{00000000-0005-0000-0000-0000AE1C0000}"/>
    <cellStyle name="Accent6 59 3 2 2" xfId="7429" xr:uid="{00000000-0005-0000-0000-0000AF1C0000}"/>
    <cellStyle name="Accent6 59 3 3" xfId="7430" xr:uid="{00000000-0005-0000-0000-0000B01C0000}"/>
    <cellStyle name="Accent6 59 4" xfId="7431" xr:uid="{00000000-0005-0000-0000-0000B11C0000}"/>
    <cellStyle name="Accent6 6" xfId="7432" xr:uid="{00000000-0005-0000-0000-0000B21C0000}"/>
    <cellStyle name="Accent6 6 2" xfId="7433" xr:uid="{00000000-0005-0000-0000-0000B31C0000}"/>
    <cellStyle name="Accent6 6 2 2" xfId="7434" xr:uid="{00000000-0005-0000-0000-0000B41C0000}"/>
    <cellStyle name="Accent6 6 2 2 2" xfId="7435" xr:uid="{00000000-0005-0000-0000-0000B51C0000}"/>
    <cellStyle name="Accent6 6 2 3" xfId="7436" xr:uid="{00000000-0005-0000-0000-0000B61C0000}"/>
    <cellStyle name="Accent6 6 2 3 2" xfId="7437" xr:uid="{00000000-0005-0000-0000-0000B71C0000}"/>
    <cellStyle name="Accent6 6 2 3 2 2" xfId="7438" xr:uid="{00000000-0005-0000-0000-0000B81C0000}"/>
    <cellStyle name="Accent6 6 2 3 3" xfId="7439" xr:uid="{00000000-0005-0000-0000-0000B91C0000}"/>
    <cellStyle name="Accent6 6 2 4" xfId="7440" xr:uid="{00000000-0005-0000-0000-0000BA1C0000}"/>
    <cellStyle name="Accent6 6 3" xfId="7441" xr:uid="{00000000-0005-0000-0000-0000BB1C0000}"/>
    <cellStyle name="Accent6 6 3 2" xfId="7442" xr:uid="{00000000-0005-0000-0000-0000BC1C0000}"/>
    <cellStyle name="Accent6 6 4" xfId="7443" xr:uid="{00000000-0005-0000-0000-0000BD1C0000}"/>
    <cellStyle name="Accent6 6 4 2" xfId="7444" xr:uid="{00000000-0005-0000-0000-0000BE1C0000}"/>
    <cellStyle name="Accent6 6 4 2 2" xfId="7445" xr:uid="{00000000-0005-0000-0000-0000BF1C0000}"/>
    <cellStyle name="Accent6 6 4 3" xfId="7446" xr:uid="{00000000-0005-0000-0000-0000C01C0000}"/>
    <cellStyle name="Accent6 6 5" xfId="7447" xr:uid="{00000000-0005-0000-0000-0000C11C0000}"/>
    <cellStyle name="Accent6 60" xfId="7448" xr:uid="{00000000-0005-0000-0000-0000C21C0000}"/>
    <cellStyle name="Accent6 60 2" xfId="7449" xr:uid="{00000000-0005-0000-0000-0000C31C0000}"/>
    <cellStyle name="Accent6 60 2 2" xfId="7450" xr:uid="{00000000-0005-0000-0000-0000C41C0000}"/>
    <cellStyle name="Accent6 60 3" xfId="7451" xr:uid="{00000000-0005-0000-0000-0000C51C0000}"/>
    <cellStyle name="Accent6 60 3 2" xfId="7452" xr:uid="{00000000-0005-0000-0000-0000C61C0000}"/>
    <cellStyle name="Accent6 60 3 2 2" xfId="7453" xr:uid="{00000000-0005-0000-0000-0000C71C0000}"/>
    <cellStyle name="Accent6 60 3 3" xfId="7454" xr:uid="{00000000-0005-0000-0000-0000C81C0000}"/>
    <cellStyle name="Accent6 60 4" xfId="7455" xr:uid="{00000000-0005-0000-0000-0000C91C0000}"/>
    <cellStyle name="Accent6 61" xfId="7456" xr:uid="{00000000-0005-0000-0000-0000CA1C0000}"/>
    <cellStyle name="Accent6 61 2" xfId="7457" xr:uid="{00000000-0005-0000-0000-0000CB1C0000}"/>
    <cellStyle name="Accent6 61 2 2" xfId="7458" xr:uid="{00000000-0005-0000-0000-0000CC1C0000}"/>
    <cellStyle name="Accent6 61 3" xfId="7459" xr:uid="{00000000-0005-0000-0000-0000CD1C0000}"/>
    <cellStyle name="Accent6 61 3 2" xfId="7460" xr:uid="{00000000-0005-0000-0000-0000CE1C0000}"/>
    <cellStyle name="Accent6 61 3 2 2" xfId="7461" xr:uid="{00000000-0005-0000-0000-0000CF1C0000}"/>
    <cellStyle name="Accent6 61 3 3" xfId="7462" xr:uid="{00000000-0005-0000-0000-0000D01C0000}"/>
    <cellStyle name="Accent6 61 4" xfId="7463" xr:uid="{00000000-0005-0000-0000-0000D11C0000}"/>
    <cellStyle name="Accent6 62" xfId="7464" xr:uid="{00000000-0005-0000-0000-0000D21C0000}"/>
    <cellStyle name="Accent6 62 2" xfId="7465" xr:uid="{00000000-0005-0000-0000-0000D31C0000}"/>
    <cellStyle name="Accent6 62 2 2" xfId="7466" xr:uid="{00000000-0005-0000-0000-0000D41C0000}"/>
    <cellStyle name="Accent6 62 3" xfId="7467" xr:uid="{00000000-0005-0000-0000-0000D51C0000}"/>
    <cellStyle name="Accent6 62 3 2" xfId="7468" xr:uid="{00000000-0005-0000-0000-0000D61C0000}"/>
    <cellStyle name="Accent6 62 3 2 2" xfId="7469" xr:uid="{00000000-0005-0000-0000-0000D71C0000}"/>
    <cellStyle name="Accent6 62 3 3" xfId="7470" xr:uid="{00000000-0005-0000-0000-0000D81C0000}"/>
    <cellStyle name="Accent6 62 4" xfId="7471" xr:uid="{00000000-0005-0000-0000-0000D91C0000}"/>
    <cellStyle name="Accent6 63" xfId="7472" xr:uid="{00000000-0005-0000-0000-0000DA1C0000}"/>
    <cellStyle name="Accent6 63 2" xfId="7473" xr:uid="{00000000-0005-0000-0000-0000DB1C0000}"/>
    <cellStyle name="Accent6 63 2 2" xfId="7474" xr:uid="{00000000-0005-0000-0000-0000DC1C0000}"/>
    <cellStyle name="Accent6 63 3" xfId="7475" xr:uid="{00000000-0005-0000-0000-0000DD1C0000}"/>
    <cellStyle name="Accent6 63 3 2" xfId="7476" xr:uid="{00000000-0005-0000-0000-0000DE1C0000}"/>
    <cellStyle name="Accent6 63 3 2 2" xfId="7477" xr:uid="{00000000-0005-0000-0000-0000DF1C0000}"/>
    <cellStyle name="Accent6 63 3 3" xfId="7478" xr:uid="{00000000-0005-0000-0000-0000E01C0000}"/>
    <cellStyle name="Accent6 63 4" xfId="7479" xr:uid="{00000000-0005-0000-0000-0000E11C0000}"/>
    <cellStyle name="Accent6 64" xfId="7480" xr:uid="{00000000-0005-0000-0000-0000E21C0000}"/>
    <cellStyle name="Accent6 64 2" xfId="7481" xr:uid="{00000000-0005-0000-0000-0000E31C0000}"/>
    <cellStyle name="Accent6 64 2 2" xfId="7482" xr:uid="{00000000-0005-0000-0000-0000E41C0000}"/>
    <cellStyle name="Accent6 64 3" xfId="7483" xr:uid="{00000000-0005-0000-0000-0000E51C0000}"/>
    <cellStyle name="Accent6 64 3 2" xfId="7484" xr:uid="{00000000-0005-0000-0000-0000E61C0000}"/>
    <cellStyle name="Accent6 64 3 2 2" xfId="7485" xr:uid="{00000000-0005-0000-0000-0000E71C0000}"/>
    <cellStyle name="Accent6 64 3 3" xfId="7486" xr:uid="{00000000-0005-0000-0000-0000E81C0000}"/>
    <cellStyle name="Accent6 64 4" xfId="7487" xr:uid="{00000000-0005-0000-0000-0000E91C0000}"/>
    <cellStyle name="Accent6 65" xfId="7488" xr:uid="{00000000-0005-0000-0000-0000EA1C0000}"/>
    <cellStyle name="Accent6 65 2" xfId="7489" xr:uid="{00000000-0005-0000-0000-0000EB1C0000}"/>
    <cellStyle name="Accent6 65 2 2" xfId="7490" xr:uid="{00000000-0005-0000-0000-0000EC1C0000}"/>
    <cellStyle name="Accent6 65 3" xfId="7491" xr:uid="{00000000-0005-0000-0000-0000ED1C0000}"/>
    <cellStyle name="Accent6 65 3 2" xfId="7492" xr:uid="{00000000-0005-0000-0000-0000EE1C0000}"/>
    <cellStyle name="Accent6 65 3 2 2" xfId="7493" xr:uid="{00000000-0005-0000-0000-0000EF1C0000}"/>
    <cellStyle name="Accent6 65 3 3" xfId="7494" xr:uid="{00000000-0005-0000-0000-0000F01C0000}"/>
    <cellStyle name="Accent6 65 4" xfId="7495" xr:uid="{00000000-0005-0000-0000-0000F11C0000}"/>
    <cellStyle name="Accent6 66" xfId="7496" xr:uid="{00000000-0005-0000-0000-0000F21C0000}"/>
    <cellStyle name="Accent6 66 2" xfId="7497" xr:uid="{00000000-0005-0000-0000-0000F31C0000}"/>
    <cellStyle name="Accent6 66 2 2" xfId="7498" xr:uid="{00000000-0005-0000-0000-0000F41C0000}"/>
    <cellStyle name="Accent6 66 3" xfId="7499" xr:uid="{00000000-0005-0000-0000-0000F51C0000}"/>
    <cellStyle name="Accent6 66 3 2" xfId="7500" xr:uid="{00000000-0005-0000-0000-0000F61C0000}"/>
    <cellStyle name="Accent6 66 3 2 2" xfId="7501" xr:uid="{00000000-0005-0000-0000-0000F71C0000}"/>
    <cellStyle name="Accent6 66 3 3" xfId="7502" xr:uid="{00000000-0005-0000-0000-0000F81C0000}"/>
    <cellStyle name="Accent6 66 4" xfId="7503" xr:uid="{00000000-0005-0000-0000-0000F91C0000}"/>
    <cellStyle name="Accent6 67" xfId="7504" xr:uid="{00000000-0005-0000-0000-0000FA1C0000}"/>
    <cellStyle name="Accent6 67 2" xfId="7505" xr:uid="{00000000-0005-0000-0000-0000FB1C0000}"/>
    <cellStyle name="Accent6 67 2 2" xfId="7506" xr:uid="{00000000-0005-0000-0000-0000FC1C0000}"/>
    <cellStyle name="Accent6 67 3" xfId="7507" xr:uid="{00000000-0005-0000-0000-0000FD1C0000}"/>
    <cellStyle name="Accent6 67 3 2" xfId="7508" xr:uid="{00000000-0005-0000-0000-0000FE1C0000}"/>
    <cellStyle name="Accent6 67 3 2 2" xfId="7509" xr:uid="{00000000-0005-0000-0000-0000FF1C0000}"/>
    <cellStyle name="Accent6 67 3 3" xfId="7510" xr:uid="{00000000-0005-0000-0000-0000001D0000}"/>
    <cellStyle name="Accent6 67 4" xfId="7511" xr:uid="{00000000-0005-0000-0000-0000011D0000}"/>
    <cellStyle name="Accent6 68" xfId="7512" xr:uid="{00000000-0005-0000-0000-0000021D0000}"/>
    <cellStyle name="Accent6 68 2" xfId="7513" xr:uid="{00000000-0005-0000-0000-0000031D0000}"/>
    <cellStyle name="Accent6 68 2 2" xfId="7514" xr:uid="{00000000-0005-0000-0000-0000041D0000}"/>
    <cellStyle name="Accent6 68 3" xfId="7515" xr:uid="{00000000-0005-0000-0000-0000051D0000}"/>
    <cellStyle name="Accent6 68 3 2" xfId="7516" xr:uid="{00000000-0005-0000-0000-0000061D0000}"/>
    <cellStyle name="Accent6 68 3 2 2" xfId="7517" xr:uid="{00000000-0005-0000-0000-0000071D0000}"/>
    <cellStyle name="Accent6 68 3 3" xfId="7518" xr:uid="{00000000-0005-0000-0000-0000081D0000}"/>
    <cellStyle name="Accent6 68 4" xfId="7519" xr:uid="{00000000-0005-0000-0000-0000091D0000}"/>
    <cellStyle name="Accent6 69" xfId="7520" xr:uid="{00000000-0005-0000-0000-00000A1D0000}"/>
    <cellStyle name="Accent6 69 2" xfId="7521" xr:uid="{00000000-0005-0000-0000-00000B1D0000}"/>
    <cellStyle name="Accent6 69 2 2" xfId="7522" xr:uid="{00000000-0005-0000-0000-00000C1D0000}"/>
    <cellStyle name="Accent6 69 3" xfId="7523" xr:uid="{00000000-0005-0000-0000-00000D1D0000}"/>
    <cellStyle name="Accent6 69 3 2" xfId="7524" xr:uid="{00000000-0005-0000-0000-00000E1D0000}"/>
    <cellStyle name="Accent6 69 3 2 2" xfId="7525" xr:uid="{00000000-0005-0000-0000-00000F1D0000}"/>
    <cellStyle name="Accent6 69 3 3" xfId="7526" xr:uid="{00000000-0005-0000-0000-0000101D0000}"/>
    <cellStyle name="Accent6 69 4" xfId="7527" xr:uid="{00000000-0005-0000-0000-0000111D0000}"/>
    <cellStyle name="Accent6 7" xfId="7528" xr:uid="{00000000-0005-0000-0000-0000121D0000}"/>
    <cellStyle name="Accent6 7 2" xfId="7529" xr:uid="{00000000-0005-0000-0000-0000131D0000}"/>
    <cellStyle name="Accent6 7 2 2" xfId="7530" xr:uid="{00000000-0005-0000-0000-0000141D0000}"/>
    <cellStyle name="Accent6 7 2 2 2" xfId="7531" xr:uid="{00000000-0005-0000-0000-0000151D0000}"/>
    <cellStyle name="Accent6 7 2 3" xfId="7532" xr:uid="{00000000-0005-0000-0000-0000161D0000}"/>
    <cellStyle name="Accent6 7 2 3 2" xfId="7533" xr:uid="{00000000-0005-0000-0000-0000171D0000}"/>
    <cellStyle name="Accent6 7 2 3 2 2" xfId="7534" xr:uid="{00000000-0005-0000-0000-0000181D0000}"/>
    <cellStyle name="Accent6 7 2 3 3" xfId="7535" xr:uid="{00000000-0005-0000-0000-0000191D0000}"/>
    <cellStyle name="Accent6 7 2 4" xfId="7536" xr:uid="{00000000-0005-0000-0000-00001A1D0000}"/>
    <cellStyle name="Accent6 7 3" xfId="7537" xr:uid="{00000000-0005-0000-0000-00001B1D0000}"/>
    <cellStyle name="Accent6 7 3 2" xfId="7538" xr:uid="{00000000-0005-0000-0000-00001C1D0000}"/>
    <cellStyle name="Accent6 7 4" xfId="7539" xr:uid="{00000000-0005-0000-0000-00001D1D0000}"/>
    <cellStyle name="Accent6 7 4 2" xfId="7540" xr:uid="{00000000-0005-0000-0000-00001E1D0000}"/>
    <cellStyle name="Accent6 7 4 2 2" xfId="7541" xr:uid="{00000000-0005-0000-0000-00001F1D0000}"/>
    <cellStyle name="Accent6 7 4 3" xfId="7542" xr:uid="{00000000-0005-0000-0000-0000201D0000}"/>
    <cellStyle name="Accent6 7 5" xfId="7543" xr:uid="{00000000-0005-0000-0000-0000211D0000}"/>
    <cellStyle name="Accent6 70" xfId="7544" xr:uid="{00000000-0005-0000-0000-0000221D0000}"/>
    <cellStyle name="Accent6 70 2" xfId="7545" xr:uid="{00000000-0005-0000-0000-0000231D0000}"/>
    <cellStyle name="Accent6 70 2 2" xfId="7546" xr:uid="{00000000-0005-0000-0000-0000241D0000}"/>
    <cellStyle name="Accent6 70 3" xfId="7547" xr:uid="{00000000-0005-0000-0000-0000251D0000}"/>
    <cellStyle name="Accent6 70 3 2" xfId="7548" xr:uid="{00000000-0005-0000-0000-0000261D0000}"/>
    <cellStyle name="Accent6 70 3 2 2" xfId="7549" xr:uid="{00000000-0005-0000-0000-0000271D0000}"/>
    <cellStyle name="Accent6 70 3 3" xfId="7550" xr:uid="{00000000-0005-0000-0000-0000281D0000}"/>
    <cellStyle name="Accent6 70 4" xfId="7551" xr:uid="{00000000-0005-0000-0000-0000291D0000}"/>
    <cellStyle name="Accent6 71" xfId="7552" xr:uid="{00000000-0005-0000-0000-00002A1D0000}"/>
    <cellStyle name="Accent6 71 2" xfId="7553" xr:uid="{00000000-0005-0000-0000-00002B1D0000}"/>
    <cellStyle name="Accent6 71 2 2" xfId="7554" xr:uid="{00000000-0005-0000-0000-00002C1D0000}"/>
    <cellStyle name="Accent6 71 3" xfId="7555" xr:uid="{00000000-0005-0000-0000-00002D1D0000}"/>
    <cellStyle name="Accent6 71 3 2" xfId="7556" xr:uid="{00000000-0005-0000-0000-00002E1D0000}"/>
    <cellStyle name="Accent6 71 3 2 2" xfId="7557" xr:uid="{00000000-0005-0000-0000-00002F1D0000}"/>
    <cellStyle name="Accent6 71 3 3" xfId="7558" xr:uid="{00000000-0005-0000-0000-0000301D0000}"/>
    <cellStyle name="Accent6 71 4" xfId="7559" xr:uid="{00000000-0005-0000-0000-0000311D0000}"/>
    <cellStyle name="Accent6 72" xfId="7560" xr:uid="{00000000-0005-0000-0000-0000321D0000}"/>
    <cellStyle name="Accent6 72 2" xfId="7561" xr:uid="{00000000-0005-0000-0000-0000331D0000}"/>
    <cellStyle name="Accent6 72 2 2" xfId="7562" xr:uid="{00000000-0005-0000-0000-0000341D0000}"/>
    <cellStyle name="Accent6 72 3" xfId="7563" xr:uid="{00000000-0005-0000-0000-0000351D0000}"/>
    <cellStyle name="Accent6 72 3 2" xfId="7564" xr:uid="{00000000-0005-0000-0000-0000361D0000}"/>
    <cellStyle name="Accent6 72 3 2 2" xfId="7565" xr:uid="{00000000-0005-0000-0000-0000371D0000}"/>
    <cellStyle name="Accent6 72 3 3" xfId="7566" xr:uid="{00000000-0005-0000-0000-0000381D0000}"/>
    <cellStyle name="Accent6 72 4" xfId="7567" xr:uid="{00000000-0005-0000-0000-0000391D0000}"/>
    <cellStyle name="Accent6 73" xfId="7568" xr:uid="{00000000-0005-0000-0000-00003A1D0000}"/>
    <cellStyle name="Accent6 73 2" xfId="7569" xr:uid="{00000000-0005-0000-0000-00003B1D0000}"/>
    <cellStyle name="Accent6 73 2 2" xfId="7570" xr:uid="{00000000-0005-0000-0000-00003C1D0000}"/>
    <cellStyle name="Accent6 73 3" xfId="7571" xr:uid="{00000000-0005-0000-0000-00003D1D0000}"/>
    <cellStyle name="Accent6 73 3 2" xfId="7572" xr:uid="{00000000-0005-0000-0000-00003E1D0000}"/>
    <cellStyle name="Accent6 73 3 2 2" xfId="7573" xr:uid="{00000000-0005-0000-0000-00003F1D0000}"/>
    <cellStyle name="Accent6 73 3 3" xfId="7574" xr:uid="{00000000-0005-0000-0000-0000401D0000}"/>
    <cellStyle name="Accent6 73 4" xfId="7575" xr:uid="{00000000-0005-0000-0000-0000411D0000}"/>
    <cellStyle name="Accent6 74" xfId="7576" xr:uid="{00000000-0005-0000-0000-0000421D0000}"/>
    <cellStyle name="Accent6 74 2" xfId="7577" xr:uid="{00000000-0005-0000-0000-0000431D0000}"/>
    <cellStyle name="Accent6 74 2 2" xfId="7578" xr:uid="{00000000-0005-0000-0000-0000441D0000}"/>
    <cellStyle name="Accent6 74 3" xfId="7579" xr:uid="{00000000-0005-0000-0000-0000451D0000}"/>
    <cellStyle name="Accent6 74 3 2" xfId="7580" xr:uid="{00000000-0005-0000-0000-0000461D0000}"/>
    <cellStyle name="Accent6 74 3 2 2" xfId="7581" xr:uid="{00000000-0005-0000-0000-0000471D0000}"/>
    <cellStyle name="Accent6 74 3 3" xfId="7582" xr:uid="{00000000-0005-0000-0000-0000481D0000}"/>
    <cellStyle name="Accent6 74 4" xfId="7583" xr:uid="{00000000-0005-0000-0000-0000491D0000}"/>
    <cellStyle name="Accent6 75" xfId="7584" xr:uid="{00000000-0005-0000-0000-00004A1D0000}"/>
    <cellStyle name="Accent6 75 2" xfId="7585" xr:uid="{00000000-0005-0000-0000-00004B1D0000}"/>
    <cellStyle name="Accent6 75 2 2" xfId="7586" xr:uid="{00000000-0005-0000-0000-00004C1D0000}"/>
    <cellStyle name="Accent6 75 3" xfId="7587" xr:uid="{00000000-0005-0000-0000-00004D1D0000}"/>
    <cellStyle name="Accent6 75 3 2" xfId="7588" xr:uid="{00000000-0005-0000-0000-00004E1D0000}"/>
    <cellStyle name="Accent6 75 3 2 2" xfId="7589" xr:uid="{00000000-0005-0000-0000-00004F1D0000}"/>
    <cellStyle name="Accent6 75 3 3" xfId="7590" xr:uid="{00000000-0005-0000-0000-0000501D0000}"/>
    <cellStyle name="Accent6 75 4" xfId="7591" xr:uid="{00000000-0005-0000-0000-0000511D0000}"/>
    <cellStyle name="Accent6 76" xfId="7592" xr:uid="{00000000-0005-0000-0000-0000521D0000}"/>
    <cellStyle name="Accent6 76 2" xfId="7593" xr:uid="{00000000-0005-0000-0000-0000531D0000}"/>
    <cellStyle name="Accent6 76 2 2" xfId="7594" xr:uid="{00000000-0005-0000-0000-0000541D0000}"/>
    <cellStyle name="Accent6 76 3" xfId="7595" xr:uid="{00000000-0005-0000-0000-0000551D0000}"/>
    <cellStyle name="Accent6 76 3 2" xfId="7596" xr:uid="{00000000-0005-0000-0000-0000561D0000}"/>
    <cellStyle name="Accent6 76 3 2 2" xfId="7597" xr:uid="{00000000-0005-0000-0000-0000571D0000}"/>
    <cellStyle name="Accent6 76 3 3" xfId="7598" xr:uid="{00000000-0005-0000-0000-0000581D0000}"/>
    <cellStyle name="Accent6 76 4" xfId="7599" xr:uid="{00000000-0005-0000-0000-0000591D0000}"/>
    <cellStyle name="Accent6 77" xfId="7600" xr:uid="{00000000-0005-0000-0000-00005A1D0000}"/>
    <cellStyle name="Accent6 77 2" xfId="7601" xr:uid="{00000000-0005-0000-0000-00005B1D0000}"/>
    <cellStyle name="Accent6 77 2 2" xfId="7602" xr:uid="{00000000-0005-0000-0000-00005C1D0000}"/>
    <cellStyle name="Accent6 77 3" xfId="7603" xr:uid="{00000000-0005-0000-0000-00005D1D0000}"/>
    <cellStyle name="Accent6 77 3 2" xfId="7604" xr:uid="{00000000-0005-0000-0000-00005E1D0000}"/>
    <cellStyle name="Accent6 77 3 2 2" xfId="7605" xr:uid="{00000000-0005-0000-0000-00005F1D0000}"/>
    <cellStyle name="Accent6 77 3 3" xfId="7606" xr:uid="{00000000-0005-0000-0000-0000601D0000}"/>
    <cellStyle name="Accent6 77 4" xfId="7607" xr:uid="{00000000-0005-0000-0000-0000611D0000}"/>
    <cellStyle name="Accent6 78" xfId="7608" xr:uid="{00000000-0005-0000-0000-0000621D0000}"/>
    <cellStyle name="Accent6 78 2" xfId="7609" xr:uid="{00000000-0005-0000-0000-0000631D0000}"/>
    <cellStyle name="Accent6 78 2 2" xfId="7610" xr:uid="{00000000-0005-0000-0000-0000641D0000}"/>
    <cellStyle name="Accent6 78 3" xfId="7611" xr:uid="{00000000-0005-0000-0000-0000651D0000}"/>
    <cellStyle name="Accent6 78 3 2" xfId="7612" xr:uid="{00000000-0005-0000-0000-0000661D0000}"/>
    <cellStyle name="Accent6 78 3 2 2" xfId="7613" xr:uid="{00000000-0005-0000-0000-0000671D0000}"/>
    <cellStyle name="Accent6 78 3 3" xfId="7614" xr:uid="{00000000-0005-0000-0000-0000681D0000}"/>
    <cellStyle name="Accent6 78 4" xfId="7615" xr:uid="{00000000-0005-0000-0000-0000691D0000}"/>
    <cellStyle name="Accent6 79" xfId="7616" xr:uid="{00000000-0005-0000-0000-00006A1D0000}"/>
    <cellStyle name="Accent6 79 2" xfId="7617" xr:uid="{00000000-0005-0000-0000-00006B1D0000}"/>
    <cellStyle name="Accent6 79 2 2" xfId="7618" xr:uid="{00000000-0005-0000-0000-00006C1D0000}"/>
    <cellStyle name="Accent6 79 3" xfId="7619" xr:uid="{00000000-0005-0000-0000-00006D1D0000}"/>
    <cellStyle name="Accent6 79 3 2" xfId="7620" xr:uid="{00000000-0005-0000-0000-00006E1D0000}"/>
    <cellStyle name="Accent6 79 3 2 2" xfId="7621" xr:uid="{00000000-0005-0000-0000-00006F1D0000}"/>
    <cellStyle name="Accent6 79 3 3" xfId="7622" xr:uid="{00000000-0005-0000-0000-0000701D0000}"/>
    <cellStyle name="Accent6 79 4" xfId="7623" xr:uid="{00000000-0005-0000-0000-0000711D0000}"/>
    <cellStyle name="Accent6 8" xfId="7624" xr:uid="{00000000-0005-0000-0000-0000721D0000}"/>
    <cellStyle name="Accent6 8 2" xfId="7625" xr:uid="{00000000-0005-0000-0000-0000731D0000}"/>
    <cellStyle name="Accent6 8 2 2" xfId="7626" xr:uid="{00000000-0005-0000-0000-0000741D0000}"/>
    <cellStyle name="Accent6 8 3" xfId="7627" xr:uid="{00000000-0005-0000-0000-0000751D0000}"/>
    <cellStyle name="Accent6 80" xfId="7628" xr:uid="{00000000-0005-0000-0000-0000761D0000}"/>
    <cellStyle name="Accent6 80 2" xfId="7629" xr:uid="{00000000-0005-0000-0000-0000771D0000}"/>
    <cellStyle name="Accent6 80 2 2" xfId="7630" xr:uid="{00000000-0005-0000-0000-0000781D0000}"/>
    <cellStyle name="Accent6 80 3" xfId="7631" xr:uid="{00000000-0005-0000-0000-0000791D0000}"/>
    <cellStyle name="Accent6 80 3 2" xfId="7632" xr:uid="{00000000-0005-0000-0000-00007A1D0000}"/>
    <cellStyle name="Accent6 80 3 2 2" xfId="7633" xr:uid="{00000000-0005-0000-0000-00007B1D0000}"/>
    <cellStyle name="Accent6 80 3 3" xfId="7634" xr:uid="{00000000-0005-0000-0000-00007C1D0000}"/>
    <cellStyle name="Accent6 80 4" xfId="7635" xr:uid="{00000000-0005-0000-0000-00007D1D0000}"/>
    <cellStyle name="Accent6 81" xfId="7636" xr:uid="{00000000-0005-0000-0000-00007E1D0000}"/>
    <cellStyle name="Accent6 81 2" xfId="7637" xr:uid="{00000000-0005-0000-0000-00007F1D0000}"/>
    <cellStyle name="Accent6 81 2 2" xfId="7638" xr:uid="{00000000-0005-0000-0000-0000801D0000}"/>
    <cellStyle name="Accent6 81 3" xfId="7639" xr:uid="{00000000-0005-0000-0000-0000811D0000}"/>
    <cellStyle name="Accent6 81 3 2" xfId="7640" xr:uid="{00000000-0005-0000-0000-0000821D0000}"/>
    <cellStyle name="Accent6 81 3 2 2" xfId="7641" xr:uid="{00000000-0005-0000-0000-0000831D0000}"/>
    <cellStyle name="Accent6 81 3 3" xfId="7642" xr:uid="{00000000-0005-0000-0000-0000841D0000}"/>
    <cellStyle name="Accent6 81 4" xfId="7643" xr:uid="{00000000-0005-0000-0000-0000851D0000}"/>
    <cellStyle name="Accent6 82" xfId="7644" xr:uid="{00000000-0005-0000-0000-0000861D0000}"/>
    <cellStyle name="Accent6 82 2" xfId="7645" xr:uid="{00000000-0005-0000-0000-0000871D0000}"/>
    <cellStyle name="Accent6 82 2 2" xfId="7646" xr:uid="{00000000-0005-0000-0000-0000881D0000}"/>
    <cellStyle name="Accent6 82 3" xfId="7647" xr:uid="{00000000-0005-0000-0000-0000891D0000}"/>
    <cellStyle name="Accent6 82 3 2" xfId="7648" xr:uid="{00000000-0005-0000-0000-00008A1D0000}"/>
    <cellStyle name="Accent6 82 3 2 2" xfId="7649" xr:uid="{00000000-0005-0000-0000-00008B1D0000}"/>
    <cellStyle name="Accent6 82 3 3" xfId="7650" xr:uid="{00000000-0005-0000-0000-00008C1D0000}"/>
    <cellStyle name="Accent6 82 4" xfId="7651" xr:uid="{00000000-0005-0000-0000-00008D1D0000}"/>
    <cellStyle name="Accent6 83" xfId="7652" xr:uid="{00000000-0005-0000-0000-00008E1D0000}"/>
    <cellStyle name="Accent6 83 2" xfId="7653" xr:uid="{00000000-0005-0000-0000-00008F1D0000}"/>
    <cellStyle name="Accent6 83 2 2" xfId="7654" xr:uid="{00000000-0005-0000-0000-0000901D0000}"/>
    <cellStyle name="Accent6 83 3" xfId="7655" xr:uid="{00000000-0005-0000-0000-0000911D0000}"/>
    <cellStyle name="Accent6 83 3 2" xfId="7656" xr:uid="{00000000-0005-0000-0000-0000921D0000}"/>
    <cellStyle name="Accent6 83 3 2 2" xfId="7657" xr:uid="{00000000-0005-0000-0000-0000931D0000}"/>
    <cellStyle name="Accent6 83 3 3" xfId="7658" xr:uid="{00000000-0005-0000-0000-0000941D0000}"/>
    <cellStyle name="Accent6 83 4" xfId="7659" xr:uid="{00000000-0005-0000-0000-0000951D0000}"/>
    <cellStyle name="Accent6 84" xfId="7660" xr:uid="{00000000-0005-0000-0000-0000961D0000}"/>
    <cellStyle name="Accent6 84 2" xfId="7661" xr:uid="{00000000-0005-0000-0000-0000971D0000}"/>
    <cellStyle name="Accent6 84 2 2" xfId="7662" xr:uid="{00000000-0005-0000-0000-0000981D0000}"/>
    <cellStyle name="Accent6 84 3" xfId="7663" xr:uid="{00000000-0005-0000-0000-0000991D0000}"/>
    <cellStyle name="Accent6 85" xfId="7664" xr:uid="{00000000-0005-0000-0000-00009A1D0000}"/>
    <cellStyle name="Accent6 85 2" xfId="7665" xr:uid="{00000000-0005-0000-0000-00009B1D0000}"/>
    <cellStyle name="Accent6 85 2 2" xfId="7666" xr:uid="{00000000-0005-0000-0000-00009C1D0000}"/>
    <cellStyle name="Accent6 85 3" xfId="7667" xr:uid="{00000000-0005-0000-0000-00009D1D0000}"/>
    <cellStyle name="Accent6 86" xfId="7668" xr:uid="{00000000-0005-0000-0000-00009E1D0000}"/>
    <cellStyle name="Accent6 86 2" xfId="7669" xr:uid="{00000000-0005-0000-0000-00009F1D0000}"/>
    <cellStyle name="Accent6 86 2 2" xfId="7670" xr:uid="{00000000-0005-0000-0000-0000A01D0000}"/>
    <cellStyle name="Accent6 86 3" xfId="7671" xr:uid="{00000000-0005-0000-0000-0000A11D0000}"/>
    <cellStyle name="Accent6 87" xfId="7672" xr:uid="{00000000-0005-0000-0000-0000A21D0000}"/>
    <cellStyle name="Accent6 87 2" xfId="7673" xr:uid="{00000000-0005-0000-0000-0000A31D0000}"/>
    <cellStyle name="Accent6 87 2 2" xfId="7674" xr:uid="{00000000-0005-0000-0000-0000A41D0000}"/>
    <cellStyle name="Accent6 87 3" xfId="7675" xr:uid="{00000000-0005-0000-0000-0000A51D0000}"/>
    <cellStyle name="Accent6 88" xfId="7676" xr:uid="{00000000-0005-0000-0000-0000A61D0000}"/>
    <cellStyle name="Accent6 88 2" xfId="7677" xr:uid="{00000000-0005-0000-0000-0000A71D0000}"/>
    <cellStyle name="Accent6 88 2 2" xfId="7678" xr:uid="{00000000-0005-0000-0000-0000A81D0000}"/>
    <cellStyle name="Accent6 88 3" xfId="7679" xr:uid="{00000000-0005-0000-0000-0000A91D0000}"/>
    <cellStyle name="Accent6 89" xfId="7680" xr:uid="{00000000-0005-0000-0000-0000AA1D0000}"/>
    <cellStyle name="Accent6 89 2" xfId="7681" xr:uid="{00000000-0005-0000-0000-0000AB1D0000}"/>
    <cellStyle name="Accent6 89 2 2" xfId="7682" xr:uid="{00000000-0005-0000-0000-0000AC1D0000}"/>
    <cellStyle name="Accent6 89 3" xfId="7683" xr:uid="{00000000-0005-0000-0000-0000AD1D0000}"/>
    <cellStyle name="Accent6 9" xfId="7684" xr:uid="{00000000-0005-0000-0000-0000AE1D0000}"/>
    <cellStyle name="Accent6 9 2" xfId="7685" xr:uid="{00000000-0005-0000-0000-0000AF1D0000}"/>
    <cellStyle name="Accent6 9 2 2" xfId="7686" xr:uid="{00000000-0005-0000-0000-0000B01D0000}"/>
    <cellStyle name="Accent6 9 3" xfId="7687" xr:uid="{00000000-0005-0000-0000-0000B11D0000}"/>
    <cellStyle name="Accent6 90" xfId="7688" xr:uid="{00000000-0005-0000-0000-0000B21D0000}"/>
    <cellStyle name="Accent6 90 2" xfId="7689" xr:uid="{00000000-0005-0000-0000-0000B31D0000}"/>
    <cellStyle name="Accent6 90 2 2" xfId="7690" xr:uid="{00000000-0005-0000-0000-0000B41D0000}"/>
    <cellStyle name="Accent6 90 3" xfId="7691" xr:uid="{00000000-0005-0000-0000-0000B51D0000}"/>
    <cellStyle name="Accent6 91" xfId="7692" xr:uid="{00000000-0005-0000-0000-0000B61D0000}"/>
    <cellStyle name="Accent6 91 2" xfId="7693" xr:uid="{00000000-0005-0000-0000-0000B71D0000}"/>
    <cellStyle name="Accent6 91 2 2" xfId="7694" xr:uid="{00000000-0005-0000-0000-0000B81D0000}"/>
    <cellStyle name="Accent6 91 3" xfId="7695" xr:uid="{00000000-0005-0000-0000-0000B91D0000}"/>
    <cellStyle name="Accent6 92" xfId="7696" xr:uid="{00000000-0005-0000-0000-0000BA1D0000}"/>
    <cellStyle name="Accent6 92 2" xfId="7697" xr:uid="{00000000-0005-0000-0000-0000BB1D0000}"/>
    <cellStyle name="Accent6 92 2 2" xfId="7698" xr:uid="{00000000-0005-0000-0000-0000BC1D0000}"/>
    <cellStyle name="Accent6 92 3" xfId="7699" xr:uid="{00000000-0005-0000-0000-0000BD1D0000}"/>
    <cellStyle name="Accent6 93" xfId="7700" xr:uid="{00000000-0005-0000-0000-0000BE1D0000}"/>
    <cellStyle name="Accent6 93 2" xfId="7701" xr:uid="{00000000-0005-0000-0000-0000BF1D0000}"/>
    <cellStyle name="Accent6 93 2 2" xfId="7702" xr:uid="{00000000-0005-0000-0000-0000C01D0000}"/>
    <cellStyle name="Accent6 93 3" xfId="7703" xr:uid="{00000000-0005-0000-0000-0000C11D0000}"/>
    <cellStyle name="Accent6 94" xfId="7704" xr:uid="{00000000-0005-0000-0000-0000C21D0000}"/>
    <cellStyle name="Accent6 94 2" xfId="7705" xr:uid="{00000000-0005-0000-0000-0000C31D0000}"/>
    <cellStyle name="Accent6 94 2 2" xfId="7706" xr:uid="{00000000-0005-0000-0000-0000C41D0000}"/>
    <cellStyle name="Accent6 94 3" xfId="7707" xr:uid="{00000000-0005-0000-0000-0000C51D0000}"/>
    <cellStyle name="Accent6 95" xfId="7708" xr:uid="{00000000-0005-0000-0000-0000C61D0000}"/>
    <cellStyle name="Accent6 95 2" xfId="7709" xr:uid="{00000000-0005-0000-0000-0000C71D0000}"/>
    <cellStyle name="Accent6 95 2 2" xfId="7710" xr:uid="{00000000-0005-0000-0000-0000C81D0000}"/>
    <cellStyle name="Accent6 95 3" xfId="7711" xr:uid="{00000000-0005-0000-0000-0000C91D0000}"/>
    <cellStyle name="Accent6 96" xfId="7712" xr:uid="{00000000-0005-0000-0000-0000CA1D0000}"/>
    <cellStyle name="Accent6 96 2" xfId="7713" xr:uid="{00000000-0005-0000-0000-0000CB1D0000}"/>
    <cellStyle name="Accent6 96 2 2" xfId="7714" xr:uid="{00000000-0005-0000-0000-0000CC1D0000}"/>
    <cellStyle name="Accent6 96 3" xfId="7715" xr:uid="{00000000-0005-0000-0000-0000CD1D0000}"/>
    <cellStyle name="Accent6 97" xfId="7716" xr:uid="{00000000-0005-0000-0000-0000CE1D0000}"/>
    <cellStyle name="Accent6 97 2" xfId="7717" xr:uid="{00000000-0005-0000-0000-0000CF1D0000}"/>
    <cellStyle name="Accent6 97 2 2" xfId="7718" xr:uid="{00000000-0005-0000-0000-0000D01D0000}"/>
    <cellStyle name="Accent6 97 3" xfId="7719" xr:uid="{00000000-0005-0000-0000-0000D11D0000}"/>
    <cellStyle name="Accent6 98" xfId="7720" xr:uid="{00000000-0005-0000-0000-0000D21D0000}"/>
    <cellStyle name="Accent6 98 2" xfId="7721" xr:uid="{00000000-0005-0000-0000-0000D31D0000}"/>
    <cellStyle name="Accent6 98 2 2" xfId="7722" xr:uid="{00000000-0005-0000-0000-0000D41D0000}"/>
    <cellStyle name="Accent6 98 3" xfId="7723" xr:uid="{00000000-0005-0000-0000-0000D51D0000}"/>
    <cellStyle name="Accent6 99" xfId="7724" xr:uid="{00000000-0005-0000-0000-0000D61D0000}"/>
    <cellStyle name="Accent6 99 2" xfId="7725" xr:uid="{00000000-0005-0000-0000-0000D71D0000}"/>
    <cellStyle name="Accent6 99 2 2" xfId="7726" xr:uid="{00000000-0005-0000-0000-0000D81D0000}"/>
    <cellStyle name="Accent6 99 3" xfId="7727" xr:uid="{00000000-0005-0000-0000-0000D91D0000}"/>
    <cellStyle name="active" xfId="7728" xr:uid="{00000000-0005-0000-0000-0000DA1D0000}"/>
    <cellStyle name="active 2" xfId="7729" xr:uid="{00000000-0005-0000-0000-0000DB1D0000}"/>
    <cellStyle name="active 2 2" xfId="7730" xr:uid="{00000000-0005-0000-0000-0000DC1D0000}"/>
    <cellStyle name="active 2 2 2" xfId="7731" xr:uid="{00000000-0005-0000-0000-0000DD1D0000}"/>
    <cellStyle name="active 2 3" xfId="7732" xr:uid="{00000000-0005-0000-0000-0000DE1D0000}"/>
    <cellStyle name="active 2 3 2" xfId="7733" xr:uid="{00000000-0005-0000-0000-0000DF1D0000}"/>
    <cellStyle name="active 2 3 2 2" xfId="7734" xr:uid="{00000000-0005-0000-0000-0000E01D0000}"/>
    <cellStyle name="active 2 3 3" xfId="7735" xr:uid="{00000000-0005-0000-0000-0000E11D0000}"/>
    <cellStyle name="active 2 4" xfId="7736" xr:uid="{00000000-0005-0000-0000-0000E21D0000}"/>
    <cellStyle name="active 3" xfId="7737" xr:uid="{00000000-0005-0000-0000-0000E31D0000}"/>
    <cellStyle name="active 3 2" xfId="7738" xr:uid="{00000000-0005-0000-0000-0000E41D0000}"/>
    <cellStyle name="active 3 2 2" xfId="7739" xr:uid="{00000000-0005-0000-0000-0000E51D0000}"/>
    <cellStyle name="active 3 3" xfId="7740" xr:uid="{00000000-0005-0000-0000-0000E61D0000}"/>
    <cellStyle name="active 4" xfId="7741" xr:uid="{00000000-0005-0000-0000-0000E71D0000}"/>
    <cellStyle name="active 4 2" xfId="7742" xr:uid="{00000000-0005-0000-0000-0000E81D0000}"/>
    <cellStyle name="active 5" xfId="7743" xr:uid="{00000000-0005-0000-0000-0000E91D0000}"/>
    <cellStyle name="active 5 2" xfId="7744" xr:uid="{00000000-0005-0000-0000-0000EA1D0000}"/>
    <cellStyle name="active 6" xfId="7745" xr:uid="{00000000-0005-0000-0000-0000EB1D0000}"/>
    <cellStyle name="Actual Date" xfId="7746" xr:uid="{00000000-0005-0000-0000-0000EC1D0000}"/>
    <cellStyle name="Actual Date 2" xfId="7747" xr:uid="{00000000-0005-0000-0000-0000ED1D0000}"/>
    <cellStyle name="Actual Date 2 2" xfId="7748" xr:uid="{00000000-0005-0000-0000-0000EE1D0000}"/>
    <cellStyle name="Actual Date 3" xfId="7749" xr:uid="{00000000-0005-0000-0000-0000EF1D0000}"/>
    <cellStyle name="Actual Date 3 2" xfId="7750" xr:uid="{00000000-0005-0000-0000-0000F01D0000}"/>
    <cellStyle name="Actual Date 4" xfId="7751" xr:uid="{00000000-0005-0000-0000-0000F11D0000}"/>
    <cellStyle name="Actual Date 5" xfId="7752" xr:uid="{00000000-0005-0000-0000-0000F21D0000}"/>
    <cellStyle name="args.style" xfId="7753" xr:uid="{00000000-0005-0000-0000-0000F31D0000}"/>
    <cellStyle name="args.style 2" xfId="7754" xr:uid="{00000000-0005-0000-0000-0000F41D0000}"/>
    <cellStyle name="args.style 2 2" xfId="7755" xr:uid="{00000000-0005-0000-0000-0000F51D0000}"/>
    <cellStyle name="args.style 2 2 2" xfId="7756" xr:uid="{00000000-0005-0000-0000-0000F61D0000}"/>
    <cellStyle name="args.style 2 3" xfId="7757" xr:uid="{00000000-0005-0000-0000-0000F71D0000}"/>
    <cellStyle name="args.style 2 3 2" xfId="7758" xr:uid="{00000000-0005-0000-0000-0000F81D0000}"/>
    <cellStyle name="args.style 2 3 2 2" xfId="7759" xr:uid="{00000000-0005-0000-0000-0000F91D0000}"/>
    <cellStyle name="args.style 2 3 3" xfId="7760" xr:uid="{00000000-0005-0000-0000-0000FA1D0000}"/>
    <cellStyle name="args.style 2 4" xfId="7761" xr:uid="{00000000-0005-0000-0000-0000FB1D0000}"/>
    <cellStyle name="args.style 3" xfId="7762" xr:uid="{00000000-0005-0000-0000-0000FC1D0000}"/>
    <cellStyle name="args.style 3 2" xfId="7763" xr:uid="{00000000-0005-0000-0000-0000FD1D0000}"/>
    <cellStyle name="args.style 3 2 2" xfId="7764" xr:uid="{00000000-0005-0000-0000-0000FE1D0000}"/>
    <cellStyle name="args.style 3 3" xfId="7765" xr:uid="{00000000-0005-0000-0000-0000FF1D0000}"/>
    <cellStyle name="args.style 4" xfId="7766" xr:uid="{00000000-0005-0000-0000-0000001E0000}"/>
    <cellStyle name="args.style 4 2" xfId="7767" xr:uid="{00000000-0005-0000-0000-0000011E0000}"/>
    <cellStyle name="args.style 4 2 2" xfId="7768" xr:uid="{00000000-0005-0000-0000-0000021E0000}"/>
    <cellStyle name="args.style 4 3" xfId="7769" xr:uid="{00000000-0005-0000-0000-0000031E0000}"/>
    <cellStyle name="args.style 5" xfId="7770" xr:uid="{00000000-0005-0000-0000-0000041E0000}"/>
    <cellStyle name="args.style 5 2" xfId="7771" xr:uid="{00000000-0005-0000-0000-0000051E0000}"/>
    <cellStyle name="args.style 6" xfId="7772" xr:uid="{00000000-0005-0000-0000-0000061E0000}"/>
    <cellStyle name="args.style 6 2" xfId="7773" xr:uid="{00000000-0005-0000-0000-0000071E0000}"/>
    <cellStyle name="args.style 7" xfId="7774" xr:uid="{00000000-0005-0000-0000-0000081E0000}"/>
    <cellStyle name="Bad 2" xfId="7775" xr:uid="{00000000-0005-0000-0000-0000091E0000}"/>
    <cellStyle name="Bad 2 10" xfId="7776" xr:uid="{00000000-0005-0000-0000-00000A1E0000}"/>
    <cellStyle name="Bad 2 10 2" xfId="7777" xr:uid="{00000000-0005-0000-0000-00000B1E0000}"/>
    <cellStyle name="Bad 2 11" xfId="7778" xr:uid="{00000000-0005-0000-0000-00000C1E0000}"/>
    <cellStyle name="Bad 2 12" xfId="7779" xr:uid="{00000000-0005-0000-0000-00000D1E0000}"/>
    <cellStyle name="Bad 2 2" xfId="7780" xr:uid="{00000000-0005-0000-0000-00000E1E0000}"/>
    <cellStyle name="Bad 2 2 2" xfId="7781" xr:uid="{00000000-0005-0000-0000-00000F1E0000}"/>
    <cellStyle name="Bad 2 2 2 2" xfId="7782" xr:uid="{00000000-0005-0000-0000-0000101E0000}"/>
    <cellStyle name="Bad 2 2 3" xfId="7783" xr:uid="{00000000-0005-0000-0000-0000111E0000}"/>
    <cellStyle name="Bad 2 2 3 2" xfId="7784" xr:uid="{00000000-0005-0000-0000-0000121E0000}"/>
    <cellStyle name="Bad 2 2 3 2 2" xfId="7785" xr:uid="{00000000-0005-0000-0000-0000131E0000}"/>
    <cellStyle name="Bad 2 2 3 3" xfId="7786" xr:uid="{00000000-0005-0000-0000-0000141E0000}"/>
    <cellStyle name="Bad 2 2 4" xfId="7787" xr:uid="{00000000-0005-0000-0000-0000151E0000}"/>
    <cellStyle name="Bad 2 2 4 2" xfId="7788" xr:uid="{00000000-0005-0000-0000-0000161E0000}"/>
    <cellStyle name="Bad 2 2 5" xfId="7789" xr:uid="{00000000-0005-0000-0000-0000171E0000}"/>
    <cellStyle name="Bad 2 3" xfId="7790" xr:uid="{00000000-0005-0000-0000-0000181E0000}"/>
    <cellStyle name="Bad 2 3 2" xfId="7791" xr:uid="{00000000-0005-0000-0000-0000191E0000}"/>
    <cellStyle name="Bad 2 3 2 2" xfId="7792" xr:uid="{00000000-0005-0000-0000-00001A1E0000}"/>
    <cellStyle name="Bad 2 3 3" xfId="7793" xr:uid="{00000000-0005-0000-0000-00001B1E0000}"/>
    <cellStyle name="Bad 2 3 3 2" xfId="7794" xr:uid="{00000000-0005-0000-0000-00001C1E0000}"/>
    <cellStyle name="Bad 2 3 3 2 2" xfId="7795" xr:uid="{00000000-0005-0000-0000-00001D1E0000}"/>
    <cellStyle name="Bad 2 3 3 3" xfId="7796" xr:uid="{00000000-0005-0000-0000-00001E1E0000}"/>
    <cellStyle name="Bad 2 3 4" xfId="7797" xr:uid="{00000000-0005-0000-0000-00001F1E0000}"/>
    <cellStyle name="Bad 2 4" xfId="7798" xr:uid="{00000000-0005-0000-0000-0000201E0000}"/>
    <cellStyle name="Bad 2 4 2" xfId="7799" xr:uid="{00000000-0005-0000-0000-0000211E0000}"/>
    <cellStyle name="Bad 2 4 2 2" xfId="7800" xr:uid="{00000000-0005-0000-0000-0000221E0000}"/>
    <cellStyle name="Bad 2 4 3" xfId="7801" xr:uid="{00000000-0005-0000-0000-0000231E0000}"/>
    <cellStyle name="Bad 2 5" xfId="7802" xr:uid="{00000000-0005-0000-0000-0000241E0000}"/>
    <cellStyle name="Bad 2 5 2" xfId="7803" xr:uid="{00000000-0005-0000-0000-0000251E0000}"/>
    <cellStyle name="Bad 2 5 2 2" xfId="7804" xr:uid="{00000000-0005-0000-0000-0000261E0000}"/>
    <cellStyle name="Bad 2 5 3" xfId="7805" xr:uid="{00000000-0005-0000-0000-0000271E0000}"/>
    <cellStyle name="Bad 2 5 3 2" xfId="7806" xr:uid="{00000000-0005-0000-0000-0000281E0000}"/>
    <cellStyle name="Bad 2 5 3 2 2" xfId="7807" xr:uid="{00000000-0005-0000-0000-0000291E0000}"/>
    <cellStyle name="Bad 2 5 3 3" xfId="7808" xr:uid="{00000000-0005-0000-0000-00002A1E0000}"/>
    <cellStyle name="Bad 2 5 4" xfId="7809" xr:uid="{00000000-0005-0000-0000-00002B1E0000}"/>
    <cellStyle name="Bad 2 6" xfId="7810" xr:uid="{00000000-0005-0000-0000-00002C1E0000}"/>
    <cellStyle name="Bad 2 6 2" xfId="7811" xr:uid="{00000000-0005-0000-0000-00002D1E0000}"/>
    <cellStyle name="Bad 2 6 2 2" xfId="7812" xr:uid="{00000000-0005-0000-0000-00002E1E0000}"/>
    <cellStyle name="Bad 2 6 3" xfId="7813" xr:uid="{00000000-0005-0000-0000-00002F1E0000}"/>
    <cellStyle name="Bad 2 6 3 2" xfId="7814" xr:uid="{00000000-0005-0000-0000-0000301E0000}"/>
    <cellStyle name="Bad 2 6 4" xfId="7815" xr:uid="{00000000-0005-0000-0000-0000311E0000}"/>
    <cellStyle name="Bad 2 7" xfId="7816" xr:uid="{00000000-0005-0000-0000-0000321E0000}"/>
    <cellStyle name="Bad 2 7 2" xfId="7817" xr:uid="{00000000-0005-0000-0000-0000331E0000}"/>
    <cellStyle name="Bad 2 8" xfId="7818" xr:uid="{00000000-0005-0000-0000-0000341E0000}"/>
    <cellStyle name="Bad 2 8 2" xfId="7819" xr:uid="{00000000-0005-0000-0000-0000351E0000}"/>
    <cellStyle name="Bad 2 8 2 2" xfId="7820" xr:uid="{00000000-0005-0000-0000-0000361E0000}"/>
    <cellStyle name="Bad 2 8 3" xfId="7821" xr:uid="{00000000-0005-0000-0000-0000371E0000}"/>
    <cellStyle name="Bad 2 9" xfId="7822" xr:uid="{00000000-0005-0000-0000-0000381E0000}"/>
    <cellStyle name="Bad 2 9 2" xfId="7823" xr:uid="{00000000-0005-0000-0000-0000391E0000}"/>
    <cellStyle name="Bad 2 9 2 2" xfId="7824" xr:uid="{00000000-0005-0000-0000-00003A1E0000}"/>
    <cellStyle name="Bad 2 9 3" xfId="7825" xr:uid="{00000000-0005-0000-0000-00003B1E0000}"/>
    <cellStyle name="Bad 3" xfId="7826" xr:uid="{00000000-0005-0000-0000-00003C1E0000}"/>
    <cellStyle name="Bad 3 2" xfId="7827" xr:uid="{00000000-0005-0000-0000-00003D1E0000}"/>
    <cellStyle name="Bad 3 2 2" xfId="7828" xr:uid="{00000000-0005-0000-0000-00003E1E0000}"/>
    <cellStyle name="Bad 3 3" xfId="7829" xr:uid="{00000000-0005-0000-0000-00003F1E0000}"/>
    <cellStyle name="Bad 3 3 2" xfId="7830" xr:uid="{00000000-0005-0000-0000-0000401E0000}"/>
    <cellStyle name="Bad 3 4" xfId="7831" xr:uid="{00000000-0005-0000-0000-0000411E0000}"/>
    <cellStyle name="Bad 3 4 2" xfId="7832" xr:uid="{00000000-0005-0000-0000-0000421E0000}"/>
    <cellStyle name="Bad 3 4 2 2" xfId="7833" xr:uid="{00000000-0005-0000-0000-0000431E0000}"/>
    <cellStyle name="Bad 3 4 3" xfId="7834" xr:uid="{00000000-0005-0000-0000-0000441E0000}"/>
    <cellStyle name="Bad 3 5" xfId="7835" xr:uid="{00000000-0005-0000-0000-0000451E0000}"/>
    <cellStyle name="Bad 4" xfId="7836" xr:uid="{00000000-0005-0000-0000-0000461E0000}"/>
    <cellStyle name="Bad 4 2" xfId="7837" xr:uid="{00000000-0005-0000-0000-0000471E0000}"/>
    <cellStyle name="Bad 4 2 2" xfId="7838" xr:uid="{00000000-0005-0000-0000-0000481E0000}"/>
    <cellStyle name="Bad 4 3" xfId="7839" xr:uid="{00000000-0005-0000-0000-0000491E0000}"/>
    <cellStyle name="Bad 4 3 2" xfId="7840" xr:uid="{00000000-0005-0000-0000-00004A1E0000}"/>
    <cellStyle name="Bad 4 3 2 2" xfId="7841" xr:uid="{00000000-0005-0000-0000-00004B1E0000}"/>
    <cellStyle name="Bad 4 3 3" xfId="7842" xr:uid="{00000000-0005-0000-0000-00004C1E0000}"/>
    <cellStyle name="Bad 4 4" xfId="7843" xr:uid="{00000000-0005-0000-0000-00004D1E0000}"/>
    <cellStyle name="Bad 5" xfId="7844" xr:uid="{00000000-0005-0000-0000-00004E1E0000}"/>
    <cellStyle name="Bad 5 2" xfId="7845" xr:uid="{00000000-0005-0000-0000-00004F1E0000}"/>
    <cellStyle name="Bad 5 2 2" xfId="7846" xr:uid="{00000000-0005-0000-0000-0000501E0000}"/>
    <cellStyle name="Bad 5 2 2 2" xfId="7847" xr:uid="{00000000-0005-0000-0000-0000511E0000}"/>
    <cellStyle name="Bad 5 2 2 2 2" xfId="7848" xr:uid="{00000000-0005-0000-0000-0000521E0000}"/>
    <cellStyle name="Bad 5 2 2 3" xfId="7849" xr:uid="{00000000-0005-0000-0000-0000531E0000}"/>
    <cellStyle name="Bad 5 2 2 3 2" xfId="7850" xr:uid="{00000000-0005-0000-0000-0000541E0000}"/>
    <cellStyle name="Bad 5 2 2 3 2 2" xfId="7851" xr:uid="{00000000-0005-0000-0000-0000551E0000}"/>
    <cellStyle name="Bad 5 2 2 3 3" xfId="7852" xr:uid="{00000000-0005-0000-0000-0000561E0000}"/>
    <cellStyle name="Bad 5 2 2 4" xfId="7853" xr:uid="{00000000-0005-0000-0000-0000571E0000}"/>
    <cellStyle name="Bad 5 2 3" xfId="7854" xr:uid="{00000000-0005-0000-0000-0000581E0000}"/>
    <cellStyle name="Bad 5 2 3 2" xfId="7855" xr:uid="{00000000-0005-0000-0000-0000591E0000}"/>
    <cellStyle name="Bad 5 2 4" xfId="7856" xr:uid="{00000000-0005-0000-0000-00005A1E0000}"/>
    <cellStyle name="Bad 5 2 4 2" xfId="7857" xr:uid="{00000000-0005-0000-0000-00005B1E0000}"/>
    <cellStyle name="Bad 5 2 4 2 2" xfId="7858" xr:uid="{00000000-0005-0000-0000-00005C1E0000}"/>
    <cellStyle name="Bad 5 2 4 3" xfId="7859" xr:uid="{00000000-0005-0000-0000-00005D1E0000}"/>
    <cellStyle name="Bad 5 2 5" xfId="7860" xr:uid="{00000000-0005-0000-0000-00005E1E0000}"/>
    <cellStyle name="Bad 5 3" xfId="7861" xr:uid="{00000000-0005-0000-0000-00005F1E0000}"/>
    <cellStyle name="Bad 5 3 2" xfId="7862" xr:uid="{00000000-0005-0000-0000-0000601E0000}"/>
    <cellStyle name="Bad 5 3 2 2" xfId="7863" xr:uid="{00000000-0005-0000-0000-0000611E0000}"/>
    <cellStyle name="Bad 5 3 3" xfId="7864" xr:uid="{00000000-0005-0000-0000-0000621E0000}"/>
    <cellStyle name="Bad 5 4" xfId="7865" xr:uid="{00000000-0005-0000-0000-0000631E0000}"/>
    <cellStyle name="Bad 5 4 2" xfId="7866" xr:uid="{00000000-0005-0000-0000-0000641E0000}"/>
    <cellStyle name="Bad 5 5" xfId="7867" xr:uid="{00000000-0005-0000-0000-0000651E0000}"/>
    <cellStyle name="Bad 5 5 2" xfId="7868" xr:uid="{00000000-0005-0000-0000-0000661E0000}"/>
    <cellStyle name="Bad 5 5 2 2" xfId="7869" xr:uid="{00000000-0005-0000-0000-0000671E0000}"/>
    <cellStyle name="Bad 5 5 3" xfId="7870" xr:uid="{00000000-0005-0000-0000-0000681E0000}"/>
    <cellStyle name="Bad 5 6" xfId="7871" xr:uid="{00000000-0005-0000-0000-0000691E0000}"/>
    <cellStyle name="Bad 6" xfId="7872" xr:uid="{00000000-0005-0000-0000-00006A1E0000}"/>
    <cellStyle name="Bad 6 2" xfId="7873" xr:uid="{00000000-0005-0000-0000-00006B1E0000}"/>
    <cellStyle name="Bad 6 2 2" xfId="7874" xr:uid="{00000000-0005-0000-0000-00006C1E0000}"/>
    <cellStyle name="Bad 6 3" xfId="7875" xr:uid="{00000000-0005-0000-0000-00006D1E0000}"/>
    <cellStyle name="Bad 7" xfId="7876" xr:uid="{00000000-0005-0000-0000-00006E1E0000}"/>
    <cellStyle name="Bad 7 2" xfId="7877" xr:uid="{00000000-0005-0000-0000-00006F1E0000}"/>
    <cellStyle name="Bad 8" xfId="7878" xr:uid="{00000000-0005-0000-0000-0000701E0000}"/>
    <cellStyle name="Bad 9" xfId="7879" xr:uid="{00000000-0005-0000-0000-0000711E0000}"/>
    <cellStyle name="Body" xfId="7880" xr:uid="{00000000-0005-0000-0000-0000721E0000}"/>
    <cellStyle name="Body 2" xfId="7881" xr:uid="{00000000-0005-0000-0000-0000731E0000}"/>
    <cellStyle name="Body 2 2" xfId="7882" xr:uid="{00000000-0005-0000-0000-0000741E0000}"/>
    <cellStyle name="Body 2 2 2" xfId="7883" xr:uid="{00000000-0005-0000-0000-0000751E0000}"/>
    <cellStyle name="Body 2 3" xfId="7884" xr:uid="{00000000-0005-0000-0000-0000761E0000}"/>
    <cellStyle name="Body 2 3 2" xfId="7885" xr:uid="{00000000-0005-0000-0000-0000771E0000}"/>
    <cellStyle name="Body 2 3 2 2" xfId="7886" xr:uid="{00000000-0005-0000-0000-0000781E0000}"/>
    <cellStyle name="Body 2 3 3" xfId="7887" xr:uid="{00000000-0005-0000-0000-0000791E0000}"/>
    <cellStyle name="Body 2 4" xfId="7888" xr:uid="{00000000-0005-0000-0000-00007A1E0000}"/>
    <cellStyle name="Body 3" xfId="7889" xr:uid="{00000000-0005-0000-0000-00007B1E0000}"/>
    <cellStyle name="Body 3 2" xfId="7890" xr:uid="{00000000-0005-0000-0000-00007C1E0000}"/>
    <cellStyle name="Body 3 2 2" xfId="7891" xr:uid="{00000000-0005-0000-0000-00007D1E0000}"/>
    <cellStyle name="Body 3 3" xfId="7892" xr:uid="{00000000-0005-0000-0000-00007E1E0000}"/>
    <cellStyle name="Body 4" xfId="7893" xr:uid="{00000000-0005-0000-0000-00007F1E0000}"/>
    <cellStyle name="Body 4 2" xfId="7894" xr:uid="{00000000-0005-0000-0000-0000801E0000}"/>
    <cellStyle name="Body 5" xfId="7895" xr:uid="{00000000-0005-0000-0000-0000811E0000}"/>
    <cellStyle name="Body 5 2" xfId="7896" xr:uid="{00000000-0005-0000-0000-0000821E0000}"/>
    <cellStyle name="Body 6" xfId="7897" xr:uid="{00000000-0005-0000-0000-0000831E0000}"/>
    <cellStyle name="BorderedPercent" xfId="7898" xr:uid="{00000000-0005-0000-0000-0000841E0000}"/>
    <cellStyle name="Boxed Integer" xfId="7899" xr:uid="{00000000-0005-0000-0000-0000851E0000}"/>
    <cellStyle name="Calc" xfId="7900" xr:uid="{00000000-0005-0000-0000-0000861E0000}"/>
    <cellStyle name="Calc Currency (0)" xfId="7901" xr:uid="{00000000-0005-0000-0000-0000871E0000}"/>
    <cellStyle name="Calc Currency (0) 2" xfId="7902" xr:uid="{00000000-0005-0000-0000-0000881E0000}"/>
    <cellStyle name="Calc Currency (0) 2 2" xfId="7903" xr:uid="{00000000-0005-0000-0000-0000891E0000}"/>
    <cellStyle name="Calc Currency (0) 3" xfId="7904" xr:uid="{00000000-0005-0000-0000-00008A1E0000}"/>
    <cellStyle name="Calculation 10" xfId="7905" xr:uid="{00000000-0005-0000-0000-00008B1E0000}"/>
    <cellStyle name="Calculation 2" xfId="7906" xr:uid="{00000000-0005-0000-0000-00008C1E0000}"/>
    <cellStyle name="Calculation 2 10" xfId="7907" xr:uid="{00000000-0005-0000-0000-00008D1E0000}"/>
    <cellStyle name="Calculation 2 10 2" xfId="7908" xr:uid="{00000000-0005-0000-0000-00008E1E0000}"/>
    <cellStyle name="Calculation 2 10 3" xfId="7909" xr:uid="{00000000-0005-0000-0000-00008F1E0000}"/>
    <cellStyle name="Calculation 2 11" xfId="7910" xr:uid="{00000000-0005-0000-0000-0000901E0000}"/>
    <cellStyle name="Calculation 2 11 2" xfId="7911" xr:uid="{00000000-0005-0000-0000-0000911E0000}"/>
    <cellStyle name="Calculation 2 12" xfId="7912" xr:uid="{00000000-0005-0000-0000-0000921E0000}"/>
    <cellStyle name="Calculation 2 13" xfId="7913" xr:uid="{00000000-0005-0000-0000-0000931E0000}"/>
    <cellStyle name="Calculation 2 2" xfId="7914" xr:uid="{00000000-0005-0000-0000-0000941E0000}"/>
    <cellStyle name="Calculation 2 2 2" xfId="7915" xr:uid="{00000000-0005-0000-0000-0000951E0000}"/>
    <cellStyle name="Calculation 2 2 2 2" xfId="7916" xr:uid="{00000000-0005-0000-0000-0000961E0000}"/>
    <cellStyle name="Calculation 2 2 3" xfId="7917" xr:uid="{00000000-0005-0000-0000-0000971E0000}"/>
    <cellStyle name="Calculation 2 2 3 2" xfId="7918" xr:uid="{00000000-0005-0000-0000-0000981E0000}"/>
    <cellStyle name="Calculation 2 2 3 2 2" xfId="7919" xr:uid="{00000000-0005-0000-0000-0000991E0000}"/>
    <cellStyle name="Calculation 2 2 3 3" xfId="7920" xr:uid="{00000000-0005-0000-0000-00009A1E0000}"/>
    <cellStyle name="Calculation 2 2 4" xfId="7921" xr:uid="{00000000-0005-0000-0000-00009B1E0000}"/>
    <cellStyle name="Calculation 2 3" xfId="7922" xr:uid="{00000000-0005-0000-0000-00009C1E0000}"/>
    <cellStyle name="Calculation 2 3 2" xfId="7923" xr:uid="{00000000-0005-0000-0000-00009D1E0000}"/>
    <cellStyle name="Calculation 2 3 2 2" xfId="7924" xr:uid="{00000000-0005-0000-0000-00009E1E0000}"/>
    <cellStyle name="Calculation 2 3 2 2 2" xfId="7925" xr:uid="{00000000-0005-0000-0000-00009F1E0000}"/>
    <cellStyle name="Calculation 2 3 2 3" xfId="7926" xr:uid="{00000000-0005-0000-0000-0000A01E0000}"/>
    <cellStyle name="Calculation 2 3 3" xfId="7927" xr:uid="{00000000-0005-0000-0000-0000A11E0000}"/>
    <cellStyle name="Calculation 2 3 3 2" xfId="7928" xr:uid="{00000000-0005-0000-0000-0000A21E0000}"/>
    <cellStyle name="Calculation 2 3 3 2 2" xfId="7929" xr:uid="{00000000-0005-0000-0000-0000A31E0000}"/>
    <cellStyle name="Calculation 2 3 3 2 2 2" xfId="7930" xr:uid="{00000000-0005-0000-0000-0000A41E0000}"/>
    <cellStyle name="Calculation 2 3 3 2 3" xfId="7931" xr:uid="{00000000-0005-0000-0000-0000A51E0000}"/>
    <cellStyle name="Calculation 2 3 3 3" xfId="7932" xr:uid="{00000000-0005-0000-0000-0000A61E0000}"/>
    <cellStyle name="Calculation 2 3 3 3 2" xfId="7933" xr:uid="{00000000-0005-0000-0000-0000A71E0000}"/>
    <cellStyle name="Calculation 2 3 3 4" xfId="7934" xr:uid="{00000000-0005-0000-0000-0000A81E0000}"/>
    <cellStyle name="Calculation 2 3 4" xfId="7935" xr:uid="{00000000-0005-0000-0000-0000A91E0000}"/>
    <cellStyle name="Calculation 2 3 4 2" xfId="7936" xr:uid="{00000000-0005-0000-0000-0000AA1E0000}"/>
    <cellStyle name="Calculation 2 3 5" xfId="7937" xr:uid="{00000000-0005-0000-0000-0000AB1E0000}"/>
    <cellStyle name="Calculation 2 4" xfId="7938" xr:uid="{00000000-0005-0000-0000-0000AC1E0000}"/>
    <cellStyle name="Calculation 2 4 2" xfId="7939" xr:uid="{00000000-0005-0000-0000-0000AD1E0000}"/>
    <cellStyle name="Calculation 2 4 2 2" xfId="7940" xr:uid="{00000000-0005-0000-0000-0000AE1E0000}"/>
    <cellStyle name="Calculation 2 4 2 2 2" xfId="7941" xr:uid="{00000000-0005-0000-0000-0000AF1E0000}"/>
    <cellStyle name="Calculation 2 4 2 3" xfId="7942" xr:uid="{00000000-0005-0000-0000-0000B01E0000}"/>
    <cellStyle name="Calculation 2 4 3" xfId="7943" xr:uid="{00000000-0005-0000-0000-0000B11E0000}"/>
    <cellStyle name="Calculation 2 4 3 2" xfId="7944" xr:uid="{00000000-0005-0000-0000-0000B21E0000}"/>
    <cellStyle name="Calculation 2 4 4" xfId="7945" xr:uid="{00000000-0005-0000-0000-0000B31E0000}"/>
    <cellStyle name="Calculation 2 5" xfId="7946" xr:uid="{00000000-0005-0000-0000-0000B41E0000}"/>
    <cellStyle name="Calculation 2 5 2" xfId="7947" xr:uid="{00000000-0005-0000-0000-0000B51E0000}"/>
    <cellStyle name="Calculation 2 5 2 2" xfId="7948" xr:uid="{00000000-0005-0000-0000-0000B61E0000}"/>
    <cellStyle name="Calculation 2 5 2 2 2" xfId="7949" xr:uid="{00000000-0005-0000-0000-0000B71E0000}"/>
    <cellStyle name="Calculation 2 5 2 3" xfId="7950" xr:uid="{00000000-0005-0000-0000-0000B81E0000}"/>
    <cellStyle name="Calculation 2 5 3" xfId="7951" xr:uid="{00000000-0005-0000-0000-0000B91E0000}"/>
    <cellStyle name="Calculation 2 5 3 2" xfId="7952" xr:uid="{00000000-0005-0000-0000-0000BA1E0000}"/>
    <cellStyle name="Calculation 2 5 3 2 2" xfId="7953" xr:uid="{00000000-0005-0000-0000-0000BB1E0000}"/>
    <cellStyle name="Calculation 2 5 3 2 2 2" xfId="7954" xr:uid="{00000000-0005-0000-0000-0000BC1E0000}"/>
    <cellStyle name="Calculation 2 5 3 2 3" xfId="7955" xr:uid="{00000000-0005-0000-0000-0000BD1E0000}"/>
    <cellStyle name="Calculation 2 5 3 3" xfId="7956" xr:uid="{00000000-0005-0000-0000-0000BE1E0000}"/>
    <cellStyle name="Calculation 2 5 3 3 2" xfId="7957" xr:uid="{00000000-0005-0000-0000-0000BF1E0000}"/>
    <cellStyle name="Calculation 2 5 3 4" xfId="7958" xr:uid="{00000000-0005-0000-0000-0000C01E0000}"/>
    <cellStyle name="Calculation 2 5 4" xfId="7959" xr:uid="{00000000-0005-0000-0000-0000C11E0000}"/>
    <cellStyle name="Calculation 2 5 4 2" xfId="7960" xr:uid="{00000000-0005-0000-0000-0000C21E0000}"/>
    <cellStyle name="Calculation 2 5 5" xfId="7961" xr:uid="{00000000-0005-0000-0000-0000C31E0000}"/>
    <cellStyle name="Calculation 2 6" xfId="7962" xr:uid="{00000000-0005-0000-0000-0000C41E0000}"/>
    <cellStyle name="Calculation 2 6 2" xfId="7963" xr:uid="{00000000-0005-0000-0000-0000C51E0000}"/>
    <cellStyle name="Calculation 2 6 2 2" xfId="7964" xr:uid="{00000000-0005-0000-0000-0000C61E0000}"/>
    <cellStyle name="Calculation 2 6 2 2 2" xfId="7965" xr:uid="{00000000-0005-0000-0000-0000C71E0000}"/>
    <cellStyle name="Calculation 2 6 2 3" xfId="7966" xr:uid="{00000000-0005-0000-0000-0000C81E0000}"/>
    <cellStyle name="Calculation 2 6 3" xfId="7967" xr:uid="{00000000-0005-0000-0000-0000C91E0000}"/>
    <cellStyle name="Calculation 2 6 3 2" xfId="7968" xr:uid="{00000000-0005-0000-0000-0000CA1E0000}"/>
    <cellStyle name="Calculation 2 6 3 2 2" xfId="7969" xr:uid="{00000000-0005-0000-0000-0000CB1E0000}"/>
    <cellStyle name="Calculation 2 6 3 2 2 2" xfId="7970" xr:uid="{00000000-0005-0000-0000-0000CC1E0000}"/>
    <cellStyle name="Calculation 2 6 3 2 2 2 2" xfId="7971" xr:uid="{00000000-0005-0000-0000-0000CD1E0000}"/>
    <cellStyle name="Calculation 2 6 3 2 2 3" xfId="7972" xr:uid="{00000000-0005-0000-0000-0000CE1E0000}"/>
    <cellStyle name="Calculation 2 6 3 2 3" xfId="7973" xr:uid="{00000000-0005-0000-0000-0000CF1E0000}"/>
    <cellStyle name="Calculation 2 6 3 2 3 2" xfId="7974" xr:uid="{00000000-0005-0000-0000-0000D01E0000}"/>
    <cellStyle name="Calculation 2 6 3 2 4" xfId="7975" xr:uid="{00000000-0005-0000-0000-0000D11E0000}"/>
    <cellStyle name="Calculation 2 6 3 3" xfId="7976" xr:uid="{00000000-0005-0000-0000-0000D21E0000}"/>
    <cellStyle name="Calculation 2 6 3 3 2" xfId="7977" xr:uid="{00000000-0005-0000-0000-0000D31E0000}"/>
    <cellStyle name="Calculation 2 6 3 3 2 2" xfId="7978" xr:uid="{00000000-0005-0000-0000-0000D41E0000}"/>
    <cellStyle name="Calculation 2 6 3 3 3" xfId="7979" xr:uid="{00000000-0005-0000-0000-0000D51E0000}"/>
    <cellStyle name="Calculation 2 6 3 4" xfId="7980" xr:uid="{00000000-0005-0000-0000-0000D61E0000}"/>
    <cellStyle name="Calculation 2 6 3 4 2" xfId="7981" xr:uid="{00000000-0005-0000-0000-0000D71E0000}"/>
    <cellStyle name="Calculation 2 6 3 5" xfId="7982" xr:uid="{00000000-0005-0000-0000-0000D81E0000}"/>
    <cellStyle name="Calculation 2 6 4" xfId="7983" xr:uid="{00000000-0005-0000-0000-0000D91E0000}"/>
    <cellStyle name="Calculation 2 6 4 2" xfId="7984" xr:uid="{00000000-0005-0000-0000-0000DA1E0000}"/>
    <cellStyle name="Calculation 2 6 4 2 2" xfId="7985" xr:uid="{00000000-0005-0000-0000-0000DB1E0000}"/>
    <cellStyle name="Calculation 2 6 4 2 2 2" xfId="7986" xr:uid="{00000000-0005-0000-0000-0000DC1E0000}"/>
    <cellStyle name="Calculation 2 6 4 2 3" xfId="7987" xr:uid="{00000000-0005-0000-0000-0000DD1E0000}"/>
    <cellStyle name="Calculation 2 6 4 3" xfId="7988" xr:uid="{00000000-0005-0000-0000-0000DE1E0000}"/>
    <cellStyle name="Calculation 2 6 4 3 2" xfId="7989" xr:uid="{00000000-0005-0000-0000-0000DF1E0000}"/>
    <cellStyle name="Calculation 2 6 4 4" xfId="7990" xr:uid="{00000000-0005-0000-0000-0000E01E0000}"/>
    <cellStyle name="Calculation 2 6 5" xfId="7991" xr:uid="{00000000-0005-0000-0000-0000E11E0000}"/>
    <cellStyle name="Calculation 2 6 5 2" xfId="7992" xr:uid="{00000000-0005-0000-0000-0000E21E0000}"/>
    <cellStyle name="Calculation 2 6 5 2 2" xfId="7993" xr:uid="{00000000-0005-0000-0000-0000E31E0000}"/>
    <cellStyle name="Calculation 2 6 5 3" xfId="7994" xr:uid="{00000000-0005-0000-0000-0000E41E0000}"/>
    <cellStyle name="Calculation 2 6 6" xfId="7995" xr:uid="{00000000-0005-0000-0000-0000E51E0000}"/>
    <cellStyle name="Calculation 2 6 6 2" xfId="7996" xr:uid="{00000000-0005-0000-0000-0000E61E0000}"/>
    <cellStyle name="Calculation 2 6 7" xfId="7997" xr:uid="{00000000-0005-0000-0000-0000E71E0000}"/>
    <cellStyle name="Calculation 2 7" xfId="7998" xr:uid="{00000000-0005-0000-0000-0000E81E0000}"/>
    <cellStyle name="Calculation 2 7 2" xfId="7999" xr:uid="{00000000-0005-0000-0000-0000E91E0000}"/>
    <cellStyle name="Calculation 2 7 2 2" xfId="8000" xr:uid="{00000000-0005-0000-0000-0000EA1E0000}"/>
    <cellStyle name="Calculation 2 7 3" xfId="8001" xr:uid="{00000000-0005-0000-0000-0000EB1E0000}"/>
    <cellStyle name="Calculation 2 8" xfId="8002" xr:uid="{00000000-0005-0000-0000-0000EC1E0000}"/>
    <cellStyle name="Calculation 2 8 2" xfId="8003" xr:uid="{00000000-0005-0000-0000-0000ED1E0000}"/>
    <cellStyle name="Calculation 2 8 2 2" xfId="8004" xr:uid="{00000000-0005-0000-0000-0000EE1E0000}"/>
    <cellStyle name="Calculation 2 8 2 2 2" xfId="8005" xr:uid="{00000000-0005-0000-0000-0000EF1E0000}"/>
    <cellStyle name="Calculation 2 8 2 3" xfId="8006" xr:uid="{00000000-0005-0000-0000-0000F01E0000}"/>
    <cellStyle name="Calculation 2 8 3" xfId="8007" xr:uid="{00000000-0005-0000-0000-0000F11E0000}"/>
    <cellStyle name="Calculation 2 8 3 2" xfId="8008" xr:uid="{00000000-0005-0000-0000-0000F21E0000}"/>
    <cellStyle name="Calculation 2 8 4" xfId="8009" xr:uid="{00000000-0005-0000-0000-0000F31E0000}"/>
    <cellStyle name="Calculation 2 9" xfId="8010" xr:uid="{00000000-0005-0000-0000-0000F41E0000}"/>
    <cellStyle name="Calculation 2 9 2" xfId="8011" xr:uid="{00000000-0005-0000-0000-0000F51E0000}"/>
    <cellStyle name="Calculation 2 9 2 2" xfId="8012" xr:uid="{00000000-0005-0000-0000-0000F61E0000}"/>
    <cellStyle name="Calculation 2 9 2 2 2" xfId="8013" xr:uid="{00000000-0005-0000-0000-0000F71E0000}"/>
    <cellStyle name="Calculation 2 9 2 3" xfId="8014" xr:uid="{00000000-0005-0000-0000-0000F81E0000}"/>
    <cellStyle name="Calculation 2 9 3" xfId="8015" xr:uid="{00000000-0005-0000-0000-0000F91E0000}"/>
    <cellStyle name="Calculation 2 9 3 2" xfId="8016" xr:uid="{00000000-0005-0000-0000-0000FA1E0000}"/>
    <cellStyle name="Calculation 2 9 4" xfId="8017" xr:uid="{00000000-0005-0000-0000-0000FB1E0000}"/>
    <cellStyle name="Calculation 2 9 4 2" xfId="8018" xr:uid="{00000000-0005-0000-0000-0000FC1E0000}"/>
    <cellStyle name="Calculation 2 9 5" xfId="8019" xr:uid="{00000000-0005-0000-0000-0000FD1E0000}"/>
    <cellStyle name="Calculation 3" xfId="8020" xr:uid="{00000000-0005-0000-0000-0000FE1E0000}"/>
    <cellStyle name="Calculation 3 2" xfId="8021" xr:uid="{00000000-0005-0000-0000-0000FF1E0000}"/>
    <cellStyle name="Calculation 3 2 2" xfId="8022" xr:uid="{00000000-0005-0000-0000-0000001F0000}"/>
    <cellStyle name="Calculation 3 2 2 2" xfId="8023" xr:uid="{00000000-0005-0000-0000-0000011F0000}"/>
    <cellStyle name="Calculation 3 2 3" xfId="8024" xr:uid="{00000000-0005-0000-0000-0000021F0000}"/>
    <cellStyle name="Calculation 3 3" xfId="8025" xr:uid="{00000000-0005-0000-0000-0000031F0000}"/>
    <cellStyle name="Calculation 3 3 2" xfId="8026" xr:uid="{00000000-0005-0000-0000-0000041F0000}"/>
    <cellStyle name="Calculation 3 4" xfId="8027" xr:uid="{00000000-0005-0000-0000-0000051F0000}"/>
    <cellStyle name="Calculation 3 4 2" xfId="8028" xr:uid="{00000000-0005-0000-0000-0000061F0000}"/>
    <cellStyle name="Calculation 3 4 2 2" xfId="8029" xr:uid="{00000000-0005-0000-0000-0000071F0000}"/>
    <cellStyle name="Calculation 3 4 3" xfId="8030" xr:uid="{00000000-0005-0000-0000-0000081F0000}"/>
    <cellStyle name="Calculation 3 5" xfId="8031" xr:uid="{00000000-0005-0000-0000-0000091F0000}"/>
    <cellStyle name="Calculation 4" xfId="8032" xr:uid="{00000000-0005-0000-0000-00000A1F0000}"/>
    <cellStyle name="Calculation 4 2" xfId="8033" xr:uid="{00000000-0005-0000-0000-00000B1F0000}"/>
    <cellStyle name="Calculation 4 2 2" xfId="8034" xr:uid="{00000000-0005-0000-0000-00000C1F0000}"/>
    <cellStyle name="Calculation 4 3" xfId="8035" xr:uid="{00000000-0005-0000-0000-00000D1F0000}"/>
    <cellStyle name="Calculation 4 3 2" xfId="8036" xr:uid="{00000000-0005-0000-0000-00000E1F0000}"/>
    <cellStyle name="Calculation 4 3 2 2" xfId="8037" xr:uid="{00000000-0005-0000-0000-00000F1F0000}"/>
    <cellStyle name="Calculation 4 3 3" xfId="8038" xr:uid="{00000000-0005-0000-0000-0000101F0000}"/>
    <cellStyle name="Calculation 4 4" xfId="8039" xr:uid="{00000000-0005-0000-0000-0000111F0000}"/>
    <cellStyle name="Calculation 5" xfId="8040" xr:uid="{00000000-0005-0000-0000-0000121F0000}"/>
    <cellStyle name="Calculation 5 2" xfId="8041" xr:uid="{00000000-0005-0000-0000-0000131F0000}"/>
    <cellStyle name="Calculation 5 2 2" xfId="8042" xr:uid="{00000000-0005-0000-0000-0000141F0000}"/>
    <cellStyle name="Calculation 5 2 2 2" xfId="8043" xr:uid="{00000000-0005-0000-0000-0000151F0000}"/>
    <cellStyle name="Calculation 5 2 3" xfId="8044" xr:uid="{00000000-0005-0000-0000-0000161F0000}"/>
    <cellStyle name="Calculation 5 3" xfId="8045" xr:uid="{00000000-0005-0000-0000-0000171F0000}"/>
    <cellStyle name="Calculation 5 3 2" xfId="8046" xr:uid="{00000000-0005-0000-0000-0000181F0000}"/>
    <cellStyle name="Calculation 5 3 2 2" xfId="8047" xr:uid="{00000000-0005-0000-0000-0000191F0000}"/>
    <cellStyle name="Calculation 5 3 2 2 2" xfId="8048" xr:uid="{00000000-0005-0000-0000-00001A1F0000}"/>
    <cellStyle name="Calculation 5 3 2 3" xfId="8049" xr:uid="{00000000-0005-0000-0000-00001B1F0000}"/>
    <cellStyle name="Calculation 5 3 3" xfId="8050" xr:uid="{00000000-0005-0000-0000-00001C1F0000}"/>
    <cellStyle name="Calculation 5 3 3 2" xfId="8051" xr:uid="{00000000-0005-0000-0000-00001D1F0000}"/>
    <cellStyle name="Calculation 5 3 4" xfId="8052" xr:uid="{00000000-0005-0000-0000-00001E1F0000}"/>
    <cellStyle name="Calculation 5 4" xfId="8053" xr:uid="{00000000-0005-0000-0000-00001F1F0000}"/>
    <cellStyle name="Calculation 5 4 2" xfId="8054" xr:uid="{00000000-0005-0000-0000-0000201F0000}"/>
    <cellStyle name="Calculation 5 5" xfId="8055" xr:uid="{00000000-0005-0000-0000-0000211F0000}"/>
    <cellStyle name="Calculation 6" xfId="8056" xr:uid="{00000000-0005-0000-0000-0000221F0000}"/>
    <cellStyle name="Calculation 6 2" xfId="8057" xr:uid="{00000000-0005-0000-0000-0000231F0000}"/>
    <cellStyle name="Calculation 6 2 2" xfId="8058" xr:uid="{00000000-0005-0000-0000-0000241F0000}"/>
    <cellStyle name="Calculation 6 2 2 2" xfId="8059" xr:uid="{00000000-0005-0000-0000-0000251F0000}"/>
    <cellStyle name="Calculation 6 2 3" xfId="8060" xr:uid="{00000000-0005-0000-0000-0000261F0000}"/>
    <cellStyle name="Calculation 6 3" xfId="8061" xr:uid="{00000000-0005-0000-0000-0000271F0000}"/>
    <cellStyle name="Calculation 6 3 2" xfId="8062" xr:uid="{00000000-0005-0000-0000-0000281F0000}"/>
    <cellStyle name="Calculation 6 4" xfId="8063" xr:uid="{00000000-0005-0000-0000-0000291F0000}"/>
    <cellStyle name="Calculation 7" xfId="8064" xr:uid="{00000000-0005-0000-0000-00002A1F0000}"/>
    <cellStyle name="Calculation 7 2" xfId="8065" xr:uid="{00000000-0005-0000-0000-00002B1F0000}"/>
    <cellStyle name="Calculation 8" xfId="8066" xr:uid="{00000000-0005-0000-0000-00002C1F0000}"/>
    <cellStyle name="Calculation 8 2" xfId="8067" xr:uid="{00000000-0005-0000-0000-00002D1F0000}"/>
    <cellStyle name="Calculation 9" xfId="8068" xr:uid="{00000000-0005-0000-0000-00002E1F0000}"/>
    <cellStyle name="Center" xfId="8069" xr:uid="{00000000-0005-0000-0000-00002F1F0000}"/>
    <cellStyle name="Center 2" xfId="8070" xr:uid="{00000000-0005-0000-0000-0000301F0000}"/>
    <cellStyle name="Center 2 2" xfId="8071" xr:uid="{00000000-0005-0000-0000-0000311F0000}"/>
    <cellStyle name="Center 3" xfId="8072" xr:uid="{00000000-0005-0000-0000-0000321F0000}"/>
    <cellStyle name="Center 3 2" xfId="8073" xr:uid="{00000000-0005-0000-0000-0000331F0000}"/>
    <cellStyle name="Center 3 2 2" xfId="8074" xr:uid="{00000000-0005-0000-0000-0000341F0000}"/>
    <cellStyle name="Center 3 3" xfId="8075" xr:uid="{00000000-0005-0000-0000-0000351F0000}"/>
    <cellStyle name="Center 4" xfId="8076" xr:uid="{00000000-0005-0000-0000-0000361F0000}"/>
    <cellStyle name="CenterWrap" xfId="8077" xr:uid="{00000000-0005-0000-0000-0000371F0000}"/>
    <cellStyle name="Cents" xfId="8078" xr:uid="{00000000-0005-0000-0000-0000381F0000}"/>
    <cellStyle name="Check Cell 2" xfId="8079" xr:uid="{00000000-0005-0000-0000-0000391F0000}"/>
    <cellStyle name="Check Cell 2 10" xfId="8080" xr:uid="{00000000-0005-0000-0000-00003A1F0000}"/>
    <cellStyle name="Check Cell 2 10 2" xfId="8081" xr:uid="{00000000-0005-0000-0000-00003B1F0000}"/>
    <cellStyle name="Check Cell 2 11" xfId="8082" xr:uid="{00000000-0005-0000-0000-00003C1F0000}"/>
    <cellStyle name="Check Cell 2 12" xfId="8083" xr:uid="{00000000-0005-0000-0000-00003D1F0000}"/>
    <cellStyle name="Check Cell 2 2" xfId="8084" xr:uid="{00000000-0005-0000-0000-00003E1F0000}"/>
    <cellStyle name="Check Cell 2 2 2" xfId="8085" xr:uid="{00000000-0005-0000-0000-00003F1F0000}"/>
    <cellStyle name="Check Cell 2 2 2 2" xfId="8086" xr:uid="{00000000-0005-0000-0000-0000401F0000}"/>
    <cellStyle name="Check Cell 2 2 3" xfId="8087" xr:uid="{00000000-0005-0000-0000-0000411F0000}"/>
    <cellStyle name="Check Cell 2 2 3 2" xfId="8088" xr:uid="{00000000-0005-0000-0000-0000421F0000}"/>
    <cellStyle name="Check Cell 2 2 3 2 2" xfId="8089" xr:uid="{00000000-0005-0000-0000-0000431F0000}"/>
    <cellStyle name="Check Cell 2 2 3 3" xfId="8090" xr:uid="{00000000-0005-0000-0000-0000441F0000}"/>
    <cellStyle name="Check Cell 2 2 4" xfId="8091" xr:uid="{00000000-0005-0000-0000-0000451F0000}"/>
    <cellStyle name="Check Cell 2 3" xfId="8092" xr:uid="{00000000-0005-0000-0000-0000461F0000}"/>
    <cellStyle name="Check Cell 2 3 2" xfId="8093" xr:uid="{00000000-0005-0000-0000-0000471F0000}"/>
    <cellStyle name="Check Cell 2 3 2 2" xfId="8094" xr:uid="{00000000-0005-0000-0000-0000481F0000}"/>
    <cellStyle name="Check Cell 2 3 3" xfId="8095" xr:uid="{00000000-0005-0000-0000-0000491F0000}"/>
    <cellStyle name="Check Cell 2 3 3 2" xfId="8096" xr:uid="{00000000-0005-0000-0000-00004A1F0000}"/>
    <cellStyle name="Check Cell 2 3 3 2 2" xfId="8097" xr:uid="{00000000-0005-0000-0000-00004B1F0000}"/>
    <cellStyle name="Check Cell 2 3 3 3" xfId="8098" xr:uid="{00000000-0005-0000-0000-00004C1F0000}"/>
    <cellStyle name="Check Cell 2 3 4" xfId="8099" xr:uid="{00000000-0005-0000-0000-00004D1F0000}"/>
    <cellStyle name="Check Cell 2 4" xfId="8100" xr:uid="{00000000-0005-0000-0000-00004E1F0000}"/>
    <cellStyle name="Check Cell 2 4 2" xfId="8101" xr:uid="{00000000-0005-0000-0000-00004F1F0000}"/>
    <cellStyle name="Check Cell 2 4 2 2" xfId="8102" xr:uid="{00000000-0005-0000-0000-0000501F0000}"/>
    <cellStyle name="Check Cell 2 4 3" xfId="8103" xr:uid="{00000000-0005-0000-0000-0000511F0000}"/>
    <cellStyle name="Check Cell 2 5" xfId="8104" xr:uid="{00000000-0005-0000-0000-0000521F0000}"/>
    <cellStyle name="Check Cell 2 5 2" xfId="8105" xr:uid="{00000000-0005-0000-0000-0000531F0000}"/>
    <cellStyle name="Check Cell 2 5 2 2" xfId="8106" xr:uid="{00000000-0005-0000-0000-0000541F0000}"/>
    <cellStyle name="Check Cell 2 5 3" xfId="8107" xr:uid="{00000000-0005-0000-0000-0000551F0000}"/>
    <cellStyle name="Check Cell 2 5 3 2" xfId="8108" xr:uid="{00000000-0005-0000-0000-0000561F0000}"/>
    <cellStyle name="Check Cell 2 5 3 2 2" xfId="8109" xr:uid="{00000000-0005-0000-0000-0000571F0000}"/>
    <cellStyle name="Check Cell 2 5 3 3" xfId="8110" xr:uid="{00000000-0005-0000-0000-0000581F0000}"/>
    <cellStyle name="Check Cell 2 5 4" xfId="8111" xr:uid="{00000000-0005-0000-0000-0000591F0000}"/>
    <cellStyle name="Check Cell 2 6" xfId="8112" xr:uid="{00000000-0005-0000-0000-00005A1F0000}"/>
    <cellStyle name="Check Cell 2 6 2" xfId="8113" xr:uid="{00000000-0005-0000-0000-00005B1F0000}"/>
    <cellStyle name="Check Cell 2 6 2 2" xfId="8114" xr:uid="{00000000-0005-0000-0000-00005C1F0000}"/>
    <cellStyle name="Check Cell 2 6 3" xfId="8115" xr:uid="{00000000-0005-0000-0000-00005D1F0000}"/>
    <cellStyle name="Check Cell 2 6 3 2" xfId="8116" xr:uid="{00000000-0005-0000-0000-00005E1F0000}"/>
    <cellStyle name="Check Cell 2 6 4" xfId="8117" xr:uid="{00000000-0005-0000-0000-00005F1F0000}"/>
    <cellStyle name="Check Cell 2 7" xfId="8118" xr:uid="{00000000-0005-0000-0000-0000601F0000}"/>
    <cellStyle name="Check Cell 2 7 2" xfId="8119" xr:uid="{00000000-0005-0000-0000-0000611F0000}"/>
    <cellStyle name="Check Cell 2 8" xfId="8120" xr:uid="{00000000-0005-0000-0000-0000621F0000}"/>
    <cellStyle name="Check Cell 2 8 2" xfId="8121" xr:uid="{00000000-0005-0000-0000-0000631F0000}"/>
    <cellStyle name="Check Cell 2 8 2 2" xfId="8122" xr:uid="{00000000-0005-0000-0000-0000641F0000}"/>
    <cellStyle name="Check Cell 2 8 3" xfId="8123" xr:uid="{00000000-0005-0000-0000-0000651F0000}"/>
    <cellStyle name="Check Cell 2 9" xfId="8124" xr:uid="{00000000-0005-0000-0000-0000661F0000}"/>
    <cellStyle name="Check Cell 2 9 2" xfId="8125" xr:uid="{00000000-0005-0000-0000-0000671F0000}"/>
    <cellStyle name="Check Cell 2 9 2 2" xfId="8126" xr:uid="{00000000-0005-0000-0000-0000681F0000}"/>
    <cellStyle name="Check Cell 2 9 3" xfId="8127" xr:uid="{00000000-0005-0000-0000-0000691F0000}"/>
    <cellStyle name="Check Cell 3" xfId="8128" xr:uid="{00000000-0005-0000-0000-00006A1F0000}"/>
    <cellStyle name="Check Cell 3 2" xfId="8129" xr:uid="{00000000-0005-0000-0000-00006B1F0000}"/>
    <cellStyle name="Check Cell 3 2 2" xfId="8130" xr:uid="{00000000-0005-0000-0000-00006C1F0000}"/>
    <cellStyle name="Check Cell 3 3" xfId="8131" xr:uid="{00000000-0005-0000-0000-00006D1F0000}"/>
    <cellStyle name="Check Cell 3 3 2" xfId="8132" xr:uid="{00000000-0005-0000-0000-00006E1F0000}"/>
    <cellStyle name="Check Cell 3 4" xfId="8133" xr:uid="{00000000-0005-0000-0000-00006F1F0000}"/>
    <cellStyle name="Check Cell 3 4 2" xfId="8134" xr:uid="{00000000-0005-0000-0000-0000701F0000}"/>
    <cellStyle name="Check Cell 3 4 2 2" xfId="8135" xr:uid="{00000000-0005-0000-0000-0000711F0000}"/>
    <cellStyle name="Check Cell 3 4 3" xfId="8136" xr:uid="{00000000-0005-0000-0000-0000721F0000}"/>
    <cellStyle name="Check Cell 3 5" xfId="8137" xr:uid="{00000000-0005-0000-0000-0000731F0000}"/>
    <cellStyle name="Check Cell 4" xfId="8138" xr:uid="{00000000-0005-0000-0000-0000741F0000}"/>
    <cellStyle name="Check Cell 4 2" xfId="8139" xr:uid="{00000000-0005-0000-0000-0000751F0000}"/>
    <cellStyle name="Check Cell 4 2 2" xfId="8140" xr:uid="{00000000-0005-0000-0000-0000761F0000}"/>
    <cellStyle name="Check Cell 4 3" xfId="8141" xr:uid="{00000000-0005-0000-0000-0000771F0000}"/>
    <cellStyle name="Check Cell 4 3 2" xfId="8142" xr:uid="{00000000-0005-0000-0000-0000781F0000}"/>
    <cellStyle name="Check Cell 4 3 2 2" xfId="8143" xr:uid="{00000000-0005-0000-0000-0000791F0000}"/>
    <cellStyle name="Check Cell 4 3 3" xfId="8144" xr:uid="{00000000-0005-0000-0000-00007A1F0000}"/>
    <cellStyle name="Check Cell 4 4" xfId="8145" xr:uid="{00000000-0005-0000-0000-00007B1F0000}"/>
    <cellStyle name="Check Cell 5" xfId="8146" xr:uid="{00000000-0005-0000-0000-00007C1F0000}"/>
    <cellStyle name="Check Cell 5 2" xfId="8147" xr:uid="{00000000-0005-0000-0000-00007D1F0000}"/>
    <cellStyle name="Check Cell 5 2 2" xfId="8148" xr:uid="{00000000-0005-0000-0000-00007E1F0000}"/>
    <cellStyle name="Check Cell 5 3" xfId="8149" xr:uid="{00000000-0005-0000-0000-00007F1F0000}"/>
    <cellStyle name="Check Cell 5 3 2" xfId="8150" xr:uid="{00000000-0005-0000-0000-0000801F0000}"/>
    <cellStyle name="Check Cell 5 3 2 2" xfId="8151" xr:uid="{00000000-0005-0000-0000-0000811F0000}"/>
    <cellStyle name="Check Cell 5 3 3" xfId="8152" xr:uid="{00000000-0005-0000-0000-0000821F0000}"/>
    <cellStyle name="Check Cell 5 4" xfId="8153" xr:uid="{00000000-0005-0000-0000-0000831F0000}"/>
    <cellStyle name="Check Cell 6" xfId="8154" xr:uid="{00000000-0005-0000-0000-0000841F0000}"/>
    <cellStyle name="Check Cell 6 2" xfId="8155" xr:uid="{00000000-0005-0000-0000-0000851F0000}"/>
    <cellStyle name="Check Cell 6 2 2" xfId="8156" xr:uid="{00000000-0005-0000-0000-0000861F0000}"/>
    <cellStyle name="Check Cell 6 3" xfId="8157" xr:uid="{00000000-0005-0000-0000-0000871F0000}"/>
    <cellStyle name="Check Cell 7" xfId="8158" xr:uid="{00000000-0005-0000-0000-0000881F0000}"/>
    <cellStyle name="Check Cell 7 2" xfId="8159" xr:uid="{00000000-0005-0000-0000-0000891F0000}"/>
    <cellStyle name="Check Cell 8" xfId="8160" xr:uid="{00000000-0005-0000-0000-00008A1F0000}"/>
    <cellStyle name="Check Cell 9" xfId="8161" xr:uid="{00000000-0005-0000-0000-00008B1F0000}"/>
    <cellStyle name="Comma [0] 2" xfId="8162" xr:uid="{00000000-0005-0000-0000-00008C1F0000}"/>
    <cellStyle name="Comma [0] 3" xfId="8163" xr:uid="{00000000-0005-0000-0000-00008D1F0000}"/>
    <cellStyle name="Comma [0] 4" xfId="8164" xr:uid="{00000000-0005-0000-0000-00008E1F0000}"/>
    <cellStyle name="Comma [0] 5" xfId="12" xr:uid="{00000000-0005-0000-0000-00008F1F0000}"/>
    <cellStyle name="Comma 10" xfId="8165" xr:uid="{00000000-0005-0000-0000-0000901F0000}"/>
    <cellStyle name="Comma 11" xfId="8166" xr:uid="{00000000-0005-0000-0000-0000911F0000}"/>
    <cellStyle name="Comma 12" xfId="57" xr:uid="{00000000-0005-0000-0000-0000921F0000}"/>
    <cellStyle name="Comma 13" xfId="58" xr:uid="{00000000-0005-0000-0000-0000931F0000}"/>
    <cellStyle name="Comma 14" xfId="8167" xr:uid="{00000000-0005-0000-0000-0000941F0000}"/>
    <cellStyle name="Comma 15" xfId="8168" xr:uid="{00000000-0005-0000-0000-0000951F0000}"/>
    <cellStyle name="Comma 16" xfId="8169" xr:uid="{00000000-0005-0000-0000-0000961F0000}"/>
    <cellStyle name="Comma 17" xfId="8170" xr:uid="{00000000-0005-0000-0000-0000971F0000}"/>
    <cellStyle name="Comma 176" xfId="8171" xr:uid="{00000000-0005-0000-0000-0000981F0000}"/>
    <cellStyle name="Comma 18" xfId="8172" xr:uid="{00000000-0005-0000-0000-0000991F0000}"/>
    <cellStyle name="Comma 19" xfId="8173" xr:uid="{00000000-0005-0000-0000-00009A1F0000}"/>
    <cellStyle name="Comma 2" xfId="6" xr:uid="{00000000-0005-0000-0000-00009B1F0000}"/>
    <cellStyle name="Comma 2 10 2" xfId="31722" xr:uid="{F7024A38-CE1E-4BA6-91FF-F6D5328EC8A6}"/>
    <cellStyle name="Comma 2 2" xfId="8174" xr:uid="{00000000-0005-0000-0000-00009C1F0000}"/>
    <cellStyle name="Comma 2 2 2" xfId="16" xr:uid="{00000000-0005-0000-0000-00009D1F0000}"/>
    <cellStyle name="Comma 2 2 2 2" xfId="8175" xr:uid="{00000000-0005-0000-0000-00009E1F0000}"/>
    <cellStyle name="Comma 2 2 3" xfId="8176" xr:uid="{00000000-0005-0000-0000-00009F1F0000}"/>
    <cellStyle name="Comma 2 3" xfId="8177" xr:uid="{00000000-0005-0000-0000-0000A01F0000}"/>
    <cellStyle name="Comma 2 3 2" xfId="8178" xr:uid="{00000000-0005-0000-0000-0000A11F0000}"/>
    <cellStyle name="Comma 2 3 3" xfId="8179" xr:uid="{00000000-0005-0000-0000-0000A21F0000}"/>
    <cellStyle name="Comma 2 4" xfId="8180" xr:uid="{00000000-0005-0000-0000-0000A31F0000}"/>
    <cellStyle name="Comma 2 4 2" xfId="8181" xr:uid="{00000000-0005-0000-0000-0000A41F0000}"/>
    <cellStyle name="Comma 2 4 3" xfId="8182" xr:uid="{00000000-0005-0000-0000-0000A51F0000}"/>
    <cellStyle name="Comma 2 4 3 2" xfId="8183" xr:uid="{00000000-0005-0000-0000-0000A61F0000}"/>
    <cellStyle name="Comma 2 4 4" xfId="8184" xr:uid="{00000000-0005-0000-0000-0000A71F0000}"/>
    <cellStyle name="Comma 2 5" xfId="8185" xr:uid="{00000000-0005-0000-0000-0000A81F0000}"/>
    <cellStyle name="Comma 2 6" xfId="15" xr:uid="{00000000-0005-0000-0000-0000A91F0000}"/>
    <cellStyle name="Comma 20" xfId="8186" xr:uid="{00000000-0005-0000-0000-0000AA1F0000}"/>
    <cellStyle name="Comma 21" xfId="8187" xr:uid="{00000000-0005-0000-0000-0000AB1F0000}"/>
    <cellStyle name="Comma 22" xfId="8188" xr:uid="{00000000-0005-0000-0000-0000AC1F0000}"/>
    <cellStyle name="Comma 23" xfId="8189" xr:uid="{00000000-0005-0000-0000-0000AD1F0000}"/>
    <cellStyle name="Comma 24" xfId="8190" xr:uid="{00000000-0005-0000-0000-0000AE1F0000}"/>
    <cellStyle name="Comma 25" xfId="8191" xr:uid="{00000000-0005-0000-0000-0000AF1F0000}"/>
    <cellStyle name="Comma 26" xfId="8192" xr:uid="{00000000-0005-0000-0000-0000B01F0000}"/>
    <cellStyle name="Comma 27" xfId="8193" xr:uid="{00000000-0005-0000-0000-0000B11F0000}"/>
    <cellStyle name="Comma 28" xfId="8194" xr:uid="{00000000-0005-0000-0000-0000B21F0000}"/>
    <cellStyle name="Comma 29" xfId="8195" xr:uid="{00000000-0005-0000-0000-0000B31F0000}"/>
    <cellStyle name="Comma 3" xfId="8196" xr:uid="{00000000-0005-0000-0000-0000B41F0000}"/>
    <cellStyle name="Comma 3 2" xfId="8197" xr:uid="{00000000-0005-0000-0000-0000B51F0000}"/>
    <cellStyle name="Comma 3 2 2" xfId="8198" xr:uid="{00000000-0005-0000-0000-0000B61F0000}"/>
    <cellStyle name="Comma 3 2 2 2" xfId="8199" xr:uid="{00000000-0005-0000-0000-0000B71F0000}"/>
    <cellStyle name="Comma 3 2 2 3" xfId="8200" xr:uid="{00000000-0005-0000-0000-0000B81F0000}"/>
    <cellStyle name="Comma 3 2 2 3 2" xfId="8201" xr:uid="{00000000-0005-0000-0000-0000B91F0000}"/>
    <cellStyle name="Comma 3 2 2 4" xfId="8202" xr:uid="{00000000-0005-0000-0000-0000BA1F0000}"/>
    <cellStyle name="Comma 3 2 2 4 2" xfId="8203" xr:uid="{00000000-0005-0000-0000-0000BB1F0000}"/>
    <cellStyle name="Comma 3 2 3" xfId="8204" xr:uid="{00000000-0005-0000-0000-0000BC1F0000}"/>
    <cellStyle name="Comma 3 2 3 2" xfId="8205" xr:uid="{00000000-0005-0000-0000-0000BD1F0000}"/>
    <cellStyle name="Comma 3 2 4" xfId="8206" xr:uid="{00000000-0005-0000-0000-0000BE1F0000}"/>
    <cellStyle name="Comma 3 2 5" xfId="8207" xr:uid="{00000000-0005-0000-0000-0000BF1F0000}"/>
    <cellStyle name="Comma 3 3" xfId="8208" xr:uid="{00000000-0005-0000-0000-0000C01F0000}"/>
    <cellStyle name="Comma 3 3 2" xfId="8209" xr:uid="{00000000-0005-0000-0000-0000C11F0000}"/>
    <cellStyle name="Comma 3 4" xfId="8210" xr:uid="{00000000-0005-0000-0000-0000C21F0000}"/>
    <cellStyle name="Comma 3 4 2" xfId="8211" xr:uid="{00000000-0005-0000-0000-0000C31F0000}"/>
    <cellStyle name="Comma 3 5" xfId="8212" xr:uid="{00000000-0005-0000-0000-0000C41F0000}"/>
    <cellStyle name="Comma 3 5 2" xfId="8213" xr:uid="{00000000-0005-0000-0000-0000C51F0000}"/>
    <cellStyle name="Comma 3 5 3" xfId="8214" xr:uid="{00000000-0005-0000-0000-0000C61F0000}"/>
    <cellStyle name="Comma 3 5 3 2" xfId="8215" xr:uid="{00000000-0005-0000-0000-0000C71F0000}"/>
    <cellStyle name="Comma 3 5 4" xfId="8216" xr:uid="{00000000-0005-0000-0000-0000C81F0000}"/>
    <cellStyle name="Comma 3 5 4 2" xfId="8217" xr:uid="{00000000-0005-0000-0000-0000C91F0000}"/>
    <cellStyle name="Comma 3 6" xfId="8218" xr:uid="{00000000-0005-0000-0000-0000CA1F0000}"/>
    <cellStyle name="Comma 3 6 2" xfId="8219" xr:uid="{00000000-0005-0000-0000-0000CB1F0000}"/>
    <cellStyle name="Comma 3 7" xfId="8220" xr:uid="{00000000-0005-0000-0000-0000CC1F0000}"/>
    <cellStyle name="Comma 3 8" xfId="8221" xr:uid="{00000000-0005-0000-0000-0000CD1F0000}"/>
    <cellStyle name="Comma 30" xfId="8222" xr:uid="{00000000-0005-0000-0000-0000CE1F0000}"/>
    <cellStyle name="Comma 31" xfId="8223" xr:uid="{00000000-0005-0000-0000-0000CF1F0000}"/>
    <cellStyle name="Comma 32" xfId="31691" xr:uid="{00000000-0005-0000-0000-0000D01F0000}"/>
    <cellStyle name="Comma 33" xfId="31697" xr:uid="{00000000-0005-0000-0000-0000D11F0000}"/>
    <cellStyle name="Comma 34" xfId="31690" xr:uid="{00000000-0005-0000-0000-0000D21F0000}"/>
    <cellStyle name="Comma 35" xfId="59" xr:uid="{00000000-0005-0000-0000-0000D31F0000}"/>
    <cellStyle name="Comma 36" xfId="31698" xr:uid="{00000000-0005-0000-0000-0000D41F0000}"/>
    <cellStyle name="Comma 37" xfId="60" xr:uid="{00000000-0005-0000-0000-0000D51F0000}"/>
    <cellStyle name="Comma 38" xfId="61" xr:uid="{00000000-0005-0000-0000-0000D61F0000}"/>
    <cellStyle name="Comma 39" xfId="62" xr:uid="{00000000-0005-0000-0000-0000D71F0000}"/>
    <cellStyle name="Comma 4" xfId="8224" xr:uid="{00000000-0005-0000-0000-0000D81F0000}"/>
    <cellStyle name="Comma 4 2" xfId="8225" xr:uid="{00000000-0005-0000-0000-0000D91F0000}"/>
    <cellStyle name="Comma 4 2 2" xfId="8226" xr:uid="{00000000-0005-0000-0000-0000DA1F0000}"/>
    <cellStyle name="Comma 4 3" xfId="8227" xr:uid="{00000000-0005-0000-0000-0000DB1F0000}"/>
    <cellStyle name="Comma 40" xfId="31699" xr:uid="{00000000-0005-0000-0000-0000DC1F0000}"/>
    <cellStyle name="Comma 41" xfId="31700" xr:uid="{00000000-0005-0000-0000-0000DD1F0000}"/>
    <cellStyle name="Comma 42" xfId="31701" xr:uid="{00000000-0005-0000-0000-0000DE1F0000}"/>
    <cellStyle name="Comma 43" xfId="31702" xr:uid="{00000000-0005-0000-0000-0000DF1F0000}"/>
    <cellStyle name="Comma 44" xfId="31703" xr:uid="{00000000-0005-0000-0000-0000E01F0000}"/>
    <cellStyle name="Comma 45" xfId="31704" xr:uid="{00000000-0005-0000-0000-0000E11F0000}"/>
    <cellStyle name="Comma 46" xfId="31705" xr:uid="{00000000-0005-0000-0000-0000E21F0000}"/>
    <cellStyle name="Comma 47" xfId="31706" xr:uid="{00000000-0005-0000-0000-0000E31F0000}"/>
    <cellStyle name="Comma 48" xfId="31707" xr:uid="{00000000-0005-0000-0000-0000E41F0000}"/>
    <cellStyle name="Comma 49" xfId="31708" xr:uid="{00000000-0005-0000-0000-0000E51F0000}"/>
    <cellStyle name="Comma 5" xfId="17" xr:uid="{00000000-0005-0000-0000-0000E61F0000}"/>
    <cellStyle name="Comma 5 2" xfId="8228" xr:uid="{00000000-0005-0000-0000-0000E71F0000}"/>
    <cellStyle name="Comma 5 2 2" xfId="8229" xr:uid="{00000000-0005-0000-0000-0000E81F0000}"/>
    <cellStyle name="Comma 5 3" xfId="8230" xr:uid="{00000000-0005-0000-0000-0000E91F0000}"/>
    <cellStyle name="Comma 50" xfId="31709" xr:uid="{00000000-0005-0000-0000-0000EA1F0000}"/>
    <cellStyle name="Comma 51" xfId="31710" xr:uid="{00000000-0005-0000-0000-0000EB1F0000}"/>
    <cellStyle name="Comma 52" xfId="31711" xr:uid="{00000000-0005-0000-0000-0000EC1F0000}"/>
    <cellStyle name="Comma 53" xfId="31712" xr:uid="{00000000-0005-0000-0000-0000ED1F0000}"/>
    <cellStyle name="Comma 54" xfId="31713" xr:uid="{00000000-0005-0000-0000-0000EE1F0000}"/>
    <cellStyle name="Comma 55" xfId="31714" xr:uid="{00000000-0005-0000-0000-0000EF1F0000}"/>
    <cellStyle name="Comma 56" xfId="31715" xr:uid="{00000000-0005-0000-0000-0000F01F0000}"/>
    <cellStyle name="Comma 57" xfId="31716" xr:uid="{00000000-0005-0000-0000-0000F11F0000}"/>
    <cellStyle name="Comma 58" xfId="11" xr:uid="{00000000-0005-0000-0000-0000F21F0000}"/>
    <cellStyle name="Comma 59" xfId="31723" xr:uid="{E9173FED-68A3-4065-A478-32404EC354BF}"/>
    <cellStyle name="Comma 6" xfId="8231" xr:uid="{00000000-0005-0000-0000-0000F31F0000}"/>
    <cellStyle name="Comma 6 2" xfId="8232" xr:uid="{00000000-0005-0000-0000-0000F41F0000}"/>
    <cellStyle name="Comma 6 3" xfId="8233" xr:uid="{00000000-0005-0000-0000-0000F51F0000}"/>
    <cellStyle name="Comma 60" xfId="31728" xr:uid="{E679A3DD-1782-4E35-8A0B-A04BE4A40535}"/>
    <cellStyle name="Comma 61" xfId="31731" xr:uid="{CC9BC9A1-DE6E-4926-A8C1-404F03EE6303}"/>
    <cellStyle name="Comma 62" xfId="31734" xr:uid="{E81AD03A-2963-4676-BE2C-277AF664BC2A}"/>
    <cellStyle name="Comma 63" xfId="31737" xr:uid="{13988395-1582-43BD-BEAD-A44C1653DFDB}"/>
    <cellStyle name="Comma 64" xfId="31740" xr:uid="{9E301B6D-9940-425E-BFD1-4858C838E9DA}"/>
    <cellStyle name="Comma 65" xfId="31742" xr:uid="{FF326C1E-C840-4227-AF89-C68845540F3E}"/>
    <cellStyle name="Comma 7" xfId="63" xr:uid="{00000000-0005-0000-0000-0000F61F0000}"/>
    <cellStyle name="Comma 7 2" xfId="8234" xr:uid="{00000000-0005-0000-0000-0000F71F0000}"/>
    <cellStyle name="Comma 7 3" xfId="8235" xr:uid="{00000000-0005-0000-0000-0000F81F0000}"/>
    <cellStyle name="Comma 7 3 2" xfId="8236" xr:uid="{00000000-0005-0000-0000-0000F91F0000}"/>
    <cellStyle name="Comma 7 4" xfId="8237" xr:uid="{00000000-0005-0000-0000-0000FA1F0000}"/>
    <cellStyle name="Comma 7 4 2" xfId="8238" xr:uid="{00000000-0005-0000-0000-0000FB1F0000}"/>
    <cellStyle name="Comma 8" xfId="64" xr:uid="{00000000-0005-0000-0000-0000FC1F0000}"/>
    <cellStyle name="Comma 8 2" xfId="8239" xr:uid="{00000000-0005-0000-0000-0000FD1F0000}"/>
    <cellStyle name="Comma 8 2 2" xfId="8240" xr:uid="{00000000-0005-0000-0000-0000FE1F0000}"/>
    <cellStyle name="Comma 8 3" xfId="8241" xr:uid="{00000000-0005-0000-0000-0000FF1F0000}"/>
    <cellStyle name="Comma 8 4" xfId="8242" xr:uid="{00000000-0005-0000-0000-000000200000}"/>
    <cellStyle name="Comma 8 4 2" xfId="8243" xr:uid="{00000000-0005-0000-0000-000001200000}"/>
    <cellStyle name="Comma 8 5" xfId="8244" xr:uid="{00000000-0005-0000-0000-000002200000}"/>
    <cellStyle name="Comma 8 6" xfId="8245" xr:uid="{00000000-0005-0000-0000-000003200000}"/>
    <cellStyle name="Comma 9" xfId="8246" xr:uid="{00000000-0005-0000-0000-000004200000}"/>
    <cellStyle name="Comma 9 2" xfId="8247" xr:uid="{00000000-0005-0000-0000-000005200000}"/>
    <cellStyle name="Comma 9 3" xfId="8248" xr:uid="{00000000-0005-0000-0000-000006200000}"/>
    <cellStyle name="Comma 9 3 2" xfId="8249" xr:uid="{00000000-0005-0000-0000-000007200000}"/>
    <cellStyle name="Comma 9 4" xfId="8250" xr:uid="{00000000-0005-0000-0000-000008200000}"/>
    <cellStyle name="Comma 9 4 2" xfId="8251" xr:uid="{00000000-0005-0000-0000-000009200000}"/>
    <cellStyle name="Copied" xfId="8252" xr:uid="{00000000-0005-0000-0000-00000A200000}"/>
    <cellStyle name="Copied 2" xfId="8253" xr:uid="{00000000-0005-0000-0000-00000B200000}"/>
    <cellStyle name="Copied 2 2" xfId="8254" xr:uid="{00000000-0005-0000-0000-00000C200000}"/>
    <cellStyle name="Copied 2 2 2" xfId="8255" xr:uid="{00000000-0005-0000-0000-00000D200000}"/>
    <cellStyle name="Copied 2 3" xfId="8256" xr:uid="{00000000-0005-0000-0000-00000E200000}"/>
    <cellStyle name="Copied 2 3 2" xfId="8257" xr:uid="{00000000-0005-0000-0000-00000F200000}"/>
    <cellStyle name="Copied 2 3 2 2" xfId="8258" xr:uid="{00000000-0005-0000-0000-000010200000}"/>
    <cellStyle name="Copied 2 3 3" xfId="8259" xr:uid="{00000000-0005-0000-0000-000011200000}"/>
    <cellStyle name="Copied 2 4" xfId="8260" xr:uid="{00000000-0005-0000-0000-000012200000}"/>
    <cellStyle name="Copied 3" xfId="8261" xr:uid="{00000000-0005-0000-0000-000013200000}"/>
    <cellStyle name="Copied 3 2" xfId="8262" xr:uid="{00000000-0005-0000-0000-000014200000}"/>
    <cellStyle name="Copied 3 2 2" xfId="8263" xr:uid="{00000000-0005-0000-0000-000015200000}"/>
    <cellStyle name="Copied 3 3" xfId="8264" xr:uid="{00000000-0005-0000-0000-000016200000}"/>
    <cellStyle name="Copied 4" xfId="8265" xr:uid="{00000000-0005-0000-0000-000017200000}"/>
    <cellStyle name="Copied 4 2" xfId="8266" xr:uid="{00000000-0005-0000-0000-000018200000}"/>
    <cellStyle name="Copied 4 2 2" xfId="8267" xr:uid="{00000000-0005-0000-0000-000019200000}"/>
    <cellStyle name="Copied 4 3" xfId="8268" xr:uid="{00000000-0005-0000-0000-00001A200000}"/>
    <cellStyle name="Copied 5" xfId="8269" xr:uid="{00000000-0005-0000-0000-00001B200000}"/>
    <cellStyle name="Copied 5 2" xfId="8270" xr:uid="{00000000-0005-0000-0000-00001C200000}"/>
    <cellStyle name="Copied 6" xfId="8271" xr:uid="{00000000-0005-0000-0000-00001D200000}"/>
    <cellStyle name="Copied 6 2" xfId="8272" xr:uid="{00000000-0005-0000-0000-00001E200000}"/>
    <cellStyle name="Copied 7" xfId="8273" xr:uid="{00000000-0005-0000-0000-00001F200000}"/>
    <cellStyle name="CostNoZero" xfId="8274" xr:uid="{00000000-0005-0000-0000-000020200000}"/>
    <cellStyle name="Currency [0] 2" xfId="10" xr:uid="{00000000-0005-0000-0000-000021200000}"/>
    <cellStyle name="Currency 10" xfId="8275" xr:uid="{00000000-0005-0000-0000-000022200000}"/>
    <cellStyle name="Currency 11" xfId="8276" xr:uid="{00000000-0005-0000-0000-000023200000}"/>
    <cellStyle name="Currency 12" xfId="9" xr:uid="{00000000-0005-0000-0000-000024200000}"/>
    <cellStyle name="Currency 12 2" xfId="31686" xr:uid="{00000000-0005-0000-0000-000025200000}"/>
    <cellStyle name="Currency 13" xfId="31719" xr:uid="{8A53D603-D55B-4AAB-8508-B90859DB9B10}"/>
    <cellStyle name="Currency 14" xfId="31726" xr:uid="{28A98318-5D53-449C-89A1-27E83F881900}"/>
    <cellStyle name="Currency 15" xfId="31727" xr:uid="{47BCC448-BD56-4728-9EF8-CE47D75CBCF5}"/>
    <cellStyle name="Currency 16" xfId="31729" xr:uid="{614FE488-C2B7-42D4-B4EC-F133C01BA9D3}"/>
    <cellStyle name="Currency 17" xfId="31732" xr:uid="{628347B3-1A05-4F96-9BF3-6BD2CBF7608F}"/>
    <cellStyle name="Currency 18" xfId="31735" xr:uid="{F8E67B61-A547-4A3F-A58B-8339CDECB9CC}"/>
    <cellStyle name="Currency 19" xfId="31738" xr:uid="{0219E114-A027-4E5F-BA73-9A4297EAAB16}"/>
    <cellStyle name="Currency 2" xfId="65" xr:uid="{00000000-0005-0000-0000-000026200000}"/>
    <cellStyle name="Currency 2 2" xfId="8277" xr:uid="{00000000-0005-0000-0000-000027200000}"/>
    <cellStyle name="Currency 2 2 2" xfId="8278" xr:uid="{00000000-0005-0000-0000-000028200000}"/>
    <cellStyle name="Currency 2 2 2 2" xfId="8279" xr:uid="{00000000-0005-0000-0000-000029200000}"/>
    <cellStyle name="Currency 2 2 2 3" xfId="8280" xr:uid="{00000000-0005-0000-0000-00002A200000}"/>
    <cellStyle name="Currency 2 2 2 3 2" xfId="8281" xr:uid="{00000000-0005-0000-0000-00002B200000}"/>
    <cellStyle name="Currency 2 2 2 4" xfId="8282" xr:uid="{00000000-0005-0000-0000-00002C200000}"/>
    <cellStyle name="Currency 2 2 2 4 2" xfId="8283" xr:uid="{00000000-0005-0000-0000-00002D200000}"/>
    <cellStyle name="Currency 2 2 3" xfId="8284" xr:uid="{00000000-0005-0000-0000-00002E200000}"/>
    <cellStyle name="Currency 2 2 3 2" xfId="8285" xr:uid="{00000000-0005-0000-0000-00002F200000}"/>
    <cellStyle name="Currency 2 2 4" xfId="8286" xr:uid="{00000000-0005-0000-0000-000030200000}"/>
    <cellStyle name="Currency 2 3" xfId="8287" xr:uid="{00000000-0005-0000-0000-000031200000}"/>
    <cellStyle name="Currency 2 3 2" xfId="8288" xr:uid="{00000000-0005-0000-0000-000032200000}"/>
    <cellStyle name="Currency 2 3 3" xfId="8289" xr:uid="{00000000-0005-0000-0000-000033200000}"/>
    <cellStyle name="Currency 2 3 3 2" xfId="8290" xr:uid="{00000000-0005-0000-0000-000034200000}"/>
    <cellStyle name="Currency 2 3 4" xfId="8291" xr:uid="{00000000-0005-0000-0000-000035200000}"/>
    <cellStyle name="Currency 2 3 4 2" xfId="8292" xr:uid="{00000000-0005-0000-0000-000036200000}"/>
    <cellStyle name="Currency 2 4" xfId="8293" xr:uid="{00000000-0005-0000-0000-000037200000}"/>
    <cellStyle name="Currency 2 4 2" xfId="8294" xr:uid="{00000000-0005-0000-0000-000038200000}"/>
    <cellStyle name="Currency 2 5" xfId="8295" xr:uid="{00000000-0005-0000-0000-000039200000}"/>
    <cellStyle name="Currency 2 6" xfId="8296" xr:uid="{00000000-0005-0000-0000-00003A200000}"/>
    <cellStyle name="Currency 2 7" xfId="8297" xr:uid="{00000000-0005-0000-0000-00003B200000}"/>
    <cellStyle name="Currency 3" xfId="8298" xr:uid="{00000000-0005-0000-0000-00003C200000}"/>
    <cellStyle name="Currency 3 2" xfId="8299" xr:uid="{00000000-0005-0000-0000-00003D200000}"/>
    <cellStyle name="Currency 3 2 2" xfId="8300" xr:uid="{00000000-0005-0000-0000-00003E200000}"/>
    <cellStyle name="Currency 3 3" xfId="8301" xr:uid="{00000000-0005-0000-0000-00003F200000}"/>
    <cellStyle name="Currency 3 3 2" xfId="8302" xr:uid="{00000000-0005-0000-0000-000040200000}"/>
    <cellStyle name="Currency 3 3 3" xfId="8303" xr:uid="{00000000-0005-0000-0000-000041200000}"/>
    <cellStyle name="Currency 3 3 3 2" xfId="8304" xr:uid="{00000000-0005-0000-0000-000042200000}"/>
    <cellStyle name="Currency 3 3 4" xfId="8305" xr:uid="{00000000-0005-0000-0000-000043200000}"/>
    <cellStyle name="Currency 3 3 4 2" xfId="8306" xr:uid="{00000000-0005-0000-0000-000044200000}"/>
    <cellStyle name="Currency 3 4" xfId="8307" xr:uid="{00000000-0005-0000-0000-000045200000}"/>
    <cellStyle name="Currency 3 5" xfId="8308" xr:uid="{00000000-0005-0000-0000-000046200000}"/>
    <cellStyle name="Currency 4" xfId="8309" xr:uid="{00000000-0005-0000-0000-000047200000}"/>
    <cellStyle name="Currency 4 2" xfId="8310" xr:uid="{00000000-0005-0000-0000-000048200000}"/>
    <cellStyle name="Currency 4 2 2" xfId="8311" xr:uid="{00000000-0005-0000-0000-000049200000}"/>
    <cellStyle name="Currency 4 3" xfId="8312" xr:uid="{00000000-0005-0000-0000-00004A200000}"/>
    <cellStyle name="Currency 4 3 2" xfId="8313" xr:uid="{00000000-0005-0000-0000-00004B200000}"/>
    <cellStyle name="Currency 4 4" xfId="8314" xr:uid="{00000000-0005-0000-0000-00004C200000}"/>
    <cellStyle name="Currency 5" xfId="8315" xr:uid="{00000000-0005-0000-0000-00004D200000}"/>
    <cellStyle name="Currency 5 2" xfId="8316" xr:uid="{00000000-0005-0000-0000-00004E200000}"/>
    <cellStyle name="Currency 6" xfId="8317" xr:uid="{00000000-0005-0000-0000-00004F200000}"/>
    <cellStyle name="Currency 6 2" xfId="8318" xr:uid="{00000000-0005-0000-0000-000050200000}"/>
    <cellStyle name="Currency 6 2 2" xfId="8319" xr:uid="{00000000-0005-0000-0000-000051200000}"/>
    <cellStyle name="Currency 6 3" xfId="8320" xr:uid="{00000000-0005-0000-0000-000052200000}"/>
    <cellStyle name="Currency 6 3 2" xfId="8321" xr:uid="{00000000-0005-0000-0000-000053200000}"/>
    <cellStyle name="Currency 6 4" xfId="8322" xr:uid="{00000000-0005-0000-0000-000054200000}"/>
    <cellStyle name="Currency 7" xfId="8323" xr:uid="{00000000-0005-0000-0000-000055200000}"/>
    <cellStyle name="Currency 7 2" xfId="8324" xr:uid="{00000000-0005-0000-0000-000056200000}"/>
    <cellStyle name="Currency 8" xfId="8325" xr:uid="{00000000-0005-0000-0000-000057200000}"/>
    <cellStyle name="Currency 9" xfId="8326" xr:uid="{00000000-0005-0000-0000-000058200000}"/>
    <cellStyle name="Currency.00" xfId="8327" xr:uid="{00000000-0005-0000-0000-000059200000}"/>
    <cellStyle name="Date" xfId="8328" xr:uid="{00000000-0005-0000-0000-00005A200000}"/>
    <cellStyle name="Date (m/d/yy)" xfId="8329" xr:uid="{00000000-0005-0000-0000-00005B200000}"/>
    <cellStyle name="Date (m/d/yy) 2" xfId="8330" xr:uid="{00000000-0005-0000-0000-00005C200000}"/>
    <cellStyle name="Date_~6497230" xfId="8331" xr:uid="{00000000-0005-0000-0000-00005D200000}"/>
    <cellStyle name="Decimal" xfId="8332" xr:uid="{00000000-0005-0000-0000-00005E200000}"/>
    <cellStyle name="Emphasis 1" xfId="8333" xr:uid="{00000000-0005-0000-0000-00005F200000}"/>
    <cellStyle name="Emphasis 1 10" xfId="8334" xr:uid="{00000000-0005-0000-0000-000060200000}"/>
    <cellStyle name="Emphasis 1 2" xfId="8335" xr:uid="{00000000-0005-0000-0000-000061200000}"/>
    <cellStyle name="Emphasis 1 2 2" xfId="8336" xr:uid="{00000000-0005-0000-0000-000062200000}"/>
    <cellStyle name="Emphasis 1 2 2 2" xfId="8337" xr:uid="{00000000-0005-0000-0000-000063200000}"/>
    <cellStyle name="Emphasis 1 2 3" xfId="8338" xr:uid="{00000000-0005-0000-0000-000064200000}"/>
    <cellStyle name="Emphasis 1 2 3 2" xfId="8339" xr:uid="{00000000-0005-0000-0000-000065200000}"/>
    <cellStyle name="Emphasis 1 2 3 2 2" xfId="8340" xr:uid="{00000000-0005-0000-0000-000066200000}"/>
    <cellStyle name="Emphasis 1 2 3 3" xfId="8341" xr:uid="{00000000-0005-0000-0000-000067200000}"/>
    <cellStyle name="Emphasis 1 2 4" xfId="8342" xr:uid="{00000000-0005-0000-0000-000068200000}"/>
    <cellStyle name="Emphasis 1 2 4 2" xfId="8343" xr:uid="{00000000-0005-0000-0000-000069200000}"/>
    <cellStyle name="Emphasis 1 2 4 2 2" xfId="8344" xr:uid="{00000000-0005-0000-0000-00006A200000}"/>
    <cellStyle name="Emphasis 1 2 4 3" xfId="8345" xr:uid="{00000000-0005-0000-0000-00006B200000}"/>
    <cellStyle name="Emphasis 1 2 5" xfId="8346" xr:uid="{00000000-0005-0000-0000-00006C200000}"/>
    <cellStyle name="Emphasis 1 3" xfId="8347" xr:uid="{00000000-0005-0000-0000-00006D200000}"/>
    <cellStyle name="Emphasis 1 3 2" xfId="8348" xr:uid="{00000000-0005-0000-0000-00006E200000}"/>
    <cellStyle name="Emphasis 1 3 2 2" xfId="8349" xr:uid="{00000000-0005-0000-0000-00006F200000}"/>
    <cellStyle name="Emphasis 1 3 3" xfId="8350" xr:uid="{00000000-0005-0000-0000-000070200000}"/>
    <cellStyle name="Emphasis 1 4" xfId="8351" xr:uid="{00000000-0005-0000-0000-000071200000}"/>
    <cellStyle name="Emphasis 1 4 2" xfId="8352" xr:uid="{00000000-0005-0000-0000-000072200000}"/>
    <cellStyle name="Emphasis 1 5" xfId="8353" xr:uid="{00000000-0005-0000-0000-000073200000}"/>
    <cellStyle name="Emphasis 1 5 2" xfId="8354" xr:uid="{00000000-0005-0000-0000-000074200000}"/>
    <cellStyle name="Emphasis 1 6" xfId="8355" xr:uid="{00000000-0005-0000-0000-000075200000}"/>
    <cellStyle name="Emphasis 1 6 2" xfId="8356" xr:uid="{00000000-0005-0000-0000-000076200000}"/>
    <cellStyle name="Emphasis 1 6 2 2" xfId="8357" xr:uid="{00000000-0005-0000-0000-000077200000}"/>
    <cellStyle name="Emphasis 1 6 3" xfId="8358" xr:uid="{00000000-0005-0000-0000-000078200000}"/>
    <cellStyle name="Emphasis 1 7" xfId="8359" xr:uid="{00000000-0005-0000-0000-000079200000}"/>
    <cellStyle name="Emphasis 1 7 2" xfId="8360" xr:uid="{00000000-0005-0000-0000-00007A200000}"/>
    <cellStyle name="Emphasis 1 8" xfId="8361" xr:uid="{00000000-0005-0000-0000-00007B200000}"/>
    <cellStyle name="Emphasis 1 8 2" xfId="8362" xr:uid="{00000000-0005-0000-0000-00007C200000}"/>
    <cellStyle name="Emphasis 1 9" xfId="8363" xr:uid="{00000000-0005-0000-0000-00007D200000}"/>
    <cellStyle name="Emphasis 2" xfId="8364" xr:uid="{00000000-0005-0000-0000-00007E200000}"/>
    <cellStyle name="Emphasis 2 10" xfId="8365" xr:uid="{00000000-0005-0000-0000-00007F200000}"/>
    <cellStyle name="Emphasis 2 2" xfId="8366" xr:uid="{00000000-0005-0000-0000-000080200000}"/>
    <cellStyle name="Emphasis 2 2 2" xfId="8367" xr:uid="{00000000-0005-0000-0000-000081200000}"/>
    <cellStyle name="Emphasis 2 2 2 2" xfId="8368" xr:uid="{00000000-0005-0000-0000-000082200000}"/>
    <cellStyle name="Emphasis 2 2 3" xfId="8369" xr:uid="{00000000-0005-0000-0000-000083200000}"/>
    <cellStyle name="Emphasis 2 2 3 2" xfId="8370" xr:uid="{00000000-0005-0000-0000-000084200000}"/>
    <cellStyle name="Emphasis 2 2 3 2 2" xfId="8371" xr:uid="{00000000-0005-0000-0000-000085200000}"/>
    <cellStyle name="Emphasis 2 2 3 3" xfId="8372" xr:uid="{00000000-0005-0000-0000-000086200000}"/>
    <cellStyle name="Emphasis 2 2 4" xfId="8373" xr:uid="{00000000-0005-0000-0000-000087200000}"/>
    <cellStyle name="Emphasis 2 2 4 2" xfId="8374" xr:uid="{00000000-0005-0000-0000-000088200000}"/>
    <cellStyle name="Emphasis 2 2 4 2 2" xfId="8375" xr:uid="{00000000-0005-0000-0000-000089200000}"/>
    <cellStyle name="Emphasis 2 2 4 3" xfId="8376" xr:uid="{00000000-0005-0000-0000-00008A200000}"/>
    <cellStyle name="Emphasis 2 2 5" xfId="8377" xr:uid="{00000000-0005-0000-0000-00008B200000}"/>
    <cellStyle name="Emphasis 2 3" xfId="8378" xr:uid="{00000000-0005-0000-0000-00008C200000}"/>
    <cellStyle name="Emphasis 2 3 2" xfId="8379" xr:uid="{00000000-0005-0000-0000-00008D200000}"/>
    <cellStyle name="Emphasis 2 3 2 2" xfId="8380" xr:uid="{00000000-0005-0000-0000-00008E200000}"/>
    <cellStyle name="Emphasis 2 3 3" xfId="8381" xr:uid="{00000000-0005-0000-0000-00008F200000}"/>
    <cellStyle name="Emphasis 2 4" xfId="8382" xr:uid="{00000000-0005-0000-0000-000090200000}"/>
    <cellStyle name="Emphasis 2 4 2" xfId="8383" xr:uid="{00000000-0005-0000-0000-000091200000}"/>
    <cellStyle name="Emphasis 2 5" xfId="8384" xr:uid="{00000000-0005-0000-0000-000092200000}"/>
    <cellStyle name="Emphasis 2 5 2" xfId="8385" xr:uid="{00000000-0005-0000-0000-000093200000}"/>
    <cellStyle name="Emphasis 2 6" xfId="8386" xr:uid="{00000000-0005-0000-0000-000094200000}"/>
    <cellStyle name="Emphasis 2 6 2" xfId="8387" xr:uid="{00000000-0005-0000-0000-000095200000}"/>
    <cellStyle name="Emphasis 2 6 2 2" xfId="8388" xr:uid="{00000000-0005-0000-0000-000096200000}"/>
    <cellStyle name="Emphasis 2 6 3" xfId="8389" xr:uid="{00000000-0005-0000-0000-000097200000}"/>
    <cellStyle name="Emphasis 2 7" xfId="8390" xr:uid="{00000000-0005-0000-0000-000098200000}"/>
    <cellStyle name="Emphasis 2 7 2" xfId="8391" xr:uid="{00000000-0005-0000-0000-000099200000}"/>
    <cellStyle name="Emphasis 2 8" xfId="8392" xr:uid="{00000000-0005-0000-0000-00009A200000}"/>
    <cellStyle name="Emphasis 2 8 2" xfId="8393" xr:uid="{00000000-0005-0000-0000-00009B200000}"/>
    <cellStyle name="Emphasis 2 9" xfId="8394" xr:uid="{00000000-0005-0000-0000-00009C200000}"/>
    <cellStyle name="Emphasis 3" xfId="8395" xr:uid="{00000000-0005-0000-0000-00009D200000}"/>
    <cellStyle name="Emphasis 3 2" xfId="8396" xr:uid="{00000000-0005-0000-0000-00009E200000}"/>
    <cellStyle name="Emphasis 3 2 2" xfId="8397" xr:uid="{00000000-0005-0000-0000-00009F200000}"/>
    <cellStyle name="Emphasis 3 2 2 2" xfId="8398" xr:uid="{00000000-0005-0000-0000-0000A0200000}"/>
    <cellStyle name="Emphasis 3 2 3" xfId="8399" xr:uid="{00000000-0005-0000-0000-0000A1200000}"/>
    <cellStyle name="Emphasis 3 2 3 2" xfId="8400" xr:uid="{00000000-0005-0000-0000-0000A2200000}"/>
    <cellStyle name="Emphasis 3 2 3 2 2" xfId="8401" xr:uid="{00000000-0005-0000-0000-0000A3200000}"/>
    <cellStyle name="Emphasis 3 2 3 3" xfId="8402" xr:uid="{00000000-0005-0000-0000-0000A4200000}"/>
    <cellStyle name="Emphasis 3 2 4" xfId="8403" xr:uid="{00000000-0005-0000-0000-0000A5200000}"/>
    <cellStyle name="Emphasis 3 3" xfId="8404" xr:uid="{00000000-0005-0000-0000-0000A6200000}"/>
    <cellStyle name="Emphasis 3 3 2" xfId="8405" xr:uid="{00000000-0005-0000-0000-0000A7200000}"/>
    <cellStyle name="Emphasis 3 3 2 2" xfId="8406" xr:uid="{00000000-0005-0000-0000-0000A8200000}"/>
    <cellStyle name="Emphasis 3 3 3" xfId="8407" xr:uid="{00000000-0005-0000-0000-0000A9200000}"/>
    <cellStyle name="Emphasis 3 4" xfId="8408" xr:uid="{00000000-0005-0000-0000-0000AA200000}"/>
    <cellStyle name="Emphasis 3 4 2" xfId="8409" xr:uid="{00000000-0005-0000-0000-0000AB200000}"/>
    <cellStyle name="Emphasis 3 5" xfId="8410" xr:uid="{00000000-0005-0000-0000-0000AC200000}"/>
    <cellStyle name="Emphasis 3 5 2" xfId="8411" xr:uid="{00000000-0005-0000-0000-0000AD200000}"/>
    <cellStyle name="Emphasis 3 6" xfId="8412" xr:uid="{00000000-0005-0000-0000-0000AE200000}"/>
    <cellStyle name="Emphasis 3 7" xfId="8413" xr:uid="{00000000-0005-0000-0000-0000AF200000}"/>
    <cellStyle name="Entered" xfId="8414" xr:uid="{00000000-0005-0000-0000-0000B0200000}"/>
    <cellStyle name="Entered 2" xfId="8415" xr:uid="{00000000-0005-0000-0000-0000B1200000}"/>
    <cellStyle name="Entered 2 2" xfId="8416" xr:uid="{00000000-0005-0000-0000-0000B2200000}"/>
    <cellStyle name="Entered 2 2 2" xfId="8417" xr:uid="{00000000-0005-0000-0000-0000B3200000}"/>
    <cellStyle name="Entered 2 3" xfId="8418" xr:uid="{00000000-0005-0000-0000-0000B4200000}"/>
    <cellStyle name="Entered 2 3 2" xfId="8419" xr:uid="{00000000-0005-0000-0000-0000B5200000}"/>
    <cellStyle name="Entered 2 3 2 2" xfId="8420" xr:uid="{00000000-0005-0000-0000-0000B6200000}"/>
    <cellStyle name="Entered 2 3 3" xfId="8421" xr:uid="{00000000-0005-0000-0000-0000B7200000}"/>
    <cellStyle name="Entered 2 4" xfId="8422" xr:uid="{00000000-0005-0000-0000-0000B8200000}"/>
    <cellStyle name="Entered 3" xfId="8423" xr:uid="{00000000-0005-0000-0000-0000B9200000}"/>
    <cellStyle name="Entered 3 2" xfId="8424" xr:uid="{00000000-0005-0000-0000-0000BA200000}"/>
    <cellStyle name="Entered 3 2 2" xfId="8425" xr:uid="{00000000-0005-0000-0000-0000BB200000}"/>
    <cellStyle name="Entered 3 3" xfId="8426" xr:uid="{00000000-0005-0000-0000-0000BC200000}"/>
    <cellStyle name="Entered 4" xfId="8427" xr:uid="{00000000-0005-0000-0000-0000BD200000}"/>
    <cellStyle name="Entered 4 2" xfId="8428" xr:uid="{00000000-0005-0000-0000-0000BE200000}"/>
    <cellStyle name="Entered 4 2 2" xfId="8429" xr:uid="{00000000-0005-0000-0000-0000BF200000}"/>
    <cellStyle name="Entered 4 3" xfId="8430" xr:uid="{00000000-0005-0000-0000-0000C0200000}"/>
    <cellStyle name="Entered 5" xfId="8431" xr:uid="{00000000-0005-0000-0000-0000C1200000}"/>
    <cellStyle name="Entered 5 2" xfId="8432" xr:uid="{00000000-0005-0000-0000-0000C2200000}"/>
    <cellStyle name="Entered 6" xfId="8433" xr:uid="{00000000-0005-0000-0000-0000C3200000}"/>
    <cellStyle name="Entered 6 2" xfId="8434" xr:uid="{00000000-0005-0000-0000-0000C4200000}"/>
    <cellStyle name="Entered 7" xfId="8435" xr:uid="{00000000-0005-0000-0000-0000C5200000}"/>
    <cellStyle name="Euro" xfId="8436" xr:uid="{00000000-0005-0000-0000-0000C6200000}"/>
    <cellStyle name="Euro 2" xfId="8437" xr:uid="{00000000-0005-0000-0000-0000C7200000}"/>
    <cellStyle name="Euro 2 2" xfId="8438" xr:uid="{00000000-0005-0000-0000-0000C8200000}"/>
    <cellStyle name="Euro 2 2 2" xfId="8439" xr:uid="{00000000-0005-0000-0000-0000C9200000}"/>
    <cellStyle name="Euro 2 2 2 2" xfId="8440" xr:uid="{00000000-0005-0000-0000-0000CA200000}"/>
    <cellStyle name="Euro 2 2 3" xfId="8441" xr:uid="{00000000-0005-0000-0000-0000CB200000}"/>
    <cellStyle name="Euro 2 3" xfId="8442" xr:uid="{00000000-0005-0000-0000-0000CC200000}"/>
    <cellStyle name="Euro 2 3 2" xfId="8443" xr:uid="{00000000-0005-0000-0000-0000CD200000}"/>
    <cellStyle name="Euro 2 3 2 2" xfId="8444" xr:uid="{00000000-0005-0000-0000-0000CE200000}"/>
    <cellStyle name="Euro 2 3 3" xfId="8445" xr:uid="{00000000-0005-0000-0000-0000CF200000}"/>
    <cellStyle name="Euro 2 4" xfId="8446" xr:uid="{00000000-0005-0000-0000-0000D0200000}"/>
    <cellStyle name="Euro 3" xfId="8447" xr:uid="{00000000-0005-0000-0000-0000D1200000}"/>
    <cellStyle name="Euro 3 2" xfId="8448" xr:uid="{00000000-0005-0000-0000-0000D2200000}"/>
    <cellStyle name="Euro 3 2 2" xfId="8449" xr:uid="{00000000-0005-0000-0000-0000D3200000}"/>
    <cellStyle name="Euro 3 3" xfId="8450" xr:uid="{00000000-0005-0000-0000-0000D4200000}"/>
    <cellStyle name="Euro 4" xfId="8451" xr:uid="{00000000-0005-0000-0000-0000D5200000}"/>
    <cellStyle name="Euro 4 2" xfId="8452" xr:uid="{00000000-0005-0000-0000-0000D6200000}"/>
    <cellStyle name="Euro 4 2 2" xfId="8453" xr:uid="{00000000-0005-0000-0000-0000D7200000}"/>
    <cellStyle name="Euro 4 3" xfId="8454" xr:uid="{00000000-0005-0000-0000-0000D8200000}"/>
    <cellStyle name="Euro 5" xfId="8455" xr:uid="{00000000-0005-0000-0000-0000D9200000}"/>
    <cellStyle name="Euro 5 2" xfId="8456" xr:uid="{00000000-0005-0000-0000-0000DA200000}"/>
    <cellStyle name="Euro 6" xfId="8457" xr:uid="{00000000-0005-0000-0000-0000DB200000}"/>
    <cellStyle name="Explanatory Text 2" xfId="8458" xr:uid="{00000000-0005-0000-0000-0000DC200000}"/>
    <cellStyle name="Explanatory Text 2 10" xfId="8459" xr:uid="{00000000-0005-0000-0000-0000DD200000}"/>
    <cellStyle name="Explanatory Text 2 2" xfId="8460" xr:uid="{00000000-0005-0000-0000-0000DE200000}"/>
    <cellStyle name="Explanatory Text 2 2 2" xfId="8461" xr:uid="{00000000-0005-0000-0000-0000DF200000}"/>
    <cellStyle name="Explanatory Text 2 2 2 2" xfId="8462" xr:uid="{00000000-0005-0000-0000-0000E0200000}"/>
    <cellStyle name="Explanatory Text 2 2 3" xfId="8463" xr:uid="{00000000-0005-0000-0000-0000E1200000}"/>
    <cellStyle name="Explanatory Text 2 2 3 2" xfId="8464" xr:uid="{00000000-0005-0000-0000-0000E2200000}"/>
    <cellStyle name="Explanatory Text 2 2 3 2 2" xfId="8465" xr:uid="{00000000-0005-0000-0000-0000E3200000}"/>
    <cellStyle name="Explanatory Text 2 2 3 3" xfId="8466" xr:uid="{00000000-0005-0000-0000-0000E4200000}"/>
    <cellStyle name="Explanatory Text 2 2 4" xfId="8467" xr:uid="{00000000-0005-0000-0000-0000E5200000}"/>
    <cellStyle name="Explanatory Text 2 3" xfId="8468" xr:uid="{00000000-0005-0000-0000-0000E6200000}"/>
    <cellStyle name="Explanatory Text 2 3 2" xfId="8469" xr:uid="{00000000-0005-0000-0000-0000E7200000}"/>
    <cellStyle name="Explanatory Text 2 3 2 2" xfId="8470" xr:uid="{00000000-0005-0000-0000-0000E8200000}"/>
    <cellStyle name="Explanatory Text 2 3 3" xfId="8471" xr:uid="{00000000-0005-0000-0000-0000E9200000}"/>
    <cellStyle name="Explanatory Text 2 3 3 2" xfId="8472" xr:uid="{00000000-0005-0000-0000-0000EA200000}"/>
    <cellStyle name="Explanatory Text 2 3 3 2 2" xfId="8473" xr:uid="{00000000-0005-0000-0000-0000EB200000}"/>
    <cellStyle name="Explanatory Text 2 3 3 3" xfId="8474" xr:uid="{00000000-0005-0000-0000-0000EC200000}"/>
    <cellStyle name="Explanatory Text 2 3 4" xfId="8475" xr:uid="{00000000-0005-0000-0000-0000ED200000}"/>
    <cellStyle name="Explanatory Text 2 4" xfId="8476" xr:uid="{00000000-0005-0000-0000-0000EE200000}"/>
    <cellStyle name="Explanatory Text 2 4 2" xfId="8477" xr:uid="{00000000-0005-0000-0000-0000EF200000}"/>
    <cellStyle name="Explanatory Text 2 4 2 2" xfId="8478" xr:uid="{00000000-0005-0000-0000-0000F0200000}"/>
    <cellStyle name="Explanatory Text 2 4 3" xfId="8479" xr:uid="{00000000-0005-0000-0000-0000F1200000}"/>
    <cellStyle name="Explanatory Text 2 5" xfId="8480" xr:uid="{00000000-0005-0000-0000-0000F2200000}"/>
    <cellStyle name="Explanatory Text 2 5 2" xfId="8481" xr:uid="{00000000-0005-0000-0000-0000F3200000}"/>
    <cellStyle name="Explanatory Text 2 5 2 2" xfId="8482" xr:uid="{00000000-0005-0000-0000-0000F4200000}"/>
    <cellStyle name="Explanatory Text 2 5 3" xfId="8483" xr:uid="{00000000-0005-0000-0000-0000F5200000}"/>
    <cellStyle name="Explanatory Text 2 5 3 2" xfId="8484" xr:uid="{00000000-0005-0000-0000-0000F6200000}"/>
    <cellStyle name="Explanatory Text 2 5 3 2 2" xfId="8485" xr:uid="{00000000-0005-0000-0000-0000F7200000}"/>
    <cellStyle name="Explanatory Text 2 5 3 3" xfId="8486" xr:uid="{00000000-0005-0000-0000-0000F8200000}"/>
    <cellStyle name="Explanatory Text 2 5 4" xfId="8487" xr:uid="{00000000-0005-0000-0000-0000F9200000}"/>
    <cellStyle name="Explanatory Text 2 6" xfId="8488" xr:uid="{00000000-0005-0000-0000-0000FA200000}"/>
    <cellStyle name="Explanatory Text 2 6 2" xfId="8489" xr:uid="{00000000-0005-0000-0000-0000FB200000}"/>
    <cellStyle name="Explanatory Text 2 7" xfId="8490" xr:uid="{00000000-0005-0000-0000-0000FC200000}"/>
    <cellStyle name="Explanatory Text 2 7 2" xfId="8491" xr:uid="{00000000-0005-0000-0000-0000FD200000}"/>
    <cellStyle name="Explanatory Text 2 8" xfId="8492" xr:uid="{00000000-0005-0000-0000-0000FE200000}"/>
    <cellStyle name="Explanatory Text 2 8 2" xfId="8493" xr:uid="{00000000-0005-0000-0000-0000FF200000}"/>
    <cellStyle name="Explanatory Text 2 8 2 2" xfId="8494" xr:uid="{00000000-0005-0000-0000-000000210000}"/>
    <cellStyle name="Explanatory Text 2 8 3" xfId="8495" xr:uid="{00000000-0005-0000-0000-000001210000}"/>
    <cellStyle name="Explanatory Text 2 9" xfId="8496" xr:uid="{00000000-0005-0000-0000-000002210000}"/>
    <cellStyle name="Explanatory Text 2 9 2" xfId="8497" xr:uid="{00000000-0005-0000-0000-000003210000}"/>
    <cellStyle name="Explanatory Text 2 9 2 2" xfId="8498" xr:uid="{00000000-0005-0000-0000-000004210000}"/>
    <cellStyle name="Explanatory Text 2 9 3" xfId="8499" xr:uid="{00000000-0005-0000-0000-000005210000}"/>
    <cellStyle name="Explanatory Text 3" xfId="8500" xr:uid="{00000000-0005-0000-0000-000006210000}"/>
    <cellStyle name="Explanatory Text 3 2" xfId="8501" xr:uid="{00000000-0005-0000-0000-000007210000}"/>
    <cellStyle name="Explanatory Text 3 2 2" xfId="8502" xr:uid="{00000000-0005-0000-0000-000008210000}"/>
    <cellStyle name="Explanatory Text 3 3" xfId="8503" xr:uid="{00000000-0005-0000-0000-000009210000}"/>
    <cellStyle name="Explanatory Text 3 3 2" xfId="8504" xr:uid="{00000000-0005-0000-0000-00000A210000}"/>
    <cellStyle name="Explanatory Text 3 4" xfId="8505" xr:uid="{00000000-0005-0000-0000-00000B210000}"/>
    <cellStyle name="Explanatory Text 3 4 2" xfId="8506" xr:uid="{00000000-0005-0000-0000-00000C210000}"/>
    <cellStyle name="Explanatory Text 3 4 2 2" xfId="8507" xr:uid="{00000000-0005-0000-0000-00000D210000}"/>
    <cellStyle name="Explanatory Text 3 4 3" xfId="8508" xr:uid="{00000000-0005-0000-0000-00000E210000}"/>
    <cellStyle name="Explanatory Text 3 5" xfId="8509" xr:uid="{00000000-0005-0000-0000-00000F210000}"/>
    <cellStyle name="Explanatory Text 4" xfId="8510" xr:uid="{00000000-0005-0000-0000-000010210000}"/>
    <cellStyle name="Explanatory Text 4 2" xfId="8511" xr:uid="{00000000-0005-0000-0000-000011210000}"/>
    <cellStyle name="Explanatory Text 4 2 2" xfId="8512" xr:uid="{00000000-0005-0000-0000-000012210000}"/>
    <cellStyle name="Explanatory Text 4 3" xfId="8513" xr:uid="{00000000-0005-0000-0000-000013210000}"/>
    <cellStyle name="Explanatory Text 4 3 2" xfId="8514" xr:uid="{00000000-0005-0000-0000-000014210000}"/>
    <cellStyle name="Explanatory Text 4 3 2 2" xfId="8515" xr:uid="{00000000-0005-0000-0000-000015210000}"/>
    <cellStyle name="Explanatory Text 4 3 3" xfId="8516" xr:uid="{00000000-0005-0000-0000-000016210000}"/>
    <cellStyle name="Explanatory Text 4 4" xfId="8517" xr:uid="{00000000-0005-0000-0000-000017210000}"/>
    <cellStyle name="Explanatory Text 5" xfId="8518" xr:uid="{00000000-0005-0000-0000-000018210000}"/>
    <cellStyle name="Explanatory Text 5 2" xfId="8519" xr:uid="{00000000-0005-0000-0000-000019210000}"/>
    <cellStyle name="Explanatory Text 5 2 2" xfId="8520" xr:uid="{00000000-0005-0000-0000-00001A210000}"/>
    <cellStyle name="Explanatory Text 5 3" xfId="8521" xr:uid="{00000000-0005-0000-0000-00001B210000}"/>
    <cellStyle name="Explanatory Text 5 3 2" xfId="8522" xr:uid="{00000000-0005-0000-0000-00001C210000}"/>
    <cellStyle name="Explanatory Text 5 3 2 2" xfId="8523" xr:uid="{00000000-0005-0000-0000-00001D210000}"/>
    <cellStyle name="Explanatory Text 5 3 3" xfId="8524" xr:uid="{00000000-0005-0000-0000-00001E210000}"/>
    <cellStyle name="Explanatory Text 5 4" xfId="8525" xr:uid="{00000000-0005-0000-0000-00001F210000}"/>
    <cellStyle name="Explanatory Text 6" xfId="8526" xr:uid="{00000000-0005-0000-0000-000020210000}"/>
    <cellStyle name="Explanatory Text 6 2" xfId="8527" xr:uid="{00000000-0005-0000-0000-000021210000}"/>
    <cellStyle name="Explanatory Text 6 2 2" xfId="8528" xr:uid="{00000000-0005-0000-0000-000022210000}"/>
    <cellStyle name="Explanatory Text 6 3" xfId="8529" xr:uid="{00000000-0005-0000-0000-000023210000}"/>
    <cellStyle name="Explanatory Text 7" xfId="8530" xr:uid="{00000000-0005-0000-0000-000024210000}"/>
    <cellStyle name="Explanatory Text 8" xfId="8531" xr:uid="{00000000-0005-0000-0000-000025210000}"/>
    <cellStyle name="Fixed" xfId="8532" xr:uid="{00000000-0005-0000-0000-000026210000}"/>
    <cellStyle name="Fixed 2" xfId="8533" xr:uid="{00000000-0005-0000-0000-000027210000}"/>
    <cellStyle name="Fixed 2 2" xfId="8534" xr:uid="{00000000-0005-0000-0000-000028210000}"/>
    <cellStyle name="Fixed 3" xfId="8535" xr:uid="{00000000-0005-0000-0000-000029210000}"/>
    <cellStyle name="Fixed 3 2" xfId="8536" xr:uid="{00000000-0005-0000-0000-00002A210000}"/>
    <cellStyle name="Fixed 4" xfId="8537" xr:uid="{00000000-0005-0000-0000-00002B210000}"/>
    <cellStyle name="Fixed 5" xfId="8538" xr:uid="{00000000-0005-0000-0000-00002C210000}"/>
    <cellStyle name="Floating" xfId="8539" xr:uid="{00000000-0005-0000-0000-00002D210000}"/>
    <cellStyle name="General" xfId="8540" xr:uid="{00000000-0005-0000-0000-00002E210000}"/>
    <cellStyle name="General 2" xfId="8541" xr:uid="{00000000-0005-0000-0000-00002F210000}"/>
    <cellStyle name="General 2 2" xfId="8542" xr:uid="{00000000-0005-0000-0000-000030210000}"/>
    <cellStyle name="General 2 2 2" xfId="8543" xr:uid="{00000000-0005-0000-0000-000031210000}"/>
    <cellStyle name="General 2 3" xfId="8544" xr:uid="{00000000-0005-0000-0000-000032210000}"/>
    <cellStyle name="General 3" xfId="8545" xr:uid="{00000000-0005-0000-0000-000033210000}"/>
    <cellStyle name="General 3 2" xfId="8546" xr:uid="{00000000-0005-0000-0000-000034210000}"/>
    <cellStyle name="General 3 2 2" xfId="8547" xr:uid="{00000000-0005-0000-0000-000035210000}"/>
    <cellStyle name="General 3 3" xfId="8548" xr:uid="{00000000-0005-0000-0000-000036210000}"/>
    <cellStyle name="General 3 3 2" xfId="8549" xr:uid="{00000000-0005-0000-0000-000037210000}"/>
    <cellStyle name="General 3 3 2 2" xfId="8550" xr:uid="{00000000-0005-0000-0000-000038210000}"/>
    <cellStyle name="General 3 3 3" xfId="8551" xr:uid="{00000000-0005-0000-0000-000039210000}"/>
    <cellStyle name="General 3 4" xfId="8552" xr:uid="{00000000-0005-0000-0000-00003A210000}"/>
    <cellStyle name="General 4" xfId="8553" xr:uid="{00000000-0005-0000-0000-00003B210000}"/>
    <cellStyle name="General 4 2" xfId="8554" xr:uid="{00000000-0005-0000-0000-00003C210000}"/>
    <cellStyle name="General 4 2 2" xfId="8555" xr:uid="{00000000-0005-0000-0000-00003D210000}"/>
    <cellStyle name="General 4 3" xfId="8556" xr:uid="{00000000-0005-0000-0000-00003E210000}"/>
    <cellStyle name="General 5" xfId="8557" xr:uid="{00000000-0005-0000-0000-00003F210000}"/>
    <cellStyle name="General2" xfId="8558" xr:uid="{00000000-0005-0000-0000-000040210000}"/>
    <cellStyle name="Good 2" xfId="8559" xr:uid="{00000000-0005-0000-0000-000041210000}"/>
    <cellStyle name="Good 2 10" xfId="8560" xr:uid="{00000000-0005-0000-0000-000042210000}"/>
    <cellStyle name="Good 2 10 2" xfId="8561" xr:uid="{00000000-0005-0000-0000-000043210000}"/>
    <cellStyle name="Good 2 11" xfId="8562" xr:uid="{00000000-0005-0000-0000-000044210000}"/>
    <cellStyle name="Good 2 12" xfId="8563" xr:uid="{00000000-0005-0000-0000-000045210000}"/>
    <cellStyle name="Good 2 2" xfId="8564" xr:uid="{00000000-0005-0000-0000-000046210000}"/>
    <cellStyle name="Good 2 2 2" xfId="8565" xr:uid="{00000000-0005-0000-0000-000047210000}"/>
    <cellStyle name="Good 2 2 2 2" xfId="8566" xr:uid="{00000000-0005-0000-0000-000048210000}"/>
    <cellStyle name="Good 2 2 3" xfId="8567" xr:uid="{00000000-0005-0000-0000-000049210000}"/>
    <cellStyle name="Good 2 2 3 2" xfId="8568" xr:uid="{00000000-0005-0000-0000-00004A210000}"/>
    <cellStyle name="Good 2 2 3 2 2" xfId="8569" xr:uid="{00000000-0005-0000-0000-00004B210000}"/>
    <cellStyle name="Good 2 2 3 3" xfId="8570" xr:uid="{00000000-0005-0000-0000-00004C210000}"/>
    <cellStyle name="Good 2 2 4" xfId="8571" xr:uid="{00000000-0005-0000-0000-00004D210000}"/>
    <cellStyle name="Good 2 2 4 2" xfId="8572" xr:uid="{00000000-0005-0000-0000-00004E210000}"/>
    <cellStyle name="Good 2 2 5" xfId="8573" xr:uid="{00000000-0005-0000-0000-00004F210000}"/>
    <cellStyle name="Good 2 3" xfId="8574" xr:uid="{00000000-0005-0000-0000-000050210000}"/>
    <cellStyle name="Good 2 3 2" xfId="8575" xr:uid="{00000000-0005-0000-0000-000051210000}"/>
    <cellStyle name="Good 2 3 2 2" xfId="8576" xr:uid="{00000000-0005-0000-0000-000052210000}"/>
    <cellStyle name="Good 2 3 3" xfId="8577" xr:uid="{00000000-0005-0000-0000-000053210000}"/>
    <cellStyle name="Good 2 3 3 2" xfId="8578" xr:uid="{00000000-0005-0000-0000-000054210000}"/>
    <cellStyle name="Good 2 3 3 2 2" xfId="8579" xr:uid="{00000000-0005-0000-0000-000055210000}"/>
    <cellStyle name="Good 2 3 3 3" xfId="8580" xr:uid="{00000000-0005-0000-0000-000056210000}"/>
    <cellStyle name="Good 2 3 4" xfId="8581" xr:uid="{00000000-0005-0000-0000-000057210000}"/>
    <cellStyle name="Good 2 4" xfId="8582" xr:uid="{00000000-0005-0000-0000-000058210000}"/>
    <cellStyle name="Good 2 4 2" xfId="8583" xr:uid="{00000000-0005-0000-0000-000059210000}"/>
    <cellStyle name="Good 2 4 2 2" xfId="8584" xr:uid="{00000000-0005-0000-0000-00005A210000}"/>
    <cellStyle name="Good 2 4 3" xfId="8585" xr:uid="{00000000-0005-0000-0000-00005B210000}"/>
    <cellStyle name="Good 2 5" xfId="8586" xr:uid="{00000000-0005-0000-0000-00005C210000}"/>
    <cellStyle name="Good 2 5 2" xfId="8587" xr:uid="{00000000-0005-0000-0000-00005D210000}"/>
    <cellStyle name="Good 2 5 2 2" xfId="8588" xr:uid="{00000000-0005-0000-0000-00005E210000}"/>
    <cellStyle name="Good 2 5 3" xfId="8589" xr:uid="{00000000-0005-0000-0000-00005F210000}"/>
    <cellStyle name="Good 2 5 3 2" xfId="8590" xr:uid="{00000000-0005-0000-0000-000060210000}"/>
    <cellStyle name="Good 2 5 3 2 2" xfId="8591" xr:uid="{00000000-0005-0000-0000-000061210000}"/>
    <cellStyle name="Good 2 5 3 3" xfId="8592" xr:uid="{00000000-0005-0000-0000-000062210000}"/>
    <cellStyle name="Good 2 5 4" xfId="8593" xr:uid="{00000000-0005-0000-0000-000063210000}"/>
    <cellStyle name="Good 2 6" xfId="8594" xr:uid="{00000000-0005-0000-0000-000064210000}"/>
    <cellStyle name="Good 2 6 2" xfId="8595" xr:uid="{00000000-0005-0000-0000-000065210000}"/>
    <cellStyle name="Good 2 6 2 2" xfId="8596" xr:uid="{00000000-0005-0000-0000-000066210000}"/>
    <cellStyle name="Good 2 6 3" xfId="8597" xr:uid="{00000000-0005-0000-0000-000067210000}"/>
    <cellStyle name="Good 2 6 3 2" xfId="8598" xr:uid="{00000000-0005-0000-0000-000068210000}"/>
    <cellStyle name="Good 2 6 3 2 2" xfId="8599" xr:uid="{00000000-0005-0000-0000-000069210000}"/>
    <cellStyle name="Good 2 6 3 3" xfId="8600" xr:uid="{00000000-0005-0000-0000-00006A210000}"/>
    <cellStyle name="Good 2 6 4" xfId="8601" xr:uid="{00000000-0005-0000-0000-00006B210000}"/>
    <cellStyle name="Good 2 6 4 2" xfId="8602" xr:uid="{00000000-0005-0000-0000-00006C210000}"/>
    <cellStyle name="Good 2 6 5" xfId="8603" xr:uid="{00000000-0005-0000-0000-00006D210000}"/>
    <cellStyle name="Good 2 7" xfId="8604" xr:uid="{00000000-0005-0000-0000-00006E210000}"/>
    <cellStyle name="Good 2 7 2" xfId="8605" xr:uid="{00000000-0005-0000-0000-00006F210000}"/>
    <cellStyle name="Good 2 8" xfId="8606" xr:uid="{00000000-0005-0000-0000-000070210000}"/>
    <cellStyle name="Good 2 8 2" xfId="8607" xr:uid="{00000000-0005-0000-0000-000071210000}"/>
    <cellStyle name="Good 2 8 2 2" xfId="8608" xr:uid="{00000000-0005-0000-0000-000072210000}"/>
    <cellStyle name="Good 2 8 3" xfId="8609" xr:uid="{00000000-0005-0000-0000-000073210000}"/>
    <cellStyle name="Good 2 9" xfId="8610" xr:uid="{00000000-0005-0000-0000-000074210000}"/>
    <cellStyle name="Good 2 9 2" xfId="8611" xr:uid="{00000000-0005-0000-0000-000075210000}"/>
    <cellStyle name="Good 2 9 2 2" xfId="8612" xr:uid="{00000000-0005-0000-0000-000076210000}"/>
    <cellStyle name="Good 2 9 3" xfId="8613" xr:uid="{00000000-0005-0000-0000-000077210000}"/>
    <cellStyle name="Good 3" xfId="8614" xr:uid="{00000000-0005-0000-0000-000078210000}"/>
    <cellStyle name="Good 3 2" xfId="8615" xr:uid="{00000000-0005-0000-0000-000079210000}"/>
    <cellStyle name="Good 3 2 2" xfId="8616" xr:uid="{00000000-0005-0000-0000-00007A210000}"/>
    <cellStyle name="Good 3 3" xfId="8617" xr:uid="{00000000-0005-0000-0000-00007B210000}"/>
    <cellStyle name="Good 3 3 2" xfId="8618" xr:uid="{00000000-0005-0000-0000-00007C210000}"/>
    <cellStyle name="Good 3 4" xfId="8619" xr:uid="{00000000-0005-0000-0000-00007D210000}"/>
    <cellStyle name="Good 3 4 2" xfId="8620" xr:uid="{00000000-0005-0000-0000-00007E210000}"/>
    <cellStyle name="Good 3 4 2 2" xfId="8621" xr:uid="{00000000-0005-0000-0000-00007F210000}"/>
    <cellStyle name="Good 3 4 3" xfId="8622" xr:uid="{00000000-0005-0000-0000-000080210000}"/>
    <cellStyle name="Good 3 5" xfId="8623" xr:uid="{00000000-0005-0000-0000-000081210000}"/>
    <cellStyle name="Good 4" xfId="8624" xr:uid="{00000000-0005-0000-0000-000082210000}"/>
    <cellStyle name="Good 4 2" xfId="8625" xr:uid="{00000000-0005-0000-0000-000083210000}"/>
    <cellStyle name="Good 4 2 2" xfId="8626" xr:uid="{00000000-0005-0000-0000-000084210000}"/>
    <cellStyle name="Good 4 3" xfId="8627" xr:uid="{00000000-0005-0000-0000-000085210000}"/>
    <cellStyle name="Good 4 3 2" xfId="8628" xr:uid="{00000000-0005-0000-0000-000086210000}"/>
    <cellStyle name="Good 4 3 2 2" xfId="8629" xr:uid="{00000000-0005-0000-0000-000087210000}"/>
    <cellStyle name="Good 4 3 3" xfId="8630" xr:uid="{00000000-0005-0000-0000-000088210000}"/>
    <cellStyle name="Good 4 4" xfId="8631" xr:uid="{00000000-0005-0000-0000-000089210000}"/>
    <cellStyle name="Good 5" xfId="8632" xr:uid="{00000000-0005-0000-0000-00008A210000}"/>
    <cellStyle name="Good 5 2" xfId="8633" xr:uid="{00000000-0005-0000-0000-00008B210000}"/>
    <cellStyle name="Good 5 2 2" xfId="8634" xr:uid="{00000000-0005-0000-0000-00008C210000}"/>
    <cellStyle name="Good 5 3" xfId="8635" xr:uid="{00000000-0005-0000-0000-00008D210000}"/>
    <cellStyle name="Good 5 3 2" xfId="8636" xr:uid="{00000000-0005-0000-0000-00008E210000}"/>
    <cellStyle name="Good 5 3 2 2" xfId="8637" xr:uid="{00000000-0005-0000-0000-00008F210000}"/>
    <cellStyle name="Good 5 3 3" xfId="8638" xr:uid="{00000000-0005-0000-0000-000090210000}"/>
    <cellStyle name="Good 5 4" xfId="8639" xr:uid="{00000000-0005-0000-0000-000091210000}"/>
    <cellStyle name="Good 6" xfId="8640" xr:uid="{00000000-0005-0000-0000-000092210000}"/>
    <cellStyle name="Good 6 2" xfId="8641" xr:uid="{00000000-0005-0000-0000-000093210000}"/>
    <cellStyle name="Good 6 2 2" xfId="8642" xr:uid="{00000000-0005-0000-0000-000094210000}"/>
    <cellStyle name="Good 6 3" xfId="8643" xr:uid="{00000000-0005-0000-0000-000095210000}"/>
    <cellStyle name="Good 7" xfId="8644" xr:uid="{00000000-0005-0000-0000-000096210000}"/>
    <cellStyle name="Good 7 2" xfId="8645" xr:uid="{00000000-0005-0000-0000-000097210000}"/>
    <cellStyle name="Good 8" xfId="8646" xr:uid="{00000000-0005-0000-0000-000098210000}"/>
    <cellStyle name="Good 9" xfId="8647" xr:uid="{00000000-0005-0000-0000-000099210000}"/>
    <cellStyle name="Grey" xfId="8648" xr:uid="{00000000-0005-0000-0000-00009A210000}"/>
    <cellStyle name="Grey 2" xfId="8649" xr:uid="{00000000-0005-0000-0000-00009B210000}"/>
    <cellStyle name="HEADER" xfId="8650" xr:uid="{00000000-0005-0000-0000-00009C210000}"/>
    <cellStyle name="HEADER 2" xfId="8651" xr:uid="{00000000-0005-0000-0000-00009D210000}"/>
    <cellStyle name="HEADER 2 2" xfId="8652" xr:uid="{00000000-0005-0000-0000-00009E210000}"/>
    <cellStyle name="HEADER 2 2 2" xfId="8653" xr:uid="{00000000-0005-0000-0000-00009F210000}"/>
    <cellStyle name="HEADER 2 2 2 2" xfId="8654" xr:uid="{00000000-0005-0000-0000-0000A0210000}"/>
    <cellStyle name="HEADER 2 2 3" xfId="8655" xr:uid="{00000000-0005-0000-0000-0000A1210000}"/>
    <cellStyle name="HEADER 2 2 3 2" xfId="8656" xr:uid="{00000000-0005-0000-0000-0000A2210000}"/>
    <cellStyle name="HEADER 2 2 3 2 2" xfId="8657" xr:uid="{00000000-0005-0000-0000-0000A3210000}"/>
    <cellStyle name="HEADER 2 2 3 3" xfId="8658" xr:uid="{00000000-0005-0000-0000-0000A4210000}"/>
    <cellStyle name="HEADER 2 2 4" xfId="8659" xr:uid="{00000000-0005-0000-0000-0000A5210000}"/>
    <cellStyle name="HEADER 2 3" xfId="8660" xr:uid="{00000000-0005-0000-0000-0000A6210000}"/>
    <cellStyle name="HEADER 2 3 2" xfId="8661" xr:uid="{00000000-0005-0000-0000-0000A7210000}"/>
    <cellStyle name="HEADER 2 4" xfId="8662" xr:uid="{00000000-0005-0000-0000-0000A8210000}"/>
    <cellStyle name="HEADER 3" xfId="8663" xr:uid="{00000000-0005-0000-0000-0000A9210000}"/>
    <cellStyle name="HEADER 3 2" xfId="8664" xr:uid="{00000000-0005-0000-0000-0000AA210000}"/>
    <cellStyle name="HEADER 4" xfId="8665" xr:uid="{00000000-0005-0000-0000-0000AB210000}"/>
    <cellStyle name="HEADER 4 2" xfId="8666" xr:uid="{00000000-0005-0000-0000-0000AC210000}"/>
    <cellStyle name="HEADER 5" xfId="8667" xr:uid="{00000000-0005-0000-0000-0000AD210000}"/>
    <cellStyle name="Header1" xfId="8668" xr:uid="{00000000-0005-0000-0000-0000AE210000}"/>
    <cellStyle name="Header1 2" xfId="8669" xr:uid="{00000000-0005-0000-0000-0000AF210000}"/>
    <cellStyle name="Header1 2 2" xfId="8670" xr:uid="{00000000-0005-0000-0000-0000B0210000}"/>
    <cellStyle name="Header1 2 2 2" xfId="8671" xr:uid="{00000000-0005-0000-0000-0000B1210000}"/>
    <cellStyle name="Header1 2 3" xfId="8672" xr:uid="{00000000-0005-0000-0000-0000B2210000}"/>
    <cellStyle name="Header1 2 3 2" xfId="8673" xr:uid="{00000000-0005-0000-0000-0000B3210000}"/>
    <cellStyle name="Header1 2 3 2 2" xfId="8674" xr:uid="{00000000-0005-0000-0000-0000B4210000}"/>
    <cellStyle name="Header1 2 3 3" xfId="8675" xr:uid="{00000000-0005-0000-0000-0000B5210000}"/>
    <cellStyle name="Header1 2 4" xfId="8676" xr:uid="{00000000-0005-0000-0000-0000B6210000}"/>
    <cellStyle name="Header1 3" xfId="8677" xr:uid="{00000000-0005-0000-0000-0000B7210000}"/>
    <cellStyle name="Header1 3 2" xfId="8678" xr:uid="{00000000-0005-0000-0000-0000B8210000}"/>
    <cellStyle name="Header1 3 2 2" xfId="8679" xr:uid="{00000000-0005-0000-0000-0000B9210000}"/>
    <cellStyle name="Header1 3 3" xfId="8680" xr:uid="{00000000-0005-0000-0000-0000BA210000}"/>
    <cellStyle name="Header1 4" xfId="8681" xr:uid="{00000000-0005-0000-0000-0000BB210000}"/>
    <cellStyle name="Header1 4 2" xfId="8682" xr:uid="{00000000-0005-0000-0000-0000BC210000}"/>
    <cellStyle name="Header1 5" xfId="8683" xr:uid="{00000000-0005-0000-0000-0000BD210000}"/>
    <cellStyle name="Header1 5 2" xfId="8684" xr:uid="{00000000-0005-0000-0000-0000BE210000}"/>
    <cellStyle name="Header1 6" xfId="8685" xr:uid="{00000000-0005-0000-0000-0000BF210000}"/>
    <cellStyle name="Header2" xfId="8686" xr:uid="{00000000-0005-0000-0000-0000C0210000}"/>
    <cellStyle name="Header2 2" xfId="8687" xr:uid="{00000000-0005-0000-0000-0000C1210000}"/>
    <cellStyle name="Header2 2 2" xfId="8688" xr:uid="{00000000-0005-0000-0000-0000C2210000}"/>
    <cellStyle name="Header2 2 2 2" xfId="8689" xr:uid="{00000000-0005-0000-0000-0000C3210000}"/>
    <cellStyle name="Header2 2 2 2 2" xfId="8690" xr:uid="{00000000-0005-0000-0000-0000C4210000}"/>
    <cellStyle name="Header2 2 2 2 2 2" xfId="8691" xr:uid="{00000000-0005-0000-0000-0000C5210000}"/>
    <cellStyle name="Header2 2 2 2 2 2 2" xfId="8692" xr:uid="{00000000-0005-0000-0000-0000C6210000}"/>
    <cellStyle name="Header2 2 2 2 2 2 2 2" xfId="8693" xr:uid="{00000000-0005-0000-0000-0000C7210000}"/>
    <cellStyle name="Header2 2 2 2 2 2 2 3" xfId="8694" xr:uid="{00000000-0005-0000-0000-0000C8210000}"/>
    <cellStyle name="Header2 2 2 2 2 2 3" xfId="8695" xr:uid="{00000000-0005-0000-0000-0000C9210000}"/>
    <cellStyle name="Header2 2 2 2 2 3" xfId="8696" xr:uid="{00000000-0005-0000-0000-0000CA210000}"/>
    <cellStyle name="Header2 2 2 2 3" xfId="8697" xr:uid="{00000000-0005-0000-0000-0000CB210000}"/>
    <cellStyle name="Header2 2 2 2 3 2" xfId="8698" xr:uid="{00000000-0005-0000-0000-0000CC210000}"/>
    <cellStyle name="Header2 2 2 2 3 2 2" xfId="8699" xr:uid="{00000000-0005-0000-0000-0000CD210000}"/>
    <cellStyle name="Header2 2 2 2 3 2 2 2" xfId="8700" xr:uid="{00000000-0005-0000-0000-0000CE210000}"/>
    <cellStyle name="Header2 2 2 2 3 2 2 3" xfId="8701" xr:uid="{00000000-0005-0000-0000-0000CF210000}"/>
    <cellStyle name="Header2 2 2 2 3 2 3" xfId="8702" xr:uid="{00000000-0005-0000-0000-0000D0210000}"/>
    <cellStyle name="Header2 2 2 2 3 3" xfId="8703" xr:uid="{00000000-0005-0000-0000-0000D1210000}"/>
    <cellStyle name="Header2 2 2 2 3 3 2" xfId="8704" xr:uid="{00000000-0005-0000-0000-0000D2210000}"/>
    <cellStyle name="Header2 2 2 2 3 3 3" xfId="8705" xr:uid="{00000000-0005-0000-0000-0000D3210000}"/>
    <cellStyle name="Header2 2 2 2 3 4" xfId="8706" xr:uid="{00000000-0005-0000-0000-0000D4210000}"/>
    <cellStyle name="Header2 2 2 2 4" xfId="8707" xr:uid="{00000000-0005-0000-0000-0000D5210000}"/>
    <cellStyle name="Header2 2 2 2 4 2" xfId="8708" xr:uid="{00000000-0005-0000-0000-0000D6210000}"/>
    <cellStyle name="Header2 2 2 2 4 2 2" xfId="8709" xr:uid="{00000000-0005-0000-0000-0000D7210000}"/>
    <cellStyle name="Header2 2 2 2 4 2 3" xfId="8710" xr:uid="{00000000-0005-0000-0000-0000D8210000}"/>
    <cellStyle name="Header2 2 2 2 4 3" xfId="8711" xr:uid="{00000000-0005-0000-0000-0000D9210000}"/>
    <cellStyle name="Header2 2 2 2 5" xfId="8712" xr:uid="{00000000-0005-0000-0000-0000DA210000}"/>
    <cellStyle name="Header2 2 2 2 5 2" xfId="8713" xr:uid="{00000000-0005-0000-0000-0000DB210000}"/>
    <cellStyle name="Header2 2 2 2 5 3" xfId="8714" xr:uid="{00000000-0005-0000-0000-0000DC210000}"/>
    <cellStyle name="Header2 2 2 2 6" xfId="8715" xr:uid="{00000000-0005-0000-0000-0000DD210000}"/>
    <cellStyle name="Header2 2 2 3" xfId="8716" xr:uid="{00000000-0005-0000-0000-0000DE210000}"/>
    <cellStyle name="Header2 2 3" xfId="8717" xr:uid="{00000000-0005-0000-0000-0000DF210000}"/>
    <cellStyle name="Header2 2 3 2" xfId="8718" xr:uid="{00000000-0005-0000-0000-0000E0210000}"/>
    <cellStyle name="Header2 2 3 2 2" xfId="8719" xr:uid="{00000000-0005-0000-0000-0000E1210000}"/>
    <cellStyle name="Header2 2 3 2 2 2" xfId="8720" xr:uid="{00000000-0005-0000-0000-0000E2210000}"/>
    <cellStyle name="Header2 2 3 2 2 2 2" xfId="8721" xr:uid="{00000000-0005-0000-0000-0000E3210000}"/>
    <cellStyle name="Header2 2 3 2 2 2 2 2" xfId="8722" xr:uid="{00000000-0005-0000-0000-0000E4210000}"/>
    <cellStyle name="Header2 2 3 2 2 2 2 2 2" xfId="8723" xr:uid="{00000000-0005-0000-0000-0000E5210000}"/>
    <cellStyle name="Header2 2 3 2 2 2 2 2 3" xfId="8724" xr:uid="{00000000-0005-0000-0000-0000E6210000}"/>
    <cellStyle name="Header2 2 3 2 2 2 2 3" xfId="8725" xr:uid="{00000000-0005-0000-0000-0000E7210000}"/>
    <cellStyle name="Header2 2 3 2 2 2 3" xfId="8726" xr:uid="{00000000-0005-0000-0000-0000E8210000}"/>
    <cellStyle name="Header2 2 3 2 2 3" xfId="8727" xr:uid="{00000000-0005-0000-0000-0000E9210000}"/>
    <cellStyle name="Header2 2 3 2 2 3 2" xfId="8728" xr:uid="{00000000-0005-0000-0000-0000EA210000}"/>
    <cellStyle name="Header2 2 3 2 2 3 2 2" xfId="8729" xr:uid="{00000000-0005-0000-0000-0000EB210000}"/>
    <cellStyle name="Header2 2 3 2 2 3 2 2 2" xfId="8730" xr:uid="{00000000-0005-0000-0000-0000EC210000}"/>
    <cellStyle name="Header2 2 3 2 2 3 2 2 3" xfId="8731" xr:uid="{00000000-0005-0000-0000-0000ED210000}"/>
    <cellStyle name="Header2 2 3 2 2 3 2 3" xfId="8732" xr:uid="{00000000-0005-0000-0000-0000EE210000}"/>
    <cellStyle name="Header2 2 3 2 2 3 3" xfId="8733" xr:uid="{00000000-0005-0000-0000-0000EF210000}"/>
    <cellStyle name="Header2 2 3 2 2 3 3 2" xfId="8734" xr:uid="{00000000-0005-0000-0000-0000F0210000}"/>
    <cellStyle name="Header2 2 3 2 2 3 3 3" xfId="8735" xr:uid="{00000000-0005-0000-0000-0000F1210000}"/>
    <cellStyle name="Header2 2 3 2 2 3 4" xfId="8736" xr:uid="{00000000-0005-0000-0000-0000F2210000}"/>
    <cellStyle name="Header2 2 3 2 2 4" xfId="8737" xr:uid="{00000000-0005-0000-0000-0000F3210000}"/>
    <cellStyle name="Header2 2 3 2 2 4 2" xfId="8738" xr:uid="{00000000-0005-0000-0000-0000F4210000}"/>
    <cellStyle name="Header2 2 3 2 2 4 2 2" xfId="8739" xr:uid="{00000000-0005-0000-0000-0000F5210000}"/>
    <cellStyle name="Header2 2 3 2 2 4 2 3" xfId="8740" xr:uid="{00000000-0005-0000-0000-0000F6210000}"/>
    <cellStyle name="Header2 2 3 2 2 4 3" xfId="8741" xr:uid="{00000000-0005-0000-0000-0000F7210000}"/>
    <cellStyle name="Header2 2 3 2 2 5" xfId="8742" xr:uid="{00000000-0005-0000-0000-0000F8210000}"/>
    <cellStyle name="Header2 2 3 2 2 5 2" xfId="8743" xr:uid="{00000000-0005-0000-0000-0000F9210000}"/>
    <cellStyle name="Header2 2 3 2 2 5 3" xfId="8744" xr:uid="{00000000-0005-0000-0000-0000FA210000}"/>
    <cellStyle name="Header2 2 3 2 2 6" xfId="8745" xr:uid="{00000000-0005-0000-0000-0000FB210000}"/>
    <cellStyle name="Header2 2 3 2 3" xfId="8746" xr:uid="{00000000-0005-0000-0000-0000FC210000}"/>
    <cellStyle name="Header2 2 3 3" xfId="8747" xr:uid="{00000000-0005-0000-0000-0000FD210000}"/>
    <cellStyle name="Header2 2 3 3 2" xfId="8748" xr:uid="{00000000-0005-0000-0000-0000FE210000}"/>
    <cellStyle name="Header2 2 3 3 2 2" xfId="8749" xr:uid="{00000000-0005-0000-0000-0000FF210000}"/>
    <cellStyle name="Header2 2 3 3 2 2 2" xfId="8750" xr:uid="{00000000-0005-0000-0000-000000220000}"/>
    <cellStyle name="Header2 2 3 3 2 2 2 2" xfId="8751" xr:uid="{00000000-0005-0000-0000-000001220000}"/>
    <cellStyle name="Header2 2 3 3 2 2 2 3" xfId="8752" xr:uid="{00000000-0005-0000-0000-000002220000}"/>
    <cellStyle name="Header2 2 3 3 2 2 3" xfId="8753" xr:uid="{00000000-0005-0000-0000-000003220000}"/>
    <cellStyle name="Header2 2 3 3 2 3" xfId="8754" xr:uid="{00000000-0005-0000-0000-000004220000}"/>
    <cellStyle name="Header2 2 3 3 3" xfId="8755" xr:uid="{00000000-0005-0000-0000-000005220000}"/>
    <cellStyle name="Header2 2 3 3 3 2" xfId="8756" xr:uid="{00000000-0005-0000-0000-000006220000}"/>
    <cellStyle name="Header2 2 3 3 3 2 2" xfId="8757" xr:uid="{00000000-0005-0000-0000-000007220000}"/>
    <cellStyle name="Header2 2 3 3 3 2 2 2" xfId="8758" xr:uid="{00000000-0005-0000-0000-000008220000}"/>
    <cellStyle name="Header2 2 3 3 3 2 2 3" xfId="8759" xr:uid="{00000000-0005-0000-0000-000009220000}"/>
    <cellStyle name="Header2 2 3 3 3 2 3" xfId="8760" xr:uid="{00000000-0005-0000-0000-00000A220000}"/>
    <cellStyle name="Header2 2 3 3 3 3" xfId="8761" xr:uid="{00000000-0005-0000-0000-00000B220000}"/>
    <cellStyle name="Header2 2 3 3 3 3 2" xfId="8762" xr:uid="{00000000-0005-0000-0000-00000C220000}"/>
    <cellStyle name="Header2 2 3 3 3 3 3" xfId="8763" xr:uid="{00000000-0005-0000-0000-00000D220000}"/>
    <cellStyle name="Header2 2 3 3 3 4" xfId="8764" xr:uid="{00000000-0005-0000-0000-00000E220000}"/>
    <cellStyle name="Header2 2 3 3 4" xfId="8765" xr:uid="{00000000-0005-0000-0000-00000F220000}"/>
    <cellStyle name="Header2 2 3 3 4 2" xfId="8766" xr:uid="{00000000-0005-0000-0000-000010220000}"/>
    <cellStyle name="Header2 2 3 3 4 2 2" xfId="8767" xr:uid="{00000000-0005-0000-0000-000011220000}"/>
    <cellStyle name="Header2 2 3 3 4 2 3" xfId="8768" xr:uid="{00000000-0005-0000-0000-000012220000}"/>
    <cellStyle name="Header2 2 3 3 4 3" xfId="8769" xr:uid="{00000000-0005-0000-0000-000013220000}"/>
    <cellStyle name="Header2 2 3 3 5" xfId="8770" xr:uid="{00000000-0005-0000-0000-000014220000}"/>
    <cellStyle name="Header2 2 3 3 5 2" xfId="8771" xr:uid="{00000000-0005-0000-0000-000015220000}"/>
    <cellStyle name="Header2 2 3 3 5 3" xfId="8772" xr:uid="{00000000-0005-0000-0000-000016220000}"/>
    <cellStyle name="Header2 2 3 3 6" xfId="8773" xr:uid="{00000000-0005-0000-0000-000017220000}"/>
    <cellStyle name="Header2 2 3 4" xfId="8774" xr:uid="{00000000-0005-0000-0000-000018220000}"/>
    <cellStyle name="Header2 2 4" xfId="8775" xr:uid="{00000000-0005-0000-0000-000019220000}"/>
    <cellStyle name="Header2 2 4 2" xfId="8776" xr:uid="{00000000-0005-0000-0000-00001A220000}"/>
    <cellStyle name="Header2 2 4 2 2" xfId="8777" xr:uid="{00000000-0005-0000-0000-00001B220000}"/>
    <cellStyle name="Header2 2 4 2 2 2" xfId="8778" xr:uid="{00000000-0005-0000-0000-00001C220000}"/>
    <cellStyle name="Header2 2 4 2 2 2 2" xfId="8779" xr:uid="{00000000-0005-0000-0000-00001D220000}"/>
    <cellStyle name="Header2 2 4 2 2 2 3" xfId="8780" xr:uid="{00000000-0005-0000-0000-00001E220000}"/>
    <cellStyle name="Header2 2 4 2 2 3" xfId="8781" xr:uid="{00000000-0005-0000-0000-00001F220000}"/>
    <cellStyle name="Header2 2 4 2 3" xfId="8782" xr:uid="{00000000-0005-0000-0000-000020220000}"/>
    <cellStyle name="Header2 2 4 3" xfId="8783" xr:uid="{00000000-0005-0000-0000-000021220000}"/>
    <cellStyle name="Header2 2 4 3 2" xfId="8784" xr:uid="{00000000-0005-0000-0000-000022220000}"/>
    <cellStyle name="Header2 2 4 3 2 2" xfId="8785" xr:uid="{00000000-0005-0000-0000-000023220000}"/>
    <cellStyle name="Header2 2 4 3 2 2 2" xfId="8786" xr:uid="{00000000-0005-0000-0000-000024220000}"/>
    <cellStyle name="Header2 2 4 3 2 2 3" xfId="8787" xr:uid="{00000000-0005-0000-0000-000025220000}"/>
    <cellStyle name="Header2 2 4 3 2 3" xfId="8788" xr:uid="{00000000-0005-0000-0000-000026220000}"/>
    <cellStyle name="Header2 2 4 3 3" xfId="8789" xr:uid="{00000000-0005-0000-0000-000027220000}"/>
    <cellStyle name="Header2 2 4 3 3 2" xfId="8790" xr:uid="{00000000-0005-0000-0000-000028220000}"/>
    <cellStyle name="Header2 2 4 3 3 3" xfId="8791" xr:uid="{00000000-0005-0000-0000-000029220000}"/>
    <cellStyle name="Header2 2 4 3 4" xfId="8792" xr:uid="{00000000-0005-0000-0000-00002A220000}"/>
    <cellStyle name="Header2 2 4 4" xfId="8793" xr:uid="{00000000-0005-0000-0000-00002B220000}"/>
    <cellStyle name="Header2 2 4 4 2" xfId="8794" xr:uid="{00000000-0005-0000-0000-00002C220000}"/>
    <cellStyle name="Header2 2 4 4 2 2" xfId="8795" xr:uid="{00000000-0005-0000-0000-00002D220000}"/>
    <cellStyle name="Header2 2 4 4 2 3" xfId="8796" xr:uid="{00000000-0005-0000-0000-00002E220000}"/>
    <cellStyle name="Header2 2 4 4 3" xfId="8797" xr:uid="{00000000-0005-0000-0000-00002F220000}"/>
    <cellStyle name="Header2 2 4 5" xfId="8798" xr:uid="{00000000-0005-0000-0000-000030220000}"/>
    <cellStyle name="Header2 2 4 5 2" xfId="8799" xr:uid="{00000000-0005-0000-0000-000031220000}"/>
    <cellStyle name="Header2 2 4 5 3" xfId="8800" xr:uid="{00000000-0005-0000-0000-000032220000}"/>
    <cellStyle name="Header2 2 4 6" xfId="8801" xr:uid="{00000000-0005-0000-0000-000033220000}"/>
    <cellStyle name="Header2 2 5" xfId="8802" xr:uid="{00000000-0005-0000-0000-000034220000}"/>
    <cellStyle name="Header2 3" xfId="8803" xr:uid="{00000000-0005-0000-0000-000035220000}"/>
    <cellStyle name="Header2 3 2" xfId="8804" xr:uid="{00000000-0005-0000-0000-000036220000}"/>
    <cellStyle name="Header2 3 2 2" xfId="8805" xr:uid="{00000000-0005-0000-0000-000037220000}"/>
    <cellStyle name="Header2 3 2 2 2" xfId="8806" xr:uid="{00000000-0005-0000-0000-000038220000}"/>
    <cellStyle name="Header2 3 2 2 2 2" xfId="8807" xr:uid="{00000000-0005-0000-0000-000039220000}"/>
    <cellStyle name="Header2 3 2 2 2 2 2" xfId="8808" xr:uid="{00000000-0005-0000-0000-00003A220000}"/>
    <cellStyle name="Header2 3 2 2 2 2 2 2" xfId="8809" xr:uid="{00000000-0005-0000-0000-00003B220000}"/>
    <cellStyle name="Header2 3 2 2 2 2 2 3" xfId="8810" xr:uid="{00000000-0005-0000-0000-00003C220000}"/>
    <cellStyle name="Header2 3 2 2 2 2 3" xfId="8811" xr:uid="{00000000-0005-0000-0000-00003D220000}"/>
    <cellStyle name="Header2 3 2 2 2 3" xfId="8812" xr:uid="{00000000-0005-0000-0000-00003E220000}"/>
    <cellStyle name="Header2 3 2 2 3" xfId="8813" xr:uid="{00000000-0005-0000-0000-00003F220000}"/>
    <cellStyle name="Header2 3 2 2 3 2" xfId="8814" xr:uid="{00000000-0005-0000-0000-000040220000}"/>
    <cellStyle name="Header2 3 2 2 3 2 2" xfId="8815" xr:uid="{00000000-0005-0000-0000-000041220000}"/>
    <cellStyle name="Header2 3 2 2 3 2 2 2" xfId="8816" xr:uid="{00000000-0005-0000-0000-000042220000}"/>
    <cellStyle name="Header2 3 2 2 3 2 2 3" xfId="8817" xr:uid="{00000000-0005-0000-0000-000043220000}"/>
    <cellStyle name="Header2 3 2 2 3 2 3" xfId="8818" xr:uid="{00000000-0005-0000-0000-000044220000}"/>
    <cellStyle name="Header2 3 2 2 3 3" xfId="8819" xr:uid="{00000000-0005-0000-0000-000045220000}"/>
    <cellStyle name="Header2 3 2 2 3 3 2" xfId="8820" xr:uid="{00000000-0005-0000-0000-000046220000}"/>
    <cellStyle name="Header2 3 2 2 3 3 3" xfId="8821" xr:uid="{00000000-0005-0000-0000-000047220000}"/>
    <cellStyle name="Header2 3 2 2 3 4" xfId="8822" xr:uid="{00000000-0005-0000-0000-000048220000}"/>
    <cellStyle name="Header2 3 2 2 4" xfId="8823" xr:uid="{00000000-0005-0000-0000-000049220000}"/>
    <cellStyle name="Header2 3 2 2 4 2" xfId="8824" xr:uid="{00000000-0005-0000-0000-00004A220000}"/>
    <cellStyle name="Header2 3 2 2 4 2 2" xfId="8825" xr:uid="{00000000-0005-0000-0000-00004B220000}"/>
    <cellStyle name="Header2 3 2 2 4 2 3" xfId="8826" xr:uid="{00000000-0005-0000-0000-00004C220000}"/>
    <cellStyle name="Header2 3 2 2 4 3" xfId="8827" xr:uid="{00000000-0005-0000-0000-00004D220000}"/>
    <cellStyle name="Header2 3 2 2 5" xfId="8828" xr:uid="{00000000-0005-0000-0000-00004E220000}"/>
    <cellStyle name="Header2 3 2 2 5 2" xfId="8829" xr:uid="{00000000-0005-0000-0000-00004F220000}"/>
    <cellStyle name="Header2 3 2 2 5 3" xfId="8830" xr:uid="{00000000-0005-0000-0000-000050220000}"/>
    <cellStyle name="Header2 3 2 2 6" xfId="8831" xr:uid="{00000000-0005-0000-0000-000051220000}"/>
    <cellStyle name="Header2 3 2 3" xfId="8832" xr:uid="{00000000-0005-0000-0000-000052220000}"/>
    <cellStyle name="Header2 3 3" xfId="8833" xr:uid="{00000000-0005-0000-0000-000053220000}"/>
    <cellStyle name="Header2 3 3 2" xfId="8834" xr:uid="{00000000-0005-0000-0000-000054220000}"/>
    <cellStyle name="Header2 3 3 2 2" xfId="8835" xr:uid="{00000000-0005-0000-0000-000055220000}"/>
    <cellStyle name="Header2 3 3 2 2 2" xfId="8836" xr:uid="{00000000-0005-0000-0000-000056220000}"/>
    <cellStyle name="Header2 3 3 2 2 2 2" xfId="8837" xr:uid="{00000000-0005-0000-0000-000057220000}"/>
    <cellStyle name="Header2 3 3 2 2 2 3" xfId="8838" xr:uid="{00000000-0005-0000-0000-000058220000}"/>
    <cellStyle name="Header2 3 3 2 2 3" xfId="8839" xr:uid="{00000000-0005-0000-0000-000059220000}"/>
    <cellStyle name="Header2 3 3 2 3" xfId="8840" xr:uid="{00000000-0005-0000-0000-00005A220000}"/>
    <cellStyle name="Header2 3 3 3" xfId="8841" xr:uid="{00000000-0005-0000-0000-00005B220000}"/>
    <cellStyle name="Header2 3 3 3 2" xfId="8842" xr:uid="{00000000-0005-0000-0000-00005C220000}"/>
    <cellStyle name="Header2 3 3 3 2 2" xfId="8843" xr:uid="{00000000-0005-0000-0000-00005D220000}"/>
    <cellStyle name="Header2 3 3 3 2 2 2" xfId="8844" xr:uid="{00000000-0005-0000-0000-00005E220000}"/>
    <cellStyle name="Header2 3 3 3 2 2 3" xfId="8845" xr:uid="{00000000-0005-0000-0000-00005F220000}"/>
    <cellStyle name="Header2 3 3 3 2 3" xfId="8846" xr:uid="{00000000-0005-0000-0000-000060220000}"/>
    <cellStyle name="Header2 3 3 3 3" xfId="8847" xr:uid="{00000000-0005-0000-0000-000061220000}"/>
    <cellStyle name="Header2 3 3 3 3 2" xfId="8848" xr:uid="{00000000-0005-0000-0000-000062220000}"/>
    <cellStyle name="Header2 3 3 3 3 3" xfId="8849" xr:uid="{00000000-0005-0000-0000-000063220000}"/>
    <cellStyle name="Header2 3 3 3 4" xfId="8850" xr:uid="{00000000-0005-0000-0000-000064220000}"/>
    <cellStyle name="Header2 3 3 4" xfId="8851" xr:uid="{00000000-0005-0000-0000-000065220000}"/>
    <cellStyle name="Header2 3 3 4 2" xfId="8852" xr:uid="{00000000-0005-0000-0000-000066220000}"/>
    <cellStyle name="Header2 3 3 4 2 2" xfId="8853" xr:uid="{00000000-0005-0000-0000-000067220000}"/>
    <cellStyle name="Header2 3 3 4 2 3" xfId="8854" xr:uid="{00000000-0005-0000-0000-000068220000}"/>
    <cellStyle name="Header2 3 3 4 3" xfId="8855" xr:uid="{00000000-0005-0000-0000-000069220000}"/>
    <cellStyle name="Header2 3 3 5" xfId="8856" xr:uid="{00000000-0005-0000-0000-00006A220000}"/>
    <cellStyle name="Header2 3 3 5 2" xfId="8857" xr:uid="{00000000-0005-0000-0000-00006B220000}"/>
    <cellStyle name="Header2 3 3 5 3" xfId="8858" xr:uid="{00000000-0005-0000-0000-00006C220000}"/>
    <cellStyle name="Header2 3 3 6" xfId="8859" xr:uid="{00000000-0005-0000-0000-00006D220000}"/>
    <cellStyle name="Header2 3 4" xfId="8860" xr:uid="{00000000-0005-0000-0000-00006E220000}"/>
    <cellStyle name="Header2 4" xfId="8861" xr:uid="{00000000-0005-0000-0000-00006F220000}"/>
    <cellStyle name="Header2 4 2" xfId="8862" xr:uid="{00000000-0005-0000-0000-000070220000}"/>
    <cellStyle name="Header2 4 2 2" xfId="8863" xr:uid="{00000000-0005-0000-0000-000071220000}"/>
    <cellStyle name="Header2 4 2 2 2" xfId="8864" xr:uid="{00000000-0005-0000-0000-000072220000}"/>
    <cellStyle name="Header2 4 2 2 2 2" xfId="8865" xr:uid="{00000000-0005-0000-0000-000073220000}"/>
    <cellStyle name="Header2 4 2 2 2 2 2" xfId="8866" xr:uid="{00000000-0005-0000-0000-000074220000}"/>
    <cellStyle name="Header2 4 2 2 2 2 3" xfId="8867" xr:uid="{00000000-0005-0000-0000-000075220000}"/>
    <cellStyle name="Header2 4 2 2 2 3" xfId="8868" xr:uid="{00000000-0005-0000-0000-000076220000}"/>
    <cellStyle name="Header2 4 2 2 3" xfId="8869" xr:uid="{00000000-0005-0000-0000-000077220000}"/>
    <cellStyle name="Header2 4 2 3" xfId="8870" xr:uid="{00000000-0005-0000-0000-000078220000}"/>
    <cellStyle name="Header2 4 2 3 2" xfId="8871" xr:uid="{00000000-0005-0000-0000-000079220000}"/>
    <cellStyle name="Header2 4 2 3 2 2" xfId="8872" xr:uid="{00000000-0005-0000-0000-00007A220000}"/>
    <cellStyle name="Header2 4 2 3 2 2 2" xfId="8873" xr:uid="{00000000-0005-0000-0000-00007B220000}"/>
    <cellStyle name="Header2 4 2 3 2 2 3" xfId="8874" xr:uid="{00000000-0005-0000-0000-00007C220000}"/>
    <cellStyle name="Header2 4 2 3 2 3" xfId="8875" xr:uid="{00000000-0005-0000-0000-00007D220000}"/>
    <cellStyle name="Header2 4 2 3 3" xfId="8876" xr:uid="{00000000-0005-0000-0000-00007E220000}"/>
    <cellStyle name="Header2 4 2 3 3 2" xfId="8877" xr:uid="{00000000-0005-0000-0000-00007F220000}"/>
    <cellStyle name="Header2 4 2 3 3 3" xfId="8878" xr:uid="{00000000-0005-0000-0000-000080220000}"/>
    <cellStyle name="Header2 4 2 3 4" xfId="8879" xr:uid="{00000000-0005-0000-0000-000081220000}"/>
    <cellStyle name="Header2 4 2 4" xfId="8880" xr:uid="{00000000-0005-0000-0000-000082220000}"/>
    <cellStyle name="Header2 4 2 4 2" xfId="8881" xr:uid="{00000000-0005-0000-0000-000083220000}"/>
    <cellStyle name="Header2 4 2 4 2 2" xfId="8882" xr:uid="{00000000-0005-0000-0000-000084220000}"/>
    <cellStyle name="Header2 4 2 4 2 3" xfId="8883" xr:uid="{00000000-0005-0000-0000-000085220000}"/>
    <cellStyle name="Header2 4 2 4 3" xfId="8884" xr:uid="{00000000-0005-0000-0000-000086220000}"/>
    <cellStyle name="Header2 4 2 5" xfId="8885" xr:uid="{00000000-0005-0000-0000-000087220000}"/>
    <cellStyle name="Header2 4 2 5 2" xfId="8886" xr:uid="{00000000-0005-0000-0000-000088220000}"/>
    <cellStyle name="Header2 4 2 5 3" xfId="8887" xr:uid="{00000000-0005-0000-0000-000089220000}"/>
    <cellStyle name="Header2 4 2 6" xfId="8888" xr:uid="{00000000-0005-0000-0000-00008A220000}"/>
    <cellStyle name="Header2 4 3" xfId="8889" xr:uid="{00000000-0005-0000-0000-00008B220000}"/>
    <cellStyle name="Header2 5" xfId="8890" xr:uid="{00000000-0005-0000-0000-00008C220000}"/>
    <cellStyle name="Header2 5 2" xfId="8891" xr:uid="{00000000-0005-0000-0000-00008D220000}"/>
    <cellStyle name="Header2 5 2 2" xfId="8892" xr:uid="{00000000-0005-0000-0000-00008E220000}"/>
    <cellStyle name="Header2 5 2 2 2" xfId="8893" xr:uid="{00000000-0005-0000-0000-00008F220000}"/>
    <cellStyle name="Header2 5 2 2 3" xfId="8894" xr:uid="{00000000-0005-0000-0000-000090220000}"/>
    <cellStyle name="Header2 5 2 3" xfId="8895" xr:uid="{00000000-0005-0000-0000-000091220000}"/>
    <cellStyle name="Header2 5 3" xfId="8896" xr:uid="{00000000-0005-0000-0000-000092220000}"/>
    <cellStyle name="Header2 6" xfId="8897" xr:uid="{00000000-0005-0000-0000-000093220000}"/>
    <cellStyle name="Header2 6 2" xfId="8898" xr:uid="{00000000-0005-0000-0000-000094220000}"/>
    <cellStyle name="Header2 6 2 2" xfId="8899" xr:uid="{00000000-0005-0000-0000-000095220000}"/>
    <cellStyle name="Header2 6 2 2 2" xfId="8900" xr:uid="{00000000-0005-0000-0000-000096220000}"/>
    <cellStyle name="Header2 6 2 2 2 2" xfId="8901" xr:uid="{00000000-0005-0000-0000-000097220000}"/>
    <cellStyle name="Header2 6 2 2 2 3" xfId="8902" xr:uid="{00000000-0005-0000-0000-000098220000}"/>
    <cellStyle name="Header2 6 2 2 3" xfId="8903" xr:uid="{00000000-0005-0000-0000-000099220000}"/>
    <cellStyle name="Header2 6 2 3" xfId="8904" xr:uid="{00000000-0005-0000-0000-00009A220000}"/>
    <cellStyle name="Header2 6 3" xfId="8905" xr:uid="{00000000-0005-0000-0000-00009B220000}"/>
    <cellStyle name="Header2 6 3 2" xfId="8906" xr:uid="{00000000-0005-0000-0000-00009C220000}"/>
    <cellStyle name="Header2 6 3 2 2" xfId="8907" xr:uid="{00000000-0005-0000-0000-00009D220000}"/>
    <cellStyle name="Header2 6 3 2 2 2" xfId="8908" xr:uid="{00000000-0005-0000-0000-00009E220000}"/>
    <cellStyle name="Header2 6 3 2 2 3" xfId="8909" xr:uid="{00000000-0005-0000-0000-00009F220000}"/>
    <cellStyle name="Header2 6 3 2 3" xfId="8910" xr:uid="{00000000-0005-0000-0000-0000A0220000}"/>
    <cellStyle name="Header2 6 3 3" xfId="8911" xr:uid="{00000000-0005-0000-0000-0000A1220000}"/>
    <cellStyle name="Header2 6 3 3 2" xfId="8912" xr:uid="{00000000-0005-0000-0000-0000A2220000}"/>
    <cellStyle name="Header2 6 3 3 3" xfId="8913" xr:uid="{00000000-0005-0000-0000-0000A3220000}"/>
    <cellStyle name="Header2 6 3 4" xfId="8914" xr:uid="{00000000-0005-0000-0000-0000A4220000}"/>
    <cellStyle name="Header2 6 4" xfId="8915" xr:uid="{00000000-0005-0000-0000-0000A5220000}"/>
    <cellStyle name="Header2 6 4 2" xfId="8916" xr:uid="{00000000-0005-0000-0000-0000A6220000}"/>
    <cellStyle name="Header2 6 4 2 2" xfId="8917" xr:uid="{00000000-0005-0000-0000-0000A7220000}"/>
    <cellStyle name="Header2 6 4 2 3" xfId="8918" xr:uid="{00000000-0005-0000-0000-0000A8220000}"/>
    <cellStyle name="Header2 6 4 3" xfId="8919" xr:uid="{00000000-0005-0000-0000-0000A9220000}"/>
    <cellStyle name="Header2 6 5" xfId="8920" xr:uid="{00000000-0005-0000-0000-0000AA220000}"/>
    <cellStyle name="Header2 6 5 2" xfId="8921" xr:uid="{00000000-0005-0000-0000-0000AB220000}"/>
    <cellStyle name="Header2 6 5 3" xfId="8922" xr:uid="{00000000-0005-0000-0000-0000AC220000}"/>
    <cellStyle name="Header2 6 6" xfId="8923" xr:uid="{00000000-0005-0000-0000-0000AD220000}"/>
    <cellStyle name="Header2 7" xfId="8924" xr:uid="{00000000-0005-0000-0000-0000AE220000}"/>
    <cellStyle name="Heading 1 2" xfId="8925" xr:uid="{00000000-0005-0000-0000-0000AF220000}"/>
    <cellStyle name="Heading 1 2 10" xfId="8926" xr:uid="{00000000-0005-0000-0000-0000B0220000}"/>
    <cellStyle name="Heading 1 2 10 2" xfId="8927" xr:uid="{00000000-0005-0000-0000-0000B1220000}"/>
    <cellStyle name="Heading 1 2 11" xfId="8928" xr:uid="{00000000-0005-0000-0000-0000B2220000}"/>
    <cellStyle name="Heading 1 2 12" xfId="8929" xr:uid="{00000000-0005-0000-0000-0000B3220000}"/>
    <cellStyle name="Heading 1 2 2" xfId="8930" xr:uid="{00000000-0005-0000-0000-0000B4220000}"/>
    <cellStyle name="Heading 1 2 2 2" xfId="8931" xr:uid="{00000000-0005-0000-0000-0000B5220000}"/>
    <cellStyle name="Heading 1 2 2 2 2" xfId="8932" xr:uid="{00000000-0005-0000-0000-0000B6220000}"/>
    <cellStyle name="Heading 1 2 2 3" xfId="8933" xr:uid="{00000000-0005-0000-0000-0000B7220000}"/>
    <cellStyle name="Heading 1 2 2 3 2" xfId="8934" xr:uid="{00000000-0005-0000-0000-0000B8220000}"/>
    <cellStyle name="Heading 1 2 2 3 2 2" xfId="8935" xr:uid="{00000000-0005-0000-0000-0000B9220000}"/>
    <cellStyle name="Heading 1 2 2 3 3" xfId="8936" xr:uid="{00000000-0005-0000-0000-0000BA220000}"/>
    <cellStyle name="Heading 1 2 2 4" xfId="8937" xr:uid="{00000000-0005-0000-0000-0000BB220000}"/>
    <cellStyle name="Heading 1 2 3" xfId="8938" xr:uid="{00000000-0005-0000-0000-0000BC220000}"/>
    <cellStyle name="Heading 1 2 3 2" xfId="8939" xr:uid="{00000000-0005-0000-0000-0000BD220000}"/>
    <cellStyle name="Heading 1 2 3 2 2" xfId="8940" xr:uid="{00000000-0005-0000-0000-0000BE220000}"/>
    <cellStyle name="Heading 1 2 3 3" xfId="8941" xr:uid="{00000000-0005-0000-0000-0000BF220000}"/>
    <cellStyle name="Heading 1 2 3 3 2" xfId="8942" xr:uid="{00000000-0005-0000-0000-0000C0220000}"/>
    <cellStyle name="Heading 1 2 3 3 2 2" xfId="8943" xr:uid="{00000000-0005-0000-0000-0000C1220000}"/>
    <cellStyle name="Heading 1 2 3 3 3" xfId="8944" xr:uid="{00000000-0005-0000-0000-0000C2220000}"/>
    <cellStyle name="Heading 1 2 3 4" xfId="8945" xr:uid="{00000000-0005-0000-0000-0000C3220000}"/>
    <cellStyle name="Heading 1 2 4" xfId="8946" xr:uid="{00000000-0005-0000-0000-0000C4220000}"/>
    <cellStyle name="Heading 1 2 4 2" xfId="8947" xr:uid="{00000000-0005-0000-0000-0000C5220000}"/>
    <cellStyle name="Heading 1 2 4 2 2" xfId="8948" xr:uid="{00000000-0005-0000-0000-0000C6220000}"/>
    <cellStyle name="Heading 1 2 4 3" xfId="8949" xr:uid="{00000000-0005-0000-0000-0000C7220000}"/>
    <cellStyle name="Heading 1 2 5" xfId="8950" xr:uid="{00000000-0005-0000-0000-0000C8220000}"/>
    <cellStyle name="Heading 1 2 5 2" xfId="8951" xr:uid="{00000000-0005-0000-0000-0000C9220000}"/>
    <cellStyle name="Heading 1 2 5 2 2" xfId="8952" xr:uid="{00000000-0005-0000-0000-0000CA220000}"/>
    <cellStyle name="Heading 1 2 5 3" xfId="8953" xr:uid="{00000000-0005-0000-0000-0000CB220000}"/>
    <cellStyle name="Heading 1 2 5 3 2" xfId="8954" xr:uid="{00000000-0005-0000-0000-0000CC220000}"/>
    <cellStyle name="Heading 1 2 5 3 2 2" xfId="8955" xr:uid="{00000000-0005-0000-0000-0000CD220000}"/>
    <cellStyle name="Heading 1 2 5 3 3" xfId="8956" xr:uid="{00000000-0005-0000-0000-0000CE220000}"/>
    <cellStyle name="Heading 1 2 5 4" xfId="8957" xr:uid="{00000000-0005-0000-0000-0000CF220000}"/>
    <cellStyle name="Heading 1 2 6" xfId="8958" xr:uid="{00000000-0005-0000-0000-0000D0220000}"/>
    <cellStyle name="Heading 1 2 6 2" xfId="8959" xr:uid="{00000000-0005-0000-0000-0000D1220000}"/>
    <cellStyle name="Heading 1 2 7" xfId="8960" xr:uid="{00000000-0005-0000-0000-0000D2220000}"/>
    <cellStyle name="Heading 1 2 7 2" xfId="8961" xr:uid="{00000000-0005-0000-0000-0000D3220000}"/>
    <cellStyle name="Heading 1 2 8" xfId="8962" xr:uid="{00000000-0005-0000-0000-0000D4220000}"/>
    <cellStyle name="Heading 1 2 8 2" xfId="8963" xr:uid="{00000000-0005-0000-0000-0000D5220000}"/>
    <cellStyle name="Heading 1 2 8 2 2" xfId="8964" xr:uid="{00000000-0005-0000-0000-0000D6220000}"/>
    <cellStyle name="Heading 1 2 8 3" xfId="8965" xr:uid="{00000000-0005-0000-0000-0000D7220000}"/>
    <cellStyle name="Heading 1 2 9" xfId="8966" xr:uid="{00000000-0005-0000-0000-0000D8220000}"/>
    <cellStyle name="Heading 1 2 9 2" xfId="8967" xr:uid="{00000000-0005-0000-0000-0000D9220000}"/>
    <cellStyle name="Heading 1 2 9 2 2" xfId="8968" xr:uid="{00000000-0005-0000-0000-0000DA220000}"/>
    <cellStyle name="Heading 1 2 9 3" xfId="8969" xr:uid="{00000000-0005-0000-0000-0000DB220000}"/>
    <cellStyle name="Heading 1 3" xfId="8970" xr:uid="{00000000-0005-0000-0000-0000DC220000}"/>
    <cellStyle name="Heading 1 3 2" xfId="8971" xr:uid="{00000000-0005-0000-0000-0000DD220000}"/>
    <cellStyle name="Heading 1 3 2 2" xfId="8972" xr:uid="{00000000-0005-0000-0000-0000DE220000}"/>
    <cellStyle name="Heading 1 3 3" xfId="8973" xr:uid="{00000000-0005-0000-0000-0000DF220000}"/>
    <cellStyle name="Heading 1 3 3 2" xfId="8974" xr:uid="{00000000-0005-0000-0000-0000E0220000}"/>
    <cellStyle name="Heading 1 3 4" xfId="8975" xr:uid="{00000000-0005-0000-0000-0000E1220000}"/>
    <cellStyle name="Heading 1 3 4 2" xfId="8976" xr:uid="{00000000-0005-0000-0000-0000E2220000}"/>
    <cellStyle name="Heading 1 3 4 2 2" xfId="8977" xr:uid="{00000000-0005-0000-0000-0000E3220000}"/>
    <cellStyle name="Heading 1 3 4 3" xfId="8978" xr:uid="{00000000-0005-0000-0000-0000E4220000}"/>
    <cellStyle name="Heading 1 3 5" xfId="8979" xr:uid="{00000000-0005-0000-0000-0000E5220000}"/>
    <cellStyle name="Heading 1 4" xfId="8980" xr:uid="{00000000-0005-0000-0000-0000E6220000}"/>
    <cellStyle name="Heading 1 4 2" xfId="8981" xr:uid="{00000000-0005-0000-0000-0000E7220000}"/>
    <cellStyle name="Heading 1 4 2 2" xfId="8982" xr:uid="{00000000-0005-0000-0000-0000E8220000}"/>
    <cellStyle name="Heading 1 4 3" xfId="8983" xr:uid="{00000000-0005-0000-0000-0000E9220000}"/>
    <cellStyle name="Heading 1 4 3 2" xfId="8984" xr:uid="{00000000-0005-0000-0000-0000EA220000}"/>
    <cellStyle name="Heading 1 4 3 2 2" xfId="8985" xr:uid="{00000000-0005-0000-0000-0000EB220000}"/>
    <cellStyle name="Heading 1 4 3 3" xfId="8986" xr:uid="{00000000-0005-0000-0000-0000EC220000}"/>
    <cellStyle name="Heading 1 4 4" xfId="8987" xr:uid="{00000000-0005-0000-0000-0000ED220000}"/>
    <cellStyle name="Heading 1 5" xfId="8988" xr:uid="{00000000-0005-0000-0000-0000EE220000}"/>
    <cellStyle name="Heading 1 5 2" xfId="8989" xr:uid="{00000000-0005-0000-0000-0000EF220000}"/>
    <cellStyle name="Heading 1 5 2 2" xfId="8990" xr:uid="{00000000-0005-0000-0000-0000F0220000}"/>
    <cellStyle name="Heading 1 5 3" xfId="8991" xr:uid="{00000000-0005-0000-0000-0000F1220000}"/>
    <cellStyle name="Heading 1 5 3 2" xfId="8992" xr:uid="{00000000-0005-0000-0000-0000F2220000}"/>
    <cellStyle name="Heading 1 5 3 2 2" xfId="8993" xr:uid="{00000000-0005-0000-0000-0000F3220000}"/>
    <cellStyle name="Heading 1 5 3 3" xfId="8994" xr:uid="{00000000-0005-0000-0000-0000F4220000}"/>
    <cellStyle name="Heading 1 5 4" xfId="8995" xr:uid="{00000000-0005-0000-0000-0000F5220000}"/>
    <cellStyle name="Heading 1 6" xfId="8996" xr:uid="{00000000-0005-0000-0000-0000F6220000}"/>
    <cellStyle name="Heading 1 6 2" xfId="8997" xr:uid="{00000000-0005-0000-0000-0000F7220000}"/>
    <cellStyle name="Heading 1 6 2 2" xfId="8998" xr:uid="{00000000-0005-0000-0000-0000F8220000}"/>
    <cellStyle name="Heading 1 6 3" xfId="8999" xr:uid="{00000000-0005-0000-0000-0000F9220000}"/>
    <cellStyle name="Heading 1 7" xfId="9000" xr:uid="{00000000-0005-0000-0000-0000FA220000}"/>
    <cellStyle name="Heading 1 7 2" xfId="9001" xr:uid="{00000000-0005-0000-0000-0000FB220000}"/>
    <cellStyle name="Heading 1 8" xfId="9002" xr:uid="{00000000-0005-0000-0000-0000FC220000}"/>
    <cellStyle name="Heading 1 9" xfId="9003" xr:uid="{00000000-0005-0000-0000-0000FD220000}"/>
    <cellStyle name="Heading 2 2" xfId="9004" xr:uid="{00000000-0005-0000-0000-0000FE220000}"/>
    <cellStyle name="Heading 2 2 10" xfId="9005" xr:uid="{00000000-0005-0000-0000-0000FF220000}"/>
    <cellStyle name="Heading 2 2 10 2" xfId="9006" xr:uid="{00000000-0005-0000-0000-000000230000}"/>
    <cellStyle name="Heading 2 2 11" xfId="9007" xr:uid="{00000000-0005-0000-0000-000001230000}"/>
    <cellStyle name="Heading 2 2 12" xfId="9008" xr:uid="{00000000-0005-0000-0000-000002230000}"/>
    <cellStyle name="Heading 2 2 2" xfId="9009" xr:uid="{00000000-0005-0000-0000-000003230000}"/>
    <cellStyle name="Heading 2 2 2 2" xfId="9010" xr:uid="{00000000-0005-0000-0000-000004230000}"/>
    <cellStyle name="Heading 2 2 2 2 2" xfId="9011" xr:uid="{00000000-0005-0000-0000-000005230000}"/>
    <cellStyle name="Heading 2 2 2 3" xfId="9012" xr:uid="{00000000-0005-0000-0000-000006230000}"/>
    <cellStyle name="Heading 2 2 2 3 2" xfId="9013" xr:uid="{00000000-0005-0000-0000-000007230000}"/>
    <cellStyle name="Heading 2 2 2 3 2 2" xfId="9014" xr:uid="{00000000-0005-0000-0000-000008230000}"/>
    <cellStyle name="Heading 2 2 2 3 3" xfId="9015" xr:uid="{00000000-0005-0000-0000-000009230000}"/>
    <cellStyle name="Heading 2 2 2 4" xfId="9016" xr:uid="{00000000-0005-0000-0000-00000A230000}"/>
    <cellStyle name="Heading 2 2 3" xfId="9017" xr:uid="{00000000-0005-0000-0000-00000B230000}"/>
    <cellStyle name="Heading 2 2 3 2" xfId="9018" xr:uid="{00000000-0005-0000-0000-00000C230000}"/>
    <cellStyle name="Heading 2 2 3 2 2" xfId="9019" xr:uid="{00000000-0005-0000-0000-00000D230000}"/>
    <cellStyle name="Heading 2 2 3 3" xfId="9020" xr:uid="{00000000-0005-0000-0000-00000E230000}"/>
    <cellStyle name="Heading 2 2 3 3 2" xfId="9021" xr:uid="{00000000-0005-0000-0000-00000F230000}"/>
    <cellStyle name="Heading 2 2 3 3 2 2" xfId="9022" xr:uid="{00000000-0005-0000-0000-000010230000}"/>
    <cellStyle name="Heading 2 2 3 3 3" xfId="9023" xr:uid="{00000000-0005-0000-0000-000011230000}"/>
    <cellStyle name="Heading 2 2 3 4" xfId="9024" xr:uid="{00000000-0005-0000-0000-000012230000}"/>
    <cellStyle name="Heading 2 2 4" xfId="9025" xr:uid="{00000000-0005-0000-0000-000013230000}"/>
    <cellStyle name="Heading 2 2 4 2" xfId="9026" xr:uid="{00000000-0005-0000-0000-000014230000}"/>
    <cellStyle name="Heading 2 2 4 2 2" xfId="9027" xr:uid="{00000000-0005-0000-0000-000015230000}"/>
    <cellStyle name="Heading 2 2 4 3" xfId="9028" xr:uid="{00000000-0005-0000-0000-000016230000}"/>
    <cellStyle name="Heading 2 2 5" xfId="9029" xr:uid="{00000000-0005-0000-0000-000017230000}"/>
    <cellStyle name="Heading 2 2 5 2" xfId="9030" xr:uid="{00000000-0005-0000-0000-000018230000}"/>
    <cellStyle name="Heading 2 2 5 2 2" xfId="9031" xr:uid="{00000000-0005-0000-0000-000019230000}"/>
    <cellStyle name="Heading 2 2 5 3" xfId="9032" xr:uid="{00000000-0005-0000-0000-00001A230000}"/>
    <cellStyle name="Heading 2 2 5 3 2" xfId="9033" xr:uid="{00000000-0005-0000-0000-00001B230000}"/>
    <cellStyle name="Heading 2 2 5 3 2 2" xfId="9034" xr:uid="{00000000-0005-0000-0000-00001C230000}"/>
    <cellStyle name="Heading 2 2 5 3 3" xfId="9035" xr:uid="{00000000-0005-0000-0000-00001D230000}"/>
    <cellStyle name="Heading 2 2 5 4" xfId="9036" xr:uid="{00000000-0005-0000-0000-00001E230000}"/>
    <cellStyle name="Heading 2 2 6" xfId="9037" xr:uid="{00000000-0005-0000-0000-00001F230000}"/>
    <cellStyle name="Heading 2 2 6 2" xfId="9038" xr:uid="{00000000-0005-0000-0000-000020230000}"/>
    <cellStyle name="Heading 2 2 6 2 2" xfId="9039" xr:uid="{00000000-0005-0000-0000-000021230000}"/>
    <cellStyle name="Heading 2 2 6 3" xfId="9040" xr:uid="{00000000-0005-0000-0000-000022230000}"/>
    <cellStyle name="Heading 2 2 6 3 2" xfId="9041" xr:uid="{00000000-0005-0000-0000-000023230000}"/>
    <cellStyle name="Heading 2 2 6 4" xfId="9042" xr:uid="{00000000-0005-0000-0000-000024230000}"/>
    <cellStyle name="Heading 2 2 7" xfId="9043" xr:uid="{00000000-0005-0000-0000-000025230000}"/>
    <cellStyle name="Heading 2 2 7 2" xfId="9044" xr:uid="{00000000-0005-0000-0000-000026230000}"/>
    <cellStyle name="Heading 2 2 8" xfId="9045" xr:uid="{00000000-0005-0000-0000-000027230000}"/>
    <cellStyle name="Heading 2 2 8 2" xfId="9046" xr:uid="{00000000-0005-0000-0000-000028230000}"/>
    <cellStyle name="Heading 2 2 8 2 2" xfId="9047" xr:uid="{00000000-0005-0000-0000-000029230000}"/>
    <cellStyle name="Heading 2 2 8 3" xfId="9048" xr:uid="{00000000-0005-0000-0000-00002A230000}"/>
    <cellStyle name="Heading 2 2 9" xfId="9049" xr:uid="{00000000-0005-0000-0000-00002B230000}"/>
    <cellStyle name="Heading 2 2 9 2" xfId="9050" xr:uid="{00000000-0005-0000-0000-00002C230000}"/>
    <cellStyle name="Heading 2 2 9 2 2" xfId="9051" xr:uid="{00000000-0005-0000-0000-00002D230000}"/>
    <cellStyle name="Heading 2 2 9 3" xfId="9052" xr:uid="{00000000-0005-0000-0000-00002E230000}"/>
    <cellStyle name="Heading 2 3" xfId="9053" xr:uid="{00000000-0005-0000-0000-00002F230000}"/>
    <cellStyle name="Heading 2 3 2" xfId="9054" xr:uid="{00000000-0005-0000-0000-000030230000}"/>
    <cellStyle name="Heading 2 3 2 2" xfId="9055" xr:uid="{00000000-0005-0000-0000-000031230000}"/>
    <cellStyle name="Heading 2 3 3" xfId="9056" xr:uid="{00000000-0005-0000-0000-000032230000}"/>
    <cellStyle name="Heading 2 3 3 2" xfId="9057" xr:uid="{00000000-0005-0000-0000-000033230000}"/>
    <cellStyle name="Heading 2 3 4" xfId="9058" xr:uid="{00000000-0005-0000-0000-000034230000}"/>
    <cellStyle name="Heading 2 3 4 2" xfId="9059" xr:uid="{00000000-0005-0000-0000-000035230000}"/>
    <cellStyle name="Heading 2 3 4 2 2" xfId="9060" xr:uid="{00000000-0005-0000-0000-000036230000}"/>
    <cellStyle name="Heading 2 3 4 3" xfId="9061" xr:uid="{00000000-0005-0000-0000-000037230000}"/>
    <cellStyle name="Heading 2 3 5" xfId="9062" xr:uid="{00000000-0005-0000-0000-000038230000}"/>
    <cellStyle name="Heading 2 4" xfId="9063" xr:uid="{00000000-0005-0000-0000-000039230000}"/>
    <cellStyle name="Heading 2 4 2" xfId="9064" xr:uid="{00000000-0005-0000-0000-00003A230000}"/>
    <cellStyle name="Heading 2 4 2 2" xfId="9065" xr:uid="{00000000-0005-0000-0000-00003B230000}"/>
    <cellStyle name="Heading 2 4 3" xfId="9066" xr:uid="{00000000-0005-0000-0000-00003C230000}"/>
    <cellStyle name="Heading 2 4 3 2" xfId="9067" xr:uid="{00000000-0005-0000-0000-00003D230000}"/>
    <cellStyle name="Heading 2 4 3 2 2" xfId="9068" xr:uid="{00000000-0005-0000-0000-00003E230000}"/>
    <cellStyle name="Heading 2 4 3 3" xfId="9069" xr:uid="{00000000-0005-0000-0000-00003F230000}"/>
    <cellStyle name="Heading 2 4 4" xfId="9070" xr:uid="{00000000-0005-0000-0000-000040230000}"/>
    <cellStyle name="Heading 2 5" xfId="9071" xr:uid="{00000000-0005-0000-0000-000041230000}"/>
    <cellStyle name="Heading 2 5 2" xfId="9072" xr:uid="{00000000-0005-0000-0000-000042230000}"/>
    <cellStyle name="Heading 2 5 2 2" xfId="9073" xr:uid="{00000000-0005-0000-0000-000043230000}"/>
    <cellStyle name="Heading 2 5 3" xfId="9074" xr:uid="{00000000-0005-0000-0000-000044230000}"/>
    <cellStyle name="Heading 2 5 3 2" xfId="9075" xr:uid="{00000000-0005-0000-0000-000045230000}"/>
    <cellStyle name="Heading 2 5 3 2 2" xfId="9076" xr:uid="{00000000-0005-0000-0000-000046230000}"/>
    <cellStyle name="Heading 2 5 3 3" xfId="9077" xr:uid="{00000000-0005-0000-0000-000047230000}"/>
    <cellStyle name="Heading 2 5 4" xfId="9078" xr:uid="{00000000-0005-0000-0000-000048230000}"/>
    <cellStyle name="Heading 2 6" xfId="9079" xr:uid="{00000000-0005-0000-0000-000049230000}"/>
    <cellStyle name="Heading 2 6 2" xfId="9080" xr:uid="{00000000-0005-0000-0000-00004A230000}"/>
    <cellStyle name="Heading 2 6 2 2" xfId="9081" xr:uid="{00000000-0005-0000-0000-00004B230000}"/>
    <cellStyle name="Heading 2 6 3" xfId="9082" xr:uid="{00000000-0005-0000-0000-00004C230000}"/>
    <cellStyle name="Heading 2 7" xfId="9083" xr:uid="{00000000-0005-0000-0000-00004D230000}"/>
    <cellStyle name="Heading 2 7 2" xfId="9084" xr:uid="{00000000-0005-0000-0000-00004E230000}"/>
    <cellStyle name="Heading 2 8" xfId="9085" xr:uid="{00000000-0005-0000-0000-00004F230000}"/>
    <cellStyle name="Heading 2 9" xfId="9086" xr:uid="{00000000-0005-0000-0000-000050230000}"/>
    <cellStyle name="Heading 3 2" xfId="9087" xr:uid="{00000000-0005-0000-0000-000051230000}"/>
    <cellStyle name="Heading 3 2 10" xfId="9088" xr:uid="{00000000-0005-0000-0000-000052230000}"/>
    <cellStyle name="Heading 3 2 10 2" xfId="9089" xr:uid="{00000000-0005-0000-0000-000053230000}"/>
    <cellStyle name="Heading 3 2 11" xfId="9090" xr:uid="{00000000-0005-0000-0000-000054230000}"/>
    <cellStyle name="Heading 3 2 12" xfId="9091" xr:uid="{00000000-0005-0000-0000-000055230000}"/>
    <cellStyle name="Heading 3 2 2" xfId="9092" xr:uid="{00000000-0005-0000-0000-000056230000}"/>
    <cellStyle name="Heading 3 2 2 2" xfId="9093" xr:uid="{00000000-0005-0000-0000-000057230000}"/>
    <cellStyle name="Heading 3 2 2 2 2" xfId="9094" xr:uid="{00000000-0005-0000-0000-000058230000}"/>
    <cellStyle name="Heading 3 2 2 3" xfId="9095" xr:uid="{00000000-0005-0000-0000-000059230000}"/>
    <cellStyle name="Heading 3 2 2 3 2" xfId="9096" xr:uid="{00000000-0005-0000-0000-00005A230000}"/>
    <cellStyle name="Heading 3 2 2 3 2 2" xfId="9097" xr:uid="{00000000-0005-0000-0000-00005B230000}"/>
    <cellStyle name="Heading 3 2 2 3 3" xfId="9098" xr:uid="{00000000-0005-0000-0000-00005C230000}"/>
    <cellStyle name="Heading 3 2 2 4" xfId="9099" xr:uid="{00000000-0005-0000-0000-00005D230000}"/>
    <cellStyle name="Heading 3 2 3" xfId="9100" xr:uid="{00000000-0005-0000-0000-00005E230000}"/>
    <cellStyle name="Heading 3 2 3 2" xfId="9101" xr:uid="{00000000-0005-0000-0000-00005F230000}"/>
    <cellStyle name="Heading 3 2 3 2 2" xfId="9102" xr:uid="{00000000-0005-0000-0000-000060230000}"/>
    <cellStyle name="Heading 3 2 3 3" xfId="9103" xr:uid="{00000000-0005-0000-0000-000061230000}"/>
    <cellStyle name="Heading 3 2 3 3 2" xfId="9104" xr:uid="{00000000-0005-0000-0000-000062230000}"/>
    <cellStyle name="Heading 3 2 3 3 2 2" xfId="9105" xr:uid="{00000000-0005-0000-0000-000063230000}"/>
    <cellStyle name="Heading 3 2 3 3 3" xfId="9106" xr:uid="{00000000-0005-0000-0000-000064230000}"/>
    <cellStyle name="Heading 3 2 3 4" xfId="9107" xr:uid="{00000000-0005-0000-0000-000065230000}"/>
    <cellStyle name="Heading 3 2 4" xfId="9108" xr:uid="{00000000-0005-0000-0000-000066230000}"/>
    <cellStyle name="Heading 3 2 4 2" xfId="9109" xr:uid="{00000000-0005-0000-0000-000067230000}"/>
    <cellStyle name="Heading 3 2 4 2 2" xfId="9110" xr:uid="{00000000-0005-0000-0000-000068230000}"/>
    <cellStyle name="Heading 3 2 4 3" xfId="9111" xr:uid="{00000000-0005-0000-0000-000069230000}"/>
    <cellStyle name="Heading 3 2 5" xfId="9112" xr:uid="{00000000-0005-0000-0000-00006A230000}"/>
    <cellStyle name="Heading 3 2 5 2" xfId="9113" xr:uid="{00000000-0005-0000-0000-00006B230000}"/>
    <cellStyle name="Heading 3 2 5 2 2" xfId="9114" xr:uid="{00000000-0005-0000-0000-00006C230000}"/>
    <cellStyle name="Heading 3 2 5 3" xfId="9115" xr:uid="{00000000-0005-0000-0000-00006D230000}"/>
    <cellStyle name="Heading 3 2 5 3 2" xfId="9116" xr:uid="{00000000-0005-0000-0000-00006E230000}"/>
    <cellStyle name="Heading 3 2 5 3 2 2" xfId="9117" xr:uid="{00000000-0005-0000-0000-00006F230000}"/>
    <cellStyle name="Heading 3 2 5 3 3" xfId="9118" xr:uid="{00000000-0005-0000-0000-000070230000}"/>
    <cellStyle name="Heading 3 2 5 4" xfId="9119" xr:uid="{00000000-0005-0000-0000-000071230000}"/>
    <cellStyle name="Heading 3 2 6" xfId="9120" xr:uid="{00000000-0005-0000-0000-000072230000}"/>
    <cellStyle name="Heading 3 2 6 2" xfId="9121" xr:uid="{00000000-0005-0000-0000-000073230000}"/>
    <cellStyle name="Heading 3 2 6 2 2" xfId="9122" xr:uid="{00000000-0005-0000-0000-000074230000}"/>
    <cellStyle name="Heading 3 2 6 3" xfId="9123" xr:uid="{00000000-0005-0000-0000-000075230000}"/>
    <cellStyle name="Heading 3 2 6 3 2" xfId="9124" xr:uid="{00000000-0005-0000-0000-000076230000}"/>
    <cellStyle name="Heading 3 2 6 4" xfId="9125" xr:uid="{00000000-0005-0000-0000-000077230000}"/>
    <cellStyle name="Heading 3 2 7" xfId="9126" xr:uid="{00000000-0005-0000-0000-000078230000}"/>
    <cellStyle name="Heading 3 2 7 2" xfId="9127" xr:uid="{00000000-0005-0000-0000-000079230000}"/>
    <cellStyle name="Heading 3 2 8" xfId="9128" xr:uid="{00000000-0005-0000-0000-00007A230000}"/>
    <cellStyle name="Heading 3 2 8 2" xfId="9129" xr:uid="{00000000-0005-0000-0000-00007B230000}"/>
    <cellStyle name="Heading 3 2 8 2 2" xfId="9130" xr:uid="{00000000-0005-0000-0000-00007C230000}"/>
    <cellStyle name="Heading 3 2 8 3" xfId="9131" xr:uid="{00000000-0005-0000-0000-00007D230000}"/>
    <cellStyle name="Heading 3 2 9" xfId="9132" xr:uid="{00000000-0005-0000-0000-00007E230000}"/>
    <cellStyle name="Heading 3 2 9 2" xfId="9133" xr:uid="{00000000-0005-0000-0000-00007F230000}"/>
    <cellStyle name="Heading 3 2 9 2 2" xfId="9134" xr:uid="{00000000-0005-0000-0000-000080230000}"/>
    <cellStyle name="Heading 3 2 9 3" xfId="9135" xr:uid="{00000000-0005-0000-0000-000081230000}"/>
    <cellStyle name="Heading 3 3" xfId="9136" xr:uid="{00000000-0005-0000-0000-000082230000}"/>
    <cellStyle name="Heading 3 3 2" xfId="9137" xr:uid="{00000000-0005-0000-0000-000083230000}"/>
    <cellStyle name="Heading 3 3 2 2" xfId="9138" xr:uid="{00000000-0005-0000-0000-000084230000}"/>
    <cellStyle name="Heading 3 3 3" xfId="9139" xr:uid="{00000000-0005-0000-0000-000085230000}"/>
    <cellStyle name="Heading 3 3 3 2" xfId="9140" xr:uid="{00000000-0005-0000-0000-000086230000}"/>
    <cellStyle name="Heading 3 3 4" xfId="9141" xr:uid="{00000000-0005-0000-0000-000087230000}"/>
    <cellStyle name="Heading 3 3 4 2" xfId="9142" xr:uid="{00000000-0005-0000-0000-000088230000}"/>
    <cellStyle name="Heading 3 3 4 2 2" xfId="9143" xr:uid="{00000000-0005-0000-0000-000089230000}"/>
    <cellStyle name="Heading 3 3 4 3" xfId="9144" xr:uid="{00000000-0005-0000-0000-00008A230000}"/>
    <cellStyle name="Heading 3 3 5" xfId="9145" xr:uid="{00000000-0005-0000-0000-00008B230000}"/>
    <cellStyle name="Heading 3 4" xfId="9146" xr:uid="{00000000-0005-0000-0000-00008C230000}"/>
    <cellStyle name="Heading 3 4 2" xfId="9147" xr:uid="{00000000-0005-0000-0000-00008D230000}"/>
    <cellStyle name="Heading 3 4 2 2" xfId="9148" xr:uid="{00000000-0005-0000-0000-00008E230000}"/>
    <cellStyle name="Heading 3 4 3" xfId="9149" xr:uid="{00000000-0005-0000-0000-00008F230000}"/>
    <cellStyle name="Heading 3 4 3 2" xfId="9150" xr:uid="{00000000-0005-0000-0000-000090230000}"/>
    <cellStyle name="Heading 3 4 3 2 2" xfId="9151" xr:uid="{00000000-0005-0000-0000-000091230000}"/>
    <cellStyle name="Heading 3 4 3 3" xfId="9152" xr:uid="{00000000-0005-0000-0000-000092230000}"/>
    <cellStyle name="Heading 3 4 4" xfId="9153" xr:uid="{00000000-0005-0000-0000-000093230000}"/>
    <cellStyle name="Heading 3 5" xfId="9154" xr:uid="{00000000-0005-0000-0000-000094230000}"/>
    <cellStyle name="Heading 3 5 2" xfId="9155" xr:uid="{00000000-0005-0000-0000-000095230000}"/>
    <cellStyle name="Heading 3 5 2 2" xfId="9156" xr:uid="{00000000-0005-0000-0000-000096230000}"/>
    <cellStyle name="Heading 3 5 3" xfId="9157" xr:uid="{00000000-0005-0000-0000-000097230000}"/>
    <cellStyle name="Heading 3 5 3 2" xfId="9158" xr:uid="{00000000-0005-0000-0000-000098230000}"/>
    <cellStyle name="Heading 3 5 3 2 2" xfId="9159" xr:uid="{00000000-0005-0000-0000-000099230000}"/>
    <cellStyle name="Heading 3 5 3 3" xfId="9160" xr:uid="{00000000-0005-0000-0000-00009A230000}"/>
    <cellStyle name="Heading 3 5 4" xfId="9161" xr:uid="{00000000-0005-0000-0000-00009B230000}"/>
    <cellStyle name="Heading 3 6" xfId="9162" xr:uid="{00000000-0005-0000-0000-00009C230000}"/>
    <cellStyle name="Heading 3 6 2" xfId="9163" xr:uid="{00000000-0005-0000-0000-00009D230000}"/>
    <cellStyle name="Heading 3 6 2 2" xfId="9164" xr:uid="{00000000-0005-0000-0000-00009E230000}"/>
    <cellStyle name="Heading 3 6 3" xfId="9165" xr:uid="{00000000-0005-0000-0000-00009F230000}"/>
    <cellStyle name="Heading 3 7" xfId="9166" xr:uid="{00000000-0005-0000-0000-0000A0230000}"/>
    <cellStyle name="Heading 3 7 2" xfId="9167" xr:uid="{00000000-0005-0000-0000-0000A1230000}"/>
    <cellStyle name="Heading 3 8" xfId="9168" xr:uid="{00000000-0005-0000-0000-0000A2230000}"/>
    <cellStyle name="Heading 3 9" xfId="9169" xr:uid="{00000000-0005-0000-0000-0000A3230000}"/>
    <cellStyle name="Heading 4 2" xfId="9170" xr:uid="{00000000-0005-0000-0000-0000A4230000}"/>
    <cellStyle name="Heading 4 2 10" xfId="9171" xr:uid="{00000000-0005-0000-0000-0000A5230000}"/>
    <cellStyle name="Heading 4 2 10 2" xfId="9172" xr:uid="{00000000-0005-0000-0000-0000A6230000}"/>
    <cellStyle name="Heading 4 2 11" xfId="9173" xr:uid="{00000000-0005-0000-0000-0000A7230000}"/>
    <cellStyle name="Heading 4 2 12" xfId="9174" xr:uid="{00000000-0005-0000-0000-0000A8230000}"/>
    <cellStyle name="Heading 4 2 2" xfId="9175" xr:uid="{00000000-0005-0000-0000-0000A9230000}"/>
    <cellStyle name="Heading 4 2 2 2" xfId="9176" xr:uid="{00000000-0005-0000-0000-0000AA230000}"/>
    <cellStyle name="Heading 4 2 2 2 2" xfId="9177" xr:uid="{00000000-0005-0000-0000-0000AB230000}"/>
    <cellStyle name="Heading 4 2 2 3" xfId="9178" xr:uid="{00000000-0005-0000-0000-0000AC230000}"/>
    <cellStyle name="Heading 4 2 2 3 2" xfId="9179" xr:uid="{00000000-0005-0000-0000-0000AD230000}"/>
    <cellStyle name="Heading 4 2 2 3 2 2" xfId="9180" xr:uid="{00000000-0005-0000-0000-0000AE230000}"/>
    <cellStyle name="Heading 4 2 2 3 3" xfId="9181" xr:uid="{00000000-0005-0000-0000-0000AF230000}"/>
    <cellStyle name="Heading 4 2 2 4" xfId="9182" xr:uid="{00000000-0005-0000-0000-0000B0230000}"/>
    <cellStyle name="Heading 4 2 3" xfId="9183" xr:uid="{00000000-0005-0000-0000-0000B1230000}"/>
    <cellStyle name="Heading 4 2 3 2" xfId="9184" xr:uid="{00000000-0005-0000-0000-0000B2230000}"/>
    <cellStyle name="Heading 4 2 3 2 2" xfId="9185" xr:uid="{00000000-0005-0000-0000-0000B3230000}"/>
    <cellStyle name="Heading 4 2 3 3" xfId="9186" xr:uid="{00000000-0005-0000-0000-0000B4230000}"/>
    <cellStyle name="Heading 4 2 3 3 2" xfId="9187" xr:uid="{00000000-0005-0000-0000-0000B5230000}"/>
    <cellStyle name="Heading 4 2 3 3 2 2" xfId="9188" xr:uid="{00000000-0005-0000-0000-0000B6230000}"/>
    <cellStyle name="Heading 4 2 3 3 3" xfId="9189" xr:uid="{00000000-0005-0000-0000-0000B7230000}"/>
    <cellStyle name="Heading 4 2 3 4" xfId="9190" xr:uid="{00000000-0005-0000-0000-0000B8230000}"/>
    <cellStyle name="Heading 4 2 4" xfId="9191" xr:uid="{00000000-0005-0000-0000-0000B9230000}"/>
    <cellStyle name="Heading 4 2 4 2" xfId="9192" xr:uid="{00000000-0005-0000-0000-0000BA230000}"/>
    <cellStyle name="Heading 4 2 4 2 2" xfId="9193" xr:uid="{00000000-0005-0000-0000-0000BB230000}"/>
    <cellStyle name="Heading 4 2 4 3" xfId="9194" xr:uid="{00000000-0005-0000-0000-0000BC230000}"/>
    <cellStyle name="Heading 4 2 5" xfId="9195" xr:uid="{00000000-0005-0000-0000-0000BD230000}"/>
    <cellStyle name="Heading 4 2 5 2" xfId="9196" xr:uid="{00000000-0005-0000-0000-0000BE230000}"/>
    <cellStyle name="Heading 4 2 5 2 2" xfId="9197" xr:uid="{00000000-0005-0000-0000-0000BF230000}"/>
    <cellStyle name="Heading 4 2 5 3" xfId="9198" xr:uid="{00000000-0005-0000-0000-0000C0230000}"/>
    <cellStyle name="Heading 4 2 5 3 2" xfId="9199" xr:uid="{00000000-0005-0000-0000-0000C1230000}"/>
    <cellStyle name="Heading 4 2 5 3 2 2" xfId="9200" xr:uid="{00000000-0005-0000-0000-0000C2230000}"/>
    <cellStyle name="Heading 4 2 5 3 3" xfId="9201" xr:uid="{00000000-0005-0000-0000-0000C3230000}"/>
    <cellStyle name="Heading 4 2 5 4" xfId="9202" xr:uid="{00000000-0005-0000-0000-0000C4230000}"/>
    <cellStyle name="Heading 4 2 6" xfId="9203" xr:uid="{00000000-0005-0000-0000-0000C5230000}"/>
    <cellStyle name="Heading 4 2 6 2" xfId="9204" xr:uid="{00000000-0005-0000-0000-0000C6230000}"/>
    <cellStyle name="Heading 4 2 7" xfId="9205" xr:uid="{00000000-0005-0000-0000-0000C7230000}"/>
    <cellStyle name="Heading 4 2 7 2" xfId="9206" xr:uid="{00000000-0005-0000-0000-0000C8230000}"/>
    <cellStyle name="Heading 4 2 8" xfId="9207" xr:uid="{00000000-0005-0000-0000-0000C9230000}"/>
    <cellStyle name="Heading 4 2 8 2" xfId="9208" xr:uid="{00000000-0005-0000-0000-0000CA230000}"/>
    <cellStyle name="Heading 4 2 8 2 2" xfId="9209" xr:uid="{00000000-0005-0000-0000-0000CB230000}"/>
    <cellStyle name="Heading 4 2 8 3" xfId="9210" xr:uid="{00000000-0005-0000-0000-0000CC230000}"/>
    <cellStyle name="Heading 4 2 9" xfId="9211" xr:uid="{00000000-0005-0000-0000-0000CD230000}"/>
    <cellStyle name="Heading 4 2 9 2" xfId="9212" xr:uid="{00000000-0005-0000-0000-0000CE230000}"/>
    <cellStyle name="Heading 4 2 9 2 2" xfId="9213" xr:uid="{00000000-0005-0000-0000-0000CF230000}"/>
    <cellStyle name="Heading 4 2 9 3" xfId="9214" xr:uid="{00000000-0005-0000-0000-0000D0230000}"/>
    <cellStyle name="Heading 4 3" xfId="9215" xr:uid="{00000000-0005-0000-0000-0000D1230000}"/>
    <cellStyle name="Heading 4 3 2" xfId="9216" xr:uid="{00000000-0005-0000-0000-0000D2230000}"/>
    <cellStyle name="Heading 4 3 2 2" xfId="9217" xr:uid="{00000000-0005-0000-0000-0000D3230000}"/>
    <cellStyle name="Heading 4 3 3" xfId="9218" xr:uid="{00000000-0005-0000-0000-0000D4230000}"/>
    <cellStyle name="Heading 4 3 3 2" xfId="9219" xr:uid="{00000000-0005-0000-0000-0000D5230000}"/>
    <cellStyle name="Heading 4 3 4" xfId="9220" xr:uid="{00000000-0005-0000-0000-0000D6230000}"/>
    <cellStyle name="Heading 4 3 4 2" xfId="9221" xr:uid="{00000000-0005-0000-0000-0000D7230000}"/>
    <cellStyle name="Heading 4 3 4 2 2" xfId="9222" xr:uid="{00000000-0005-0000-0000-0000D8230000}"/>
    <cellStyle name="Heading 4 3 4 3" xfId="9223" xr:uid="{00000000-0005-0000-0000-0000D9230000}"/>
    <cellStyle name="Heading 4 3 5" xfId="9224" xr:uid="{00000000-0005-0000-0000-0000DA230000}"/>
    <cellStyle name="Heading 4 4" xfId="9225" xr:uid="{00000000-0005-0000-0000-0000DB230000}"/>
    <cellStyle name="Heading 4 4 2" xfId="9226" xr:uid="{00000000-0005-0000-0000-0000DC230000}"/>
    <cellStyle name="Heading 4 4 2 2" xfId="9227" xr:uid="{00000000-0005-0000-0000-0000DD230000}"/>
    <cellStyle name="Heading 4 4 3" xfId="9228" xr:uid="{00000000-0005-0000-0000-0000DE230000}"/>
    <cellStyle name="Heading 4 4 3 2" xfId="9229" xr:uid="{00000000-0005-0000-0000-0000DF230000}"/>
    <cellStyle name="Heading 4 4 3 2 2" xfId="9230" xr:uid="{00000000-0005-0000-0000-0000E0230000}"/>
    <cellStyle name="Heading 4 4 3 3" xfId="9231" xr:uid="{00000000-0005-0000-0000-0000E1230000}"/>
    <cellStyle name="Heading 4 4 4" xfId="9232" xr:uid="{00000000-0005-0000-0000-0000E2230000}"/>
    <cellStyle name="Heading 4 5" xfId="9233" xr:uid="{00000000-0005-0000-0000-0000E3230000}"/>
    <cellStyle name="Heading 4 5 2" xfId="9234" xr:uid="{00000000-0005-0000-0000-0000E4230000}"/>
    <cellStyle name="Heading 4 5 2 2" xfId="9235" xr:uid="{00000000-0005-0000-0000-0000E5230000}"/>
    <cellStyle name="Heading 4 5 3" xfId="9236" xr:uid="{00000000-0005-0000-0000-0000E6230000}"/>
    <cellStyle name="Heading 4 5 3 2" xfId="9237" xr:uid="{00000000-0005-0000-0000-0000E7230000}"/>
    <cellStyle name="Heading 4 5 3 2 2" xfId="9238" xr:uid="{00000000-0005-0000-0000-0000E8230000}"/>
    <cellStyle name="Heading 4 5 3 3" xfId="9239" xr:uid="{00000000-0005-0000-0000-0000E9230000}"/>
    <cellStyle name="Heading 4 5 4" xfId="9240" xr:uid="{00000000-0005-0000-0000-0000EA230000}"/>
    <cellStyle name="Heading 4 6" xfId="9241" xr:uid="{00000000-0005-0000-0000-0000EB230000}"/>
    <cellStyle name="Heading 4 6 2" xfId="9242" xr:uid="{00000000-0005-0000-0000-0000EC230000}"/>
    <cellStyle name="Heading 4 6 2 2" xfId="9243" xr:uid="{00000000-0005-0000-0000-0000ED230000}"/>
    <cellStyle name="Heading 4 6 3" xfId="9244" xr:uid="{00000000-0005-0000-0000-0000EE230000}"/>
    <cellStyle name="Heading 4 7" xfId="9245" xr:uid="{00000000-0005-0000-0000-0000EF230000}"/>
    <cellStyle name="Heading 4 7 2" xfId="9246" xr:uid="{00000000-0005-0000-0000-0000F0230000}"/>
    <cellStyle name="Heading 4 8" xfId="9247" xr:uid="{00000000-0005-0000-0000-0000F1230000}"/>
    <cellStyle name="Heading 4 9" xfId="9248" xr:uid="{00000000-0005-0000-0000-0000F2230000}"/>
    <cellStyle name="Heading1" xfId="9249" xr:uid="{00000000-0005-0000-0000-0000F3230000}"/>
    <cellStyle name="Heading1 2" xfId="9250" xr:uid="{00000000-0005-0000-0000-0000F4230000}"/>
    <cellStyle name="Heading1 2 2" xfId="9251" xr:uid="{00000000-0005-0000-0000-0000F5230000}"/>
    <cellStyle name="Heading1 3" xfId="9252" xr:uid="{00000000-0005-0000-0000-0000F6230000}"/>
    <cellStyle name="Heading1 3 2" xfId="9253" xr:uid="{00000000-0005-0000-0000-0000F7230000}"/>
    <cellStyle name="Heading1 4" xfId="9254" xr:uid="{00000000-0005-0000-0000-0000F8230000}"/>
    <cellStyle name="Heading1 5" xfId="9255" xr:uid="{00000000-0005-0000-0000-0000F9230000}"/>
    <cellStyle name="Heading2" xfId="9256" xr:uid="{00000000-0005-0000-0000-0000FA230000}"/>
    <cellStyle name="Heading2 2" xfId="9257" xr:uid="{00000000-0005-0000-0000-0000FB230000}"/>
    <cellStyle name="Heading2 2 2" xfId="9258" xr:uid="{00000000-0005-0000-0000-0000FC230000}"/>
    <cellStyle name="Heading2 3" xfId="9259" xr:uid="{00000000-0005-0000-0000-0000FD230000}"/>
    <cellStyle name="Heading2 3 2" xfId="9260" xr:uid="{00000000-0005-0000-0000-0000FE230000}"/>
    <cellStyle name="Heading2 4" xfId="9261" xr:uid="{00000000-0005-0000-0000-0000FF230000}"/>
    <cellStyle name="Heading2 5" xfId="9262" xr:uid="{00000000-0005-0000-0000-000000240000}"/>
    <cellStyle name="HEADINGS" xfId="9263" xr:uid="{00000000-0005-0000-0000-000001240000}"/>
    <cellStyle name="HEADINGS 2" xfId="9264" xr:uid="{00000000-0005-0000-0000-000002240000}"/>
    <cellStyle name="HEADINGS 2 2" xfId="9265" xr:uid="{00000000-0005-0000-0000-000003240000}"/>
    <cellStyle name="HEADINGS 2 2 2" xfId="9266" xr:uid="{00000000-0005-0000-0000-000004240000}"/>
    <cellStyle name="HEADINGS 2 3" xfId="9267" xr:uid="{00000000-0005-0000-0000-000005240000}"/>
    <cellStyle name="HEADINGS 2 3 2" xfId="9268" xr:uid="{00000000-0005-0000-0000-000006240000}"/>
    <cellStyle name="HEADINGS 2 3 2 2" xfId="9269" xr:uid="{00000000-0005-0000-0000-000007240000}"/>
    <cellStyle name="HEADINGS 2 3 3" xfId="9270" xr:uid="{00000000-0005-0000-0000-000008240000}"/>
    <cellStyle name="HEADINGS 2 4" xfId="9271" xr:uid="{00000000-0005-0000-0000-000009240000}"/>
    <cellStyle name="HEADINGS 3" xfId="9272" xr:uid="{00000000-0005-0000-0000-00000A240000}"/>
    <cellStyle name="HEADINGS 3 2" xfId="9273" xr:uid="{00000000-0005-0000-0000-00000B240000}"/>
    <cellStyle name="HEADINGS 3 2 2" xfId="9274" xr:uid="{00000000-0005-0000-0000-00000C240000}"/>
    <cellStyle name="HEADINGS 3 3" xfId="9275" xr:uid="{00000000-0005-0000-0000-00000D240000}"/>
    <cellStyle name="HEADINGS 4" xfId="9276" xr:uid="{00000000-0005-0000-0000-00000E240000}"/>
    <cellStyle name="HEADINGS 4 2" xfId="9277" xr:uid="{00000000-0005-0000-0000-00000F240000}"/>
    <cellStyle name="HEADINGS 4 2 2" xfId="9278" xr:uid="{00000000-0005-0000-0000-000010240000}"/>
    <cellStyle name="HEADINGS 4 3" xfId="9279" xr:uid="{00000000-0005-0000-0000-000011240000}"/>
    <cellStyle name="HEADINGS 5" xfId="9280" xr:uid="{00000000-0005-0000-0000-000012240000}"/>
    <cellStyle name="HEADINGS 5 2" xfId="9281" xr:uid="{00000000-0005-0000-0000-000013240000}"/>
    <cellStyle name="HEADINGS 6" xfId="9282" xr:uid="{00000000-0005-0000-0000-000014240000}"/>
    <cellStyle name="HEADINGS 6 2" xfId="9283" xr:uid="{00000000-0005-0000-0000-000015240000}"/>
    <cellStyle name="HEADINGS 7" xfId="9284" xr:uid="{00000000-0005-0000-0000-000016240000}"/>
    <cellStyle name="HEADINGSTOP" xfId="9285" xr:uid="{00000000-0005-0000-0000-000017240000}"/>
    <cellStyle name="HEADINGSTOP 2" xfId="9286" xr:uid="{00000000-0005-0000-0000-000018240000}"/>
    <cellStyle name="HEADINGSTOP 2 2" xfId="9287" xr:uid="{00000000-0005-0000-0000-000019240000}"/>
    <cellStyle name="HEADINGSTOP 2 2 2" xfId="9288" xr:uid="{00000000-0005-0000-0000-00001A240000}"/>
    <cellStyle name="HEADINGSTOP 2 3" xfId="9289" xr:uid="{00000000-0005-0000-0000-00001B240000}"/>
    <cellStyle name="HEADINGSTOP 2 3 2" xfId="9290" xr:uid="{00000000-0005-0000-0000-00001C240000}"/>
    <cellStyle name="HEADINGSTOP 2 3 2 2" xfId="9291" xr:uid="{00000000-0005-0000-0000-00001D240000}"/>
    <cellStyle name="HEADINGSTOP 2 3 3" xfId="9292" xr:uid="{00000000-0005-0000-0000-00001E240000}"/>
    <cellStyle name="HEADINGSTOP 2 4" xfId="9293" xr:uid="{00000000-0005-0000-0000-00001F240000}"/>
    <cellStyle name="HEADINGSTOP 3" xfId="9294" xr:uid="{00000000-0005-0000-0000-000020240000}"/>
    <cellStyle name="HEADINGSTOP 3 2" xfId="9295" xr:uid="{00000000-0005-0000-0000-000021240000}"/>
    <cellStyle name="HEADINGSTOP 3 2 2" xfId="9296" xr:uid="{00000000-0005-0000-0000-000022240000}"/>
    <cellStyle name="HEADINGSTOP 3 3" xfId="9297" xr:uid="{00000000-0005-0000-0000-000023240000}"/>
    <cellStyle name="HEADINGSTOP 4" xfId="9298" xr:uid="{00000000-0005-0000-0000-000024240000}"/>
    <cellStyle name="HEADINGSTOP 4 2" xfId="9299" xr:uid="{00000000-0005-0000-0000-000025240000}"/>
    <cellStyle name="HEADINGSTOP 4 2 2" xfId="9300" xr:uid="{00000000-0005-0000-0000-000026240000}"/>
    <cellStyle name="HEADINGSTOP 4 3" xfId="9301" xr:uid="{00000000-0005-0000-0000-000027240000}"/>
    <cellStyle name="HEADINGSTOP 5" xfId="9302" xr:uid="{00000000-0005-0000-0000-000028240000}"/>
    <cellStyle name="HEADINGSTOP 5 2" xfId="9303" xr:uid="{00000000-0005-0000-0000-000029240000}"/>
    <cellStyle name="HEADINGSTOP 6" xfId="9304" xr:uid="{00000000-0005-0000-0000-00002A240000}"/>
    <cellStyle name="HEADINGSTOP 6 2" xfId="9305" xr:uid="{00000000-0005-0000-0000-00002B240000}"/>
    <cellStyle name="HEADINGSTOP 7" xfId="9306" xr:uid="{00000000-0005-0000-0000-00002C240000}"/>
    <cellStyle name="Helvetica 12" xfId="9307" xr:uid="{00000000-0005-0000-0000-00002D240000}"/>
    <cellStyle name="Helvetica 12 2" xfId="9308" xr:uid="{00000000-0005-0000-0000-00002E240000}"/>
    <cellStyle name="Helvetica 12 2 2" xfId="9309" xr:uid="{00000000-0005-0000-0000-00002F240000}"/>
    <cellStyle name="Helvetica 12 2 2 2" xfId="9310" xr:uid="{00000000-0005-0000-0000-000030240000}"/>
    <cellStyle name="Helvetica 12 2 3" xfId="9311" xr:uid="{00000000-0005-0000-0000-000031240000}"/>
    <cellStyle name="Helvetica 12 2 3 2" xfId="9312" xr:uid="{00000000-0005-0000-0000-000032240000}"/>
    <cellStyle name="Helvetica 12 2 3 2 2" xfId="9313" xr:uid="{00000000-0005-0000-0000-000033240000}"/>
    <cellStyle name="Helvetica 12 2 3 3" xfId="9314" xr:uid="{00000000-0005-0000-0000-000034240000}"/>
    <cellStyle name="Helvetica 12 2 4" xfId="9315" xr:uid="{00000000-0005-0000-0000-000035240000}"/>
    <cellStyle name="Helvetica 12 3" xfId="9316" xr:uid="{00000000-0005-0000-0000-000036240000}"/>
    <cellStyle name="Helvetica 12 3 2" xfId="9317" xr:uid="{00000000-0005-0000-0000-000037240000}"/>
    <cellStyle name="Helvetica 12 3 2 2" xfId="9318" xr:uid="{00000000-0005-0000-0000-000038240000}"/>
    <cellStyle name="Helvetica 12 3 3" xfId="9319" xr:uid="{00000000-0005-0000-0000-000039240000}"/>
    <cellStyle name="Helvetica 12 4" xfId="9320" xr:uid="{00000000-0005-0000-0000-00003A240000}"/>
    <cellStyle name="Helvetica 12 4 2" xfId="9321" xr:uid="{00000000-0005-0000-0000-00003B240000}"/>
    <cellStyle name="Helvetica 12 5" xfId="9322" xr:uid="{00000000-0005-0000-0000-00003C240000}"/>
    <cellStyle name="Helvetica 12 5 2" xfId="9323" xr:uid="{00000000-0005-0000-0000-00003D240000}"/>
    <cellStyle name="Helvetica 12 6" xfId="9324" xr:uid="{00000000-0005-0000-0000-00003E240000}"/>
    <cellStyle name="Hidden" xfId="9325" xr:uid="{00000000-0005-0000-0000-00003F240000}"/>
    <cellStyle name="Hidden 2" xfId="9326" xr:uid="{00000000-0005-0000-0000-000040240000}"/>
    <cellStyle name="HIGHLIGHT" xfId="9327" xr:uid="{00000000-0005-0000-0000-000041240000}"/>
    <cellStyle name="HIGHLIGHT 2" xfId="9328" xr:uid="{00000000-0005-0000-0000-000042240000}"/>
    <cellStyle name="HIGHLIGHT 2 2" xfId="9329" xr:uid="{00000000-0005-0000-0000-000043240000}"/>
    <cellStyle name="HIGHLIGHT 2 2 2" xfId="9330" xr:uid="{00000000-0005-0000-0000-000044240000}"/>
    <cellStyle name="HIGHLIGHT 2 2 2 2" xfId="9331" xr:uid="{00000000-0005-0000-0000-000045240000}"/>
    <cellStyle name="HIGHLIGHT 2 2 3" xfId="9332" xr:uid="{00000000-0005-0000-0000-000046240000}"/>
    <cellStyle name="HIGHLIGHT 2 2 3 2" xfId="9333" xr:uid="{00000000-0005-0000-0000-000047240000}"/>
    <cellStyle name="HIGHLIGHT 2 2 3 2 2" xfId="9334" xr:uid="{00000000-0005-0000-0000-000048240000}"/>
    <cellStyle name="HIGHLIGHT 2 2 3 3" xfId="9335" xr:uid="{00000000-0005-0000-0000-000049240000}"/>
    <cellStyle name="HIGHLIGHT 2 2 4" xfId="9336" xr:uid="{00000000-0005-0000-0000-00004A240000}"/>
    <cellStyle name="HIGHLIGHT 2 3" xfId="9337" xr:uid="{00000000-0005-0000-0000-00004B240000}"/>
    <cellStyle name="HIGHLIGHT 2 3 2" xfId="9338" xr:uid="{00000000-0005-0000-0000-00004C240000}"/>
    <cellStyle name="HIGHLIGHT 2 4" xfId="9339" xr:uid="{00000000-0005-0000-0000-00004D240000}"/>
    <cellStyle name="HIGHLIGHT 3" xfId="9340" xr:uid="{00000000-0005-0000-0000-00004E240000}"/>
    <cellStyle name="HIGHLIGHT 3 2" xfId="9341" xr:uid="{00000000-0005-0000-0000-00004F240000}"/>
    <cellStyle name="HIGHLIGHT 4" xfId="9342" xr:uid="{00000000-0005-0000-0000-000050240000}"/>
    <cellStyle name="HIGHLIGHT 4 2" xfId="9343" xr:uid="{00000000-0005-0000-0000-000051240000}"/>
    <cellStyle name="HIGHLIGHT 5" xfId="9344" xr:uid="{00000000-0005-0000-0000-000052240000}"/>
    <cellStyle name="highlite" xfId="9345" xr:uid="{00000000-0005-0000-0000-000053240000}"/>
    <cellStyle name="hilite" xfId="9346" xr:uid="{00000000-0005-0000-0000-000054240000}"/>
    <cellStyle name="HITLITE" xfId="9347" xr:uid="{00000000-0005-0000-0000-000055240000}"/>
    <cellStyle name="HITLITE 2" xfId="9348" xr:uid="{00000000-0005-0000-0000-000056240000}"/>
    <cellStyle name="Hyperlink" xfId="2" builtinId="8"/>
    <cellStyle name="Hyperlink 2" xfId="9349" xr:uid="{00000000-0005-0000-0000-000058240000}"/>
    <cellStyle name="Hyperlink 3" xfId="31687" xr:uid="{00000000-0005-0000-0000-000059240000}"/>
    <cellStyle name="Initial Inputs" xfId="9350" xr:uid="{00000000-0005-0000-0000-00005A240000}"/>
    <cellStyle name="Initial Inputs 2" xfId="9351" xr:uid="{00000000-0005-0000-0000-00005B240000}"/>
    <cellStyle name="Input [yellow]" xfId="9352" xr:uid="{00000000-0005-0000-0000-00005C240000}"/>
    <cellStyle name="Input [yellow] 2" xfId="9353" xr:uid="{00000000-0005-0000-0000-00005D240000}"/>
    <cellStyle name="Input 10" xfId="9354" xr:uid="{00000000-0005-0000-0000-00005E240000}"/>
    <cellStyle name="Input 10 2" xfId="9355" xr:uid="{00000000-0005-0000-0000-00005F240000}"/>
    <cellStyle name="Input 10 2 2" xfId="9356" xr:uid="{00000000-0005-0000-0000-000060240000}"/>
    <cellStyle name="Input 10 2 2 2" xfId="9357" xr:uid="{00000000-0005-0000-0000-000061240000}"/>
    <cellStyle name="Input 10 2 3" xfId="9358" xr:uid="{00000000-0005-0000-0000-000062240000}"/>
    <cellStyle name="Input 10 3" xfId="9359" xr:uid="{00000000-0005-0000-0000-000063240000}"/>
    <cellStyle name="Input 10 3 2" xfId="9360" xr:uid="{00000000-0005-0000-0000-000064240000}"/>
    <cellStyle name="Input 10 4" xfId="9361" xr:uid="{00000000-0005-0000-0000-000065240000}"/>
    <cellStyle name="Input 100" xfId="9362" xr:uid="{00000000-0005-0000-0000-000066240000}"/>
    <cellStyle name="Input 100 2" xfId="9363" xr:uid="{00000000-0005-0000-0000-000067240000}"/>
    <cellStyle name="Input 100 2 2" xfId="9364" xr:uid="{00000000-0005-0000-0000-000068240000}"/>
    <cellStyle name="Input 100 2 2 2" xfId="9365" xr:uid="{00000000-0005-0000-0000-000069240000}"/>
    <cellStyle name="Input 100 2 3" xfId="9366" xr:uid="{00000000-0005-0000-0000-00006A240000}"/>
    <cellStyle name="Input 100 3" xfId="9367" xr:uid="{00000000-0005-0000-0000-00006B240000}"/>
    <cellStyle name="Input 100 3 2" xfId="9368" xr:uid="{00000000-0005-0000-0000-00006C240000}"/>
    <cellStyle name="Input 100 4" xfId="9369" xr:uid="{00000000-0005-0000-0000-00006D240000}"/>
    <cellStyle name="Input 101" xfId="9370" xr:uid="{00000000-0005-0000-0000-00006E240000}"/>
    <cellStyle name="Input 101 2" xfId="9371" xr:uid="{00000000-0005-0000-0000-00006F240000}"/>
    <cellStyle name="Input 101 2 2" xfId="9372" xr:uid="{00000000-0005-0000-0000-000070240000}"/>
    <cellStyle name="Input 101 2 2 2" xfId="9373" xr:uid="{00000000-0005-0000-0000-000071240000}"/>
    <cellStyle name="Input 101 2 3" xfId="9374" xr:uid="{00000000-0005-0000-0000-000072240000}"/>
    <cellStyle name="Input 101 3" xfId="9375" xr:uid="{00000000-0005-0000-0000-000073240000}"/>
    <cellStyle name="Input 101 3 2" xfId="9376" xr:uid="{00000000-0005-0000-0000-000074240000}"/>
    <cellStyle name="Input 101 4" xfId="9377" xr:uid="{00000000-0005-0000-0000-000075240000}"/>
    <cellStyle name="Input 102" xfId="9378" xr:uid="{00000000-0005-0000-0000-000076240000}"/>
    <cellStyle name="Input 102 2" xfId="9379" xr:uid="{00000000-0005-0000-0000-000077240000}"/>
    <cellStyle name="Input 102 2 2" xfId="9380" xr:uid="{00000000-0005-0000-0000-000078240000}"/>
    <cellStyle name="Input 102 2 2 2" xfId="9381" xr:uid="{00000000-0005-0000-0000-000079240000}"/>
    <cellStyle name="Input 102 2 2 2 2" xfId="9382" xr:uid="{00000000-0005-0000-0000-00007A240000}"/>
    <cellStyle name="Input 102 2 2 3" xfId="9383" xr:uid="{00000000-0005-0000-0000-00007B240000}"/>
    <cellStyle name="Input 102 2 3" xfId="9384" xr:uid="{00000000-0005-0000-0000-00007C240000}"/>
    <cellStyle name="Input 102 2 3 2" xfId="9385" xr:uid="{00000000-0005-0000-0000-00007D240000}"/>
    <cellStyle name="Input 102 2 4" xfId="9386" xr:uid="{00000000-0005-0000-0000-00007E240000}"/>
    <cellStyle name="Input 102 3" xfId="9387" xr:uid="{00000000-0005-0000-0000-00007F240000}"/>
    <cellStyle name="Input 102 3 2" xfId="9388" xr:uid="{00000000-0005-0000-0000-000080240000}"/>
    <cellStyle name="Input 102 3 2 2" xfId="9389" xr:uid="{00000000-0005-0000-0000-000081240000}"/>
    <cellStyle name="Input 102 3 3" xfId="9390" xr:uid="{00000000-0005-0000-0000-000082240000}"/>
    <cellStyle name="Input 102 4" xfId="9391" xr:uid="{00000000-0005-0000-0000-000083240000}"/>
    <cellStyle name="Input 102 4 2" xfId="9392" xr:uid="{00000000-0005-0000-0000-000084240000}"/>
    <cellStyle name="Input 102 5" xfId="9393" xr:uid="{00000000-0005-0000-0000-000085240000}"/>
    <cellStyle name="Input 103" xfId="9394" xr:uid="{00000000-0005-0000-0000-000086240000}"/>
    <cellStyle name="Input 103 2" xfId="9395" xr:uid="{00000000-0005-0000-0000-000087240000}"/>
    <cellStyle name="Input 103 2 2" xfId="9396" xr:uid="{00000000-0005-0000-0000-000088240000}"/>
    <cellStyle name="Input 103 2 2 2" xfId="9397" xr:uid="{00000000-0005-0000-0000-000089240000}"/>
    <cellStyle name="Input 103 2 2 2 2" xfId="9398" xr:uid="{00000000-0005-0000-0000-00008A240000}"/>
    <cellStyle name="Input 103 2 2 3" xfId="9399" xr:uid="{00000000-0005-0000-0000-00008B240000}"/>
    <cellStyle name="Input 103 2 3" xfId="9400" xr:uid="{00000000-0005-0000-0000-00008C240000}"/>
    <cellStyle name="Input 103 2 3 2" xfId="9401" xr:uid="{00000000-0005-0000-0000-00008D240000}"/>
    <cellStyle name="Input 103 2 4" xfId="9402" xr:uid="{00000000-0005-0000-0000-00008E240000}"/>
    <cellStyle name="Input 103 3" xfId="9403" xr:uid="{00000000-0005-0000-0000-00008F240000}"/>
    <cellStyle name="Input 103 3 2" xfId="9404" xr:uid="{00000000-0005-0000-0000-000090240000}"/>
    <cellStyle name="Input 103 3 2 2" xfId="9405" xr:uid="{00000000-0005-0000-0000-000091240000}"/>
    <cellStyle name="Input 103 3 3" xfId="9406" xr:uid="{00000000-0005-0000-0000-000092240000}"/>
    <cellStyle name="Input 103 4" xfId="9407" xr:uid="{00000000-0005-0000-0000-000093240000}"/>
    <cellStyle name="Input 103 4 2" xfId="9408" xr:uid="{00000000-0005-0000-0000-000094240000}"/>
    <cellStyle name="Input 103 5" xfId="9409" xr:uid="{00000000-0005-0000-0000-000095240000}"/>
    <cellStyle name="Input 104" xfId="9410" xr:uid="{00000000-0005-0000-0000-000096240000}"/>
    <cellStyle name="Input 104 2" xfId="9411" xr:uid="{00000000-0005-0000-0000-000097240000}"/>
    <cellStyle name="Input 104 2 2" xfId="9412" xr:uid="{00000000-0005-0000-0000-000098240000}"/>
    <cellStyle name="Input 104 2 2 2" xfId="9413" xr:uid="{00000000-0005-0000-0000-000099240000}"/>
    <cellStyle name="Input 104 2 2 2 2" xfId="9414" xr:uid="{00000000-0005-0000-0000-00009A240000}"/>
    <cellStyle name="Input 104 2 2 2 2 2" xfId="9415" xr:uid="{00000000-0005-0000-0000-00009B240000}"/>
    <cellStyle name="Input 104 2 2 2 3" xfId="9416" xr:uid="{00000000-0005-0000-0000-00009C240000}"/>
    <cellStyle name="Input 104 2 2 3" xfId="9417" xr:uid="{00000000-0005-0000-0000-00009D240000}"/>
    <cellStyle name="Input 104 2 2 3 2" xfId="9418" xr:uid="{00000000-0005-0000-0000-00009E240000}"/>
    <cellStyle name="Input 104 2 2 4" xfId="9419" xr:uid="{00000000-0005-0000-0000-00009F240000}"/>
    <cellStyle name="Input 104 2 3" xfId="9420" xr:uid="{00000000-0005-0000-0000-0000A0240000}"/>
    <cellStyle name="Input 104 2 3 2" xfId="9421" xr:uid="{00000000-0005-0000-0000-0000A1240000}"/>
    <cellStyle name="Input 104 2 3 2 2" xfId="9422" xr:uid="{00000000-0005-0000-0000-0000A2240000}"/>
    <cellStyle name="Input 104 2 3 3" xfId="9423" xr:uid="{00000000-0005-0000-0000-0000A3240000}"/>
    <cellStyle name="Input 104 2 4" xfId="9424" xr:uid="{00000000-0005-0000-0000-0000A4240000}"/>
    <cellStyle name="Input 104 2 4 2" xfId="9425" xr:uid="{00000000-0005-0000-0000-0000A5240000}"/>
    <cellStyle name="Input 104 2 5" xfId="9426" xr:uid="{00000000-0005-0000-0000-0000A6240000}"/>
    <cellStyle name="Input 104 3" xfId="9427" xr:uid="{00000000-0005-0000-0000-0000A7240000}"/>
    <cellStyle name="Input 104 3 2" xfId="9428" xr:uid="{00000000-0005-0000-0000-0000A8240000}"/>
    <cellStyle name="Input 104 3 2 2" xfId="9429" xr:uid="{00000000-0005-0000-0000-0000A9240000}"/>
    <cellStyle name="Input 104 3 2 2 2" xfId="9430" xr:uid="{00000000-0005-0000-0000-0000AA240000}"/>
    <cellStyle name="Input 104 3 2 3" xfId="9431" xr:uid="{00000000-0005-0000-0000-0000AB240000}"/>
    <cellStyle name="Input 104 3 3" xfId="9432" xr:uid="{00000000-0005-0000-0000-0000AC240000}"/>
    <cellStyle name="Input 104 3 3 2" xfId="9433" xr:uid="{00000000-0005-0000-0000-0000AD240000}"/>
    <cellStyle name="Input 104 3 4" xfId="9434" xr:uid="{00000000-0005-0000-0000-0000AE240000}"/>
    <cellStyle name="Input 104 4" xfId="9435" xr:uid="{00000000-0005-0000-0000-0000AF240000}"/>
    <cellStyle name="Input 104 4 2" xfId="9436" xr:uid="{00000000-0005-0000-0000-0000B0240000}"/>
    <cellStyle name="Input 104 4 2 2" xfId="9437" xr:uid="{00000000-0005-0000-0000-0000B1240000}"/>
    <cellStyle name="Input 104 4 3" xfId="9438" xr:uid="{00000000-0005-0000-0000-0000B2240000}"/>
    <cellStyle name="Input 104 5" xfId="9439" xr:uid="{00000000-0005-0000-0000-0000B3240000}"/>
    <cellStyle name="Input 104 5 2" xfId="9440" xr:uid="{00000000-0005-0000-0000-0000B4240000}"/>
    <cellStyle name="Input 104 6" xfId="9441" xr:uid="{00000000-0005-0000-0000-0000B5240000}"/>
    <cellStyle name="Input 105" xfId="9442" xr:uid="{00000000-0005-0000-0000-0000B6240000}"/>
    <cellStyle name="Input 105 2" xfId="9443" xr:uid="{00000000-0005-0000-0000-0000B7240000}"/>
    <cellStyle name="Input 105 2 2" xfId="9444" xr:uid="{00000000-0005-0000-0000-0000B8240000}"/>
    <cellStyle name="Input 105 2 2 2" xfId="9445" xr:uid="{00000000-0005-0000-0000-0000B9240000}"/>
    <cellStyle name="Input 105 2 3" xfId="9446" xr:uid="{00000000-0005-0000-0000-0000BA240000}"/>
    <cellStyle name="Input 105 3" xfId="9447" xr:uid="{00000000-0005-0000-0000-0000BB240000}"/>
    <cellStyle name="Input 105 3 2" xfId="9448" xr:uid="{00000000-0005-0000-0000-0000BC240000}"/>
    <cellStyle name="Input 105 4" xfId="9449" xr:uid="{00000000-0005-0000-0000-0000BD240000}"/>
    <cellStyle name="Input 106" xfId="9450" xr:uid="{00000000-0005-0000-0000-0000BE240000}"/>
    <cellStyle name="Input 106 2" xfId="9451" xr:uid="{00000000-0005-0000-0000-0000BF240000}"/>
    <cellStyle name="Input 106 2 2" xfId="9452" xr:uid="{00000000-0005-0000-0000-0000C0240000}"/>
    <cellStyle name="Input 106 2 2 2" xfId="9453" xr:uid="{00000000-0005-0000-0000-0000C1240000}"/>
    <cellStyle name="Input 106 2 3" xfId="9454" xr:uid="{00000000-0005-0000-0000-0000C2240000}"/>
    <cellStyle name="Input 106 3" xfId="9455" xr:uid="{00000000-0005-0000-0000-0000C3240000}"/>
    <cellStyle name="Input 106 3 2" xfId="9456" xr:uid="{00000000-0005-0000-0000-0000C4240000}"/>
    <cellStyle name="Input 106 4" xfId="9457" xr:uid="{00000000-0005-0000-0000-0000C5240000}"/>
    <cellStyle name="Input 107" xfId="9458" xr:uid="{00000000-0005-0000-0000-0000C6240000}"/>
    <cellStyle name="Input 107 2" xfId="9459" xr:uid="{00000000-0005-0000-0000-0000C7240000}"/>
    <cellStyle name="Input 107 2 2" xfId="9460" xr:uid="{00000000-0005-0000-0000-0000C8240000}"/>
    <cellStyle name="Input 107 2 2 2" xfId="9461" xr:uid="{00000000-0005-0000-0000-0000C9240000}"/>
    <cellStyle name="Input 107 2 3" xfId="9462" xr:uid="{00000000-0005-0000-0000-0000CA240000}"/>
    <cellStyle name="Input 107 3" xfId="9463" xr:uid="{00000000-0005-0000-0000-0000CB240000}"/>
    <cellStyle name="Input 107 3 2" xfId="9464" xr:uid="{00000000-0005-0000-0000-0000CC240000}"/>
    <cellStyle name="Input 107 4" xfId="9465" xr:uid="{00000000-0005-0000-0000-0000CD240000}"/>
    <cellStyle name="Input 108" xfId="9466" xr:uid="{00000000-0005-0000-0000-0000CE240000}"/>
    <cellStyle name="Input 108 2" xfId="9467" xr:uid="{00000000-0005-0000-0000-0000CF240000}"/>
    <cellStyle name="Input 108 2 2" xfId="9468" xr:uid="{00000000-0005-0000-0000-0000D0240000}"/>
    <cellStyle name="Input 108 2 2 2" xfId="9469" xr:uid="{00000000-0005-0000-0000-0000D1240000}"/>
    <cellStyle name="Input 108 2 2 2 2" xfId="9470" xr:uid="{00000000-0005-0000-0000-0000D2240000}"/>
    <cellStyle name="Input 108 2 2 2 2 2" xfId="9471" xr:uid="{00000000-0005-0000-0000-0000D3240000}"/>
    <cellStyle name="Input 108 2 2 2 3" xfId="9472" xr:uid="{00000000-0005-0000-0000-0000D4240000}"/>
    <cellStyle name="Input 108 2 2 3" xfId="9473" xr:uid="{00000000-0005-0000-0000-0000D5240000}"/>
    <cellStyle name="Input 108 2 2 3 2" xfId="9474" xr:uid="{00000000-0005-0000-0000-0000D6240000}"/>
    <cellStyle name="Input 108 2 2 4" xfId="9475" xr:uid="{00000000-0005-0000-0000-0000D7240000}"/>
    <cellStyle name="Input 108 2 3" xfId="9476" xr:uid="{00000000-0005-0000-0000-0000D8240000}"/>
    <cellStyle name="Input 108 2 3 2" xfId="9477" xr:uid="{00000000-0005-0000-0000-0000D9240000}"/>
    <cellStyle name="Input 108 2 3 2 2" xfId="9478" xr:uid="{00000000-0005-0000-0000-0000DA240000}"/>
    <cellStyle name="Input 108 2 3 3" xfId="9479" xr:uid="{00000000-0005-0000-0000-0000DB240000}"/>
    <cellStyle name="Input 108 2 4" xfId="9480" xr:uid="{00000000-0005-0000-0000-0000DC240000}"/>
    <cellStyle name="Input 108 2 4 2" xfId="9481" xr:uid="{00000000-0005-0000-0000-0000DD240000}"/>
    <cellStyle name="Input 108 2 5" xfId="9482" xr:uid="{00000000-0005-0000-0000-0000DE240000}"/>
    <cellStyle name="Input 108 3" xfId="9483" xr:uid="{00000000-0005-0000-0000-0000DF240000}"/>
    <cellStyle name="Input 108 3 2" xfId="9484" xr:uid="{00000000-0005-0000-0000-0000E0240000}"/>
    <cellStyle name="Input 108 3 2 2" xfId="9485" xr:uid="{00000000-0005-0000-0000-0000E1240000}"/>
    <cellStyle name="Input 108 3 2 2 2" xfId="9486" xr:uid="{00000000-0005-0000-0000-0000E2240000}"/>
    <cellStyle name="Input 108 3 2 3" xfId="9487" xr:uid="{00000000-0005-0000-0000-0000E3240000}"/>
    <cellStyle name="Input 108 3 3" xfId="9488" xr:uid="{00000000-0005-0000-0000-0000E4240000}"/>
    <cellStyle name="Input 108 3 3 2" xfId="9489" xr:uid="{00000000-0005-0000-0000-0000E5240000}"/>
    <cellStyle name="Input 108 3 4" xfId="9490" xr:uid="{00000000-0005-0000-0000-0000E6240000}"/>
    <cellStyle name="Input 108 4" xfId="9491" xr:uid="{00000000-0005-0000-0000-0000E7240000}"/>
    <cellStyle name="Input 108 4 2" xfId="9492" xr:uid="{00000000-0005-0000-0000-0000E8240000}"/>
    <cellStyle name="Input 108 4 2 2" xfId="9493" xr:uid="{00000000-0005-0000-0000-0000E9240000}"/>
    <cellStyle name="Input 108 4 3" xfId="9494" xr:uid="{00000000-0005-0000-0000-0000EA240000}"/>
    <cellStyle name="Input 108 5" xfId="9495" xr:uid="{00000000-0005-0000-0000-0000EB240000}"/>
    <cellStyle name="Input 108 5 2" xfId="9496" xr:uid="{00000000-0005-0000-0000-0000EC240000}"/>
    <cellStyle name="Input 108 6" xfId="9497" xr:uid="{00000000-0005-0000-0000-0000ED240000}"/>
    <cellStyle name="Input 109" xfId="9498" xr:uid="{00000000-0005-0000-0000-0000EE240000}"/>
    <cellStyle name="Input 109 2" xfId="9499" xr:uid="{00000000-0005-0000-0000-0000EF240000}"/>
    <cellStyle name="Input 109 2 2" xfId="9500" xr:uid="{00000000-0005-0000-0000-0000F0240000}"/>
    <cellStyle name="Input 109 2 2 2" xfId="9501" xr:uid="{00000000-0005-0000-0000-0000F1240000}"/>
    <cellStyle name="Input 109 2 2 2 2" xfId="9502" xr:uid="{00000000-0005-0000-0000-0000F2240000}"/>
    <cellStyle name="Input 109 2 2 2 2 2" xfId="9503" xr:uid="{00000000-0005-0000-0000-0000F3240000}"/>
    <cellStyle name="Input 109 2 2 2 3" xfId="9504" xr:uid="{00000000-0005-0000-0000-0000F4240000}"/>
    <cellStyle name="Input 109 2 2 3" xfId="9505" xr:uid="{00000000-0005-0000-0000-0000F5240000}"/>
    <cellStyle name="Input 109 2 2 3 2" xfId="9506" xr:uid="{00000000-0005-0000-0000-0000F6240000}"/>
    <cellStyle name="Input 109 2 2 4" xfId="9507" xr:uid="{00000000-0005-0000-0000-0000F7240000}"/>
    <cellStyle name="Input 109 2 3" xfId="9508" xr:uid="{00000000-0005-0000-0000-0000F8240000}"/>
    <cellStyle name="Input 109 2 3 2" xfId="9509" xr:uid="{00000000-0005-0000-0000-0000F9240000}"/>
    <cellStyle name="Input 109 2 3 2 2" xfId="9510" xr:uid="{00000000-0005-0000-0000-0000FA240000}"/>
    <cellStyle name="Input 109 2 3 3" xfId="9511" xr:uid="{00000000-0005-0000-0000-0000FB240000}"/>
    <cellStyle name="Input 109 2 4" xfId="9512" xr:uid="{00000000-0005-0000-0000-0000FC240000}"/>
    <cellStyle name="Input 109 2 4 2" xfId="9513" xr:uid="{00000000-0005-0000-0000-0000FD240000}"/>
    <cellStyle name="Input 109 2 5" xfId="9514" xr:uid="{00000000-0005-0000-0000-0000FE240000}"/>
    <cellStyle name="Input 109 3" xfId="9515" xr:uid="{00000000-0005-0000-0000-0000FF240000}"/>
    <cellStyle name="Input 109 3 2" xfId="9516" xr:uid="{00000000-0005-0000-0000-000000250000}"/>
    <cellStyle name="Input 109 3 2 2" xfId="9517" xr:uid="{00000000-0005-0000-0000-000001250000}"/>
    <cellStyle name="Input 109 3 2 2 2" xfId="9518" xr:uid="{00000000-0005-0000-0000-000002250000}"/>
    <cellStyle name="Input 109 3 2 3" xfId="9519" xr:uid="{00000000-0005-0000-0000-000003250000}"/>
    <cellStyle name="Input 109 3 3" xfId="9520" xr:uid="{00000000-0005-0000-0000-000004250000}"/>
    <cellStyle name="Input 109 3 3 2" xfId="9521" xr:uid="{00000000-0005-0000-0000-000005250000}"/>
    <cellStyle name="Input 109 3 4" xfId="9522" xr:uid="{00000000-0005-0000-0000-000006250000}"/>
    <cellStyle name="Input 109 4" xfId="9523" xr:uid="{00000000-0005-0000-0000-000007250000}"/>
    <cellStyle name="Input 109 4 2" xfId="9524" xr:uid="{00000000-0005-0000-0000-000008250000}"/>
    <cellStyle name="Input 109 4 2 2" xfId="9525" xr:uid="{00000000-0005-0000-0000-000009250000}"/>
    <cellStyle name="Input 109 4 3" xfId="9526" xr:uid="{00000000-0005-0000-0000-00000A250000}"/>
    <cellStyle name="Input 109 5" xfId="9527" xr:uid="{00000000-0005-0000-0000-00000B250000}"/>
    <cellStyle name="Input 109 5 2" xfId="9528" xr:uid="{00000000-0005-0000-0000-00000C250000}"/>
    <cellStyle name="Input 109 6" xfId="9529" xr:uid="{00000000-0005-0000-0000-00000D250000}"/>
    <cellStyle name="Input 11" xfId="9530" xr:uid="{00000000-0005-0000-0000-00000E250000}"/>
    <cellStyle name="Input 11 2" xfId="9531" xr:uid="{00000000-0005-0000-0000-00000F250000}"/>
    <cellStyle name="Input 11 2 2" xfId="9532" xr:uid="{00000000-0005-0000-0000-000010250000}"/>
    <cellStyle name="Input 11 2 2 2" xfId="9533" xr:uid="{00000000-0005-0000-0000-000011250000}"/>
    <cellStyle name="Input 11 2 3" xfId="9534" xr:uid="{00000000-0005-0000-0000-000012250000}"/>
    <cellStyle name="Input 11 3" xfId="9535" xr:uid="{00000000-0005-0000-0000-000013250000}"/>
    <cellStyle name="Input 11 3 2" xfId="9536" xr:uid="{00000000-0005-0000-0000-000014250000}"/>
    <cellStyle name="Input 11 4" xfId="9537" xr:uid="{00000000-0005-0000-0000-000015250000}"/>
    <cellStyle name="Input 110" xfId="9538" xr:uid="{00000000-0005-0000-0000-000016250000}"/>
    <cellStyle name="Input 110 2" xfId="9539" xr:uid="{00000000-0005-0000-0000-000017250000}"/>
    <cellStyle name="Input 110 2 2" xfId="9540" xr:uid="{00000000-0005-0000-0000-000018250000}"/>
    <cellStyle name="Input 110 2 2 2" xfId="9541" xr:uid="{00000000-0005-0000-0000-000019250000}"/>
    <cellStyle name="Input 110 2 2 2 2" xfId="9542" xr:uid="{00000000-0005-0000-0000-00001A250000}"/>
    <cellStyle name="Input 110 2 2 2 2 2" xfId="9543" xr:uid="{00000000-0005-0000-0000-00001B250000}"/>
    <cellStyle name="Input 110 2 2 2 3" xfId="9544" xr:uid="{00000000-0005-0000-0000-00001C250000}"/>
    <cellStyle name="Input 110 2 2 3" xfId="9545" xr:uid="{00000000-0005-0000-0000-00001D250000}"/>
    <cellStyle name="Input 110 2 2 3 2" xfId="9546" xr:uid="{00000000-0005-0000-0000-00001E250000}"/>
    <cellStyle name="Input 110 2 2 4" xfId="9547" xr:uid="{00000000-0005-0000-0000-00001F250000}"/>
    <cellStyle name="Input 110 2 3" xfId="9548" xr:uid="{00000000-0005-0000-0000-000020250000}"/>
    <cellStyle name="Input 110 2 3 2" xfId="9549" xr:uid="{00000000-0005-0000-0000-000021250000}"/>
    <cellStyle name="Input 110 2 3 2 2" xfId="9550" xr:uid="{00000000-0005-0000-0000-000022250000}"/>
    <cellStyle name="Input 110 2 3 3" xfId="9551" xr:uid="{00000000-0005-0000-0000-000023250000}"/>
    <cellStyle name="Input 110 2 4" xfId="9552" xr:uid="{00000000-0005-0000-0000-000024250000}"/>
    <cellStyle name="Input 110 2 4 2" xfId="9553" xr:uid="{00000000-0005-0000-0000-000025250000}"/>
    <cellStyle name="Input 110 2 5" xfId="9554" xr:uid="{00000000-0005-0000-0000-000026250000}"/>
    <cellStyle name="Input 110 3" xfId="9555" xr:uid="{00000000-0005-0000-0000-000027250000}"/>
    <cellStyle name="Input 110 3 2" xfId="9556" xr:uid="{00000000-0005-0000-0000-000028250000}"/>
    <cellStyle name="Input 110 3 2 2" xfId="9557" xr:uid="{00000000-0005-0000-0000-000029250000}"/>
    <cellStyle name="Input 110 3 2 2 2" xfId="9558" xr:uid="{00000000-0005-0000-0000-00002A250000}"/>
    <cellStyle name="Input 110 3 2 3" xfId="9559" xr:uid="{00000000-0005-0000-0000-00002B250000}"/>
    <cellStyle name="Input 110 3 3" xfId="9560" xr:uid="{00000000-0005-0000-0000-00002C250000}"/>
    <cellStyle name="Input 110 3 3 2" xfId="9561" xr:uid="{00000000-0005-0000-0000-00002D250000}"/>
    <cellStyle name="Input 110 3 4" xfId="9562" xr:uid="{00000000-0005-0000-0000-00002E250000}"/>
    <cellStyle name="Input 110 4" xfId="9563" xr:uid="{00000000-0005-0000-0000-00002F250000}"/>
    <cellStyle name="Input 110 4 2" xfId="9564" xr:uid="{00000000-0005-0000-0000-000030250000}"/>
    <cellStyle name="Input 110 4 2 2" xfId="9565" xr:uid="{00000000-0005-0000-0000-000031250000}"/>
    <cellStyle name="Input 110 4 3" xfId="9566" xr:uid="{00000000-0005-0000-0000-000032250000}"/>
    <cellStyle name="Input 110 5" xfId="9567" xr:uid="{00000000-0005-0000-0000-000033250000}"/>
    <cellStyle name="Input 110 5 2" xfId="9568" xr:uid="{00000000-0005-0000-0000-000034250000}"/>
    <cellStyle name="Input 110 6" xfId="9569" xr:uid="{00000000-0005-0000-0000-000035250000}"/>
    <cellStyle name="Input 111" xfId="9570" xr:uid="{00000000-0005-0000-0000-000036250000}"/>
    <cellStyle name="Input 111 2" xfId="9571" xr:uid="{00000000-0005-0000-0000-000037250000}"/>
    <cellStyle name="Input 111 2 2" xfId="9572" xr:uid="{00000000-0005-0000-0000-000038250000}"/>
    <cellStyle name="Input 111 2 2 2" xfId="9573" xr:uid="{00000000-0005-0000-0000-000039250000}"/>
    <cellStyle name="Input 111 2 2 2 2" xfId="9574" xr:uid="{00000000-0005-0000-0000-00003A250000}"/>
    <cellStyle name="Input 111 2 2 2 2 2" xfId="9575" xr:uid="{00000000-0005-0000-0000-00003B250000}"/>
    <cellStyle name="Input 111 2 2 2 3" xfId="9576" xr:uid="{00000000-0005-0000-0000-00003C250000}"/>
    <cellStyle name="Input 111 2 2 3" xfId="9577" xr:uid="{00000000-0005-0000-0000-00003D250000}"/>
    <cellStyle name="Input 111 2 2 3 2" xfId="9578" xr:uid="{00000000-0005-0000-0000-00003E250000}"/>
    <cellStyle name="Input 111 2 2 4" xfId="9579" xr:uid="{00000000-0005-0000-0000-00003F250000}"/>
    <cellStyle name="Input 111 2 3" xfId="9580" xr:uid="{00000000-0005-0000-0000-000040250000}"/>
    <cellStyle name="Input 111 2 3 2" xfId="9581" xr:uid="{00000000-0005-0000-0000-000041250000}"/>
    <cellStyle name="Input 111 2 3 2 2" xfId="9582" xr:uid="{00000000-0005-0000-0000-000042250000}"/>
    <cellStyle name="Input 111 2 3 3" xfId="9583" xr:uid="{00000000-0005-0000-0000-000043250000}"/>
    <cellStyle name="Input 111 2 4" xfId="9584" xr:uid="{00000000-0005-0000-0000-000044250000}"/>
    <cellStyle name="Input 111 2 4 2" xfId="9585" xr:uid="{00000000-0005-0000-0000-000045250000}"/>
    <cellStyle name="Input 111 2 5" xfId="9586" xr:uid="{00000000-0005-0000-0000-000046250000}"/>
    <cellStyle name="Input 111 3" xfId="9587" xr:uid="{00000000-0005-0000-0000-000047250000}"/>
    <cellStyle name="Input 111 3 2" xfId="9588" xr:uid="{00000000-0005-0000-0000-000048250000}"/>
    <cellStyle name="Input 111 3 2 2" xfId="9589" xr:uid="{00000000-0005-0000-0000-000049250000}"/>
    <cellStyle name="Input 111 3 2 2 2" xfId="9590" xr:uid="{00000000-0005-0000-0000-00004A250000}"/>
    <cellStyle name="Input 111 3 2 3" xfId="9591" xr:uid="{00000000-0005-0000-0000-00004B250000}"/>
    <cellStyle name="Input 111 3 3" xfId="9592" xr:uid="{00000000-0005-0000-0000-00004C250000}"/>
    <cellStyle name="Input 111 3 3 2" xfId="9593" xr:uid="{00000000-0005-0000-0000-00004D250000}"/>
    <cellStyle name="Input 111 3 4" xfId="9594" xr:uid="{00000000-0005-0000-0000-00004E250000}"/>
    <cellStyle name="Input 111 4" xfId="9595" xr:uid="{00000000-0005-0000-0000-00004F250000}"/>
    <cellStyle name="Input 111 4 2" xfId="9596" xr:uid="{00000000-0005-0000-0000-000050250000}"/>
    <cellStyle name="Input 111 4 2 2" xfId="9597" xr:uid="{00000000-0005-0000-0000-000051250000}"/>
    <cellStyle name="Input 111 4 3" xfId="9598" xr:uid="{00000000-0005-0000-0000-000052250000}"/>
    <cellStyle name="Input 111 5" xfId="9599" xr:uid="{00000000-0005-0000-0000-000053250000}"/>
    <cellStyle name="Input 111 5 2" xfId="9600" xr:uid="{00000000-0005-0000-0000-000054250000}"/>
    <cellStyle name="Input 111 6" xfId="9601" xr:uid="{00000000-0005-0000-0000-000055250000}"/>
    <cellStyle name="Input 112" xfId="9602" xr:uid="{00000000-0005-0000-0000-000056250000}"/>
    <cellStyle name="Input 112 2" xfId="9603" xr:uid="{00000000-0005-0000-0000-000057250000}"/>
    <cellStyle name="Input 112 2 2" xfId="9604" xr:uid="{00000000-0005-0000-0000-000058250000}"/>
    <cellStyle name="Input 112 2 2 2" xfId="9605" xr:uid="{00000000-0005-0000-0000-000059250000}"/>
    <cellStyle name="Input 112 2 2 2 2" xfId="9606" xr:uid="{00000000-0005-0000-0000-00005A250000}"/>
    <cellStyle name="Input 112 2 2 2 2 2" xfId="9607" xr:uid="{00000000-0005-0000-0000-00005B250000}"/>
    <cellStyle name="Input 112 2 2 2 3" xfId="9608" xr:uid="{00000000-0005-0000-0000-00005C250000}"/>
    <cellStyle name="Input 112 2 2 3" xfId="9609" xr:uid="{00000000-0005-0000-0000-00005D250000}"/>
    <cellStyle name="Input 112 2 2 3 2" xfId="9610" xr:uid="{00000000-0005-0000-0000-00005E250000}"/>
    <cellStyle name="Input 112 2 2 4" xfId="9611" xr:uid="{00000000-0005-0000-0000-00005F250000}"/>
    <cellStyle name="Input 112 2 3" xfId="9612" xr:uid="{00000000-0005-0000-0000-000060250000}"/>
    <cellStyle name="Input 112 2 3 2" xfId="9613" xr:uid="{00000000-0005-0000-0000-000061250000}"/>
    <cellStyle name="Input 112 2 3 2 2" xfId="9614" xr:uid="{00000000-0005-0000-0000-000062250000}"/>
    <cellStyle name="Input 112 2 3 3" xfId="9615" xr:uid="{00000000-0005-0000-0000-000063250000}"/>
    <cellStyle name="Input 112 2 4" xfId="9616" xr:uid="{00000000-0005-0000-0000-000064250000}"/>
    <cellStyle name="Input 112 2 4 2" xfId="9617" xr:uid="{00000000-0005-0000-0000-000065250000}"/>
    <cellStyle name="Input 112 2 5" xfId="9618" xr:uid="{00000000-0005-0000-0000-000066250000}"/>
    <cellStyle name="Input 112 3" xfId="9619" xr:uid="{00000000-0005-0000-0000-000067250000}"/>
    <cellStyle name="Input 112 3 2" xfId="9620" xr:uid="{00000000-0005-0000-0000-000068250000}"/>
    <cellStyle name="Input 112 3 2 2" xfId="9621" xr:uid="{00000000-0005-0000-0000-000069250000}"/>
    <cellStyle name="Input 112 3 2 2 2" xfId="9622" xr:uid="{00000000-0005-0000-0000-00006A250000}"/>
    <cellStyle name="Input 112 3 2 3" xfId="9623" xr:uid="{00000000-0005-0000-0000-00006B250000}"/>
    <cellStyle name="Input 112 3 3" xfId="9624" xr:uid="{00000000-0005-0000-0000-00006C250000}"/>
    <cellStyle name="Input 112 3 3 2" xfId="9625" xr:uid="{00000000-0005-0000-0000-00006D250000}"/>
    <cellStyle name="Input 112 3 4" xfId="9626" xr:uid="{00000000-0005-0000-0000-00006E250000}"/>
    <cellStyle name="Input 112 4" xfId="9627" xr:uid="{00000000-0005-0000-0000-00006F250000}"/>
    <cellStyle name="Input 112 4 2" xfId="9628" xr:uid="{00000000-0005-0000-0000-000070250000}"/>
    <cellStyle name="Input 112 4 2 2" xfId="9629" xr:uid="{00000000-0005-0000-0000-000071250000}"/>
    <cellStyle name="Input 112 4 3" xfId="9630" xr:uid="{00000000-0005-0000-0000-000072250000}"/>
    <cellStyle name="Input 112 5" xfId="9631" xr:uid="{00000000-0005-0000-0000-000073250000}"/>
    <cellStyle name="Input 112 5 2" xfId="9632" xr:uid="{00000000-0005-0000-0000-000074250000}"/>
    <cellStyle name="Input 112 6" xfId="9633" xr:uid="{00000000-0005-0000-0000-000075250000}"/>
    <cellStyle name="Input 113" xfId="9634" xr:uid="{00000000-0005-0000-0000-000076250000}"/>
    <cellStyle name="Input 113 2" xfId="9635" xr:uid="{00000000-0005-0000-0000-000077250000}"/>
    <cellStyle name="Input 113 2 2" xfId="9636" xr:uid="{00000000-0005-0000-0000-000078250000}"/>
    <cellStyle name="Input 113 2 2 2" xfId="9637" xr:uid="{00000000-0005-0000-0000-000079250000}"/>
    <cellStyle name="Input 113 2 2 2 2" xfId="9638" xr:uid="{00000000-0005-0000-0000-00007A250000}"/>
    <cellStyle name="Input 113 2 2 2 2 2" xfId="9639" xr:uid="{00000000-0005-0000-0000-00007B250000}"/>
    <cellStyle name="Input 113 2 2 2 3" xfId="9640" xr:uid="{00000000-0005-0000-0000-00007C250000}"/>
    <cellStyle name="Input 113 2 2 3" xfId="9641" xr:uid="{00000000-0005-0000-0000-00007D250000}"/>
    <cellStyle name="Input 113 2 2 3 2" xfId="9642" xr:uid="{00000000-0005-0000-0000-00007E250000}"/>
    <cellStyle name="Input 113 2 2 4" xfId="9643" xr:uid="{00000000-0005-0000-0000-00007F250000}"/>
    <cellStyle name="Input 113 2 3" xfId="9644" xr:uid="{00000000-0005-0000-0000-000080250000}"/>
    <cellStyle name="Input 113 2 3 2" xfId="9645" xr:uid="{00000000-0005-0000-0000-000081250000}"/>
    <cellStyle name="Input 113 2 3 2 2" xfId="9646" xr:uid="{00000000-0005-0000-0000-000082250000}"/>
    <cellStyle name="Input 113 2 3 3" xfId="9647" xr:uid="{00000000-0005-0000-0000-000083250000}"/>
    <cellStyle name="Input 113 2 4" xfId="9648" xr:uid="{00000000-0005-0000-0000-000084250000}"/>
    <cellStyle name="Input 113 2 4 2" xfId="9649" xr:uid="{00000000-0005-0000-0000-000085250000}"/>
    <cellStyle name="Input 113 2 5" xfId="9650" xr:uid="{00000000-0005-0000-0000-000086250000}"/>
    <cellStyle name="Input 113 3" xfId="9651" xr:uid="{00000000-0005-0000-0000-000087250000}"/>
    <cellStyle name="Input 113 3 2" xfId="9652" xr:uid="{00000000-0005-0000-0000-000088250000}"/>
    <cellStyle name="Input 113 3 2 2" xfId="9653" xr:uid="{00000000-0005-0000-0000-000089250000}"/>
    <cellStyle name="Input 113 3 2 2 2" xfId="9654" xr:uid="{00000000-0005-0000-0000-00008A250000}"/>
    <cellStyle name="Input 113 3 2 3" xfId="9655" xr:uid="{00000000-0005-0000-0000-00008B250000}"/>
    <cellStyle name="Input 113 3 3" xfId="9656" xr:uid="{00000000-0005-0000-0000-00008C250000}"/>
    <cellStyle name="Input 113 3 3 2" xfId="9657" xr:uid="{00000000-0005-0000-0000-00008D250000}"/>
    <cellStyle name="Input 113 3 4" xfId="9658" xr:uid="{00000000-0005-0000-0000-00008E250000}"/>
    <cellStyle name="Input 113 4" xfId="9659" xr:uid="{00000000-0005-0000-0000-00008F250000}"/>
    <cellStyle name="Input 113 4 2" xfId="9660" xr:uid="{00000000-0005-0000-0000-000090250000}"/>
    <cellStyle name="Input 113 4 2 2" xfId="9661" xr:uid="{00000000-0005-0000-0000-000091250000}"/>
    <cellStyle name="Input 113 4 3" xfId="9662" xr:uid="{00000000-0005-0000-0000-000092250000}"/>
    <cellStyle name="Input 113 5" xfId="9663" xr:uid="{00000000-0005-0000-0000-000093250000}"/>
    <cellStyle name="Input 113 5 2" xfId="9664" xr:uid="{00000000-0005-0000-0000-000094250000}"/>
    <cellStyle name="Input 113 6" xfId="9665" xr:uid="{00000000-0005-0000-0000-000095250000}"/>
    <cellStyle name="Input 114" xfId="9666" xr:uid="{00000000-0005-0000-0000-000096250000}"/>
    <cellStyle name="Input 114 2" xfId="9667" xr:uid="{00000000-0005-0000-0000-000097250000}"/>
    <cellStyle name="Input 114 2 2" xfId="9668" xr:uid="{00000000-0005-0000-0000-000098250000}"/>
    <cellStyle name="Input 114 2 2 2" xfId="9669" xr:uid="{00000000-0005-0000-0000-000099250000}"/>
    <cellStyle name="Input 114 2 2 2 2" xfId="9670" xr:uid="{00000000-0005-0000-0000-00009A250000}"/>
    <cellStyle name="Input 114 2 2 3" xfId="9671" xr:uid="{00000000-0005-0000-0000-00009B250000}"/>
    <cellStyle name="Input 114 2 3" xfId="9672" xr:uid="{00000000-0005-0000-0000-00009C250000}"/>
    <cellStyle name="Input 114 2 3 2" xfId="9673" xr:uid="{00000000-0005-0000-0000-00009D250000}"/>
    <cellStyle name="Input 114 2 4" xfId="9674" xr:uid="{00000000-0005-0000-0000-00009E250000}"/>
    <cellStyle name="Input 114 3" xfId="9675" xr:uid="{00000000-0005-0000-0000-00009F250000}"/>
    <cellStyle name="Input 114 3 2" xfId="9676" xr:uid="{00000000-0005-0000-0000-0000A0250000}"/>
    <cellStyle name="Input 114 3 2 2" xfId="9677" xr:uid="{00000000-0005-0000-0000-0000A1250000}"/>
    <cellStyle name="Input 114 3 3" xfId="9678" xr:uid="{00000000-0005-0000-0000-0000A2250000}"/>
    <cellStyle name="Input 114 4" xfId="9679" xr:uid="{00000000-0005-0000-0000-0000A3250000}"/>
    <cellStyle name="Input 114 4 2" xfId="9680" xr:uid="{00000000-0005-0000-0000-0000A4250000}"/>
    <cellStyle name="Input 114 5" xfId="9681" xr:uid="{00000000-0005-0000-0000-0000A5250000}"/>
    <cellStyle name="Input 115" xfId="9682" xr:uid="{00000000-0005-0000-0000-0000A6250000}"/>
    <cellStyle name="Input 115 2" xfId="9683" xr:uid="{00000000-0005-0000-0000-0000A7250000}"/>
    <cellStyle name="Input 115 2 2" xfId="9684" xr:uid="{00000000-0005-0000-0000-0000A8250000}"/>
    <cellStyle name="Input 115 2 2 2" xfId="9685" xr:uid="{00000000-0005-0000-0000-0000A9250000}"/>
    <cellStyle name="Input 115 2 2 2 2" xfId="9686" xr:uid="{00000000-0005-0000-0000-0000AA250000}"/>
    <cellStyle name="Input 115 2 2 3" xfId="9687" xr:uid="{00000000-0005-0000-0000-0000AB250000}"/>
    <cellStyle name="Input 115 2 3" xfId="9688" xr:uid="{00000000-0005-0000-0000-0000AC250000}"/>
    <cellStyle name="Input 115 2 3 2" xfId="9689" xr:uid="{00000000-0005-0000-0000-0000AD250000}"/>
    <cellStyle name="Input 115 2 4" xfId="9690" xr:uid="{00000000-0005-0000-0000-0000AE250000}"/>
    <cellStyle name="Input 115 3" xfId="9691" xr:uid="{00000000-0005-0000-0000-0000AF250000}"/>
    <cellStyle name="Input 115 3 2" xfId="9692" xr:uid="{00000000-0005-0000-0000-0000B0250000}"/>
    <cellStyle name="Input 115 3 2 2" xfId="9693" xr:uid="{00000000-0005-0000-0000-0000B1250000}"/>
    <cellStyle name="Input 115 3 3" xfId="9694" xr:uid="{00000000-0005-0000-0000-0000B2250000}"/>
    <cellStyle name="Input 115 4" xfId="9695" xr:uid="{00000000-0005-0000-0000-0000B3250000}"/>
    <cellStyle name="Input 115 4 2" xfId="9696" xr:uid="{00000000-0005-0000-0000-0000B4250000}"/>
    <cellStyle name="Input 115 5" xfId="9697" xr:uid="{00000000-0005-0000-0000-0000B5250000}"/>
    <cellStyle name="Input 116" xfId="9698" xr:uid="{00000000-0005-0000-0000-0000B6250000}"/>
    <cellStyle name="Input 116 2" xfId="9699" xr:uid="{00000000-0005-0000-0000-0000B7250000}"/>
    <cellStyle name="Input 116 2 2" xfId="9700" xr:uid="{00000000-0005-0000-0000-0000B8250000}"/>
    <cellStyle name="Input 116 2 2 2" xfId="9701" xr:uid="{00000000-0005-0000-0000-0000B9250000}"/>
    <cellStyle name="Input 116 2 2 2 2" xfId="9702" xr:uid="{00000000-0005-0000-0000-0000BA250000}"/>
    <cellStyle name="Input 116 2 2 3" xfId="9703" xr:uid="{00000000-0005-0000-0000-0000BB250000}"/>
    <cellStyle name="Input 116 2 3" xfId="9704" xr:uid="{00000000-0005-0000-0000-0000BC250000}"/>
    <cellStyle name="Input 116 2 3 2" xfId="9705" xr:uid="{00000000-0005-0000-0000-0000BD250000}"/>
    <cellStyle name="Input 116 2 4" xfId="9706" xr:uid="{00000000-0005-0000-0000-0000BE250000}"/>
    <cellStyle name="Input 116 3" xfId="9707" xr:uid="{00000000-0005-0000-0000-0000BF250000}"/>
    <cellStyle name="Input 116 3 2" xfId="9708" xr:uid="{00000000-0005-0000-0000-0000C0250000}"/>
    <cellStyle name="Input 116 3 2 2" xfId="9709" xr:uid="{00000000-0005-0000-0000-0000C1250000}"/>
    <cellStyle name="Input 116 3 3" xfId="9710" xr:uid="{00000000-0005-0000-0000-0000C2250000}"/>
    <cellStyle name="Input 116 4" xfId="9711" xr:uid="{00000000-0005-0000-0000-0000C3250000}"/>
    <cellStyle name="Input 116 4 2" xfId="9712" xr:uid="{00000000-0005-0000-0000-0000C4250000}"/>
    <cellStyle name="Input 116 5" xfId="9713" xr:uid="{00000000-0005-0000-0000-0000C5250000}"/>
    <cellStyle name="Input 117" xfId="9714" xr:uid="{00000000-0005-0000-0000-0000C6250000}"/>
    <cellStyle name="Input 117 2" xfId="9715" xr:uid="{00000000-0005-0000-0000-0000C7250000}"/>
    <cellStyle name="Input 117 2 2" xfId="9716" xr:uid="{00000000-0005-0000-0000-0000C8250000}"/>
    <cellStyle name="Input 117 2 2 2" xfId="9717" xr:uid="{00000000-0005-0000-0000-0000C9250000}"/>
    <cellStyle name="Input 117 2 2 2 2" xfId="9718" xr:uid="{00000000-0005-0000-0000-0000CA250000}"/>
    <cellStyle name="Input 117 2 2 3" xfId="9719" xr:uid="{00000000-0005-0000-0000-0000CB250000}"/>
    <cellStyle name="Input 117 2 3" xfId="9720" xr:uid="{00000000-0005-0000-0000-0000CC250000}"/>
    <cellStyle name="Input 117 2 3 2" xfId="9721" xr:uid="{00000000-0005-0000-0000-0000CD250000}"/>
    <cellStyle name="Input 117 2 4" xfId="9722" xr:uid="{00000000-0005-0000-0000-0000CE250000}"/>
    <cellStyle name="Input 117 3" xfId="9723" xr:uid="{00000000-0005-0000-0000-0000CF250000}"/>
    <cellStyle name="Input 117 3 2" xfId="9724" xr:uid="{00000000-0005-0000-0000-0000D0250000}"/>
    <cellStyle name="Input 117 3 2 2" xfId="9725" xr:uid="{00000000-0005-0000-0000-0000D1250000}"/>
    <cellStyle name="Input 117 3 3" xfId="9726" xr:uid="{00000000-0005-0000-0000-0000D2250000}"/>
    <cellStyle name="Input 117 4" xfId="9727" xr:uid="{00000000-0005-0000-0000-0000D3250000}"/>
    <cellStyle name="Input 117 4 2" xfId="9728" xr:uid="{00000000-0005-0000-0000-0000D4250000}"/>
    <cellStyle name="Input 117 5" xfId="9729" xr:uid="{00000000-0005-0000-0000-0000D5250000}"/>
    <cellStyle name="Input 118" xfId="9730" xr:uid="{00000000-0005-0000-0000-0000D6250000}"/>
    <cellStyle name="Input 118 2" xfId="9731" xr:uid="{00000000-0005-0000-0000-0000D7250000}"/>
    <cellStyle name="Input 118 2 2" xfId="9732" xr:uid="{00000000-0005-0000-0000-0000D8250000}"/>
    <cellStyle name="Input 118 3" xfId="9733" xr:uid="{00000000-0005-0000-0000-0000D9250000}"/>
    <cellStyle name="Input 119" xfId="9734" xr:uid="{00000000-0005-0000-0000-0000DA250000}"/>
    <cellStyle name="Input 119 2" xfId="9735" xr:uid="{00000000-0005-0000-0000-0000DB250000}"/>
    <cellStyle name="Input 119 3" xfId="9736" xr:uid="{00000000-0005-0000-0000-0000DC250000}"/>
    <cellStyle name="Input 12" xfId="9737" xr:uid="{00000000-0005-0000-0000-0000DD250000}"/>
    <cellStyle name="Input 12 2" xfId="9738" xr:uid="{00000000-0005-0000-0000-0000DE250000}"/>
    <cellStyle name="Input 12 2 2" xfId="9739" xr:uid="{00000000-0005-0000-0000-0000DF250000}"/>
    <cellStyle name="Input 12 2 2 2" xfId="9740" xr:uid="{00000000-0005-0000-0000-0000E0250000}"/>
    <cellStyle name="Input 12 2 3" xfId="9741" xr:uid="{00000000-0005-0000-0000-0000E1250000}"/>
    <cellStyle name="Input 12 3" xfId="9742" xr:uid="{00000000-0005-0000-0000-0000E2250000}"/>
    <cellStyle name="Input 12 3 2" xfId="9743" xr:uid="{00000000-0005-0000-0000-0000E3250000}"/>
    <cellStyle name="Input 12 4" xfId="9744" xr:uid="{00000000-0005-0000-0000-0000E4250000}"/>
    <cellStyle name="Input 120" xfId="9745" xr:uid="{00000000-0005-0000-0000-0000E5250000}"/>
    <cellStyle name="Input 120 2" xfId="9746" xr:uid="{00000000-0005-0000-0000-0000E6250000}"/>
    <cellStyle name="Input 120 3" xfId="9747" xr:uid="{00000000-0005-0000-0000-0000E7250000}"/>
    <cellStyle name="Input 121" xfId="9748" xr:uid="{00000000-0005-0000-0000-0000E8250000}"/>
    <cellStyle name="Input 121 2" xfId="9749" xr:uid="{00000000-0005-0000-0000-0000E9250000}"/>
    <cellStyle name="Input 122" xfId="9750" xr:uid="{00000000-0005-0000-0000-0000EA250000}"/>
    <cellStyle name="Input 122 2" xfId="9751" xr:uid="{00000000-0005-0000-0000-0000EB250000}"/>
    <cellStyle name="Input 122 3" xfId="9752" xr:uid="{00000000-0005-0000-0000-0000EC250000}"/>
    <cellStyle name="Input 123" xfId="9753" xr:uid="{00000000-0005-0000-0000-0000ED250000}"/>
    <cellStyle name="Input 123 2" xfId="9754" xr:uid="{00000000-0005-0000-0000-0000EE250000}"/>
    <cellStyle name="Input 124" xfId="9755" xr:uid="{00000000-0005-0000-0000-0000EF250000}"/>
    <cellStyle name="Input 124 2" xfId="9756" xr:uid="{00000000-0005-0000-0000-0000F0250000}"/>
    <cellStyle name="Input 125" xfId="9757" xr:uid="{00000000-0005-0000-0000-0000F1250000}"/>
    <cellStyle name="Input 125 2" xfId="9758" xr:uid="{00000000-0005-0000-0000-0000F2250000}"/>
    <cellStyle name="Input 126" xfId="9759" xr:uid="{00000000-0005-0000-0000-0000F3250000}"/>
    <cellStyle name="Input 127" xfId="9760" xr:uid="{00000000-0005-0000-0000-0000F4250000}"/>
    <cellStyle name="Input 128" xfId="9761" xr:uid="{00000000-0005-0000-0000-0000F5250000}"/>
    <cellStyle name="Input 129" xfId="9762" xr:uid="{00000000-0005-0000-0000-0000F6250000}"/>
    <cellStyle name="Input 13" xfId="9763" xr:uid="{00000000-0005-0000-0000-0000F7250000}"/>
    <cellStyle name="Input 13 2" xfId="9764" xr:uid="{00000000-0005-0000-0000-0000F8250000}"/>
    <cellStyle name="Input 13 2 2" xfId="9765" xr:uid="{00000000-0005-0000-0000-0000F9250000}"/>
    <cellStyle name="Input 13 2 2 2" xfId="9766" xr:uid="{00000000-0005-0000-0000-0000FA250000}"/>
    <cellStyle name="Input 13 2 3" xfId="9767" xr:uid="{00000000-0005-0000-0000-0000FB250000}"/>
    <cellStyle name="Input 13 3" xfId="9768" xr:uid="{00000000-0005-0000-0000-0000FC250000}"/>
    <cellStyle name="Input 13 3 2" xfId="9769" xr:uid="{00000000-0005-0000-0000-0000FD250000}"/>
    <cellStyle name="Input 13 4" xfId="9770" xr:uid="{00000000-0005-0000-0000-0000FE250000}"/>
    <cellStyle name="Input 130" xfId="9771" xr:uid="{00000000-0005-0000-0000-0000FF250000}"/>
    <cellStyle name="Input 131" xfId="9772" xr:uid="{00000000-0005-0000-0000-000000260000}"/>
    <cellStyle name="Input 132" xfId="9773" xr:uid="{00000000-0005-0000-0000-000001260000}"/>
    <cellStyle name="Input 133" xfId="9774" xr:uid="{00000000-0005-0000-0000-000002260000}"/>
    <cellStyle name="Input 134" xfId="9775" xr:uid="{00000000-0005-0000-0000-000003260000}"/>
    <cellStyle name="Input 135" xfId="9776" xr:uid="{00000000-0005-0000-0000-000004260000}"/>
    <cellStyle name="Input 136" xfId="9777" xr:uid="{00000000-0005-0000-0000-000005260000}"/>
    <cellStyle name="Input 137" xfId="9778" xr:uid="{00000000-0005-0000-0000-000006260000}"/>
    <cellStyle name="Input 138" xfId="9779" xr:uid="{00000000-0005-0000-0000-000007260000}"/>
    <cellStyle name="Input 139" xfId="9780" xr:uid="{00000000-0005-0000-0000-000008260000}"/>
    <cellStyle name="Input 14" xfId="9781" xr:uid="{00000000-0005-0000-0000-000009260000}"/>
    <cellStyle name="Input 14 2" xfId="9782" xr:uid="{00000000-0005-0000-0000-00000A260000}"/>
    <cellStyle name="Input 14 2 2" xfId="9783" xr:uid="{00000000-0005-0000-0000-00000B260000}"/>
    <cellStyle name="Input 14 2 2 2" xfId="9784" xr:uid="{00000000-0005-0000-0000-00000C260000}"/>
    <cellStyle name="Input 14 2 3" xfId="9785" xr:uid="{00000000-0005-0000-0000-00000D260000}"/>
    <cellStyle name="Input 14 3" xfId="9786" xr:uid="{00000000-0005-0000-0000-00000E260000}"/>
    <cellStyle name="Input 14 3 2" xfId="9787" xr:uid="{00000000-0005-0000-0000-00000F260000}"/>
    <cellStyle name="Input 14 4" xfId="9788" xr:uid="{00000000-0005-0000-0000-000010260000}"/>
    <cellStyle name="Input 140" xfId="9789" xr:uid="{00000000-0005-0000-0000-000011260000}"/>
    <cellStyle name="Input 141" xfId="9790" xr:uid="{00000000-0005-0000-0000-000012260000}"/>
    <cellStyle name="Input 142" xfId="9791" xr:uid="{00000000-0005-0000-0000-000013260000}"/>
    <cellStyle name="Input 143" xfId="9792" xr:uid="{00000000-0005-0000-0000-000014260000}"/>
    <cellStyle name="Input 144" xfId="9793" xr:uid="{00000000-0005-0000-0000-000015260000}"/>
    <cellStyle name="Input 145" xfId="9794" xr:uid="{00000000-0005-0000-0000-000016260000}"/>
    <cellStyle name="Input 146" xfId="9795" xr:uid="{00000000-0005-0000-0000-000017260000}"/>
    <cellStyle name="Input 147" xfId="9796" xr:uid="{00000000-0005-0000-0000-000018260000}"/>
    <cellStyle name="Input 148" xfId="9797" xr:uid="{00000000-0005-0000-0000-000019260000}"/>
    <cellStyle name="Input 149" xfId="9798" xr:uid="{00000000-0005-0000-0000-00001A260000}"/>
    <cellStyle name="Input 15" xfId="9799" xr:uid="{00000000-0005-0000-0000-00001B260000}"/>
    <cellStyle name="Input 15 2" xfId="9800" xr:uid="{00000000-0005-0000-0000-00001C260000}"/>
    <cellStyle name="Input 15 2 2" xfId="9801" xr:uid="{00000000-0005-0000-0000-00001D260000}"/>
    <cellStyle name="Input 15 2 2 2" xfId="9802" xr:uid="{00000000-0005-0000-0000-00001E260000}"/>
    <cellStyle name="Input 15 2 3" xfId="9803" xr:uid="{00000000-0005-0000-0000-00001F260000}"/>
    <cellStyle name="Input 15 3" xfId="9804" xr:uid="{00000000-0005-0000-0000-000020260000}"/>
    <cellStyle name="Input 15 3 2" xfId="9805" xr:uid="{00000000-0005-0000-0000-000021260000}"/>
    <cellStyle name="Input 15 4" xfId="9806" xr:uid="{00000000-0005-0000-0000-000022260000}"/>
    <cellStyle name="Input 150" xfId="9807" xr:uid="{00000000-0005-0000-0000-000023260000}"/>
    <cellStyle name="Input 151" xfId="9808" xr:uid="{00000000-0005-0000-0000-000024260000}"/>
    <cellStyle name="Input 152" xfId="9809" xr:uid="{00000000-0005-0000-0000-000025260000}"/>
    <cellStyle name="Input 153" xfId="9810" xr:uid="{00000000-0005-0000-0000-000026260000}"/>
    <cellStyle name="Input 154" xfId="9811" xr:uid="{00000000-0005-0000-0000-000027260000}"/>
    <cellStyle name="Input 155" xfId="9812" xr:uid="{00000000-0005-0000-0000-000028260000}"/>
    <cellStyle name="Input 156" xfId="9813" xr:uid="{00000000-0005-0000-0000-000029260000}"/>
    <cellStyle name="Input 157" xfId="9814" xr:uid="{00000000-0005-0000-0000-00002A260000}"/>
    <cellStyle name="Input 158" xfId="9815" xr:uid="{00000000-0005-0000-0000-00002B260000}"/>
    <cellStyle name="Input 159" xfId="9816" xr:uid="{00000000-0005-0000-0000-00002C260000}"/>
    <cellStyle name="Input 16" xfId="9817" xr:uid="{00000000-0005-0000-0000-00002D260000}"/>
    <cellStyle name="Input 16 2" xfId="9818" xr:uid="{00000000-0005-0000-0000-00002E260000}"/>
    <cellStyle name="Input 16 2 2" xfId="9819" xr:uid="{00000000-0005-0000-0000-00002F260000}"/>
    <cellStyle name="Input 16 2 2 2" xfId="9820" xr:uid="{00000000-0005-0000-0000-000030260000}"/>
    <cellStyle name="Input 16 2 3" xfId="9821" xr:uid="{00000000-0005-0000-0000-000031260000}"/>
    <cellStyle name="Input 16 3" xfId="9822" xr:uid="{00000000-0005-0000-0000-000032260000}"/>
    <cellStyle name="Input 16 3 2" xfId="9823" xr:uid="{00000000-0005-0000-0000-000033260000}"/>
    <cellStyle name="Input 16 4" xfId="9824" xr:uid="{00000000-0005-0000-0000-000034260000}"/>
    <cellStyle name="Input 160" xfId="9825" xr:uid="{00000000-0005-0000-0000-000035260000}"/>
    <cellStyle name="Input 161" xfId="9826" xr:uid="{00000000-0005-0000-0000-000036260000}"/>
    <cellStyle name="Input 162" xfId="9827" xr:uid="{00000000-0005-0000-0000-000037260000}"/>
    <cellStyle name="Input 163" xfId="9828" xr:uid="{00000000-0005-0000-0000-000038260000}"/>
    <cellStyle name="Input 164" xfId="9829" xr:uid="{00000000-0005-0000-0000-000039260000}"/>
    <cellStyle name="Input 165" xfId="9830" xr:uid="{00000000-0005-0000-0000-00003A260000}"/>
    <cellStyle name="Input 166" xfId="9831" xr:uid="{00000000-0005-0000-0000-00003B260000}"/>
    <cellStyle name="Input 167" xfId="9832" xr:uid="{00000000-0005-0000-0000-00003C260000}"/>
    <cellStyle name="Input 168" xfId="9833" xr:uid="{00000000-0005-0000-0000-00003D260000}"/>
    <cellStyle name="Input 169" xfId="9834" xr:uid="{00000000-0005-0000-0000-00003E260000}"/>
    <cellStyle name="Input 17" xfId="9835" xr:uid="{00000000-0005-0000-0000-00003F260000}"/>
    <cellStyle name="Input 17 2" xfId="9836" xr:uid="{00000000-0005-0000-0000-000040260000}"/>
    <cellStyle name="Input 17 2 2" xfId="9837" xr:uid="{00000000-0005-0000-0000-000041260000}"/>
    <cellStyle name="Input 17 2 2 2" xfId="9838" xr:uid="{00000000-0005-0000-0000-000042260000}"/>
    <cellStyle name="Input 17 2 3" xfId="9839" xr:uid="{00000000-0005-0000-0000-000043260000}"/>
    <cellStyle name="Input 17 3" xfId="9840" xr:uid="{00000000-0005-0000-0000-000044260000}"/>
    <cellStyle name="Input 17 3 2" xfId="9841" xr:uid="{00000000-0005-0000-0000-000045260000}"/>
    <cellStyle name="Input 17 4" xfId="9842" xr:uid="{00000000-0005-0000-0000-000046260000}"/>
    <cellStyle name="Input 170" xfId="9843" xr:uid="{00000000-0005-0000-0000-000047260000}"/>
    <cellStyle name="Input 171" xfId="9844" xr:uid="{00000000-0005-0000-0000-000048260000}"/>
    <cellStyle name="Input 172" xfId="9845" xr:uid="{00000000-0005-0000-0000-000049260000}"/>
    <cellStyle name="Input 173" xfId="9846" xr:uid="{00000000-0005-0000-0000-00004A260000}"/>
    <cellStyle name="Input 174" xfId="9847" xr:uid="{00000000-0005-0000-0000-00004B260000}"/>
    <cellStyle name="Input 175" xfId="9848" xr:uid="{00000000-0005-0000-0000-00004C260000}"/>
    <cellStyle name="Input 176" xfId="9849" xr:uid="{00000000-0005-0000-0000-00004D260000}"/>
    <cellStyle name="Input 177" xfId="9850" xr:uid="{00000000-0005-0000-0000-00004E260000}"/>
    <cellStyle name="Input 178" xfId="9851" xr:uid="{00000000-0005-0000-0000-00004F260000}"/>
    <cellStyle name="Input 179" xfId="9852" xr:uid="{00000000-0005-0000-0000-000050260000}"/>
    <cellStyle name="Input 18" xfId="9853" xr:uid="{00000000-0005-0000-0000-000051260000}"/>
    <cellStyle name="Input 18 2" xfId="9854" xr:uid="{00000000-0005-0000-0000-000052260000}"/>
    <cellStyle name="Input 18 2 2" xfId="9855" xr:uid="{00000000-0005-0000-0000-000053260000}"/>
    <cellStyle name="Input 18 2 2 2" xfId="9856" xr:uid="{00000000-0005-0000-0000-000054260000}"/>
    <cellStyle name="Input 18 2 3" xfId="9857" xr:uid="{00000000-0005-0000-0000-000055260000}"/>
    <cellStyle name="Input 18 3" xfId="9858" xr:uid="{00000000-0005-0000-0000-000056260000}"/>
    <cellStyle name="Input 18 3 2" xfId="9859" xr:uid="{00000000-0005-0000-0000-000057260000}"/>
    <cellStyle name="Input 18 4" xfId="9860" xr:uid="{00000000-0005-0000-0000-000058260000}"/>
    <cellStyle name="Input 19" xfId="9861" xr:uid="{00000000-0005-0000-0000-000059260000}"/>
    <cellStyle name="Input 19 2" xfId="9862" xr:uid="{00000000-0005-0000-0000-00005A260000}"/>
    <cellStyle name="Input 19 2 2" xfId="9863" xr:uid="{00000000-0005-0000-0000-00005B260000}"/>
    <cellStyle name="Input 19 2 2 2" xfId="9864" xr:uid="{00000000-0005-0000-0000-00005C260000}"/>
    <cellStyle name="Input 19 2 3" xfId="9865" xr:uid="{00000000-0005-0000-0000-00005D260000}"/>
    <cellStyle name="Input 19 3" xfId="9866" xr:uid="{00000000-0005-0000-0000-00005E260000}"/>
    <cellStyle name="Input 19 3 2" xfId="9867" xr:uid="{00000000-0005-0000-0000-00005F260000}"/>
    <cellStyle name="Input 19 4" xfId="9868" xr:uid="{00000000-0005-0000-0000-000060260000}"/>
    <cellStyle name="Input 2" xfId="9869" xr:uid="{00000000-0005-0000-0000-000061260000}"/>
    <cellStyle name="Input 2 10" xfId="9870" xr:uid="{00000000-0005-0000-0000-000062260000}"/>
    <cellStyle name="Input 2 10 2" xfId="9871" xr:uid="{00000000-0005-0000-0000-000063260000}"/>
    <cellStyle name="Input 2 10 3" xfId="9872" xr:uid="{00000000-0005-0000-0000-000064260000}"/>
    <cellStyle name="Input 2 11" xfId="9873" xr:uid="{00000000-0005-0000-0000-000065260000}"/>
    <cellStyle name="Input 2 11 2" xfId="9874" xr:uid="{00000000-0005-0000-0000-000066260000}"/>
    <cellStyle name="Input 2 12" xfId="9875" xr:uid="{00000000-0005-0000-0000-000067260000}"/>
    <cellStyle name="Input 2 13" xfId="9876" xr:uid="{00000000-0005-0000-0000-000068260000}"/>
    <cellStyle name="Input 2 2" xfId="9877" xr:uid="{00000000-0005-0000-0000-000069260000}"/>
    <cellStyle name="Input 2 2 2" xfId="9878" xr:uid="{00000000-0005-0000-0000-00006A260000}"/>
    <cellStyle name="Input 2 2 2 2" xfId="9879" xr:uid="{00000000-0005-0000-0000-00006B260000}"/>
    <cellStyle name="Input 2 2 3" xfId="9880" xr:uid="{00000000-0005-0000-0000-00006C260000}"/>
    <cellStyle name="Input 2 2 3 2" xfId="9881" xr:uid="{00000000-0005-0000-0000-00006D260000}"/>
    <cellStyle name="Input 2 2 3 2 2" xfId="9882" xr:uid="{00000000-0005-0000-0000-00006E260000}"/>
    <cellStyle name="Input 2 2 3 3" xfId="9883" xr:uid="{00000000-0005-0000-0000-00006F260000}"/>
    <cellStyle name="Input 2 2 4" xfId="9884" xr:uid="{00000000-0005-0000-0000-000070260000}"/>
    <cellStyle name="Input 2 3" xfId="9885" xr:uid="{00000000-0005-0000-0000-000071260000}"/>
    <cellStyle name="Input 2 3 2" xfId="9886" xr:uid="{00000000-0005-0000-0000-000072260000}"/>
    <cellStyle name="Input 2 3 2 2" xfId="9887" xr:uid="{00000000-0005-0000-0000-000073260000}"/>
    <cellStyle name="Input 2 3 2 2 2" xfId="9888" xr:uid="{00000000-0005-0000-0000-000074260000}"/>
    <cellStyle name="Input 2 3 2 3" xfId="9889" xr:uid="{00000000-0005-0000-0000-000075260000}"/>
    <cellStyle name="Input 2 3 3" xfId="9890" xr:uid="{00000000-0005-0000-0000-000076260000}"/>
    <cellStyle name="Input 2 3 3 2" xfId="9891" xr:uid="{00000000-0005-0000-0000-000077260000}"/>
    <cellStyle name="Input 2 3 3 2 2" xfId="9892" xr:uid="{00000000-0005-0000-0000-000078260000}"/>
    <cellStyle name="Input 2 3 3 2 2 2" xfId="9893" xr:uid="{00000000-0005-0000-0000-000079260000}"/>
    <cellStyle name="Input 2 3 3 2 3" xfId="9894" xr:uid="{00000000-0005-0000-0000-00007A260000}"/>
    <cellStyle name="Input 2 3 3 3" xfId="9895" xr:uid="{00000000-0005-0000-0000-00007B260000}"/>
    <cellStyle name="Input 2 3 3 3 2" xfId="9896" xr:uid="{00000000-0005-0000-0000-00007C260000}"/>
    <cellStyle name="Input 2 3 3 4" xfId="9897" xr:uid="{00000000-0005-0000-0000-00007D260000}"/>
    <cellStyle name="Input 2 3 4" xfId="9898" xr:uid="{00000000-0005-0000-0000-00007E260000}"/>
    <cellStyle name="Input 2 3 4 2" xfId="9899" xr:uid="{00000000-0005-0000-0000-00007F260000}"/>
    <cellStyle name="Input 2 3 5" xfId="9900" xr:uid="{00000000-0005-0000-0000-000080260000}"/>
    <cellStyle name="Input 2 4" xfId="9901" xr:uid="{00000000-0005-0000-0000-000081260000}"/>
    <cellStyle name="Input 2 4 2" xfId="9902" xr:uid="{00000000-0005-0000-0000-000082260000}"/>
    <cellStyle name="Input 2 4 2 2" xfId="9903" xr:uid="{00000000-0005-0000-0000-000083260000}"/>
    <cellStyle name="Input 2 4 2 2 2" xfId="9904" xr:uid="{00000000-0005-0000-0000-000084260000}"/>
    <cellStyle name="Input 2 4 2 3" xfId="9905" xr:uid="{00000000-0005-0000-0000-000085260000}"/>
    <cellStyle name="Input 2 4 3" xfId="9906" xr:uid="{00000000-0005-0000-0000-000086260000}"/>
    <cellStyle name="Input 2 4 3 2" xfId="9907" xr:uid="{00000000-0005-0000-0000-000087260000}"/>
    <cellStyle name="Input 2 4 4" xfId="9908" xr:uid="{00000000-0005-0000-0000-000088260000}"/>
    <cellStyle name="Input 2 5" xfId="9909" xr:uid="{00000000-0005-0000-0000-000089260000}"/>
    <cellStyle name="Input 2 5 2" xfId="9910" xr:uid="{00000000-0005-0000-0000-00008A260000}"/>
    <cellStyle name="Input 2 5 2 2" xfId="9911" xr:uid="{00000000-0005-0000-0000-00008B260000}"/>
    <cellStyle name="Input 2 5 3" xfId="9912" xr:uid="{00000000-0005-0000-0000-00008C260000}"/>
    <cellStyle name="Input 2 5 3 2" xfId="9913" xr:uid="{00000000-0005-0000-0000-00008D260000}"/>
    <cellStyle name="Input 2 5 3 2 2" xfId="9914" xr:uid="{00000000-0005-0000-0000-00008E260000}"/>
    <cellStyle name="Input 2 5 3 3" xfId="9915" xr:uid="{00000000-0005-0000-0000-00008F260000}"/>
    <cellStyle name="Input 2 5 4" xfId="9916" xr:uid="{00000000-0005-0000-0000-000090260000}"/>
    <cellStyle name="Input 2 6" xfId="9917" xr:uid="{00000000-0005-0000-0000-000091260000}"/>
    <cellStyle name="Input 2 6 2" xfId="9918" xr:uid="{00000000-0005-0000-0000-000092260000}"/>
    <cellStyle name="Input 2 6 2 2" xfId="9919" xr:uid="{00000000-0005-0000-0000-000093260000}"/>
    <cellStyle name="Input 2 6 2 2 2" xfId="9920" xr:uid="{00000000-0005-0000-0000-000094260000}"/>
    <cellStyle name="Input 2 6 2 3" xfId="9921" xr:uid="{00000000-0005-0000-0000-000095260000}"/>
    <cellStyle name="Input 2 6 3" xfId="9922" xr:uid="{00000000-0005-0000-0000-000096260000}"/>
    <cellStyle name="Input 2 6 3 2" xfId="9923" xr:uid="{00000000-0005-0000-0000-000097260000}"/>
    <cellStyle name="Input 2 6 3 2 2" xfId="9924" xr:uid="{00000000-0005-0000-0000-000098260000}"/>
    <cellStyle name="Input 2 6 3 2 2 2" xfId="9925" xr:uid="{00000000-0005-0000-0000-000099260000}"/>
    <cellStyle name="Input 2 6 3 2 2 2 2" xfId="9926" xr:uid="{00000000-0005-0000-0000-00009A260000}"/>
    <cellStyle name="Input 2 6 3 2 2 3" xfId="9927" xr:uid="{00000000-0005-0000-0000-00009B260000}"/>
    <cellStyle name="Input 2 6 3 2 3" xfId="9928" xr:uid="{00000000-0005-0000-0000-00009C260000}"/>
    <cellStyle name="Input 2 6 3 2 3 2" xfId="9929" xr:uid="{00000000-0005-0000-0000-00009D260000}"/>
    <cellStyle name="Input 2 6 3 2 4" xfId="9930" xr:uid="{00000000-0005-0000-0000-00009E260000}"/>
    <cellStyle name="Input 2 6 3 3" xfId="9931" xr:uid="{00000000-0005-0000-0000-00009F260000}"/>
    <cellStyle name="Input 2 6 3 3 2" xfId="9932" xr:uid="{00000000-0005-0000-0000-0000A0260000}"/>
    <cellStyle name="Input 2 6 3 3 2 2" xfId="9933" xr:uid="{00000000-0005-0000-0000-0000A1260000}"/>
    <cellStyle name="Input 2 6 3 3 3" xfId="9934" xr:uid="{00000000-0005-0000-0000-0000A2260000}"/>
    <cellStyle name="Input 2 6 3 4" xfId="9935" xr:uid="{00000000-0005-0000-0000-0000A3260000}"/>
    <cellStyle name="Input 2 6 3 4 2" xfId="9936" xr:uid="{00000000-0005-0000-0000-0000A4260000}"/>
    <cellStyle name="Input 2 6 3 5" xfId="9937" xr:uid="{00000000-0005-0000-0000-0000A5260000}"/>
    <cellStyle name="Input 2 6 4" xfId="9938" xr:uid="{00000000-0005-0000-0000-0000A6260000}"/>
    <cellStyle name="Input 2 6 4 2" xfId="9939" xr:uid="{00000000-0005-0000-0000-0000A7260000}"/>
    <cellStyle name="Input 2 6 4 2 2" xfId="9940" xr:uid="{00000000-0005-0000-0000-0000A8260000}"/>
    <cellStyle name="Input 2 6 4 2 2 2" xfId="9941" xr:uid="{00000000-0005-0000-0000-0000A9260000}"/>
    <cellStyle name="Input 2 6 4 2 3" xfId="9942" xr:uid="{00000000-0005-0000-0000-0000AA260000}"/>
    <cellStyle name="Input 2 6 4 3" xfId="9943" xr:uid="{00000000-0005-0000-0000-0000AB260000}"/>
    <cellStyle name="Input 2 6 4 3 2" xfId="9944" xr:uid="{00000000-0005-0000-0000-0000AC260000}"/>
    <cellStyle name="Input 2 6 4 4" xfId="9945" xr:uid="{00000000-0005-0000-0000-0000AD260000}"/>
    <cellStyle name="Input 2 6 5" xfId="9946" xr:uid="{00000000-0005-0000-0000-0000AE260000}"/>
    <cellStyle name="Input 2 6 5 2" xfId="9947" xr:uid="{00000000-0005-0000-0000-0000AF260000}"/>
    <cellStyle name="Input 2 6 5 2 2" xfId="9948" xr:uid="{00000000-0005-0000-0000-0000B0260000}"/>
    <cellStyle name="Input 2 6 5 3" xfId="9949" xr:uid="{00000000-0005-0000-0000-0000B1260000}"/>
    <cellStyle name="Input 2 6 6" xfId="9950" xr:uid="{00000000-0005-0000-0000-0000B2260000}"/>
    <cellStyle name="Input 2 6 6 2" xfId="9951" xr:uid="{00000000-0005-0000-0000-0000B3260000}"/>
    <cellStyle name="Input 2 6 7" xfId="9952" xr:uid="{00000000-0005-0000-0000-0000B4260000}"/>
    <cellStyle name="Input 2 7" xfId="9953" xr:uid="{00000000-0005-0000-0000-0000B5260000}"/>
    <cellStyle name="Input 2 7 2" xfId="9954" xr:uid="{00000000-0005-0000-0000-0000B6260000}"/>
    <cellStyle name="Input 2 7 2 2" xfId="9955" xr:uid="{00000000-0005-0000-0000-0000B7260000}"/>
    <cellStyle name="Input 2 7 3" xfId="9956" xr:uid="{00000000-0005-0000-0000-0000B8260000}"/>
    <cellStyle name="Input 2 8" xfId="9957" xr:uid="{00000000-0005-0000-0000-0000B9260000}"/>
    <cellStyle name="Input 2 8 2" xfId="9958" xr:uid="{00000000-0005-0000-0000-0000BA260000}"/>
    <cellStyle name="Input 2 8 2 2" xfId="9959" xr:uid="{00000000-0005-0000-0000-0000BB260000}"/>
    <cellStyle name="Input 2 8 2 2 2" xfId="9960" xr:uid="{00000000-0005-0000-0000-0000BC260000}"/>
    <cellStyle name="Input 2 8 2 3" xfId="9961" xr:uid="{00000000-0005-0000-0000-0000BD260000}"/>
    <cellStyle name="Input 2 8 3" xfId="9962" xr:uid="{00000000-0005-0000-0000-0000BE260000}"/>
    <cellStyle name="Input 2 8 3 2" xfId="9963" xr:uid="{00000000-0005-0000-0000-0000BF260000}"/>
    <cellStyle name="Input 2 8 4" xfId="9964" xr:uid="{00000000-0005-0000-0000-0000C0260000}"/>
    <cellStyle name="Input 2 9" xfId="9965" xr:uid="{00000000-0005-0000-0000-0000C1260000}"/>
    <cellStyle name="Input 2 9 2" xfId="9966" xr:uid="{00000000-0005-0000-0000-0000C2260000}"/>
    <cellStyle name="Input 2 9 2 2" xfId="9967" xr:uid="{00000000-0005-0000-0000-0000C3260000}"/>
    <cellStyle name="Input 2 9 2 2 2" xfId="9968" xr:uid="{00000000-0005-0000-0000-0000C4260000}"/>
    <cellStyle name="Input 2 9 2 3" xfId="9969" xr:uid="{00000000-0005-0000-0000-0000C5260000}"/>
    <cellStyle name="Input 2 9 3" xfId="9970" xr:uid="{00000000-0005-0000-0000-0000C6260000}"/>
    <cellStyle name="Input 2 9 3 2" xfId="9971" xr:uid="{00000000-0005-0000-0000-0000C7260000}"/>
    <cellStyle name="Input 2 9 4" xfId="9972" xr:uid="{00000000-0005-0000-0000-0000C8260000}"/>
    <cellStyle name="Input 20" xfId="9973" xr:uid="{00000000-0005-0000-0000-0000C9260000}"/>
    <cellStyle name="Input 20 2" xfId="9974" xr:uid="{00000000-0005-0000-0000-0000CA260000}"/>
    <cellStyle name="Input 20 2 2" xfId="9975" xr:uid="{00000000-0005-0000-0000-0000CB260000}"/>
    <cellStyle name="Input 20 2 2 2" xfId="9976" xr:uid="{00000000-0005-0000-0000-0000CC260000}"/>
    <cellStyle name="Input 20 2 3" xfId="9977" xr:uid="{00000000-0005-0000-0000-0000CD260000}"/>
    <cellStyle name="Input 20 3" xfId="9978" xr:uid="{00000000-0005-0000-0000-0000CE260000}"/>
    <cellStyle name="Input 20 3 2" xfId="9979" xr:uid="{00000000-0005-0000-0000-0000CF260000}"/>
    <cellStyle name="Input 20 4" xfId="9980" xr:uid="{00000000-0005-0000-0000-0000D0260000}"/>
    <cellStyle name="Input 21" xfId="9981" xr:uid="{00000000-0005-0000-0000-0000D1260000}"/>
    <cellStyle name="Input 21 2" xfId="9982" xr:uid="{00000000-0005-0000-0000-0000D2260000}"/>
    <cellStyle name="Input 21 2 2" xfId="9983" xr:uid="{00000000-0005-0000-0000-0000D3260000}"/>
    <cellStyle name="Input 21 2 2 2" xfId="9984" xr:uid="{00000000-0005-0000-0000-0000D4260000}"/>
    <cellStyle name="Input 21 2 3" xfId="9985" xr:uid="{00000000-0005-0000-0000-0000D5260000}"/>
    <cellStyle name="Input 21 3" xfId="9986" xr:uid="{00000000-0005-0000-0000-0000D6260000}"/>
    <cellStyle name="Input 21 3 2" xfId="9987" xr:uid="{00000000-0005-0000-0000-0000D7260000}"/>
    <cellStyle name="Input 21 4" xfId="9988" xr:uid="{00000000-0005-0000-0000-0000D8260000}"/>
    <cellStyle name="Input 22" xfId="9989" xr:uid="{00000000-0005-0000-0000-0000D9260000}"/>
    <cellStyle name="Input 22 2" xfId="9990" xr:uid="{00000000-0005-0000-0000-0000DA260000}"/>
    <cellStyle name="Input 22 2 2" xfId="9991" xr:uid="{00000000-0005-0000-0000-0000DB260000}"/>
    <cellStyle name="Input 22 2 2 2" xfId="9992" xr:uid="{00000000-0005-0000-0000-0000DC260000}"/>
    <cellStyle name="Input 22 2 3" xfId="9993" xr:uid="{00000000-0005-0000-0000-0000DD260000}"/>
    <cellStyle name="Input 22 3" xfId="9994" xr:uid="{00000000-0005-0000-0000-0000DE260000}"/>
    <cellStyle name="Input 22 3 2" xfId="9995" xr:uid="{00000000-0005-0000-0000-0000DF260000}"/>
    <cellStyle name="Input 22 4" xfId="9996" xr:uid="{00000000-0005-0000-0000-0000E0260000}"/>
    <cellStyle name="Input 23" xfId="9997" xr:uid="{00000000-0005-0000-0000-0000E1260000}"/>
    <cellStyle name="Input 23 2" xfId="9998" xr:uid="{00000000-0005-0000-0000-0000E2260000}"/>
    <cellStyle name="Input 23 2 2" xfId="9999" xr:uid="{00000000-0005-0000-0000-0000E3260000}"/>
    <cellStyle name="Input 23 2 2 2" xfId="10000" xr:uid="{00000000-0005-0000-0000-0000E4260000}"/>
    <cellStyle name="Input 23 2 3" xfId="10001" xr:uid="{00000000-0005-0000-0000-0000E5260000}"/>
    <cellStyle name="Input 23 3" xfId="10002" xr:uid="{00000000-0005-0000-0000-0000E6260000}"/>
    <cellStyle name="Input 23 3 2" xfId="10003" xr:uid="{00000000-0005-0000-0000-0000E7260000}"/>
    <cellStyle name="Input 23 4" xfId="10004" xr:uid="{00000000-0005-0000-0000-0000E8260000}"/>
    <cellStyle name="Input 24" xfId="10005" xr:uid="{00000000-0005-0000-0000-0000E9260000}"/>
    <cellStyle name="Input 24 2" xfId="10006" xr:uid="{00000000-0005-0000-0000-0000EA260000}"/>
    <cellStyle name="Input 24 2 2" xfId="10007" xr:uid="{00000000-0005-0000-0000-0000EB260000}"/>
    <cellStyle name="Input 24 2 2 2" xfId="10008" xr:uid="{00000000-0005-0000-0000-0000EC260000}"/>
    <cellStyle name="Input 24 2 3" xfId="10009" xr:uid="{00000000-0005-0000-0000-0000ED260000}"/>
    <cellStyle name="Input 24 3" xfId="10010" xr:uid="{00000000-0005-0000-0000-0000EE260000}"/>
    <cellStyle name="Input 24 3 2" xfId="10011" xr:uid="{00000000-0005-0000-0000-0000EF260000}"/>
    <cellStyle name="Input 24 4" xfId="10012" xr:uid="{00000000-0005-0000-0000-0000F0260000}"/>
    <cellStyle name="Input 25" xfId="10013" xr:uid="{00000000-0005-0000-0000-0000F1260000}"/>
    <cellStyle name="Input 25 2" xfId="10014" xr:uid="{00000000-0005-0000-0000-0000F2260000}"/>
    <cellStyle name="Input 25 2 2" xfId="10015" xr:uid="{00000000-0005-0000-0000-0000F3260000}"/>
    <cellStyle name="Input 25 2 2 2" xfId="10016" xr:uid="{00000000-0005-0000-0000-0000F4260000}"/>
    <cellStyle name="Input 25 2 3" xfId="10017" xr:uid="{00000000-0005-0000-0000-0000F5260000}"/>
    <cellStyle name="Input 25 3" xfId="10018" xr:uid="{00000000-0005-0000-0000-0000F6260000}"/>
    <cellStyle name="Input 25 3 2" xfId="10019" xr:uid="{00000000-0005-0000-0000-0000F7260000}"/>
    <cellStyle name="Input 25 4" xfId="10020" xr:uid="{00000000-0005-0000-0000-0000F8260000}"/>
    <cellStyle name="Input 26" xfId="10021" xr:uid="{00000000-0005-0000-0000-0000F9260000}"/>
    <cellStyle name="Input 26 2" xfId="10022" xr:uid="{00000000-0005-0000-0000-0000FA260000}"/>
    <cellStyle name="Input 26 2 2" xfId="10023" xr:uid="{00000000-0005-0000-0000-0000FB260000}"/>
    <cellStyle name="Input 26 2 2 2" xfId="10024" xr:uid="{00000000-0005-0000-0000-0000FC260000}"/>
    <cellStyle name="Input 26 2 3" xfId="10025" xr:uid="{00000000-0005-0000-0000-0000FD260000}"/>
    <cellStyle name="Input 26 3" xfId="10026" xr:uid="{00000000-0005-0000-0000-0000FE260000}"/>
    <cellStyle name="Input 26 3 2" xfId="10027" xr:uid="{00000000-0005-0000-0000-0000FF260000}"/>
    <cellStyle name="Input 26 4" xfId="10028" xr:uid="{00000000-0005-0000-0000-000000270000}"/>
    <cellStyle name="Input 27" xfId="10029" xr:uid="{00000000-0005-0000-0000-000001270000}"/>
    <cellStyle name="Input 27 2" xfId="10030" xr:uid="{00000000-0005-0000-0000-000002270000}"/>
    <cellStyle name="Input 27 2 2" xfId="10031" xr:uid="{00000000-0005-0000-0000-000003270000}"/>
    <cellStyle name="Input 27 2 2 2" xfId="10032" xr:uid="{00000000-0005-0000-0000-000004270000}"/>
    <cellStyle name="Input 27 2 3" xfId="10033" xr:uid="{00000000-0005-0000-0000-000005270000}"/>
    <cellStyle name="Input 27 3" xfId="10034" xr:uid="{00000000-0005-0000-0000-000006270000}"/>
    <cellStyle name="Input 27 3 2" xfId="10035" xr:uid="{00000000-0005-0000-0000-000007270000}"/>
    <cellStyle name="Input 27 4" xfId="10036" xr:uid="{00000000-0005-0000-0000-000008270000}"/>
    <cellStyle name="Input 28" xfId="10037" xr:uid="{00000000-0005-0000-0000-000009270000}"/>
    <cellStyle name="Input 28 2" xfId="10038" xr:uid="{00000000-0005-0000-0000-00000A270000}"/>
    <cellStyle name="Input 28 2 2" xfId="10039" xr:uid="{00000000-0005-0000-0000-00000B270000}"/>
    <cellStyle name="Input 28 2 2 2" xfId="10040" xr:uid="{00000000-0005-0000-0000-00000C270000}"/>
    <cellStyle name="Input 28 2 3" xfId="10041" xr:uid="{00000000-0005-0000-0000-00000D270000}"/>
    <cellStyle name="Input 28 3" xfId="10042" xr:uid="{00000000-0005-0000-0000-00000E270000}"/>
    <cellStyle name="Input 28 3 2" xfId="10043" xr:uid="{00000000-0005-0000-0000-00000F270000}"/>
    <cellStyle name="Input 28 4" xfId="10044" xr:uid="{00000000-0005-0000-0000-000010270000}"/>
    <cellStyle name="Input 29" xfId="10045" xr:uid="{00000000-0005-0000-0000-000011270000}"/>
    <cellStyle name="Input 29 2" xfId="10046" xr:uid="{00000000-0005-0000-0000-000012270000}"/>
    <cellStyle name="Input 29 2 2" xfId="10047" xr:uid="{00000000-0005-0000-0000-000013270000}"/>
    <cellStyle name="Input 29 2 2 2" xfId="10048" xr:uid="{00000000-0005-0000-0000-000014270000}"/>
    <cellStyle name="Input 29 2 3" xfId="10049" xr:uid="{00000000-0005-0000-0000-000015270000}"/>
    <cellStyle name="Input 29 3" xfId="10050" xr:uid="{00000000-0005-0000-0000-000016270000}"/>
    <cellStyle name="Input 29 3 2" xfId="10051" xr:uid="{00000000-0005-0000-0000-000017270000}"/>
    <cellStyle name="Input 29 4" xfId="10052" xr:uid="{00000000-0005-0000-0000-000018270000}"/>
    <cellStyle name="Input 3" xfId="10053" xr:uid="{00000000-0005-0000-0000-000019270000}"/>
    <cellStyle name="Input 3 10" xfId="10054" xr:uid="{00000000-0005-0000-0000-00001A270000}"/>
    <cellStyle name="Input 3 10 2" xfId="10055" xr:uid="{00000000-0005-0000-0000-00001B270000}"/>
    <cellStyle name="Input 3 10 2 2" xfId="10056" xr:uid="{00000000-0005-0000-0000-00001C270000}"/>
    <cellStyle name="Input 3 10 3" xfId="10057" xr:uid="{00000000-0005-0000-0000-00001D270000}"/>
    <cellStyle name="Input 3 11" xfId="10058" xr:uid="{00000000-0005-0000-0000-00001E270000}"/>
    <cellStyle name="Input 3 11 2" xfId="10059" xr:uid="{00000000-0005-0000-0000-00001F270000}"/>
    <cellStyle name="Input 3 12" xfId="10060" xr:uid="{00000000-0005-0000-0000-000020270000}"/>
    <cellStyle name="Input 3 2" xfId="10061" xr:uid="{00000000-0005-0000-0000-000021270000}"/>
    <cellStyle name="Input 3 2 2" xfId="10062" xr:uid="{00000000-0005-0000-0000-000022270000}"/>
    <cellStyle name="Input 3 2 2 2" xfId="10063" xr:uid="{00000000-0005-0000-0000-000023270000}"/>
    <cellStyle name="Input 3 2 3" xfId="10064" xr:uid="{00000000-0005-0000-0000-000024270000}"/>
    <cellStyle name="Input 3 2 3 2" xfId="10065" xr:uid="{00000000-0005-0000-0000-000025270000}"/>
    <cellStyle name="Input 3 2 3 2 2" xfId="10066" xr:uid="{00000000-0005-0000-0000-000026270000}"/>
    <cellStyle name="Input 3 2 3 3" xfId="10067" xr:uid="{00000000-0005-0000-0000-000027270000}"/>
    <cellStyle name="Input 3 2 4" xfId="10068" xr:uid="{00000000-0005-0000-0000-000028270000}"/>
    <cellStyle name="Input 3 3" xfId="10069" xr:uid="{00000000-0005-0000-0000-000029270000}"/>
    <cellStyle name="Input 3 3 2" xfId="10070" xr:uid="{00000000-0005-0000-0000-00002A270000}"/>
    <cellStyle name="Input 3 3 2 2" xfId="10071" xr:uid="{00000000-0005-0000-0000-00002B270000}"/>
    <cellStyle name="Input 3 3 2 2 2" xfId="10072" xr:uid="{00000000-0005-0000-0000-00002C270000}"/>
    <cellStyle name="Input 3 3 2 3" xfId="10073" xr:uid="{00000000-0005-0000-0000-00002D270000}"/>
    <cellStyle name="Input 3 3 3" xfId="10074" xr:uid="{00000000-0005-0000-0000-00002E270000}"/>
    <cellStyle name="Input 3 3 3 2" xfId="10075" xr:uid="{00000000-0005-0000-0000-00002F270000}"/>
    <cellStyle name="Input 3 3 3 2 2" xfId="10076" xr:uid="{00000000-0005-0000-0000-000030270000}"/>
    <cellStyle name="Input 3 3 3 2 2 2" xfId="10077" xr:uid="{00000000-0005-0000-0000-000031270000}"/>
    <cellStyle name="Input 3 3 3 2 3" xfId="10078" xr:uid="{00000000-0005-0000-0000-000032270000}"/>
    <cellStyle name="Input 3 3 3 3" xfId="10079" xr:uid="{00000000-0005-0000-0000-000033270000}"/>
    <cellStyle name="Input 3 3 3 3 2" xfId="10080" xr:uid="{00000000-0005-0000-0000-000034270000}"/>
    <cellStyle name="Input 3 3 3 4" xfId="10081" xr:uid="{00000000-0005-0000-0000-000035270000}"/>
    <cellStyle name="Input 3 3 4" xfId="10082" xr:uid="{00000000-0005-0000-0000-000036270000}"/>
    <cellStyle name="Input 3 3 4 2" xfId="10083" xr:uid="{00000000-0005-0000-0000-000037270000}"/>
    <cellStyle name="Input 3 3 5" xfId="10084" xr:uid="{00000000-0005-0000-0000-000038270000}"/>
    <cellStyle name="Input 3 4" xfId="10085" xr:uid="{00000000-0005-0000-0000-000039270000}"/>
    <cellStyle name="Input 3 4 2" xfId="10086" xr:uid="{00000000-0005-0000-0000-00003A270000}"/>
    <cellStyle name="Input 3 4 2 2" xfId="10087" xr:uid="{00000000-0005-0000-0000-00003B270000}"/>
    <cellStyle name="Input 3 4 2 2 2" xfId="10088" xr:uid="{00000000-0005-0000-0000-00003C270000}"/>
    <cellStyle name="Input 3 4 2 3" xfId="10089" xr:uid="{00000000-0005-0000-0000-00003D270000}"/>
    <cellStyle name="Input 3 4 3" xfId="10090" xr:uid="{00000000-0005-0000-0000-00003E270000}"/>
    <cellStyle name="Input 3 4 3 2" xfId="10091" xr:uid="{00000000-0005-0000-0000-00003F270000}"/>
    <cellStyle name="Input 3 4 4" xfId="10092" xr:uid="{00000000-0005-0000-0000-000040270000}"/>
    <cellStyle name="Input 3 5" xfId="10093" xr:uid="{00000000-0005-0000-0000-000041270000}"/>
    <cellStyle name="Input 3 5 2" xfId="10094" xr:uid="{00000000-0005-0000-0000-000042270000}"/>
    <cellStyle name="Input 3 5 2 2" xfId="10095" xr:uid="{00000000-0005-0000-0000-000043270000}"/>
    <cellStyle name="Input 3 5 2 2 2" xfId="10096" xr:uid="{00000000-0005-0000-0000-000044270000}"/>
    <cellStyle name="Input 3 5 2 3" xfId="10097" xr:uid="{00000000-0005-0000-0000-000045270000}"/>
    <cellStyle name="Input 3 5 3" xfId="10098" xr:uid="{00000000-0005-0000-0000-000046270000}"/>
    <cellStyle name="Input 3 5 3 2" xfId="10099" xr:uid="{00000000-0005-0000-0000-000047270000}"/>
    <cellStyle name="Input 3 5 3 2 2" xfId="10100" xr:uid="{00000000-0005-0000-0000-000048270000}"/>
    <cellStyle name="Input 3 5 3 2 2 2" xfId="10101" xr:uid="{00000000-0005-0000-0000-000049270000}"/>
    <cellStyle name="Input 3 5 3 2 3" xfId="10102" xr:uid="{00000000-0005-0000-0000-00004A270000}"/>
    <cellStyle name="Input 3 5 3 3" xfId="10103" xr:uid="{00000000-0005-0000-0000-00004B270000}"/>
    <cellStyle name="Input 3 5 3 3 2" xfId="10104" xr:uid="{00000000-0005-0000-0000-00004C270000}"/>
    <cellStyle name="Input 3 5 3 4" xfId="10105" xr:uid="{00000000-0005-0000-0000-00004D270000}"/>
    <cellStyle name="Input 3 5 4" xfId="10106" xr:uid="{00000000-0005-0000-0000-00004E270000}"/>
    <cellStyle name="Input 3 5 4 2" xfId="10107" xr:uid="{00000000-0005-0000-0000-00004F270000}"/>
    <cellStyle name="Input 3 5 5" xfId="10108" xr:uid="{00000000-0005-0000-0000-000050270000}"/>
    <cellStyle name="Input 3 6" xfId="10109" xr:uid="{00000000-0005-0000-0000-000051270000}"/>
    <cellStyle name="Input 3 6 2" xfId="10110" xr:uid="{00000000-0005-0000-0000-000052270000}"/>
    <cellStyle name="Input 3 6 2 2" xfId="10111" xr:uid="{00000000-0005-0000-0000-000053270000}"/>
    <cellStyle name="Input 3 6 3" xfId="10112" xr:uid="{00000000-0005-0000-0000-000054270000}"/>
    <cellStyle name="Input 3 7" xfId="10113" xr:uid="{00000000-0005-0000-0000-000055270000}"/>
    <cellStyle name="Input 3 7 2" xfId="10114" xr:uid="{00000000-0005-0000-0000-000056270000}"/>
    <cellStyle name="Input 3 7 2 2" xfId="10115" xr:uid="{00000000-0005-0000-0000-000057270000}"/>
    <cellStyle name="Input 3 7 3" xfId="10116" xr:uid="{00000000-0005-0000-0000-000058270000}"/>
    <cellStyle name="Input 3 8" xfId="10117" xr:uid="{00000000-0005-0000-0000-000059270000}"/>
    <cellStyle name="Input 3 8 2" xfId="10118" xr:uid="{00000000-0005-0000-0000-00005A270000}"/>
    <cellStyle name="Input 3 8 2 2" xfId="10119" xr:uid="{00000000-0005-0000-0000-00005B270000}"/>
    <cellStyle name="Input 3 8 2 2 2" xfId="10120" xr:uid="{00000000-0005-0000-0000-00005C270000}"/>
    <cellStyle name="Input 3 8 2 3" xfId="10121" xr:uid="{00000000-0005-0000-0000-00005D270000}"/>
    <cellStyle name="Input 3 8 3" xfId="10122" xr:uid="{00000000-0005-0000-0000-00005E270000}"/>
    <cellStyle name="Input 3 8 3 2" xfId="10123" xr:uid="{00000000-0005-0000-0000-00005F270000}"/>
    <cellStyle name="Input 3 8 4" xfId="10124" xr:uid="{00000000-0005-0000-0000-000060270000}"/>
    <cellStyle name="Input 3 9" xfId="10125" xr:uid="{00000000-0005-0000-0000-000061270000}"/>
    <cellStyle name="Input 3 9 2" xfId="10126" xr:uid="{00000000-0005-0000-0000-000062270000}"/>
    <cellStyle name="Input 3 9 2 2" xfId="10127" xr:uid="{00000000-0005-0000-0000-000063270000}"/>
    <cellStyle name="Input 3 9 2 2 2" xfId="10128" xr:uid="{00000000-0005-0000-0000-000064270000}"/>
    <cellStyle name="Input 3 9 2 2 2 2" xfId="10129" xr:uid="{00000000-0005-0000-0000-000065270000}"/>
    <cellStyle name="Input 3 9 2 2 2 2 2" xfId="10130" xr:uid="{00000000-0005-0000-0000-000066270000}"/>
    <cellStyle name="Input 3 9 2 2 2 3" xfId="10131" xr:uid="{00000000-0005-0000-0000-000067270000}"/>
    <cellStyle name="Input 3 9 2 2 3" xfId="10132" xr:uid="{00000000-0005-0000-0000-000068270000}"/>
    <cellStyle name="Input 3 9 2 2 3 2" xfId="10133" xr:uid="{00000000-0005-0000-0000-000069270000}"/>
    <cellStyle name="Input 3 9 2 2 4" xfId="10134" xr:uid="{00000000-0005-0000-0000-00006A270000}"/>
    <cellStyle name="Input 3 9 2 3" xfId="10135" xr:uid="{00000000-0005-0000-0000-00006B270000}"/>
    <cellStyle name="Input 3 9 2 3 2" xfId="10136" xr:uid="{00000000-0005-0000-0000-00006C270000}"/>
    <cellStyle name="Input 3 9 2 3 2 2" xfId="10137" xr:uid="{00000000-0005-0000-0000-00006D270000}"/>
    <cellStyle name="Input 3 9 2 3 3" xfId="10138" xr:uid="{00000000-0005-0000-0000-00006E270000}"/>
    <cellStyle name="Input 3 9 2 4" xfId="10139" xr:uid="{00000000-0005-0000-0000-00006F270000}"/>
    <cellStyle name="Input 3 9 2 4 2" xfId="10140" xr:uid="{00000000-0005-0000-0000-000070270000}"/>
    <cellStyle name="Input 3 9 2 5" xfId="10141" xr:uid="{00000000-0005-0000-0000-000071270000}"/>
    <cellStyle name="Input 3 9 3" xfId="10142" xr:uid="{00000000-0005-0000-0000-000072270000}"/>
    <cellStyle name="Input 3 9 3 2" xfId="10143" xr:uid="{00000000-0005-0000-0000-000073270000}"/>
    <cellStyle name="Input 3 9 3 2 2" xfId="10144" xr:uid="{00000000-0005-0000-0000-000074270000}"/>
    <cellStyle name="Input 3 9 3 2 2 2" xfId="10145" xr:uid="{00000000-0005-0000-0000-000075270000}"/>
    <cellStyle name="Input 3 9 3 2 3" xfId="10146" xr:uid="{00000000-0005-0000-0000-000076270000}"/>
    <cellStyle name="Input 3 9 3 3" xfId="10147" xr:uid="{00000000-0005-0000-0000-000077270000}"/>
    <cellStyle name="Input 3 9 3 3 2" xfId="10148" xr:uid="{00000000-0005-0000-0000-000078270000}"/>
    <cellStyle name="Input 3 9 3 4" xfId="10149" xr:uid="{00000000-0005-0000-0000-000079270000}"/>
    <cellStyle name="Input 3 9 4" xfId="10150" xr:uid="{00000000-0005-0000-0000-00007A270000}"/>
    <cellStyle name="Input 3 9 4 2" xfId="10151" xr:uid="{00000000-0005-0000-0000-00007B270000}"/>
    <cellStyle name="Input 3 9 4 2 2" xfId="10152" xr:uid="{00000000-0005-0000-0000-00007C270000}"/>
    <cellStyle name="Input 3 9 4 3" xfId="10153" xr:uid="{00000000-0005-0000-0000-00007D270000}"/>
    <cellStyle name="Input 3 9 5" xfId="10154" xr:uid="{00000000-0005-0000-0000-00007E270000}"/>
    <cellStyle name="Input 3 9 5 2" xfId="10155" xr:uid="{00000000-0005-0000-0000-00007F270000}"/>
    <cellStyle name="Input 3 9 6" xfId="10156" xr:uid="{00000000-0005-0000-0000-000080270000}"/>
    <cellStyle name="Input 30" xfId="10157" xr:uid="{00000000-0005-0000-0000-000081270000}"/>
    <cellStyle name="Input 30 2" xfId="10158" xr:uid="{00000000-0005-0000-0000-000082270000}"/>
    <cellStyle name="Input 30 2 2" xfId="10159" xr:uid="{00000000-0005-0000-0000-000083270000}"/>
    <cellStyle name="Input 30 2 2 2" xfId="10160" xr:uid="{00000000-0005-0000-0000-000084270000}"/>
    <cellStyle name="Input 30 2 3" xfId="10161" xr:uid="{00000000-0005-0000-0000-000085270000}"/>
    <cellStyle name="Input 30 3" xfId="10162" xr:uid="{00000000-0005-0000-0000-000086270000}"/>
    <cellStyle name="Input 30 3 2" xfId="10163" xr:uid="{00000000-0005-0000-0000-000087270000}"/>
    <cellStyle name="Input 30 4" xfId="10164" xr:uid="{00000000-0005-0000-0000-000088270000}"/>
    <cellStyle name="Input 31" xfId="10165" xr:uid="{00000000-0005-0000-0000-000089270000}"/>
    <cellStyle name="Input 31 2" xfId="10166" xr:uid="{00000000-0005-0000-0000-00008A270000}"/>
    <cellStyle name="Input 31 2 2" xfId="10167" xr:uid="{00000000-0005-0000-0000-00008B270000}"/>
    <cellStyle name="Input 31 2 2 2" xfId="10168" xr:uid="{00000000-0005-0000-0000-00008C270000}"/>
    <cellStyle name="Input 31 2 3" xfId="10169" xr:uid="{00000000-0005-0000-0000-00008D270000}"/>
    <cellStyle name="Input 31 3" xfId="10170" xr:uid="{00000000-0005-0000-0000-00008E270000}"/>
    <cellStyle name="Input 31 3 2" xfId="10171" xr:uid="{00000000-0005-0000-0000-00008F270000}"/>
    <cellStyle name="Input 31 4" xfId="10172" xr:uid="{00000000-0005-0000-0000-000090270000}"/>
    <cellStyle name="Input 32" xfId="10173" xr:uid="{00000000-0005-0000-0000-000091270000}"/>
    <cellStyle name="Input 32 2" xfId="10174" xr:uid="{00000000-0005-0000-0000-000092270000}"/>
    <cellStyle name="Input 32 2 2" xfId="10175" xr:uid="{00000000-0005-0000-0000-000093270000}"/>
    <cellStyle name="Input 32 2 2 2" xfId="10176" xr:uid="{00000000-0005-0000-0000-000094270000}"/>
    <cellStyle name="Input 32 2 3" xfId="10177" xr:uid="{00000000-0005-0000-0000-000095270000}"/>
    <cellStyle name="Input 32 3" xfId="10178" xr:uid="{00000000-0005-0000-0000-000096270000}"/>
    <cellStyle name="Input 32 3 2" xfId="10179" xr:uid="{00000000-0005-0000-0000-000097270000}"/>
    <cellStyle name="Input 32 4" xfId="10180" xr:uid="{00000000-0005-0000-0000-000098270000}"/>
    <cellStyle name="Input 33" xfId="10181" xr:uid="{00000000-0005-0000-0000-000099270000}"/>
    <cellStyle name="Input 33 2" xfId="10182" xr:uid="{00000000-0005-0000-0000-00009A270000}"/>
    <cellStyle name="Input 33 2 2" xfId="10183" xr:uid="{00000000-0005-0000-0000-00009B270000}"/>
    <cellStyle name="Input 33 2 2 2" xfId="10184" xr:uid="{00000000-0005-0000-0000-00009C270000}"/>
    <cellStyle name="Input 33 2 3" xfId="10185" xr:uid="{00000000-0005-0000-0000-00009D270000}"/>
    <cellStyle name="Input 33 3" xfId="10186" xr:uid="{00000000-0005-0000-0000-00009E270000}"/>
    <cellStyle name="Input 33 3 2" xfId="10187" xr:uid="{00000000-0005-0000-0000-00009F270000}"/>
    <cellStyle name="Input 33 4" xfId="10188" xr:uid="{00000000-0005-0000-0000-0000A0270000}"/>
    <cellStyle name="Input 34" xfId="10189" xr:uid="{00000000-0005-0000-0000-0000A1270000}"/>
    <cellStyle name="Input 34 2" xfId="10190" xr:uid="{00000000-0005-0000-0000-0000A2270000}"/>
    <cellStyle name="Input 34 2 2" xfId="10191" xr:uid="{00000000-0005-0000-0000-0000A3270000}"/>
    <cellStyle name="Input 34 2 2 2" xfId="10192" xr:uid="{00000000-0005-0000-0000-0000A4270000}"/>
    <cellStyle name="Input 34 2 3" xfId="10193" xr:uid="{00000000-0005-0000-0000-0000A5270000}"/>
    <cellStyle name="Input 34 3" xfId="10194" xr:uid="{00000000-0005-0000-0000-0000A6270000}"/>
    <cellStyle name="Input 34 3 2" xfId="10195" xr:uid="{00000000-0005-0000-0000-0000A7270000}"/>
    <cellStyle name="Input 34 4" xfId="10196" xr:uid="{00000000-0005-0000-0000-0000A8270000}"/>
    <cellStyle name="Input 35" xfId="10197" xr:uid="{00000000-0005-0000-0000-0000A9270000}"/>
    <cellStyle name="Input 35 2" xfId="10198" xr:uid="{00000000-0005-0000-0000-0000AA270000}"/>
    <cellStyle name="Input 35 2 2" xfId="10199" xr:uid="{00000000-0005-0000-0000-0000AB270000}"/>
    <cellStyle name="Input 35 2 2 2" xfId="10200" xr:uid="{00000000-0005-0000-0000-0000AC270000}"/>
    <cellStyle name="Input 35 2 3" xfId="10201" xr:uid="{00000000-0005-0000-0000-0000AD270000}"/>
    <cellStyle name="Input 35 3" xfId="10202" xr:uid="{00000000-0005-0000-0000-0000AE270000}"/>
    <cellStyle name="Input 35 3 2" xfId="10203" xr:uid="{00000000-0005-0000-0000-0000AF270000}"/>
    <cellStyle name="Input 35 4" xfId="10204" xr:uid="{00000000-0005-0000-0000-0000B0270000}"/>
    <cellStyle name="Input 36" xfId="10205" xr:uid="{00000000-0005-0000-0000-0000B1270000}"/>
    <cellStyle name="Input 36 2" xfId="10206" xr:uid="{00000000-0005-0000-0000-0000B2270000}"/>
    <cellStyle name="Input 36 2 2" xfId="10207" xr:uid="{00000000-0005-0000-0000-0000B3270000}"/>
    <cellStyle name="Input 36 2 2 2" xfId="10208" xr:uid="{00000000-0005-0000-0000-0000B4270000}"/>
    <cellStyle name="Input 36 2 3" xfId="10209" xr:uid="{00000000-0005-0000-0000-0000B5270000}"/>
    <cellStyle name="Input 36 3" xfId="10210" xr:uid="{00000000-0005-0000-0000-0000B6270000}"/>
    <cellStyle name="Input 36 3 2" xfId="10211" xr:uid="{00000000-0005-0000-0000-0000B7270000}"/>
    <cellStyle name="Input 36 4" xfId="10212" xr:uid="{00000000-0005-0000-0000-0000B8270000}"/>
    <cellStyle name="Input 37" xfId="10213" xr:uid="{00000000-0005-0000-0000-0000B9270000}"/>
    <cellStyle name="Input 37 2" xfId="10214" xr:uid="{00000000-0005-0000-0000-0000BA270000}"/>
    <cellStyle name="Input 37 2 2" xfId="10215" xr:uid="{00000000-0005-0000-0000-0000BB270000}"/>
    <cellStyle name="Input 37 2 2 2" xfId="10216" xr:uid="{00000000-0005-0000-0000-0000BC270000}"/>
    <cellStyle name="Input 37 2 3" xfId="10217" xr:uid="{00000000-0005-0000-0000-0000BD270000}"/>
    <cellStyle name="Input 37 3" xfId="10218" xr:uid="{00000000-0005-0000-0000-0000BE270000}"/>
    <cellStyle name="Input 37 3 2" xfId="10219" xr:uid="{00000000-0005-0000-0000-0000BF270000}"/>
    <cellStyle name="Input 37 4" xfId="10220" xr:uid="{00000000-0005-0000-0000-0000C0270000}"/>
    <cellStyle name="Input 38" xfId="10221" xr:uid="{00000000-0005-0000-0000-0000C1270000}"/>
    <cellStyle name="Input 38 2" xfId="10222" xr:uid="{00000000-0005-0000-0000-0000C2270000}"/>
    <cellStyle name="Input 38 2 2" xfId="10223" xr:uid="{00000000-0005-0000-0000-0000C3270000}"/>
    <cellStyle name="Input 38 2 2 2" xfId="10224" xr:uid="{00000000-0005-0000-0000-0000C4270000}"/>
    <cellStyle name="Input 38 2 3" xfId="10225" xr:uid="{00000000-0005-0000-0000-0000C5270000}"/>
    <cellStyle name="Input 38 3" xfId="10226" xr:uid="{00000000-0005-0000-0000-0000C6270000}"/>
    <cellStyle name="Input 38 3 2" xfId="10227" xr:uid="{00000000-0005-0000-0000-0000C7270000}"/>
    <cellStyle name="Input 38 4" xfId="10228" xr:uid="{00000000-0005-0000-0000-0000C8270000}"/>
    <cellStyle name="Input 39" xfId="10229" xr:uid="{00000000-0005-0000-0000-0000C9270000}"/>
    <cellStyle name="Input 39 2" xfId="10230" xr:uid="{00000000-0005-0000-0000-0000CA270000}"/>
    <cellStyle name="Input 39 2 2" xfId="10231" xr:uid="{00000000-0005-0000-0000-0000CB270000}"/>
    <cellStyle name="Input 39 2 2 2" xfId="10232" xr:uid="{00000000-0005-0000-0000-0000CC270000}"/>
    <cellStyle name="Input 39 2 3" xfId="10233" xr:uid="{00000000-0005-0000-0000-0000CD270000}"/>
    <cellStyle name="Input 39 3" xfId="10234" xr:uid="{00000000-0005-0000-0000-0000CE270000}"/>
    <cellStyle name="Input 39 3 2" xfId="10235" xr:uid="{00000000-0005-0000-0000-0000CF270000}"/>
    <cellStyle name="Input 39 4" xfId="10236" xr:uid="{00000000-0005-0000-0000-0000D0270000}"/>
    <cellStyle name="Input 4" xfId="10237" xr:uid="{00000000-0005-0000-0000-0000D1270000}"/>
    <cellStyle name="Input 4 2" xfId="10238" xr:uid="{00000000-0005-0000-0000-0000D2270000}"/>
    <cellStyle name="Input 4 2 2" xfId="10239" xr:uid="{00000000-0005-0000-0000-0000D3270000}"/>
    <cellStyle name="Input 4 2 2 2" xfId="10240" xr:uid="{00000000-0005-0000-0000-0000D4270000}"/>
    <cellStyle name="Input 4 2 3" xfId="10241" xr:uid="{00000000-0005-0000-0000-0000D5270000}"/>
    <cellStyle name="Input 4 2 3 2" xfId="10242" xr:uid="{00000000-0005-0000-0000-0000D6270000}"/>
    <cellStyle name="Input 4 2 3 2 2" xfId="10243" xr:uid="{00000000-0005-0000-0000-0000D7270000}"/>
    <cellStyle name="Input 4 2 3 3" xfId="10244" xr:uid="{00000000-0005-0000-0000-0000D8270000}"/>
    <cellStyle name="Input 4 2 4" xfId="10245" xr:uid="{00000000-0005-0000-0000-0000D9270000}"/>
    <cellStyle name="Input 4 3" xfId="10246" xr:uid="{00000000-0005-0000-0000-0000DA270000}"/>
    <cellStyle name="Input 4 3 2" xfId="10247" xr:uid="{00000000-0005-0000-0000-0000DB270000}"/>
    <cellStyle name="Input 4 3 2 2" xfId="10248" xr:uid="{00000000-0005-0000-0000-0000DC270000}"/>
    <cellStyle name="Input 4 3 2 2 2" xfId="10249" xr:uid="{00000000-0005-0000-0000-0000DD270000}"/>
    <cellStyle name="Input 4 3 2 3" xfId="10250" xr:uid="{00000000-0005-0000-0000-0000DE270000}"/>
    <cellStyle name="Input 4 3 3" xfId="10251" xr:uid="{00000000-0005-0000-0000-0000DF270000}"/>
    <cellStyle name="Input 4 3 3 2" xfId="10252" xr:uid="{00000000-0005-0000-0000-0000E0270000}"/>
    <cellStyle name="Input 4 3 3 2 2" xfId="10253" xr:uid="{00000000-0005-0000-0000-0000E1270000}"/>
    <cellStyle name="Input 4 3 3 2 2 2" xfId="10254" xr:uid="{00000000-0005-0000-0000-0000E2270000}"/>
    <cellStyle name="Input 4 3 3 2 3" xfId="10255" xr:uid="{00000000-0005-0000-0000-0000E3270000}"/>
    <cellStyle name="Input 4 3 3 3" xfId="10256" xr:uid="{00000000-0005-0000-0000-0000E4270000}"/>
    <cellStyle name="Input 4 3 3 3 2" xfId="10257" xr:uid="{00000000-0005-0000-0000-0000E5270000}"/>
    <cellStyle name="Input 4 3 3 4" xfId="10258" xr:uid="{00000000-0005-0000-0000-0000E6270000}"/>
    <cellStyle name="Input 4 3 4" xfId="10259" xr:uid="{00000000-0005-0000-0000-0000E7270000}"/>
    <cellStyle name="Input 4 3 4 2" xfId="10260" xr:uid="{00000000-0005-0000-0000-0000E8270000}"/>
    <cellStyle name="Input 4 3 5" xfId="10261" xr:uid="{00000000-0005-0000-0000-0000E9270000}"/>
    <cellStyle name="Input 4 4" xfId="10262" xr:uid="{00000000-0005-0000-0000-0000EA270000}"/>
    <cellStyle name="Input 4 4 2" xfId="10263" xr:uid="{00000000-0005-0000-0000-0000EB270000}"/>
    <cellStyle name="Input 4 4 2 2" xfId="10264" xr:uid="{00000000-0005-0000-0000-0000EC270000}"/>
    <cellStyle name="Input 4 4 2 2 2" xfId="10265" xr:uid="{00000000-0005-0000-0000-0000ED270000}"/>
    <cellStyle name="Input 4 4 2 3" xfId="10266" xr:uid="{00000000-0005-0000-0000-0000EE270000}"/>
    <cellStyle name="Input 4 4 3" xfId="10267" xr:uid="{00000000-0005-0000-0000-0000EF270000}"/>
    <cellStyle name="Input 4 4 3 2" xfId="10268" xr:uid="{00000000-0005-0000-0000-0000F0270000}"/>
    <cellStyle name="Input 4 4 4" xfId="10269" xr:uid="{00000000-0005-0000-0000-0000F1270000}"/>
    <cellStyle name="Input 4 5" xfId="10270" xr:uid="{00000000-0005-0000-0000-0000F2270000}"/>
    <cellStyle name="Input 4 5 2" xfId="10271" xr:uid="{00000000-0005-0000-0000-0000F3270000}"/>
    <cellStyle name="Input 4 5 2 2" xfId="10272" xr:uid="{00000000-0005-0000-0000-0000F4270000}"/>
    <cellStyle name="Input 4 5 3" xfId="10273" xr:uid="{00000000-0005-0000-0000-0000F5270000}"/>
    <cellStyle name="Input 4 6" xfId="10274" xr:uid="{00000000-0005-0000-0000-0000F6270000}"/>
    <cellStyle name="Input 4 6 2" xfId="10275" xr:uid="{00000000-0005-0000-0000-0000F7270000}"/>
    <cellStyle name="Input 4 6 2 2" xfId="10276" xr:uid="{00000000-0005-0000-0000-0000F8270000}"/>
    <cellStyle name="Input 4 6 2 2 2" xfId="10277" xr:uid="{00000000-0005-0000-0000-0000F9270000}"/>
    <cellStyle name="Input 4 6 2 2 2 2" xfId="10278" xr:uid="{00000000-0005-0000-0000-0000FA270000}"/>
    <cellStyle name="Input 4 6 2 2 2 2 2" xfId="10279" xr:uid="{00000000-0005-0000-0000-0000FB270000}"/>
    <cellStyle name="Input 4 6 2 2 2 3" xfId="10280" xr:uid="{00000000-0005-0000-0000-0000FC270000}"/>
    <cellStyle name="Input 4 6 2 2 3" xfId="10281" xr:uid="{00000000-0005-0000-0000-0000FD270000}"/>
    <cellStyle name="Input 4 6 2 2 3 2" xfId="10282" xr:uid="{00000000-0005-0000-0000-0000FE270000}"/>
    <cellStyle name="Input 4 6 2 2 4" xfId="10283" xr:uid="{00000000-0005-0000-0000-0000FF270000}"/>
    <cellStyle name="Input 4 6 2 3" xfId="10284" xr:uid="{00000000-0005-0000-0000-000000280000}"/>
    <cellStyle name="Input 4 6 2 3 2" xfId="10285" xr:uid="{00000000-0005-0000-0000-000001280000}"/>
    <cellStyle name="Input 4 6 2 3 2 2" xfId="10286" xr:uid="{00000000-0005-0000-0000-000002280000}"/>
    <cellStyle name="Input 4 6 2 3 3" xfId="10287" xr:uid="{00000000-0005-0000-0000-000003280000}"/>
    <cellStyle name="Input 4 6 2 4" xfId="10288" xr:uid="{00000000-0005-0000-0000-000004280000}"/>
    <cellStyle name="Input 4 6 2 4 2" xfId="10289" xr:uid="{00000000-0005-0000-0000-000005280000}"/>
    <cellStyle name="Input 4 6 2 5" xfId="10290" xr:uid="{00000000-0005-0000-0000-000006280000}"/>
    <cellStyle name="Input 4 6 3" xfId="10291" xr:uid="{00000000-0005-0000-0000-000007280000}"/>
    <cellStyle name="Input 4 6 3 2" xfId="10292" xr:uid="{00000000-0005-0000-0000-000008280000}"/>
    <cellStyle name="Input 4 6 3 2 2" xfId="10293" xr:uid="{00000000-0005-0000-0000-000009280000}"/>
    <cellStyle name="Input 4 6 3 2 2 2" xfId="10294" xr:uid="{00000000-0005-0000-0000-00000A280000}"/>
    <cellStyle name="Input 4 6 3 2 3" xfId="10295" xr:uid="{00000000-0005-0000-0000-00000B280000}"/>
    <cellStyle name="Input 4 6 3 3" xfId="10296" xr:uid="{00000000-0005-0000-0000-00000C280000}"/>
    <cellStyle name="Input 4 6 3 3 2" xfId="10297" xr:uid="{00000000-0005-0000-0000-00000D280000}"/>
    <cellStyle name="Input 4 6 3 4" xfId="10298" xr:uid="{00000000-0005-0000-0000-00000E280000}"/>
    <cellStyle name="Input 4 6 4" xfId="10299" xr:uid="{00000000-0005-0000-0000-00000F280000}"/>
    <cellStyle name="Input 4 6 4 2" xfId="10300" xr:uid="{00000000-0005-0000-0000-000010280000}"/>
    <cellStyle name="Input 4 6 4 2 2" xfId="10301" xr:uid="{00000000-0005-0000-0000-000011280000}"/>
    <cellStyle name="Input 4 6 4 3" xfId="10302" xr:uid="{00000000-0005-0000-0000-000012280000}"/>
    <cellStyle name="Input 4 6 5" xfId="10303" xr:uid="{00000000-0005-0000-0000-000013280000}"/>
    <cellStyle name="Input 4 6 5 2" xfId="10304" xr:uid="{00000000-0005-0000-0000-000014280000}"/>
    <cellStyle name="Input 4 6 6" xfId="10305" xr:uid="{00000000-0005-0000-0000-000015280000}"/>
    <cellStyle name="Input 4 7" xfId="10306" xr:uid="{00000000-0005-0000-0000-000016280000}"/>
    <cellStyle name="Input 4 7 2" xfId="10307" xr:uid="{00000000-0005-0000-0000-000017280000}"/>
    <cellStyle name="Input 4 7 2 2" xfId="10308" xr:uid="{00000000-0005-0000-0000-000018280000}"/>
    <cellStyle name="Input 4 7 3" xfId="10309" xr:uid="{00000000-0005-0000-0000-000019280000}"/>
    <cellStyle name="Input 4 8" xfId="10310" xr:uid="{00000000-0005-0000-0000-00001A280000}"/>
    <cellStyle name="Input 4 8 2" xfId="10311" xr:uid="{00000000-0005-0000-0000-00001B280000}"/>
    <cellStyle name="Input 4 9" xfId="10312" xr:uid="{00000000-0005-0000-0000-00001C280000}"/>
    <cellStyle name="Input 40" xfId="10313" xr:uid="{00000000-0005-0000-0000-00001D280000}"/>
    <cellStyle name="Input 40 2" xfId="10314" xr:uid="{00000000-0005-0000-0000-00001E280000}"/>
    <cellStyle name="Input 40 2 2" xfId="10315" xr:uid="{00000000-0005-0000-0000-00001F280000}"/>
    <cellStyle name="Input 40 2 2 2" xfId="10316" xr:uid="{00000000-0005-0000-0000-000020280000}"/>
    <cellStyle name="Input 40 2 3" xfId="10317" xr:uid="{00000000-0005-0000-0000-000021280000}"/>
    <cellStyle name="Input 40 3" xfId="10318" xr:uid="{00000000-0005-0000-0000-000022280000}"/>
    <cellStyle name="Input 40 3 2" xfId="10319" xr:uid="{00000000-0005-0000-0000-000023280000}"/>
    <cellStyle name="Input 40 4" xfId="10320" xr:uid="{00000000-0005-0000-0000-000024280000}"/>
    <cellStyle name="Input 41" xfId="10321" xr:uid="{00000000-0005-0000-0000-000025280000}"/>
    <cellStyle name="Input 41 2" xfId="10322" xr:uid="{00000000-0005-0000-0000-000026280000}"/>
    <cellStyle name="Input 41 2 2" xfId="10323" xr:uid="{00000000-0005-0000-0000-000027280000}"/>
    <cellStyle name="Input 41 2 2 2" xfId="10324" xr:uid="{00000000-0005-0000-0000-000028280000}"/>
    <cellStyle name="Input 41 2 3" xfId="10325" xr:uid="{00000000-0005-0000-0000-000029280000}"/>
    <cellStyle name="Input 41 3" xfId="10326" xr:uid="{00000000-0005-0000-0000-00002A280000}"/>
    <cellStyle name="Input 41 3 2" xfId="10327" xr:uid="{00000000-0005-0000-0000-00002B280000}"/>
    <cellStyle name="Input 41 4" xfId="10328" xr:uid="{00000000-0005-0000-0000-00002C280000}"/>
    <cellStyle name="Input 42" xfId="10329" xr:uid="{00000000-0005-0000-0000-00002D280000}"/>
    <cellStyle name="Input 42 2" xfId="10330" xr:uid="{00000000-0005-0000-0000-00002E280000}"/>
    <cellStyle name="Input 42 2 2" xfId="10331" xr:uid="{00000000-0005-0000-0000-00002F280000}"/>
    <cellStyle name="Input 42 2 2 2" xfId="10332" xr:uid="{00000000-0005-0000-0000-000030280000}"/>
    <cellStyle name="Input 42 2 3" xfId="10333" xr:uid="{00000000-0005-0000-0000-000031280000}"/>
    <cellStyle name="Input 42 3" xfId="10334" xr:uid="{00000000-0005-0000-0000-000032280000}"/>
    <cellStyle name="Input 42 3 2" xfId="10335" xr:uid="{00000000-0005-0000-0000-000033280000}"/>
    <cellStyle name="Input 42 4" xfId="10336" xr:uid="{00000000-0005-0000-0000-000034280000}"/>
    <cellStyle name="Input 43" xfId="10337" xr:uid="{00000000-0005-0000-0000-000035280000}"/>
    <cellStyle name="Input 43 2" xfId="10338" xr:uid="{00000000-0005-0000-0000-000036280000}"/>
    <cellStyle name="Input 43 2 2" xfId="10339" xr:uid="{00000000-0005-0000-0000-000037280000}"/>
    <cellStyle name="Input 43 2 2 2" xfId="10340" xr:uid="{00000000-0005-0000-0000-000038280000}"/>
    <cellStyle name="Input 43 2 3" xfId="10341" xr:uid="{00000000-0005-0000-0000-000039280000}"/>
    <cellStyle name="Input 43 3" xfId="10342" xr:uid="{00000000-0005-0000-0000-00003A280000}"/>
    <cellStyle name="Input 43 3 2" xfId="10343" xr:uid="{00000000-0005-0000-0000-00003B280000}"/>
    <cellStyle name="Input 43 4" xfId="10344" xr:uid="{00000000-0005-0000-0000-00003C280000}"/>
    <cellStyle name="Input 44" xfId="10345" xr:uid="{00000000-0005-0000-0000-00003D280000}"/>
    <cellStyle name="Input 44 2" xfId="10346" xr:uid="{00000000-0005-0000-0000-00003E280000}"/>
    <cellStyle name="Input 44 2 2" xfId="10347" xr:uid="{00000000-0005-0000-0000-00003F280000}"/>
    <cellStyle name="Input 44 2 2 2" xfId="10348" xr:uid="{00000000-0005-0000-0000-000040280000}"/>
    <cellStyle name="Input 44 2 3" xfId="10349" xr:uid="{00000000-0005-0000-0000-000041280000}"/>
    <cellStyle name="Input 44 3" xfId="10350" xr:uid="{00000000-0005-0000-0000-000042280000}"/>
    <cellStyle name="Input 44 3 2" xfId="10351" xr:uid="{00000000-0005-0000-0000-000043280000}"/>
    <cellStyle name="Input 44 4" xfId="10352" xr:uid="{00000000-0005-0000-0000-000044280000}"/>
    <cellStyle name="Input 45" xfId="10353" xr:uid="{00000000-0005-0000-0000-000045280000}"/>
    <cellStyle name="Input 45 2" xfId="10354" xr:uid="{00000000-0005-0000-0000-000046280000}"/>
    <cellStyle name="Input 45 2 2" xfId="10355" xr:uid="{00000000-0005-0000-0000-000047280000}"/>
    <cellStyle name="Input 45 2 2 2" xfId="10356" xr:uid="{00000000-0005-0000-0000-000048280000}"/>
    <cellStyle name="Input 45 2 3" xfId="10357" xr:uid="{00000000-0005-0000-0000-000049280000}"/>
    <cellStyle name="Input 45 3" xfId="10358" xr:uid="{00000000-0005-0000-0000-00004A280000}"/>
    <cellStyle name="Input 45 3 2" xfId="10359" xr:uid="{00000000-0005-0000-0000-00004B280000}"/>
    <cellStyle name="Input 45 4" xfId="10360" xr:uid="{00000000-0005-0000-0000-00004C280000}"/>
    <cellStyle name="Input 46" xfId="10361" xr:uid="{00000000-0005-0000-0000-00004D280000}"/>
    <cellStyle name="Input 46 2" xfId="10362" xr:uid="{00000000-0005-0000-0000-00004E280000}"/>
    <cellStyle name="Input 46 2 2" xfId="10363" xr:uid="{00000000-0005-0000-0000-00004F280000}"/>
    <cellStyle name="Input 46 2 2 2" xfId="10364" xr:uid="{00000000-0005-0000-0000-000050280000}"/>
    <cellStyle name="Input 46 2 3" xfId="10365" xr:uid="{00000000-0005-0000-0000-000051280000}"/>
    <cellStyle name="Input 46 3" xfId="10366" xr:uid="{00000000-0005-0000-0000-000052280000}"/>
    <cellStyle name="Input 46 3 2" xfId="10367" xr:uid="{00000000-0005-0000-0000-000053280000}"/>
    <cellStyle name="Input 46 4" xfId="10368" xr:uid="{00000000-0005-0000-0000-000054280000}"/>
    <cellStyle name="Input 47" xfId="10369" xr:uid="{00000000-0005-0000-0000-000055280000}"/>
    <cellStyle name="Input 47 2" xfId="10370" xr:uid="{00000000-0005-0000-0000-000056280000}"/>
    <cellStyle name="Input 47 2 2" xfId="10371" xr:uid="{00000000-0005-0000-0000-000057280000}"/>
    <cellStyle name="Input 47 2 2 2" xfId="10372" xr:uid="{00000000-0005-0000-0000-000058280000}"/>
    <cellStyle name="Input 47 2 3" xfId="10373" xr:uid="{00000000-0005-0000-0000-000059280000}"/>
    <cellStyle name="Input 47 3" xfId="10374" xr:uid="{00000000-0005-0000-0000-00005A280000}"/>
    <cellStyle name="Input 47 3 2" xfId="10375" xr:uid="{00000000-0005-0000-0000-00005B280000}"/>
    <cellStyle name="Input 47 4" xfId="10376" xr:uid="{00000000-0005-0000-0000-00005C280000}"/>
    <cellStyle name="Input 48" xfId="10377" xr:uid="{00000000-0005-0000-0000-00005D280000}"/>
    <cellStyle name="Input 48 2" xfId="10378" xr:uid="{00000000-0005-0000-0000-00005E280000}"/>
    <cellStyle name="Input 48 2 2" xfId="10379" xr:uid="{00000000-0005-0000-0000-00005F280000}"/>
    <cellStyle name="Input 48 2 2 2" xfId="10380" xr:uid="{00000000-0005-0000-0000-000060280000}"/>
    <cellStyle name="Input 48 2 3" xfId="10381" xr:uid="{00000000-0005-0000-0000-000061280000}"/>
    <cellStyle name="Input 48 3" xfId="10382" xr:uid="{00000000-0005-0000-0000-000062280000}"/>
    <cellStyle name="Input 48 3 2" xfId="10383" xr:uid="{00000000-0005-0000-0000-000063280000}"/>
    <cellStyle name="Input 48 3 2 2" xfId="10384" xr:uid="{00000000-0005-0000-0000-000064280000}"/>
    <cellStyle name="Input 48 3 2 2 2" xfId="10385" xr:uid="{00000000-0005-0000-0000-000065280000}"/>
    <cellStyle name="Input 48 3 2 3" xfId="10386" xr:uid="{00000000-0005-0000-0000-000066280000}"/>
    <cellStyle name="Input 48 3 3" xfId="10387" xr:uid="{00000000-0005-0000-0000-000067280000}"/>
    <cellStyle name="Input 48 3 3 2" xfId="10388" xr:uid="{00000000-0005-0000-0000-000068280000}"/>
    <cellStyle name="Input 48 3 4" xfId="10389" xr:uid="{00000000-0005-0000-0000-000069280000}"/>
    <cellStyle name="Input 48 4" xfId="10390" xr:uid="{00000000-0005-0000-0000-00006A280000}"/>
    <cellStyle name="Input 48 4 2" xfId="10391" xr:uid="{00000000-0005-0000-0000-00006B280000}"/>
    <cellStyle name="Input 48 5" xfId="10392" xr:uid="{00000000-0005-0000-0000-00006C280000}"/>
    <cellStyle name="Input 49" xfId="10393" xr:uid="{00000000-0005-0000-0000-00006D280000}"/>
    <cellStyle name="Input 49 2" xfId="10394" xr:uid="{00000000-0005-0000-0000-00006E280000}"/>
    <cellStyle name="Input 49 2 2" xfId="10395" xr:uid="{00000000-0005-0000-0000-00006F280000}"/>
    <cellStyle name="Input 49 2 2 2" xfId="10396" xr:uid="{00000000-0005-0000-0000-000070280000}"/>
    <cellStyle name="Input 49 2 3" xfId="10397" xr:uid="{00000000-0005-0000-0000-000071280000}"/>
    <cellStyle name="Input 49 3" xfId="10398" xr:uid="{00000000-0005-0000-0000-000072280000}"/>
    <cellStyle name="Input 49 3 2" xfId="10399" xr:uid="{00000000-0005-0000-0000-000073280000}"/>
    <cellStyle name="Input 49 3 2 2" xfId="10400" xr:uid="{00000000-0005-0000-0000-000074280000}"/>
    <cellStyle name="Input 49 3 2 2 2" xfId="10401" xr:uid="{00000000-0005-0000-0000-000075280000}"/>
    <cellStyle name="Input 49 3 2 3" xfId="10402" xr:uid="{00000000-0005-0000-0000-000076280000}"/>
    <cellStyle name="Input 49 3 3" xfId="10403" xr:uid="{00000000-0005-0000-0000-000077280000}"/>
    <cellStyle name="Input 49 3 3 2" xfId="10404" xr:uid="{00000000-0005-0000-0000-000078280000}"/>
    <cellStyle name="Input 49 3 4" xfId="10405" xr:uid="{00000000-0005-0000-0000-000079280000}"/>
    <cellStyle name="Input 49 4" xfId="10406" xr:uid="{00000000-0005-0000-0000-00007A280000}"/>
    <cellStyle name="Input 49 4 2" xfId="10407" xr:uid="{00000000-0005-0000-0000-00007B280000}"/>
    <cellStyle name="Input 49 5" xfId="10408" xr:uid="{00000000-0005-0000-0000-00007C280000}"/>
    <cellStyle name="Input 5" xfId="10409" xr:uid="{00000000-0005-0000-0000-00007D280000}"/>
    <cellStyle name="Input 5 2" xfId="10410" xr:uid="{00000000-0005-0000-0000-00007E280000}"/>
    <cellStyle name="Input 5 2 2" xfId="10411" xr:uid="{00000000-0005-0000-0000-00007F280000}"/>
    <cellStyle name="Input 5 2 2 2" xfId="10412" xr:uid="{00000000-0005-0000-0000-000080280000}"/>
    <cellStyle name="Input 5 2 2 2 2" xfId="10413" xr:uid="{00000000-0005-0000-0000-000081280000}"/>
    <cellStyle name="Input 5 2 2 3" xfId="10414" xr:uid="{00000000-0005-0000-0000-000082280000}"/>
    <cellStyle name="Input 5 2 3" xfId="10415" xr:uid="{00000000-0005-0000-0000-000083280000}"/>
    <cellStyle name="Input 5 2 3 2" xfId="10416" xr:uid="{00000000-0005-0000-0000-000084280000}"/>
    <cellStyle name="Input 5 2 3 2 2" xfId="10417" xr:uid="{00000000-0005-0000-0000-000085280000}"/>
    <cellStyle name="Input 5 2 3 2 2 2" xfId="10418" xr:uid="{00000000-0005-0000-0000-000086280000}"/>
    <cellStyle name="Input 5 2 3 2 3" xfId="10419" xr:uid="{00000000-0005-0000-0000-000087280000}"/>
    <cellStyle name="Input 5 2 3 3" xfId="10420" xr:uid="{00000000-0005-0000-0000-000088280000}"/>
    <cellStyle name="Input 5 2 3 3 2" xfId="10421" xr:uid="{00000000-0005-0000-0000-000089280000}"/>
    <cellStyle name="Input 5 2 3 4" xfId="10422" xr:uid="{00000000-0005-0000-0000-00008A280000}"/>
    <cellStyle name="Input 5 2 4" xfId="10423" xr:uid="{00000000-0005-0000-0000-00008B280000}"/>
    <cellStyle name="Input 5 2 4 2" xfId="10424" xr:uid="{00000000-0005-0000-0000-00008C280000}"/>
    <cellStyle name="Input 5 2 5" xfId="10425" xr:uid="{00000000-0005-0000-0000-00008D280000}"/>
    <cellStyle name="Input 5 3" xfId="10426" xr:uid="{00000000-0005-0000-0000-00008E280000}"/>
    <cellStyle name="Input 5 3 2" xfId="10427" xr:uid="{00000000-0005-0000-0000-00008F280000}"/>
    <cellStyle name="Input 5 3 2 2" xfId="10428" xr:uid="{00000000-0005-0000-0000-000090280000}"/>
    <cellStyle name="Input 5 3 2 2 2" xfId="10429" xr:uid="{00000000-0005-0000-0000-000091280000}"/>
    <cellStyle name="Input 5 3 2 3" xfId="10430" xr:uid="{00000000-0005-0000-0000-000092280000}"/>
    <cellStyle name="Input 5 3 3" xfId="10431" xr:uid="{00000000-0005-0000-0000-000093280000}"/>
    <cellStyle name="Input 5 3 3 2" xfId="10432" xr:uid="{00000000-0005-0000-0000-000094280000}"/>
    <cellStyle name="Input 5 3 3 2 2" xfId="10433" xr:uid="{00000000-0005-0000-0000-000095280000}"/>
    <cellStyle name="Input 5 3 3 2 2 2" xfId="10434" xr:uid="{00000000-0005-0000-0000-000096280000}"/>
    <cellStyle name="Input 5 3 3 2 3" xfId="10435" xr:uid="{00000000-0005-0000-0000-000097280000}"/>
    <cellStyle name="Input 5 3 3 3" xfId="10436" xr:uid="{00000000-0005-0000-0000-000098280000}"/>
    <cellStyle name="Input 5 3 3 3 2" xfId="10437" xr:uid="{00000000-0005-0000-0000-000099280000}"/>
    <cellStyle name="Input 5 3 3 4" xfId="10438" xr:uid="{00000000-0005-0000-0000-00009A280000}"/>
    <cellStyle name="Input 5 3 4" xfId="10439" xr:uid="{00000000-0005-0000-0000-00009B280000}"/>
    <cellStyle name="Input 5 3 4 2" xfId="10440" xr:uid="{00000000-0005-0000-0000-00009C280000}"/>
    <cellStyle name="Input 5 3 5" xfId="10441" xr:uid="{00000000-0005-0000-0000-00009D280000}"/>
    <cellStyle name="Input 5 4" xfId="10442" xr:uid="{00000000-0005-0000-0000-00009E280000}"/>
    <cellStyle name="Input 5 4 2" xfId="10443" xr:uid="{00000000-0005-0000-0000-00009F280000}"/>
    <cellStyle name="Input 5 4 2 2" xfId="10444" xr:uid="{00000000-0005-0000-0000-0000A0280000}"/>
    <cellStyle name="Input 5 4 3" xfId="10445" xr:uid="{00000000-0005-0000-0000-0000A1280000}"/>
    <cellStyle name="Input 5 5" xfId="10446" xr:uid="{00000000-0005-0000-0000-0000A2280000}"/>
    <cellStyle name="Input 5 5 2" xfId="10447" xr:uid="{00000000-0005-0000-0000-0000A3280000}"/>
    <cellStyle name="Input 5 5 2 2" xfId="10448" xr:uid="{00000000-0005-0000-0000-0000A4280000}"/>
    <cellStyle name="Input 5 5 2 2 2" xfId="10449" xr:uid="{00000000-0005-0000-0000-0000A5280000}"/>
    <cellStyle name="Input 5 5 2 2 2 2" xfId="10450" xr:uid="{00000000-0005-0000-0000-0000A6280000}"/>
    <cellStyle name="Input 5 5 2 2 2 2 2" xfId="10451" xr:uid="{00000000-0005-0000-0000-0000A7280000}"/>
    <cellStyle name="Input 5 5 2 2 2 3" xfId="10452" xr:uid="{00000000-0005-0000-0000-0000A8280000}"/>
    <cellStyle name="Input 5 5 2 2 3" xfId="10453" xr:uid="{00000000-0005-0000-0000-0000A9280000}"/>
    <cellStyle name="Input 5 5 2 2 3 2" xfId="10454" xr:uid="{00000000-0005-0000-0000-0000AA280000}"/>
    <cellStyle name="Input 5 5 2 2 4" xfId="10455" xr:uid="{00000000-0005-0000-0000-0000AB280000}"/>
    <cellStyle name="Input 5 5 2 3" xfId="10456" xr:uid="{00000000-0005-0000-0000-0000AC280000}"/>
    <cellStyle name="Input 5 5 2 3 2" xfId="10457" xr:uid="{00000000-0005-0000-0000-0000AD280000}"/>
    <cellStyle name="Input 5 5 2 3 2 2" xfId="10458" xr:uid="{00000000-0005-0000-0000-0000AE280000}"/>
    <cellStyle name="Input 5 5 2 3 3" xfId="10459" xr:uid="{00000000-0005-0000-0000-0000AF280000}"/>
    <cellStyle name="Input 5 5 2 4" xfId="10460" xr:uid="{00000000-0005-0000-0000-0000B0280000}"/>
    <cellStyle name="Input 5 5 2 4 2" xfId="10461" xr:uid="{00000000-0005-0000-0000-0000B1280000}"/>
    <cellStyle name="Input 5 5 2 5" xfId="10462" xr:uid="{00000000-0005-0000-0000-0000B2280000}"/>
    <cellStyle name="Input 5 5 3" xfId="10463" xr:uid="{00000000-0005-0000-0000-0000B3280000}"/>
    <cellStyle name="Input 5 5 3 2" xfId="10464" xr:uid="{00000000-0005-0000-0000-0000B4280000}"/>
    <cellStyle name="Input 5 5 3 2 2" xfId="10465" xr:uid="{00000000-0005-0000-0000-0000B5280000}"/>
    <cellStyle name="Input 5 5 3 2 2 2" xfId="10466" xr:uid="{00000000-0005-0000-0000-0000B6280000}"/>
    <cellStyle name="Input 5 5 3 2 3" xfId="10467" xr:uid="{00000000-0005-0000-0000-0000B7280000}"/>
    <cellStyle name="Input 5 5 3 3" xfId="10468" xr:uid="{00000000-0005-0000-0000-0000B8280000}"/>
    <cellStyle name="Input 5 5 3 3 2" xfId="10469" xr:uid="{00000000-0005-0000-0000-0000B9280000}"/>
    <cellStyle name="Input 5 5 3 4" xfId="10470" xr:uid="{00000000-0005-0000-0000-0000BA280000}"/>
    <cellStyle name="Input 5 5 4" xfId="10471" xr:uid="{00000000-0005-0000-0000-0000BB280000}"/>
    <cellStyle name="Input 5 5 4 2" xfId="10472" xr:uid="{00000000-0005-0000-0000-0000BC280000}"/>
    <cellStyle name="Input 5 5 4 2 2" xfId="10473" xr:uid="{00000000-0005-0000-0000-0000BD280000}"/>
    <cellStyle name="Input 5 5 4 3" xfId="10474" xr:uid="{00000000-0005-0000-0000-0000BE280000}"/>
    <cellStyle name="Input 5 5 5" xfId="10475" xr:uid="{00000000-0005-0000-0000-0000BF280000}"/>
    <cellStyle name="Input 5 5 5 2" xfId="10476" xr:uid="{00000000-0005-0000-0000-0000C0280000}"/>
    <cellStyle name="Input 5 5 6" xfId="10477" xr:uid="{00000000-0005-0000-0000-0000C1280000}"/>
    <cellStyle name="Input 5 6" xfId="10478" xr:uid="{00000000-0005-0000-0000-0000C2280000}"/>
    <cellStyle name="Input 5 6 2" xfId="10479" xr:uid="{00000000-0005-0000-0000-0000C3280000}"/>
    <cellStyle name="Input 5 7" xfId="10480" xr:uid="{00000000-0005-0000-0000-0000C4280000}"/>
    <cellStyle name="Input 50" xfId="10481" xr:uid="{00000000-0005-0000-0000-0000C5280000}"/>
    <cellStyle name="Input 50 2" xfId="10482" xr:uid="{00000000-0005-0000-0000-0000C6280000}"/>
    <cellStyle name="Input 50 2 2" xfId="10483" xr:uid="{00000000-0005-0000-0000-0000C7280000}"/>
    <cellStyle name="Input 50 2 2 2" xfId="10484" xr:uid="{00000000-0005-0000-0000-0000C8280000}"/>
    <cellStyle name="Input 50 2 3" xfId="10485" xr:uid="{00000000-0005-0000-0000-0000C9280000}"/>
    <cellStyle name="Input 50 3" xfId="10486" xr:uid="{00000000-0005-0000-0000-0000CA280000}"/>
    <cellStyle name="Input 50 3 2" xfId="10487" xr:uid="{00000000-0005-0000-0000-0000CB280000}"/>
    <cellStyle name="Input 50 3 2 2" xfId="10488" xr:uid="{00000000-0005-0000-0000-0000CC280000}"/>
    <cellStyle name="Input 50 3 2 2 2" xfId="10489" xr:uid="{00000000-0005-0000-0000-0000CD280000}"/>
    <cellStyle name="Input 50 3 2 3" xfId="10490" xr:uid="{00000000-0005-0000-0000-0000CE280000}"/>
    <cellStyle name="Input 50 3 3" xfId="10491" xr:uid="{00000000-0005-0000-0000-0000CF280000}"/>
    <cellStyle name="Input 50 3 3 2" xfId="10492" xr:uid="{00000000-0005-0000-0000-0000D0280000}"/>
    <cellStyle name="Input 50 3 4" xfId="10493" xr:uid="{00000000-0005-0000-0000-0000D1280000}"/>
    <cellStyle name="Input 50 4" xfId="10494" xr:uid="{00000000-0005-0000-0000-0000D2280000}"/>
    <cellStyle name="Input 50 4 2" xfId="10495" xr:uid="{00000000-0005-0000-0000-0000D3280000}"/>
    <cellStyle name="Input 50 5" xfId="10496" xr:uid="{00000000-0005-0000-0000-0000D4280000}"/>
    <cellStyle name="Input 51" xfId="10497" xr:uid="{00000000-0005-0000-0000-0000D5280000}"/>
    <cellStyle name="Input 51 2" xfId="10498" xr:uid="{00000000-0005-0000-0000-0000D6280000}"/>
    <cellStyle name="Input 51 2 2" xfId="10499" xr:uid="{00000000-0005-0000-0000-0000D7280000}"/>
    <cellStyle name="Input 51 2 2 2" xfId="10500" xr:uid="{00000000-0005-0000-0000-0000D8280000}"/>
    <cellStyle name="Input 51 2 3" xfId="10501" xr:uid="{00000000-0005-0000-0000-0000D9280000}"/>
    <cellStyle name="Input 51 3" xfId="10502" xr:uid="{00000000-0005-0000-0000-0000DA280000}"/>
    <cellStyle name="Input 51 3 2" xfId="10503" xr:uid="{00000000-0005-0000-0000-0000DB280000}"/>
    <cellStyle name="Input 51 3 2 2" xfId="10504" xr:uid="{00000000-0005-0000-0000-0000DC280000}"/>
    <cellStyle name="Input 51 3 2 2 2" xfId="10505" xr:uid="{00000000-0005-0000-0000-0000DD280000}"/>
    <cellStyle name="Input 51 3 2 3" xfId="10506" xr:uid="{00000000-0005-0000-0000-0000DE280000}"/>
    <cellStyle name="Input 51 3 3" xfId="10507" xr:uid="{00000000-0005-0000-0000-0000DF280000}"/>
    <cellStyle name="Input 51 3 3 2" xfId="10508" xr:uid="{00000000-0005-0000-0000-0000E0280000}"/>
    <cellStyle name="Input 51 3 4" xfId="10509" xr:uid="{00000000-0005-0000-0000-0000E1280000}"/>
    <cellStyle name="Input 51 4" xfId="10510" xr:uid="{00000000-0005-0000-0000-0000E2280000}"/>
    <cellStyle name="Input 51 4 2" xfId="10511" xr:uid="{00000000-0005-0000-0000-0000E3280000}"/>
    <cellStyle name="Input 51 5" xfId="10512" xr:uid="{00000000-0005-0000-0000-0000E4280000}"/>
    <cellStyle name="Input 52" xfId="10513" xr:uid="{00000000-0005-0000-0000-0000E5280000}"/>
    <cellStyle name="Input 52 2" xfId="10514" xr:uid="{00000000-0005-0000-0000-0000E6280000}"/>
    <cellStyle name="Input 52 2 2" xfId="10515" xr:uid="{00000000-0005-0000-0000-0000E7280000}"/>
    <cellStyle name="Input 52 2 2 2" xfId="10516" xr:uid="{00000000-0005-0000-0000-0000E8280000}"/>
    <cellStyle name="Input 52 2 3" xfId="10517" xr:uid="{00000000-0005-0000-0000-0000E9280000}"/>
    <cellStyle name="Input 52 3" xfId="10518" xr:uid="{00000000-0005-0000-0000-0000EA280000}"/>
    <cellStyle name="Input 52 3 2" xfId="10519" xr:uid="{00000000-0005-0000-0000-0000EB280000}"/>
    <cellStyle name="Input 52 4" xfId="10520" xr:uid="{00000000-0005-0000-0000-0000EC280000}"/>
    <cellStyle name="Input 53" xfId="10521" xr:uid="{00000000-0005-0000-0000-0000ED280000}"/>
    <cellStyle name="Input 53 2" xfId="10522" xr:uid="{00000000-0005-0000-0000-0000EE280000}"/>
    <cellStyle name="Input 53 2 2" xfId="10523" xr:uid="{00000000-0005-0000-0000-0000EF280000}"/>
    <cellStyle name="Input 53 2 2 2" xfId="10524" xr:uid="{00000000-0005-0000-0000-0000F0280000}"/>
    <cellStyle name="Input 53 2 3" xfId="10525" xr:uid="{00000000-0005-0000-0000-0000F1280000}"/>
    <cellStyle name="Input 53 3" xfId="10526" xr:uid="{00000000-0005-0000-0000-0000F2280000}"/>
    <cellStyle name="Input 53 3 2" xfId="10527" xr:uid="{00000000-0005-0000-0000-0000F3280000}"/>
    <cellStyle name="Input 53 4" xfId="10528" xr:uid="{00000000-0005-0000-0000-0000F4280000}"/>
    <cellStyle name="Input 54" xfId="10529" xr:uid="{00000000-0005-0000-0000-0000F5280000}"/>
    <cellStyle name="Input 54 2" xfId="10530" xr:uid="{00000000-0005-0000-0000-0000F6280000}"/>
    <cellStyle name="Input 54 2 2" xfId="10531" xr:uid="{00000000-0005-0000-0000-0000F7280000}"/>
    <cellStyle name="Input 54 2 2 2" xfId="10532" xr:uid="{00000000-0005-0000-0000-0000F8280000}"/>
    <cellStyle name="Input 54 2 3" xfId="10533" xr:uid="{00000000-0005-0000-0000-0000F9280000}"/>
    <cellStyle name="Input 54 3" xfId="10534" xr:uid="{00000000-0005-0000-0000-0000FA280000}"/>
    <cellStyle name="Input 54 3 2" xfId="10535" xr:uid="{00000000-0005-0000-0000-0000FB280000}"/>
    <cellStyle name="Input 54 4" xfId="10536" xr:uid="{00000000-0005-0000-0000-0000FC280000}"/>
    <cellStyle name="Input 55" xfId="10537" xr:uid="{00000000-0005-0000-0000-0000FD280000}"/>
    <cellStyle name="Input 55 2" xfId="10538" xr:uid="{00000000-0005-0000-0000-0000FE280000}"/>
    <cellStyle name="Input 55 2 2" xfId="10539" xr:uid="{00000000-0005-0000-0000-0000FF280000}"/>
    <cellStyle name="Input 55 2 2 2" xfId="10540" xr:uid="{00000000-0005-0000-0000-000000290000}"/>
    <cellStyle name="Input 55 2 3" xfId="10541" xr:uid="{00000000-0005-0000-0000-000001290000}"/>
    <cellStyle name="Input 55 3" xfId="10542" xr:uid="{00000000-0005-0000-0000-000002290000}"/>
    <cellStyle name="Input 55 3 2" xfId="10543" xr:uid="{00000000-0005-0000-0000-000003290000}"/>
    <cellStyle name="Input 55 4" xfId="10544" xr:uid="{00000000-0005-0000-0000-000004290000}"/>
    <cellStyle name="Input 56" xfId="10545" xr:uid="{00000000-0005-0000-0000-000005290000}"/>
    <cellStyle name="Input 56 2" xfId="10546" xr:uid="{00000000-0005-0000-0000-000006290000}"/>
    <cellStyle name="Input 56 2 2" xfId="10547" xr:uid="{00000000-0005-0000-0000-000007290000}"/>
    <cellStyle name="Input 56 2 2 2" xfId="10548" xr:uid="{00000000-0005-0000-0000-000008290000}"/>
    <cellStyle name="Input 56 2 3" xfId="10549" xr:uid="{00000000-0005-0000-0000-000009290000}"/>
    <cellStyle name="Input 56 3" xfId="10550" xr:uid="{00000000-0005-0000-0000-00000A290000}"/>
    <cellStyle name="Input 56 3 2" xfId="10551" xr:uid="{00000000-0005-0000-0000-00000B290000}"/>
    <cellStyle name="Input 56 4" xfId="10552" xr:uid="{00000000-0005-0000-0000-00000C290000}"/>
    <cellStyle name="Input 57" xfId="10553" xr:uid="{00000000-0005-0000-0000-00000D290000}"/>
    <cellStyle name="Input 57 2" xfId="10554" xr:uid="{00000000-0005-0000-0000-00000E290000}"/>
    <cellStyle name="Input 57 2 2" xfId="10555" xr:uid="{00000000-0005-0000-0000-00000F290000}"/>
    <cellStyle name="Input 57 2 2 2" xfId="10556" xr:uid="{00000000-0005-0000-0000-000010290000}"/>
    <cellStyle name="Input 57 2 3" xfId="10557" xr:uid="{00000000-0005-0000-0000-000011290000}"/>
    <cellStyle name="Input 57 3" xfId="10558" xr:uid="{00000000-0005-0000-0000-000012290000}"/>
    <cellStyle name="Input 57 3 2" xfId="10559" xr:uid="{00000000-0005-0000-0000-000013290000}"/>
    <cellStyle name="Input 57 4" xfId="10560" xr:uid="{00000000-0005-0000-0000-000014290000}"/>
    <cellStyle name="Input 58" xfId="10561" xr:uid="{00000000-0005-0000-0000-000015290000}"/>
    <cellStyle name="Input 58 2" xfId="10562" xr:uid="{00000000-0005-0000-0000-000016290000}"/>
    <cellStyle name="Input 58 2 2" xfId="10563" xr:uid="{00000000-0005-0000-0000-000017290000}"/>
    <cellStyle name="Input 58 2 2 2" xfId="10564" xr:uid="{00000000-0005-0000-0000-000018290000}"/>
    <cellStyle name="Input 58 2 3" xfId="10565" xr:uid="{00000000-0005-0000-0000-000019290000}"/>
    <cellStyle name="Input 58 3" xfId="10566" xr:uid="{00000000-0005-0000-0000-00001A290000}"/>
    <cellStyle name="Input 58 3 2" xfId="10567" xr:uid="{00000000-0005-0000-0000-00001B290000}"/>
    <cellStyle name="Input 58 3 2 2" xfId="10568" xr:uid="{00000000-0005-0000-0000-00001C290000}"/>
    <cellStyle name="Input 58 3 2 2 2" xfId="10569" xr:uid="{00000000-0005-0000-0000-00001D290000}"/>
    <cellStyle name="Input 58 3 2 3" xfId="10570" xr:uid="{00000000-0005-0000-0000-00001E290000}"/>
    <cellStyle name="Input 58 3 3" xfId="10571" xr:uid="{00000000-0005-0000-0000-00001F290000}"/>
    <cellStyle name="Input 58 3 3 2" xfId="10572" xr:uid="{00000000-0005-0000-0000-000020290000}"/>
    <cellStyle name="Input 58 3 4" xfId="10573" xr:uid="{00000000-0005-0000-0000-000021290000}"/>
    <cellStyle name="Input 58 4" xfId="10574" xr:uid="{00000000-0005-0000-0000-000022290000}"/>
    <cellStyle name="Input 58 4 2" xfId="10575" xr:uid="{00000000-0005-0000-0000-000023290000}"/>
    <cellStyle name="Input 58 5" xfId="10576" xr:uid="{00000000-0005-0000-0000-000024290000}"/>
    <cellStyle name="Input 59" xfId="10577" xr:uid="{00000000-0005-0000-0000-000025290000}"/>
    <cellStyle name="Input 59 2" xfId="10578" xr:uid="{00000000-0005-0000-0000-000026290000}"/>
    <cellStyle name="Input 59 2 2" xfId="10579" xr:uid="{00000000-0005-0000-0000-000027290000}"/>
    <cellStyle name="Input 59 2 2 2" xfId="10580" xr:uid="{00000000-0005-0000-0000-000028290000}"/>
    <cellStyle name="Input 59 2 3" xfId="10581" xr:uid="{00000000-0005-0000-0000-000029290000}"/>
    <cellStyle name="Input 59 3" xfId="10582" xr:uid="{00000000-0005-0000-0000-00002A290000}"/>
    <cellStyle name="Input 59 3 2" xfId="10583" xr:uid="{00000000-0005-0000-0000-00002B290000}"/>
    <cellStyle name="Input 59 3 2 2" xfId="10584" xr:uid="{00000000-0005-0000-0000-00002C290000}"/>
    <cellStyle name="Input 59 3 2 2 2" xfId="10585" xr:uid="{00000000-0005-0000-0000-00002D290000}"/>
    <cellStyle name="Input 59 3 2 3" xfId="10586" xr:uid="{00000000-0005-0000-0000-00002E290000}"/>
    <cellStyle name="Input 59 3 3" xfId="10587" xr:uid="{00000000-0005-0000-0000-00002F290000}"/>
    <cellStyle name="Input 59 3 3 2" xfId="10588" xr:uid="{00000000-0005-0000-0000-000030290000}"/>
    <cellStyle name="Input 59 3 4" xfId="10589" xr:uid="{00000000-0005-0000-0000-000031290000}"/>
    <cellStyle name="Input 59 4" xfId="10590" xr:uid="{00000000-0005-0000-0000-000032290000}"/>
    <cellStyle name="Input 59 4 2" xfId="10591" xr:uid="{00000000-0005-0000-0000-000033290000}"/>
    <cellStyle name="Input 59 5" xfId="10592" xr:uid="{00000000-0005-0000-0000-000034290000}"/>
    <cellStyle name="Input 6" xfId="10593" xr:uid="{00000000-0005-0000-0000-000035290000}"/>
    <cellStyle name="Input 6 2" xfId="10594" xr:uid="{00000000-0005-0000-0000-000036290000}"/>
    <cellStyle name="Input 6 2 2" xfId="10595" xr:uid="{00000000-0005-0000-0000-000037290000}"/>
    <cellStyle name="Input 6 2 2 2" xfId="10596" xr:uid="{00000000-0005-0000-0000-000038290000}"/>
    <cellStyle name="Input 6 2 2 2 2" xfId="10597" xr:uid="{00000000-0005-0000-0000-000039290000}"/>
    <cellStyle name="Input 6 2 2 3" xfId="10598" xr:uid="{00000000-0005-0000-0000-00003A290000}"/>
    <cellStyle name="Input 6 2 3" xfId="10599" xr:uid="{00000000-0005-0000-0000-00003B290000}"/>
    <cellStyle name="Input 6 2 3 2" xfId="10600" xr:uid="{00000000-0005-0000-0000-00003C290000}"/>
    <cellStyle name="Input 6 2 3 2 2" xfId="10601" xr:uid="{00000000-0005-0000-0000-00003D290000}"/>
    <cellStyle name="Input 6 2 3 2 2 2" xfId="10602" xr:uid="{00000000-0005-0000-0000-00003E290000}"/>
    <cellStyle name="Input 6 2 3 2 3" xfId="10603" xr:uid="{00000000-0005-0000-0000-00003F290000}"/>
    <cellStyle name="Input 6 2 3 3" xfId="10604" xr:uid="{00000000-0005-0000-0000-000040290000}"/>
    <cellStyle name="Input 6 2 3 3 2" xfId="10605" xr:uid="{00000000-0005-0000-0000-000041290000}"/>
    <cellStyle name="Input 6 2 3 4" xfId="10606" xr:uid="{00000000-0005-0000-0000-000042290000}"/>
    <cellStyle name="Input 6 2 4" xfId="10607" xr:uid="{00000000-0005-0000-0000-000043290000}"/>
    <cellStyle name="Input 6 2 4 2" xfId="10608" xr:uid="{00000000-0005-0000-0000-000044290000}"/>
    <cellStyle name="Input 6 2 5" xfId="10609" xr:uid="{00000000-0005-0000-0000-000045290000}"/>
    <cellStyle name="Input 6 3" xfId="10610" xr:uid="{00000000-0005-0000-0000-000046290000}"/>
    <cellStyle name="Input 6 3 2" xfId="10611" xr:uid="{00000000-0005-0000-0000-000047290000}"/>
    <cellStyle name="Input 6 3 2 2" xfId="10612" xr:uid="{00000000-0005-0000-0000-000048290000}"/>
    <cellStyle name="Input 6 3 3" xfId="10613" xr:uid="{00000000-0005-0000-0000-000049290000}"/>
    <cellStyle name="Input 6 4" xfId="10614" xr:uid="{00000000-0005-0000-0000-00004A290000}"/>
    <cellStyle name="Input 6 4 2" xfId="10615" xr:uid="{00000000-0005-0000-0000-00004B290000}"/>
    <cellStyle name="Input 6 4 2 2" xfId="10616" xr:uid="{00000000-0005-0000-0000-00004C290000}"/>
    <cellStyle name="Input 6 4 2 2 2" xfId="10617" xr:uid="{00000000-0005-0000-0000-00004D290000}"/>
    <cellStyle name="Input 6 4 2 2 2 2" xfId="10618" xr:uid="{00000000-0005-0000-0000-00004E290000}"/>
    <cellStyle name="Input 6 4 2 2 2 2 2" xfId="10619" xr:uid="{00000000-0005-0000-0000-00004F290000}"/>
    <cellStyle name="Input 6 4 2 2 2 3" xfId="10620" xr:uid="{00000000-0005-0000-0000-000050290000}"/>
    <cellStyle name="Input 6 4 2 2 3" xfId="10621" xr:uid="{00000000-0005-0000-0000-000051290000}"/>
    <cellStyle name="Input 6 4 2 2 3 2" xfId="10622" xr:uid="{00000000-0005-0000-0000-000052290000}"/>
    <cellStyle name="Input 6 4 2 2 4" xfId="10623" xr:uid="{00000000-0005-0000-0000-000053290000}"/>
    <cellStyle name="Input 6 4 2 3" xfId="10624" xr:uid="{00000000-0005-0000-0000-000054290000}"/>
    <cellStyle name="Input 6 4 2 3 2" xfId="10625" xr:uid="{00000000-0005-0000-0000-000055290000}"/>
    <cellStyle name="Input 6 4 2 3 2 2" xfId="10626" xr:uid="{00000000-0005-0000-0000-000056290000}"/>
    <cellStyle name="Input 6 4 2 3 3" xfId="10627" xr:uid="{00000000-0005-0000-0000-000057290000}"/>
    <cellStyle name="Input 6 4 2 4" xfId="10628" xr:uid="{00000000-0005-0000-0000-000058290000}"/>
    <cellStyle name="Input 6 4 2 4 2" xfId="10629" xr:uid="{00000000-0005-0000-0000-000059290000}"/>
    <cellStyle name="Input 6 4 2 5" xfId="10630" xr:uid="{00000000-0005-0000-0000-00005A290000}"/>
    <cellStyle name="Input 6 4 3" xfId="10631" xr:uid="{00000000-0005-0000-0000-00005B290000}"/>
    <cellStyle name="Input 6 4 3 2" xfId="10632" xr:uid="{00000000-0005-0000-0000-00005C290000}"/>
    <cellStyle name="Input 6 4 3 2 2" xfId="10633" xr:uid="{00000000-0005-0000-0000-00005D290000}"/>
    <cellStyle name="Input 6 4 3 2 2 2" xfId="10634" xr:uid="{00000000-0005-0000-0000-00005E290000}"/>
    <cellStyle name="Input 6 4 3 2 3" xfId="10635" xr:uid="{00000000-0005-0000-0000-00005F290000}"/>
    <cellStyle name="Input 6 4 3 3" xfId="10636" xr:uid="{00000000-0005-0000-0000-000060290000}"/>
    <cellStyle name="Input 6 4 3 3 2" xfId="10637" xr:uid="{00000000-0005-0000-0000-000061290000}"/>
    <cellStyle name="Input 6 4 3 4" xfId="10638" xr:uid="{00000000-0005-0000-0000-000062290000}"/>
    <cellStyle name="Input 6 4 4" xfId="10639" xr:uid="{00000000-0005-0000-0000-000063290000}"/>
    <cellStyle name="Input 6 4 4 2" xfId="10640" xr:uid="{00000000-0005-0000-0000-000064290000}"/>
    <cellStyle name="Input 6 4 4 2 2" xfId="10641" xr:uid="{00000000-0005-0000-0000-000065290000}"/>
    <cellStyle name="Input 6 4 4 3" xfId="10642" xr:uid="{00000000-0005-0000-0000-000066290000}"/>
    <cellStyle name="Input 6 4 5" xfId="10643" xr:uid="{00000000-0005-0000-0000-000067290000}"/>
    <cellStyle name="Input 6 4 5 2" xfId="10644" xr:uid="{00000000-0005-0000-0000-000068290000}"/>
    <cellStyle name="Input 6 4 6" xfId="10645" xr:uid="{00000000-0005-0000-0000-000069290000}"/>
    <cellStyle name="Input 6 5" xfId="10646" xr:uid="{00000000-0005-0000-0000-00006A290000}"/>
    <cellStyle name="Input 6 5 2" xfId="10647" xr:uid="{00000000-0005-0000-0000-00006B290000}"/>
    <cellStyle name="Input 6 6" xfId="10648" xr:uid="{00000000-0005-0000-0000-00006C290000}"/>
    <cellStyle name="Input 60" xfId="10649" xr:uid="{00000000-0005-0000-0000-00006D290000}"/>
    <cellStyle name="Input 60 2" xfId="10650" xr:uid="{00000000-0005-0000-0000-00006E290000}"/>
    <cellStyle name="Input 60 2 2" xfId="10651" xr:uid="{00000000-0005-0000-0000-00006F290000}"/>
    <cellStyle name="Input 60 2 2 2" xfId="10652" xr:uid="{00000000-0005-0000-0000-000070290000}"/>
    <cellStyle name="Input 60 2 3" xfId="10653" xr:uid="{00000000-0005-0000-0000-000071290000}"/>
    <cellStyle name="Input 60 3" xfId="10654" xr:uid="{00000000-0005-0000-0000-000072290000}"/>
    <cellStyle name="Input 60 3 2" xfId="10655" xr:uid="{00000000-0005-0000-0000-000073290000}"/>
    <cellStyle name="Input 60 3 2 2" xfId="10656" xr:uid="{00000000-0005-0000-0000-000074290000}"/>
    <cellStyle name="Input 60 3 2 2 2" xfId="10657" xr:uid="{00000000-0005-0000-0000-000075290000}"/>
    <cellStyle name="Input 60 3 2 3" xfId="10658" xr:uid="{00000000-0005-0000-0000-000076290000}"/>
    <cellStyle name="Input 60 3 3" xfId="10659" xr:uid="{00000000-0005-0000-0000-000077290000}"/>
    <cellStyle name="Input 60 3 3 2" xfId="10660" xr:uid="{00000000-0005-0000-0000-000078290000}"/>
    <cellStyle name="Input 60 3 4" xfId="10661" xr:uid="{00000000-0005-0000-0000-000079290000}"/>
    <cellStyle name="Input 60 4" xfId="10662" xr:uid="{00000000-0005-0000-0000-00007A290000}"/>
    <cellStyle name="Input 60 4 2" xfId="10663" xr:uid="{00000000-0005-0000-0000-00007B290000}"/>
    <cellStyle name="Input 60 5" xfId="10664" xr:uid="{00000000-0005-0000-0000-00007C290000}"/>
    <cellStyle name="Input 61" xfId="10665" xr:uid="{00000000-0005-0000-0000-00007D290000}"/>
    <cellStyle name="Input 61 2" xfId="10666" xr:uid="{00000000-0005-0000-0000-00007E290000}"/>
    <cellStyle name="Input 61 2 2" xfId="10667" xr:uid="{00000000-0005-0000-0000-00007F290000}"/>
    <cellStyle name="Input 61 2 2 2" xfId="10668" xr:uid="{00000000-0005-0000-0000-000080290000}"/>
    <cellStyle name="Input 61 2 3" xfId="10669" xr:uid="{00000000-0005-0000-0000-000081290000}"/>
    <cellStyle name="Input 61 3" xfId="10670" xr:uid="{00000000-0005-0000-0000-000082290000}"/>
    <cellStyle name="Input 61 3 2" xfId="10671" xr:uid="{00000000-0005-0000-0000-000083290000}"/>
    <cellStyle name="Input 61 3 2 2" xfId="10672" xr:uid="{00000000-0005-0000-0000-000084290000}"/>
    <cellStyle name="Input 61 3 2 2 2" xfId="10673" xr:uid="{00000000-0005-0000-0000-000085290000}"/>
    <cellStyle name="Input 61 3 2 3" xfId="10674" xr:uid="{00000000-0005-0000-0000-000086290000}"/>
    <cellStyle name="Input 61 3 3" xfId="10675" xr:uid="{00000000-0005-0000-0000-000087290000}"/>
    <cellStyle name="Input 61 3 3 2" xfId="10676" xr:uid="{00000000-0005-0000-0000-000088290000}"/>
    <cellStyle name="Input 61 3 4" xfId="10677" xr:uid="{00000000-0005-0000-0000-000089290000}"/>
    <cellStyle name="Input 61 4" xfId="10678" xr:uid="{00000000-0005-0000-0000-00008A290000}"/>
    <cellStyle name="Input 61 4 2" xfId="10679" xr:uid="{00000000-0005-0000-0000-00008B290000}"/>
    <cellStyle name="Input 61 5" xfId="10680" xr:uid="{00000000-0005-0000-0000-00008C290000}"/>
    <cellStyle name="Input 62" xfId="10681" xr:uid="{00000000-0005-0000-0000-00008D290000}"/>
    <cellStyle name="Input 62 2" xfId="10682" xr:uid="{00000000-0005-0000-0000-00008E290000}"/>
    <cellStyle name="Input 62 2 2" xfId="10683" xr:uid="{00000000-0005-0000-0000-00008F290000}"/>
    <cellStyle name="Input 62 2 2 2" xfId="10684" xr:uid="{00000000-0005-0000-0000-000090290000}"/>
    <cellStyle name="Input 62 2 3" xfId="10685" xr:uid="{00000000-0005-0000-0000-000091290000}"/>
    <cellStyle name="Input 62 3" xfId="10686" xr:uid="{00000000-0005-0000-0000-000092290000}"/>
    <cellStyle name="Input 62 3 2" xfId="10687" xr:uid="{00000000-0005-0000-0000-000093290000}"/>
    <cellStyle name="Input 62 3 2 2" xfId="10688" xr:uid="{00000000-0005-0000-0000-000094290000}"/>
    <cellStyle name="Input 62 3 2 2 2" xfId="10689" xr:uid="{00000000-0005-0000-0000-000095290000}"/>
    <cellStyle name="Input 62 3 2 3" xfId="10690" xr:uid="{00000000-0005-0000-0000-000096290000}"/>
    <cellStyle name="Input 62 3 3" xfId="10691" xr:uid="{00000000-0005-0000-0000-000097290000}"/>
    <cellStyle name="Input 62 3 3 2" xfId="10692" xr:uid="{00000000-0005-0000-0000-000098290000}"/>
    <cellStyle name="Input 62 3 4" xfId="10693" xr:uid="{00000000-0005-0000-0000-000099290000}"/>
    <cellStyle name="Input 62 4" xfId="10694" xr:uid="{00000000-0005-0000-0000-00009A290000}"/>
    <cellStyle name="Input 62 4 2" xfId="10695" xr:uid="{00000000-0005-0000-0000-00009B290000}"/>
    <cellStyle name="Input 62 5" xfId="10696" xr:uid="{00000000-0005-0000-0000-00009C290000}"/>
    <cellStyle name="Input 63" xfId="10697" xr:uid="{00000000-0005-0000-0000-00009D290000}"/>
    <cellStyle name="Input 63 2" xfId="10698" xr:uid="{00000000-0005-0000-0000-00009E290000}"/>
    <cellStyle name="Input 63 2 2" xfId="10699" xr:uid="{00000000-0005-0000-0000-00009F290000}"/>
    <cellStyle name="Input 63 2 2 2" xfId="10700" xr:uid="{00000000-0005-0000-0000-0000A0290000}"/>
    <cellStyle name="Input 63 2 3" xfId="10701" xr:uid="{00000000-0005-0000-0000-0000A1290000}"/>
    <cellStyle name="Input 63 3" xfId="10702" xr:uid="{00000000-0005-0000-0000-0000A2290000}"/>
    <cellStyle name="Input 63 3 2" xfId="10703" xr:uid="{00000000-0005-0000-0000-0000A3290000}"/>
    <cellStyle name="Input 63 3 2 2" xfId="10704" xr:uid="{00000000-0005-0000-0000-0000A4290000}"/>
    <cellStyle name="Input 63 3 2 2 2" xfId="10705" xr:uid="{00000000-0005-0000-0000-0000A5290000}"/>
    <cellStyle name="Input 63 3 2 3" xfId="10706" xr:uid="{00000000-0005-0000-0000-0000A6290000}"/>
    <cellStyle name="Input 63 3 3" xfId="10707" xr:uid="{00000000-0005-0000-0000-0000A7290000}"/>
    <cellStyle name="Input 63 3 3 2" xfId="10708" xr:uid="{00000000-0005-0000-0000-0000A8290000}"/>
    <cellStyle name="Input 63 3 4" xfId="10709" xr:uid="{00000000-0005-0000-0000-0000A9290000}"/>
    <cellStyle name="Input 63 4" xfId="10710" xr:uid="{00000000-0005-0000-0000-0000AA290000}"/>
    <cellStyle name="Input 63 4 2" xfId="10711" xr:uid="{00000000-0005-0000-0000-0000AB290000}"/>
    <cellStyle name="Input 63 5" xfId="10712" xr:uid="{00000000-0005-0000-0000-0000AC290000}"/>
    <cellStyle name="Input 64" xfId="10713" xr:uid="{00000000-0005-0000-0000-0000AD290000}"/>
    <cellStyle name="Input 64 2" xfId="10714" xr:uid="{00000000-0005-0000-0000-0000AE290000}"/>
    <cellStyle name="Input 64 2 2" xfId="10715" xr:uid="{00000000-0005-0000-0000-0000AF290000}"/>
    <cellStyle name="Input 64 2 2 2" xfId="10716" xr:uid="{00000000-0005-0000-0000-0000B0290000}"/>
    <cellStyle name="Input 64 2 3" xfId="10717" xr:uid="{00000000-0005-0000-0000-0000B1290000}"/>
    <cellStyle name="Input 64 3" xfId="10718" xr:uid="{00000000-0005-0000-0000-0000B2290000}"/>
    <cellStyle name="Input 64 3 2" xfId="10719" xr:uid="{00000000-0005-0000-0000-0000B3290000}"/>
    <cellStyle name="Input 64 3 2 2" xfId="10720" xr:uid="{00000000-0005-0000-0000-0000B4290000}"/>
    <cellStyle name="Input 64 3 2 2 2" xfId="10721" xr:uid="{00000000-0005-0000-0000-0000B5290000}"/>
    <cellStyle name="Input 64 3 2 3" xfId="10722" xr:uid="{00000000-0005-0000-0000-0000B6290000}"/>
    <cellStyle name="Input 64 3 3" xfId="10723" xr:uid="{00000000-0005-0000-0000-0000B7290000}"/>
    <cellStyle name="Input 64 3 3 2" xfId="10724" xr:uid="{00000000-0005-0000-0000-0000B8290000}"/>
    <cellStyle name="Input 64 3 4" xfId="10725" xr:uid="{00000000-0005-0000-0000-0000B9290000}"/>
    <cellStyle name="Input 64 4" xfId="10726" xr:uid="{00000000-0005-0000-0000-0000BA290000}"/>
    <cellStyle name="Input 64 4 2" xfId="10727" xr:uid="{00000000-0005-0000-0000-0000BB290000}"/>
    <cellStyle name="Input 64 5" xfId="10728" xr:uid="{00000000-0005-0000-0000-0000BC290000}"/>
    <cellStyle name="Input 65" xfId="10729" xr:uid="{00000000-0005-0000-0000-0000BD290000}"/>
    <cellStyle name="Input 65 2" xfId="10730" xr:uid="{00000000-0005-0000-0000-0000BE290000}"/>
    <cellStyle name="Input 65 2 2" xfId="10731" xr:uid="{00000000-0005-0000-0000-0000BF290000}"/>
    <cellStyle name="Input 65 2 2 2" xfId="10732" xr:uid="{00000000-0005-0000-0000-0000C0290000}"/>
    <cellStyle name="Input 65 2 3" xfId="10733" xr:uid="{00000000-0005-0000-0000-0000C1290000}"/>
    <cellStyle name="Input 65 3" xfId="10734" xr:uid="{00000000-0005-0000-0000-0000C2290000}"/>
    <cellStyle name="Input 65 3 2" xfId="10735" xr:uid="{00000000-0005-0000-0000-0000C3290000}"/>
    <cellStyle name="Input 65 3 2 2" xfId="10736" xr:uid="{00000000-0005-0000-0000-0000C4290000}"/>
    <cellStyle name="Input 65 3 2 2 2" xfId="10737" xr:uid="{00000000-0005-0000-0000-0000C5290000}"/>
    <cellStyle name="Input 65 3 2 3" xfId="10738" xr:uid="{00000000-0005-0000-0000-0000C6290000}"/>
    <cellStyle name="Input 65 3 3" xfId="10739" xr:uid="{00000000-0005-0000-0000-0000C7290000}"/>
    <cellStyle name="Input 65 3 3 2" xfId="10740" xr:uid="{00000000-0005-0000-0000-0000C8290000}"/>
    <cellStyle name="Input 65 3 4" xfId="10741" xr:uid="{00000000-0005-0000-0000-0000C9290000}"/>
    <cellStyle name="Input 65 4" xfId="10742" xr:uid="{00000000-0005-0000-0000-0000CA290000}"/>
    <cellStyle name="Input 65 4 2" xfId="10743" xr:uid="{00000000-0005-0000-0000-0000CB290000}"/>
    <cellStyle name="Input 65 5" xfId="10744" xr:uid="{00000000-0005-0000-0000-0000CC290000}"/>
    <cellStyle name="Input 66" xfId="10745" xr:uid="{00000000-0005-0000-0000-0000CD290000}"/>
    <cellStyle name="Input 66 2" xfId="10746" xr:uid="{00000000-0005-0000-0000-0000CE290000}"/>
    <cellStyle name="Input 66 2 2" xfId="10747" xr:uid="{00000000-0005-0000-0000-0000CF290000}"/>
    <cellStyle name="Input 66 2 2 2" xfId="10748" xr:uid="{00000000-0005-0000-0000-0000D0290000}"/>
    <cellStyle name="Input 66 2 3" xfId="10749" xr:uid="{00000000-0005-0000-0000-0000D1290000}"/>
    <cellStyle name="Input 66 3" xfId="10750" xr:uid="{00000000-0005-0000-0000-0000D2290000}"/>
    <cellStyle name="Input 66 3 2" xfId="10751" xr:uid="{00000000-0005-0000-0000-0000D3290000}"/>
    <cellStyle name="Input 66 3 2 2" xfId="10752" xr:uid="{00000000-0005-0000-0000-0000D4290000}"/>
    <cellStyle name="Input 66 3 2 2 2" xfId="10753" xr:uid="{00000000-0005-0000-0000-0000D5290000}"/>
    <cellStyle name="Input 66 3 2 3" xfId="10754" xr:uid="{00000000-0005-0000-0000-0000D6290000}"/>
    <cellStyle name="Input 66 3 3" xfId="10755" xr:uid="{00000000-0005-0000-0000-0000D7290000}"/>
    <cellStyle name="Input 66 3 3 2" xfId="10756" xr:uid="{00000000-0005-0000-0000-0000D8290000}"/>
    <cellStyle name="Input 66 3 4" xfId="10757" xr:uid="{00000000-0005-0000-0000-0000D9290000}"/>
    <cellStyle name="Input 66 4" xfId="10758" xr:uid="{00000000-0005-0000-0000-0000DA290000}"/>
    <cellStyle name="Input 66 4 2" xfId="10759" xr:uid="{00000000-0005-0000-0000-0000DB290000}"/>
    <cellStyle name="Input 66 5" xfId="10760" xr:uid="{00000000-0005-0000-0000-0000DC290000}"/>
    <cellStyle name="Input 67" xfId="10761" xr:uid="{00000000-0005-0000-0000-0000DD290000}"/>
    <cellStyle name="Input 67 2" xfId="10762" xr:uid="{00000000-0005-0000-0000-0000DE290000}"/>
    <cellStyle name="Input 67 2 2" xfId="10763" xr:uid="{00000000-0005-0000-0000-0000DF290000}"/>
    <cellStyle name="Input 67 2 2 2" xfId="10764" xr:uid="{00000000-0005-0000-0000-0000E0290000}"/>
    <cellStyle name="Input 67 2 3" xfId="10765" xr:uid="{00000000-0005-0000-0000-0000E1290000}"/>
    <cellStyle name="Input 67 3" xfId="10766" xr:uid="{00000000-0005-0000-0000-0000E2290000}"/>
    <cellStyle name="Input 67 3 2" xfId="10767" xr:uid="{00000000-0005-0000-0000-0000E3290000}"/>
    <cellStyle name="Input 67 3 2 2" xfId="10768" xr:uid="{00000000-0005-0000-0000-0000E4290000}"/>
    <cellStyle name="Input 67 3 2 2 2" xfId="10769" xr:uid="{00000000-0005-0000-0000-0000E5290000}"/>
    <cellStyle name="Input 67 3 2 3" xfId="10770" xr:uid="{00000000-0005-0000-0000-0000E6290000}"/>
    <cellStyle name="Input 67 3 3" xfId="10771" xr:uid="{00000000-0005-0000-0000-0000E7290000}"/>
    <cellStyle name="Input 67 3 3 2" xfId="10772" xr:uid="{00000000-0005-0000-0000-0000E8290000}"/>
    <cellStyle name="Input 67 3 4" xfId="10773" xr:uid="{00000000-0005-0000-0000-0000E9290000}"/>
    <cellStyle name="Input 67 4" xfId="10774" xr:uid="{00000000-0005-0000-0000-0000EA290000}"/>
    <cellStyle name="Input 67 4 2" xfId="10775" xr:uid="{00000000-0005-0000-0000-0000EB290000}"/>
    <cellStyle name="Input 67 5" xfId="10776" xr:uid="{00000000-0005-0000-0000-0000EC290000}"/>
    <cellStyle name="Input 68" xfId="10777" xr:uid="{00000000-0005-0000-0000-0000ED290000}"/>
    <cellStyle name="Input 68 2" xfId="10778" xr:uid="{00000000-0005-0000-0000-0000EE290000}"/>
    <cellStyle name="Input 68 2 2" xfId="10779" xr:uid="{00000000-0005-0000-0000-0000EF290000}"/>
    <cellStyle name="Input 68 2 2 2" xfId="10780" xr:uid="{00000000-0005-0000-0000-0000F0290000}"/>
    <cellStyle name="Input 68 2 3" xfId="10781" xr:uid="{00000000-0005-0000-0000-0000F1290000}"/>
    <cellStyle name="Input 68 3" xfId="10782" xr:uid="{00000000-0005-0000-0000-0000F2290000}"/>
    <cellStyle name="Input 68 3 2" xfId="10783" xr:uid="{00000000-0005-0000-0000-0000F3290000}"/>
    <cellStyle name="Input 68 3 2 2" xfId="10784" xr:uid="{00000000-0005-0000-0000-0000F4290000}"/>
    <cellStyle name="Input 68 3 2 2 2" xfId="10785" xr:uid="{00000000-0005-0000-0000-0000F5290000}"/>
    <cellStyle name="Input 68 3 2 3" xfId="10786" xr:uid="{00000000-0005-0000-0000-0000F6290000}"/>
    <cellStyle name="Input 68 3 3" xfId="10787" xr:uid="{00000000-0005-0000-0000-0000F7290000}"/>
    <cellStyle name="Input 68 3 3 2" xfId="10788" xr:uid="{00000000-0005-0000-0000-0000F8290000}"/>
    <cellStyle name="Input 68 3 4" xfId="10789" xr:uid="{00000000-0005-0000-0000-0000F9290000}"/>
    <cellStyle name="Input 68 4" xfId="10790" xr:uid="{00000000-0005-0000-0000-0000FA290000}"/>
    <cellStyle name="Input 68 4 2" xfId="10791" xr:uid="{00000000-0005-0000-0000-0000FB290000}"/>
    <cellStyle name="Input 68 5" xfId="10792" xr:uid="{00000000-0005-0000-0000-0000FC290000}"/>
    <cellStyle name="Input 69" xfId="10793" xr:uid="{00000000-0005-0000-0000-0000FD290000}"/>
    <cellStyle name="Input 69 2" xfId="10794" xr:uid="{00000000-0005-0000-0000-0000FE290000}"/>
    <cellStyle name="Input 69 2 2" xfId="10795" xr:uid="{00000000-0005-0000-0000-0000FF290000}"/>
    <cellStyle name="Input 69 2 2 2" xfId="10796" xr:uid="{00000000-0005-0000-0000-0000002A0000}"/>
    <cellStyle name="Input 69 2 3" xfId="10797" xr:uid="{00000000-0005-0000-0000-0000012A0000}"/>
    <cellStyle name="Input 69 3" xfId="10798" xr:uid="{00000000-0005-0000-0000-0000022A0000}"/>
    <cellStyle name="Input 69 3 2" xfId="10799" xr:uid="{00000000-0005-0000-0000-0000032A0000}"/>
    <cellStyle name="Input 69 3 2 2" xfId="10800" xr:uid="{00000000-0005-0000-0000-0000042A0000}"/>
    <cellStyle name="Input 69 3 2 2 2" xfId="10801" xr:uid="{00000000-0005-0000-0000-0000052A0000}"/>
    <cellStyle name="Input 69 3 2 3" xfId="10802" xr:uid="{00000000-0005-0000-0000-0000062A0000}"/>
    <cellStyle name="Input 69 3 3" xfId="10803" xr:uid="{00000000-0005-0000-0000-0000072A0000}"/>
    <cellStyle name="Input 69 3 3 2" xfId="10804" xr:uid="{00000000-0005-0000-0000-0000082A0000}"/>
    <cellStyle name="Input 69 3 4" xfId="10805" xr:uid="{00000000-0005-0000-0000-0000092A0000}"/>
    <cellStyle name="Input 69 4" xfId="10806" xr:uid="{00000000-0005-0000-0000-00000A2A0000}"/>
    <cellStyle name="Input 69 4 2" xfId="10807" xr:uid="{00000000-0005-0000-0000-00000B2A0000}"/>
    <cellStyle name="Input 69 5" xfId="10808" xr:uid="{00000000-0005-0000-0000-00000C2A0000}"/>
    <cellStyle name="Input 7" xfId="10809" xr:uid="{00000000-0005-0000-0000-00000D2A0000}"/>
    <cellStyle name="Input 7 2" xfId="10810" xr:uid="{00000000-0005-0000-0000-00000E2A0000}"/>
    <cellStyle name="Input 7 2 2" xfId="10811" xr:uid="{00000000-0005-0000-0000-00000F2A0000}"/>
    <cellStyle name="Input 7 2 2 2" xfId="10812" xr:uid="{00000000-0005-0000-0000-0000102A0000}"/>
    <cellStyle name="Input 7 2 2 2 2" xfId="10813" xr:uid="{00000000-0005-0000-0000-0000112A0000}"/>
    <cellStyle name="Input 7 2 2 3" xfId="10814" xr:uid="{00000000-0005-0000-0000-0000122A0000}"/>
    <cellStyle name="Input 7 2 3" xfId="10815" xr:uid="{00000000-0005-0000-0000-0000132A0000}"/>
    <cellStyle name="Input 7 2 3 2" xfId="10816" xr:uid="{00000000-0005-0000-0000-0000142A0000}"/>
    <cellStyle name="Input 7 2 3 2 2" xfId="10817" xr:uid="{00000000-0005-0000-0000-0000152A0000}"/>
    <cellStyle name="Input 7 2 3 2 2 2" xfId="10818" xr:uid="{00000000-0005-0000-0000-0000162A0000}"/>
    <cellStyle name="Input 7 2 3 2 3" xfId="10819" xr:uid="{00000000-0005-0000-0000-0000172A0000}"/>
    <cellStyle name="Input 7 2 3 3" xfId="10820" xr:uid="{00000000-0005-0000-0000-0000182A0000}"/>
    <cellStyle name="Input 7 2 3 3 2" xfId="10821" xr:uid="{00000000-0005-0000-0000-0000192A0000}"/>
    <cellStyle name="Input 7 2 3 4" xfId="10822" xr:uid="{00000000-0005-0000-0000-00001A2A0000}"/>
    <cellStyle name="Input 7 2 4" xfId="10823" xr:uid="{00000000-0005-0000-0000-00001B2A0000}"/>
    <cellStyle name="Input 7 2 4 2" xfId="10824" xr:uid="{00000000-0005-0000-0000-00001C2A0000}"/>
    <cellStyle name="Input 7 2 5" xfId="10825" xr:uid="{00000000-0005-0000-0000-00001D2A0000}"/>
    <cellStyle name="Input 7 3" xfId="10826" xr:uid="{00000000-0005-0000-0000-00001E2A0000}"/>
    <cellStyle name="Input 7 3 2" xfId="10827" xr:uid="{00000000-0005-0000-0000-00001F2A0000}"/>
    <cellStyle name="Input 7 3 2 2" xfId="10828" xr:uid="{00000000-0005-0000-0000-0000202A0000}"/>
    <cellStyle name="Input 7 3 3" xfId="10829" xr:uid="{00000000-0005-0000-0000-0000212A0000}"/>
    <cellStyle name="Input 7 4" xfId="10830" xr:uid="{00000000-0005-0000-0000-0000222A0000}"/>
    <cellStyle name="Input 7 4 2" xfId="10831" xr:uid="{00000000-0005-0000-0000-0000232A0000}"/>
    <cellStyle name="Input 7 4 2 2" xfId="10832" xr:uid="{00000000-0005-0000-0000-0000242A0000}"/>
    <cellStyle name="Input 7 4 2 2 2" xfId="10833" xr:uid="{00000000-0005-0000-0000-0000252A0000}"/>
    <cellStyle name="Input 7 4 2 2 2 2" xfId="10834" xr:uid="{00000000-0005-0000-0000-0000262A0000}"/>
    <cellStyle name="Input 7 4 2 2 2 2 2" xfId="10835" xr:uid="{00000000-0005-0000-0000-0000272A0000}"/>
    <cellStyle name="Input 7 4 2 2 2 3" xfId="10836" xr:uid="{00000000-0005-0000-0000-0000282A0000}"/>
    <cellStyle name="Input 7 4 2 2 3" xfId="10837" xr:uid="{00000000-0005-0000-0000-0000292A0000}"/>
    <cellStyle name="Input 7 4 2 2 3 2" xfId="10838" xr:uid="{00000000-0005-0000-0000-00002A2A0000}"/>
    <cellStyle name="Input 7 4 2 2 4" xfId="10839" xr:uid="{00000000-0005-0000-0000-00002B2A0000}"/>
    <cellStyle name="Input 7 4 2 3" xfId="10840" xr:uid="{00000000-0005-0000-0000-00002C2A0000}"/>
    <cellStyle name="Input 7 4 2 3 2" xfId="10841" xr:uid="{00000000-0005-0000-0000-00002D2A0000}"/>
    <cellStyle name="Input 7 4 2 3 2 2" xfId="10842" xr:uid="{00000000-0005-0000-0000-00002E2A0000}"/>
    <cellStyle name="Input 7 4 2 3 3" xfId="10843" xr:uid="{00000000-0005-0000-0000-00002F2A0000}"/>
    <cellStyle name="Input 7 4 2 4" xfId="10844" xr:uid="{00000000-0005-0000-0000-0000302A0000}"/>
    <cellStyle name="Input 7 4 2 4 2" xfId="10845" xr:uid="{00000000-0005-0000-0000-0000312A0000}"/>
    <cellStyle name="Input 7 4 2 5" xfId="10846" xr:uid="{00000000-0005-0000-0000-0000322A0000}"/>
    <cellStyle name="Input 7 4 3" xfId="10847" xr:uid="{00000000-0005-0000-0000-0000332A0000}"/>
    <cellStyle name="Input 7 4 3 2" xfId="10848" xr:uid="{00000000-0005-0000-0000-0000342A0000}"/>
    <cellStyle name="Input 7 4 3 2 2" xfId="10849" xr:uid="{00000000-0005-0000-0000-0000352A0000}"/>
    <cellStyle name="Input 7 4 3 2 2 2" xfId="10850" xr:uid="{00000000-0005-0000-0000-0000362A0000}"/>
    <cellStyle name="Input 7 4 3 2 3" xfId="10851" xr:uid="{00000000-0005-0000-0000-0000372A0000}"/>
    <cellStyle name="Input 7 4 3 3" xfId="10852" xr:uid="{00000000-0005-0000-0000-0000382A0000}"/>
    <cellStyle name="Input 7 4 3 3 2" xfId="10853" xr:uid="{00000000-0005-0000-0000-0000392A0000}"/>
    <cellStyle name="Input 7 4 3 4" xfId="10854" xr:uid="{00000000-0005-0000-0000-00003A2A0000}"/>
    <cellStyle name="Input 7 4 4" xfId="10855" xr:uid="{00000000-0005-0000-0000-00003B2A0000}"/>
    <cellStyle name="Input 7 4 4 2" xfId="10856" xr:uid="{00000000-0005-0000-0000-00003C2A0000}"/>
    <cellStyle name="Input 7 4 4 2 2" xfId="10857" xr:uid="{00000000-0005-0000-0000-00003D2A0000}"/>
    <cellStyle name="Input 7 4 4 3" xfId="10858" xr:uid="{00000000-0005-0000-0000-00003E2A0000}"/>
    <cellStyle name="Input 7 4 5" xfId="10859" xr:uid="{00000000-0005-0000-0000-00003F2A0000}"/>
    <cellStyle name="Input 7 4 5 2" xfId="10860" xr:uid="{00000000-0005-0000-0000-0000402A0000}"/>
    <cellStyle name="Input 7 4 6" xfId="10861" xr:uid="{00000000-0005-0000-0000-0000412A0000}"/>
    <cellStyle name="Input 7 5" xfId="10862" xr:uid="{00000000-0005-0000-0000-0000422A0000}"/>
    <cellStyle name="Input 7 5 2" xfId="10863" xr:uid="{00000000-0005-0000-0000-0000432A0000}"/>
    <cellStyle name="Input 7 6" xfId="10864" xr:uid="{00000000-0005-0000-0000-0000442A0000}"/>
    <cellStyle name="Input 70" xfId="10865" xr:uid="{00000000-0005-0000-0000-0000452A0000}"/>
    <cellStyle name="Input 70 2" xfId="10866" xr:uid="{00000000-0005-0000-0000-0000462A0000}"/>
    <cellStyle name="Input 70 2 2" xfId="10867" xr:uid="{00000000-0005-0000-0000-0000472A0000}"/>
    <cellStyle name="Input 70 2 2 2" xfId="10868" xr:uid="{00000000-0005-0000-0000-0000482A0000}"/>
    <cellStyle name="Input 70 2 3" xfId="10869" xr:uid="{00000000-0005-0000-0000-0000492A0000}"/>
    <cellStyle name="Input 70 3" xfId="10870" xr:uid="{00000000-0005-0000-0000-00004A2A0000}"/>
    <cellStyle name="Input 70 3 2" xfId="10871" xr:uid="{00000000-0005-0000-0000-00004B2A0000}"/>
    <cellStyle name="Input 70 3 2 2" xfId="10872" xr:uid="{00000000-0005-0000-0000-00004C2A0000}"/>
    <cellStyle name="Input 70 3 2 2 2" xfId="10873" xr:uid="{00000000-0005-0000-0000-00004D2A0000}"/>
    <cellStyle name="Input 70 3 2 3" xfId="10874" xr:uid="{00000000-0005-0000-0000-00004E2A0000}"/>
    <cellStyle name="Input 70 3 3" xfId="10875" xr:uid="{00000000-0005-0000-0000-00004F2A0000}"/>
    <cellStyle name="Input 70 3 3 2" xfId="10876" xr:uid="{00000000-0005-0000-0000-0000502A0000}"/>
    <cellStyle name="Input 70 3 4" xfId="10877" xr:uid="{00000000-0005-0000-0000-0000512A0000}"/>
    <cellStyle name="Input 70 4" xfId="10878" xr:uid="{00000000-0005-0000-0000-0000522A0000}"/>
    <cellStyle name="Input 70 4 2" xfId="10879" xr:uid="{00000000-0005-0000-0000-0000532A0000}"/>
    <cellStyle name="Input 70 5" xfId="10880" xr:uid="{00000000-0005-0000-0000-0000542A0000}"/>
    <cellStyle name="Input 71" xfId="10881" xr:uid="{00000000-0005-0000-0000-0000552A0000}"/>
    <cellStyle name="Input 71 2" xfId="10882" xr:uid="{00000000-0005-0000-0000-0000562A0000}"/>
    <cellStyle name="Input 71 2 2" xfId="10883" xr:uid="{00000000-0005-0000-0000-0000572A0000}"/>
    <cellStyle name="Input 71 2 2 2" xfId="10884" xr:uid="{00000000-0005-0000-0000-0000582A0000}"/>
    <cellStyle name="Input 71 2 3" xfId="10885" xr:uid="{00000000-0005-0000-0000-0000592A0000}"/>
    <cellStyle name="Input 71 3" xfId="10886" xr:uid="{00000000-0005-0000-0000-00005A2A0000}"/>
    <cellStyle name="Input 71 3 2" xfId="10887" xr:uid="{00000000-0005-0000-0000-00005B2A0000}"/>
    <cellStyle name="Input 71 3 2 2" xfId="10888" xr:uid="{00000000-0005-0000-0000-00005C2A0000}"/>
    <cellStyle name="Input 71 3 2 2 2" xfId="10889" xr:uid="{00000000-0005-0000-0000-00005D2A0000}"/>
    <cellStyle name="Input 71 3 2 3" xfId="10890" xr:uid="{00000000-0005-0000-0000-00005E2A0000}"/>
    <cellStyle name="Input 71 3 3" xfId="10891" xr:uid="{00000000-0005-0000-0000-00005F2A0000}"/>
    <cellStyle name="Input 71 3 3 2" xfId="10892" xr:uid="{00000000-0005-0000-0000-0000602A0000}"/>
    <cellStyle name="Input 71 3 4" xfId="10893" xr:uid="{00000000-0005-0000-0000-0000612A0000}"/>
    <cellStyle name="Input 71 4" xfId="10894" xr:uid="{00000000-0005-0000-0000-0000622A0000}"/>
    <cellStyle name="Input 71 4 2" xfId="10895" xr:uid="{00000000-0005-0000-0000-0000632A0000}"/>
    <cellStyle name="Input 71 5" xfId="10896" xr:uid="{00000000-0005-0000-0000-0000642A0000}"/>
    <cellStyle name="Input 72" xfId="10897" xr:uid="{00000000-0005-0000-0000-0000652A0000}"/>
    <cellStyle name="Input 72 2" xfId="10898" xr:uid="{00000000-0005-0000-0000-0000662A0000}"/>
    <cellStyle name="Input 72 2 2" xfId="10899" xr:uid="{00000000-0005-0000-0000-0000672A0000}"/>
    <cellStyle name="Input 72 2 2 2" xfId="10900" xr:uid="{00000000-0005-0000-0000-0000682A0000}"/>
    <cellStyle name="Input 72 2 3" xfId="10901" xr:uid="{00000000-0005-0000-0000-0000692A0000}"/>
    <cellStyle name="Input 72 3" xfId="10902" xr:uid="{00000000-0005-0000-0000-00006A2A0000}"/>
    <cellStyle name="Input 72 3 2" xfId="10903" xr:uid="{00000000-0005-0000-0000-00006B2A0000}"/>
    <cellStyle name="Input 72 3 2 2" xfId="10904" xr:uid="{00000000-0005-0000-0000-00006C2A0000}"/>
    <cellStyle name="Input 72 3 2 2 2" xfId="10905" xr:uid="{00000000-0005-0000-0000-00006D2A0000}"/>
    <cellStyle name="Input 72 3 2 3" xfId="10906" xr:uid="{00000000-0005-0000-0000-00006E2A0000}"/>
    <cellStyle name="Input 72 3 3" xfId="10907" xr:uid="{00000000-0005-0000-0000-00006F2A0000}"/>
    <cellStyle name="Input 72 3 3 2" xfId="10908" xr:uid="{00000000-0005-0000-0000-0000702A0000}"/>
    <cellStyle name="Input 72 3 4" xfId="10909" xr:uid="{00000000-0005-0000-0000-0000712A0000}"/>
    <cellStyle name="Input 72 4" xfId="10910" xr:uid="{00000000-0005-0000-0000-0000722A0000}"/>
    <cellStyle name="Input 72 4 2" xfId="10911" xr:uid="{00000000-0005-0000-0000-0000732A0000}"/>
    <cellStyle name="Input 72 5" xfId="10912" xr:uid="{00000000-0005-0000-0000-0000742A0000}"/>
    <cellStyle name="Input 73" xfId="10913" xr:uid="{00000000-0005-0000-0000-0000752A0000}"/>
    <cellStyle name="Input 73 2" xfId="10914" xr:uid="{00000000-0005-0000-0000-0000762A0000}"/>
    <cellStyle name="Input 73 2 2" xfId="10915" xr:uid="{00000000-0005-0000-0000-0000772A0000}"/>
    <cellStyle name="Input 73 2 2 2" xfId="10916" xr:uid="{00000000-0005-0000-0000-0000782A0000}"/>
    <cellStyle name="Input 73 2 3" xfId="10917" xr:uid="{00000000-0005-0000-0000-0000792A0000}"/>
    <cellStyle name="Input 73 3" xfId="10918" xr:uid="{00000000-0005-0000-0000-00007A2A0000}"/>
    <cellStyle name="Input 73 3 2" xfId="10919" xr:uid="{00000000-0005-0000-0000-00007B2A0000}"/>
    <cellStyle name="Input 73 3 2 2" xfId="10920" xr:uid="{00000000-0005-0000-0000-00007C2A0000}"/>
    <cellStyle name="Input 73 3 2 2 2" xfId="10921" xr:uid="{00000000-0005-0000-0000-00007D2A0000}"/>
    <cellStyle name="Input 73 3 2 3" xfId="10922" xr:uid="{00000000-0005-0000-0000-00007E2A0000}"/>
    <cellStyle name="Input 73 3 3" xfId="10923" xr:uid="{00000000-0005-0000-0000-00007F2A0000}"/>
    <cellStyle name="Input 73 3 3 2" xfId="10924" xr:uid="{00000000-0005-0000-0000-0000802A0000}"/>
    <cellStyle name="Input 73 3 4" xfId="10925" xr:uid="{00000000-0005-0000-0000-0000812A0000}"/>
    <cellStyle name="Input 73 4" xfId="10926" xr:uid="{00000000-0005-0000-0000-0000822A0000}"/>
    <cellStyle name="Input 73 4 2" xfId="10927" xr:uid="{00000000-0005-0000-0000-0000832A0000}"/>
    <cellStyle name="Input 73 5" xfId="10928" xr:uid="{00000000-0005-0000-0000-0000842A0000}"/>
    <cellStyle name="Input 74" xfId="10929" xr:uid="{00000000-0005-0000-0000-0000852A0000}"/>
    <cellStyle name="Input 74 2" xfId="10930" xr:uid="{00000000-0005-0000-0000-0000862A0000}"/>
    <cellStyle name="Input 74 2 2" xfId="10931" xr:uid="{00000000-0005-0000-0000-0000872A0000}"/>
    <cellStyle name="Input 74 2 2 2" xfId="10932" xr:uid="{00000000-0005-0000-0000-0000882A0000}"/>
    <cellStyle name="Input 74 2 3" xfId="10933" xr:uid="{00000000-0005-0000-0000-0000892A0000}"/>
    <cellStyle name="Input 74 3" xfId="10934" xr:uid="{00000000-0005-0000-0000-00008A2A0000}"/>
    <cellStyle name="Input 74 3 2" xfId="10935" xr:uid="{00000000-0005-0000-0000-00008B2A0000}"/>
    <cellStyle name="Input 74 3 2 2" xfId="10936" xr:uid="{00000000-0005-0000-0000-00008C2A0000}"/>
    <cellStyle name="Input 74 3 2 2 2" xfId="10937" xr:uid="{00000000-0005-0000-0000-00008D2A0000}"/>
    <cellStyle name="Input 74 3 2 3" xfId="10938" xr:uid="{00000000-0005-0000-0000-00008E2A0000}"/>
    <cellStyle name="Input 74 3 3" xfId="10939" xr:uid="{00000000-0005-0000-0000-00008F2A0000}"/>
    <cellStyle name="Input 74 3 3 2" xfId="10940" xr:uid="{00000000-0005-0000-0000-0000902A0000}"/>
    <cellStyle name="Input 74 3 4" xfId="10941" xr:uid="{00000000-0005-0000-0000-0000912A0000}"/>
    <cellStyle name="Input 74 4" xfId="10942" xr:uid="{00000000-0005-0000-0000-0000922A0000}"/>
    <cellStyle name="Input 74 4 2" xfId="10943" xr:uid="{00000000-0005-0000-0000-0000932A0000}"/>
    <cellStyle name="Input 74 5" xfId="10944" xr:uid="{00000000-0005-0000-0000-0000942A0000}"/>
    <cellStyle name="Input 75" xfId="10945" xr:uid="{00000000-0005-0000-0000-0000952A0000}"/>
    <cellStyle name="Input 75 2" xfId="10946" xr:uid="{00000000-0005-0000-0000-0000962A0000}"/>
    <cellStyle name="Input 75 2 2" xfId="10947" xr:uid="{00000000-0005-0000-0000-0000972A0000}"/>
    <cellStyle name="Input 75 2 2 2" xfId="10948" xr:uid="{00000000-0005-0000-0000-0000982A0000}"/>
    <cellStyle name="Input 75 2 3" xfId="10949" xr:uid="{00000000-0005-0000-0000-0000992A0000}"/>
    <cellStyle name="Input 75 3" xfId="10950" xr:uid="{00000000-0005-0000-0000-00009A2A0000}"/>
    <cellStyle name="Input 75 3 2" xfId="10951" xr:uid="{00000000-0005-0000-0000-00009B2A0000}"/>
    <cellStyle name="Input 75 3 2 2" xfId="10952" xr:uid="{00000000-0005-0000-0000-00009C2A0000}"/>
    <cellStyle name="Input 75 3 2 2 2" xfId="10953" xr:uid="{00000000-0005-0000-0000-00009D2A0000}"/>
    <cellStyle name="Input 75 3 2 3" xfId="10954" xr:uid="{00000000-0005-0000-0000-00009E2A0000}"/>
    <cellStyle name="Input 75 3 3" xfId="10955" xr:uid="{00000000-0005-0000-0000-00009F2A0000}"/>
    <cellStyle name="Input 75 3 3 2" xfId="10956" xr:uid="{00000000-0005-0000-0000-0000A02A0000}"/>
    <cellStyle name="Input 75 3 4" xfId="10957" xr:uid="{00000000-0005-0000-0000-0000A12A0000}"/>
    <cellStyle name="Input 75 4" xfId="10958" xr:uid="{00000000-0005-0000-0000-0000A22A0000}"/>
    <cellStyle name="Input 75 4 2" xfId="10959" xr:uid="{00000000-0005-0000-0000-0000A32A0000}"/>
    <cellStyle name="Input 75 5" xfId="10960" xr:uid="{00000000-0005-0000-0000-0000A42A0000}"/>
    <cellStyle name="Input 76" xfId="10961" xr:uid="{00000000-0005-0000-0000-0000A52A0000}"/>
    <cellStyle name="Input 76 2" xfId="10962" xr:uid="{00000000-0005-0000-0000-0000A62A0000}"/>
    <cellStyle name="Input 76 2 2" xfId="10963" xr:uid="{00000000-0005-0000-0000-0000A72A0000}"/>
    <cellStyle name="Input 76 2 2 2" xfId="10964" xr:uid="{00000000-0005-0000-0000-0000A82A0000}"/>
    <cellStyle name="Input 76 2 3" xfId="10965" xr:uid="{00000000-0005-0000-0000-0000A92A0000}"/>
    <cellStyle name="Input 76 3" xfId="10966" xr:uid="{00000000-0005-0000-0000-0000AA2A0000}"/>
    <cellStyle name="Input 76 3 2" xfId="10967" xr:uid="{00000000-0005-0000-0000-0000AB2A0000}"/>
    <cellStyle name="Input 76 3 2 2" xfId="10968" xr:uid="{00000000-0005-0000-0000-0000AC2A0000}"/>
    <cellStyle name="Input 76 3 2 2 2" xfId="10969" xr:uid="{00000000-0005-0000-0000-0000AD2A0000}"/>
    <cellStyle name="Input 76 3 2 3" xfId="10970" xr:uid="{00000000-0005-0000-0000-0000AE2A0000}"/>
    <cellStyle name="Input 76 3 3" xfId="10971" xr:uid="{00000000-0005-0000-0000-0000AF2A0000}"/>
    <cellStyle name="Input 76 3 3 2" xfId="10972" xr:uid="{00000000-0005-0000-0000-0000B02A0000}"/>
    <cellStyle name="Input 76 3 4" xfId="10973" xr:uid="{00000000-0005-0000-0000-0000B12A0000}"/>
    <cellStyle name="Input 76 4" xfId="10974" xr:uid="{00000000-0005-0000-0000-0000B22A0000}"/>
    <cellStyle name="Input 76 4 2" xfId="10975" xr:uid="{00000000-0005-0000-0000-0000B32A0000}"/>
    <cellStyle name="Input 76 5" xfId="10976" xr:uid="{00000000-0005-0000-0000-0000B42A0000}"/>
    <cellStyle name="Input 77" xfId="10977" xr:uid="{00000000-0005-0000-0000-0000B52A0000}"/>
    <cellStyle name="Input 77 2" xfId="10978" xr:uid="{00000000-0005-0000-0000-0000B62A0000}"/>
    <cellStyle name="Input 77 2 2" xfId="10979" xr:uid="{00000000-0005-0000-0000-0000B72A0000}"/>
    <cellStyle name="Input 77 2 2 2" xfId="10980" xr:uid="{00000000-0005-0000-0000-0000B82A0000}"/>
    <cellStyle name="Input 77 2 3" xfId="10981" xr:uid="{00000000-0005-0000-0000-0000B92A0000}"/>
    <cellStyle name="Input 77 3" xfId="10982" xr:uid="{00000000-0005-0000-0000-0000BA2A0000}"/>
    <cellStyle name="Input 77 3 2" xfId="10983" xr:uid="{00000000-0005-0000-0000-0000BB2A0000}"/>
    <cellStyle name="Input 77 3 2 2" xfId="10984" xr:uid="{00000000-0005-0000-0000-0000BC2A0000}"/>
    <cellStyle name="Input 77 3 2 2 2" xfId="10985" xr:uid="{00000000-0005-0000-0000-0000BD2A0000}"/>
    <cellStyle name="Input 77 3 2 3" xfId="10986" xr:uid="{00000000-0005-0000-0000-0000BE2A0000}"/>
    <cellStyle name="Input 77 3 3" xfId="10987" xr:uid="{00000000-0005-0000-0000-0000BF2A0000}"/>
    <cellStyle name="Input 77 3 3 2" xfId="10988" xr:uid="{00000000-0005-0000-0000-0000C02A0000}"/>
    <cellStyle name="Input 77 3 4" xfId="10989" xr:uid="{00000000-0005-0000-0000-0000C12A0000}"/>
    <cellStyle name="Input 77 4" xfId="10990" xr:uid="{00000000-0005-0000-0000-0000C22A0000}"/>
    <cellStyle name="Input 77 4 2" xfId="10991" xr:uid="{00000000-0005-0000-0000-0000C32A0000}"/>
    <cellStyle name="Input 77 5" xfId="10992" xr:uid="{00000000-0005-0000-0000-0000C42A0000}"/>
    <cellStyle name="Input 78" xfId="10993" xr:uid="{00000000-0005-0000-0000-0000C52A0000}"/>
    <cellStyle name="Input 78 2" xfId="10994" xr:uid="{00000000-0005-0000-0000-0000C62A0000}"/>
    <cellStyle name="Input 78 2 2" xfId="10995" xr:uid="{00000000-0005-0000-0000-0000C72A0000}"/>
    <cellStyle name="Input 78 2 2 2" xfId="10996" xr:uid="{00000000-0005-0000-0000-0000C82A0000}"/>
    <cellStyle name="Input 78 2 3" xfId="10997" xr:uid="{00000000-0005-0000-0000-0000C92A0000}"/>
    <cellStyle name="Input 78 3" xfId="10998" xr:uid="{00000000-0005-0000-0000-0000CA2A0000}"/>
    <cellStyle name="Input 78 3 2" xfId="10999" xr:uid="{00000000-0005-0000-0000-0000CB2A0000}"/>
    <cellStyle name="Input 78 3 2 2" xfId="11000" xr:uid="{00000000-0005-0000-0000-0000CC2A0000}"/>
    <cellStyle name="Input 78 3 2 2 2" xfId="11001" xr:uid="{00000000-0005-0000-0000-0000CD2A0000}"/>
    <cellStyle name="Input 78 3 2 3" xfId="11002" xr:uid="{00000000-0005-0000-0000-0000CE2A0000}"/>
    <cellStyle name="Input 78 3 3" xfId="11003" xr:uid="{00000000-0005-0000-0000-0000CF2A0000}"/>
    <cellStyle name="Input 78 3 3 2" xfId="11004" xr:uid="{00000000-0005-0000-0000-0000D02A0000}"/>
    <cellStyle name="Input 78 3 4" xfId="11005" xr:uid="{00000000-0005-0000-0000-0000D12A0000}"/>
    <cellStyle name="Input 78 4" xfId="11006" xr:uid="{00000000-0005-0000-0000-0000D22A0000}"/>
    <cellStyle name="Input 78 4 2" xfId="11007" xr:uid="{00000000-0005-0000-0000-0000D32A0000}"/>
    <cellStyle name="Input 78 5" xfId="11008" xr:uid="{00000000-0005-0000-0000-0000D42A0000}"/>
    <cellStyle name="Input 79" xfId="11009" xr:uid="{00000000-0005-0000-0000-0000D52A0000}"/>
    <cellStyle name="Input 79 2" xfId="11010" xr:uid="{00000000-0005-0000-0000-0000D62A0000}"/>
    <cellStyle name="Input 79 2 2" xfId="11011" xr:uid="{00000000-0005-0000-0000-0000D72A0000}"/>
    <cellStyle name="Input 79 2 2 2" xfId="11012" xr:uid="{00000000-0005-0000-0000-0000D82A0000}"/>
    <cellStyle name="Input 79 2 3" xfId="11013" xr:uid="{00000000-0005-0000-0000-0000D92A0000}"/>
    <cellStyle name="Input 79 3" xfId="11014" xr:uid="{00000000-0005-0000-0000-0000DA2A0000}"/>
    <cellStyle name="Input 79 3 2" xfId="11015" xr:uid="{00000000-0005-0000-0000-0000DB2A0000}"/>
    <cellStyle name="Input 79 3 2 2" xfId="11016" xr:uid="{00000000-0005-0000-0000-0000DC2A0000}"/>
    <cellStyle name="Input 79 3 2 2 2" xfId="11017" xr:uid="{00000000-0005-0000-0000-0000DD2A0000}"/>
    <cellStyle name="Input 79 3 2 3" xfId="11018" xr:uid="{00000000-0005-0000-0000-0000DE2A0000}"/>
    <cellStyle name="Input 79 3 3" xfId="11019" xr:uid="{00000000-0005-0000-0000-0000DF2A0000}"/>
    <cellStyle name="Input 79 3 3 2" xfId="11020" xr:uid="{00000000-0005-0000-0000-0000E02A0000}"/>
    <cellStyle name="Input 79 3 4" xfId="11021" xr:uid="{00000000-0005-0000-0000-0000E12A0000}"/>
    <cellStyle name="Input 79 4" xfId="11022" xr:uid="{00000000-0005-0000-0000-0000E22A0000}"/>
    <cellStyle name="Input 79 4 2" xfId="11023" xr:uid="{00000000-0005-0000-0000-0000E32A0000}"/>
    <cellStyle name="Input 79 5" xfId="11024" xr:uid="{00000000-0005-0000-0000-0000E42A0000}"/>
    <cellStyle name="Input 8" xfId="11025" xr:uid="{00000000-0005-0000-0000-0000E52A0000}"/>
    <cellStyle name="Input 8 2" xfId="11026" xr:uid="{00000000-0005-0000-0000-0000E62A0000}"/>
    <cellStyle name="Input 8 2 2" xfId="11027" xr:uid="{00000000-0005-0000-0000-0000E72A0000}"/>
    <cellStyle name="Input 8 2 2 2" xfId="11028" xr:uid="{00000000-0005-0000-0000-0000E82A0000}"/>
    <cellStyle name="Input 8 2 3" xfId="11029" xr:uid="{00000000-0005-0000-0000-0000E92A0000}"/>
    <cellStyle name="Input 8 3" xfId="11030" xr:uid="{00000000-0005-0000-0000-0000EA2A0000}"/>
    <cellStyle name="Input 8 3 2" xfId="11031" xr:uid="{00000000-0005-0000-0000-0000EB2A0000}"/>
    <cellStyle name="Input 8 4" xfId="11032" xr:uid="{00000000-0005-0000-0000-0000EC2A0000}"/>
    <cellStyle name="Input 80" xfId="11033" xr:uid="{00000000-0005-0000-0000-0000ED2A0000}"/>
    <cellStyle name="Input 80 2" xfId="11034" xr:uid="{00000000-0005-0000-0000-0000EE2A0000}"/>
    <cellStyle name="Input 80 2 2" xfId="11035" xr:uid="{00000000-0005-0000-0000-0000EF2A0000}"/>
    <cellStyle name="Input 80 2 2 2" xfId="11036" xr:uid="{00000000-0005-0000-0000-0000F02A0000}"/>
    <cellStyle name="Input 80 2 3" xfId="11037" xr:uid="{00000000-0005-0000-0000-0000F12A0000}"/>
    <cellStyle name="Input 80 3" xfId="11038" xr:uid="{00000000-0005-0000-0000-0000F22A0000}"/>
    <cellStyle name="Input 80 3 2" xfId="11039" xr:uid="{00000000-0005-0000-0000-0000F32A0000}"/>
    <cellStyle name="Input 80 3 2 2" xfId="11040" xr:uid="{00000000-0005-0000-0000-0000F42A0000}"/>
    <cellStyle name="Input 80 3 2 2 2" xfId="11041" xr:uid="{00000000-0005-0000-0000-0000F52A0000}"/>
    <cellStyle name="Input 80 3 2 3" xfId="11042" xr:uid="{00000000-0005-0000-0000-0000F62A0000}"/>
    <cellStyle name="Input 80 3 3" xfId="11043" xr:uid="{00000000-0005-0000-0000-0000F72A0000}"/>
    <cellStyle name="Input 80 3 3 2" xfId="11044" xr:uid="{00000000-0005-0000-0000-0000F82A0000}"/>
    <cellStyle name="Input 80 3 4" xfId="11045" xr:uid="{00000000-0005-0000-0000-0000F92A0000}"/>
    <cellStyle name="Input 80 4" xfId="11046" xr:uid="{00000000-0005-0000-0000-0000FA2A0000}"/>
    <cellStyle name="Input 80 4 2" xfId="11047" xr:uid="{00000000-0005-0000-0000-0000FB2A0000}"/>
    <cellStyle name="Input 80 5" xfId="11048" xr:uid="{00000000-0005-0000-0000-0000FC2A0000}"/>
    <cellStyle name="Input 81" xfId="11049" xr:uid="{00000000-0005-0000-0000-0000FD2A0000}"/>
    <cellStyle name="Input 81 2" xfId="11050" xr:uid="{00000000-0005-0000-0000-0000FE2A0000}"/>
    <cellStyle name="Input 81 2 2" xfId="11051" xr:uid="{00000000-0005-0000-0000-0000FF2A0000}"/>
    <cellStyle name="Input 81 2 2 2" xfId="11052" xr:uid="{00000000-0005-0000-0000-0000002B0000}"/>
    <cellStyle name="Input 81 2 3" xfId="11053" xr:uid="{00000000-0005-0000-0000-0000012B0000}"/>
    <cellStyle name="Input 81 3" xfId="11054" xr:uid="{00000000-0005-0000-0000-0000022B0000}"/>
    <cellStyle name="Input 81 3 2" xfId="11055" xr:uid="{00000000-0005-0000-0000-0000032B0000}"/>
    <cellStyle name="Input 81 3 2 2" xfId="11056" xr:uid="{00000000-0005-0000-0000-0000042B0000}"/>
    <cellStyle name="Input 81 3 2 2 2" xfId="11057" xr:uid="{00000000-0005-0000-0000-0000052B0000}"/>
    <cellStyle name="Input 81 3 2 3" xfId="11058" xr:uid="{00000000-0005-0000-0000-0000062B0000}"/>
    <cellStyle name="Input 81 3 3" xfId="11059" xr:uid="{00000000-0005-0000-0000-0000072B0000}"/>
    <cellStyle name="Input 81 3 3 2" xfId="11060" xr:uid="{00000000-0005-0000-0000-0000082B0000}"/>
    <cellStyle name="Input 81 3 4" xfId="11061" xr:uid="{00000000-0005-0000-0000-0000092B0000}"/>
    <cellStyle name="Input 81 4" xfId="11062" xr:uid="{00000000-0005-0000-0000-00000A2B0000}"/>
    <cellStyle name="Input 81 4 2" xfId="11063" xr:uid="{00000000-0005-0000-0000-00000B2B0000}"/>
    <cellStyle name="Input 81 5" xfId="11064" xr:uid="{00000000-0005-0000-0000-00000C2B0000}"/>
    <cellStyle name="Input 82" xfId="11065" xr:uid="{00000000-0005-0000-0000-00000D2B0000}"/>
    <cellStyle name="Input 82 2" xfId="11066" xr:uid="{00000000-0005-0000-0000-00000E2B0000}"/>
    <cellStyle name="Input 82 2 2" xfId="11067" xr:uid="{00000000-0005-0000-0000-00000F2B0000}"/>
    <cellStyle name="Input 82 2 2 2" xfId="11068" xr:uid="{00000000-0005-0000-0000-0000102B0000}"/>
    <cellStyle name="Input 82 2 3" xfId="11069" xr:uid="{00000000-0005-0000-0000-0000112B0000}"/>
    <cellStyle name="Input 82 3" xfId="11070" xr:uid="{00000000-0005-0000-0000-0000122B0000}"/>
    <cellStyle name="Input 82 3 2" xfId="11071" xr:uid="{00000000-0005-0000-0000-0000132B0000}"/>
    <cellStyle name="Input 82 3 2 2" xfId="11072" xr:uid="{00000000-0005-0000-0000-0000142B0000}"/>
    <cellStyle name="Input 82 3 2 2 2" xfId="11073" xr:uid="{00000000-0005-0000-0000-0000152B0000}"/>
    <cellStyle name="Input 82 3 2 3" xfId="11074" xr:uid="{00000000-0005-0000-0000-0000162B0000}"/>
    <cellStyle name="Input 82 3 3" xfId="11075" xr:uid="{00000000-0005-0000-0000-0000172B0000}"/>
    <cellStyle name="Input 82 3 3 2" xfId="11076" xr:uid="{00000000-0005-0000-0000-0000182B0000}"/>
    <cellStyle name="Input 82 3 4" xfId="11077" xr:uid="{00000000-0005-0000-0000-0000192B0000}"/>
    <cellStyle name="Input 82 4" xfId="11078" xr:uid="{00000000-0005-0000-0000-00001A2B0000}"/>
    <cellStyle name="Input 82 4 2" xfId="11079" xr:uid="{00000000-0005-0000-0000-00001B2B0000}"/>
    <cellStyle name="Input 82 5" xfId="11080" xr:uid="{00000000-0005-0000-0000-00001C2B0000}"/>
    <cellStyle name="Input 83" xfId="11081" xr:uid="{00000000-0005-0000-0000-00001D2B0000}"/>
    <cellStyle name="Input 83 2" xfId="11082" xr:uid="{00000000-0005-0000-0000-00001E2B0000}"/>
    <cellStyle name="Input 83 2 2" xfId="11083" xr:uid="{00000000-0005-0000-0000-00001F2B0000}"/>
    <cellStyle name="Input 83 2 2 2" xfId="11084" xr:uid="{00000000-0005-0000-0000-0000202B0000}"/>
    <cellStyle name="Input 83 2 3" xfId="11085" xr:uid="{00000000-0005-0000-0000-0000212B0000}"/>
    <cellStyle name="Input 83 3" xfId="11086" xr:uid="{00000000-0005-0000-0000-0000222B0000}"/>
    <cellStyle name="Input 83 3 2" xfId="11087" xr:uid="{00000000-0005-0000-0000-0000232B0000}"/>
    <cellStyle name="Input 83 3 2 2" xfId="11088" xr:uid="{00000000-0005-0000-0000-0000242B0000}"/>
    <cellStyle name="Input 83 3 2 2 2" xfId="11089" xr:uid="{00000000-0005-0000-0000-0000252B0000}"/>
    <cellStyle name="Input 83 3 2 3" xfId="11090" xr:uid="{00000000-0005-0000-0000-0000262B0000}"/>
    <cellStyle name="Input 83 3 3" xfId="11091" xr:uid="{00000000-0005-0000-0000-0000272B0000}"/>
    <cellStyle name="Input 83 3 3 2" xfId="11092" xr:uid="{00000000-0005-0000-0000-0000282B0000}"/>
    <cellStyle name="Input 83 3 4" xfId="11093" xr:uid="{00000000-0005-0000-0000-0000292B0000}"/>
    <cellStyle name="Input 83 4" xfId="11094" xr:uid="{00000000-0005-0000-0000-00002A2B0000}"/>
    <cellStyle name="Input 83 4 2" xfId="11095" xr:uid="{00000000-0005-0000-0000-00002B2B0000}"/>
    <cellStyle name="Input 83 5" xfId="11096" xr:uid="{00000000-0005-0000-0000-00002C2B0000}"/>
    <cellStyle name="Input 84" xfId="11097" xr:uid="{00000000-0005-0000-0000-00002D2B0000}"/>
    <cellStyle name="Input 84 2" xfId="11098" xr:uid="{00000000-0005-0000-0000-00002E2B0000}"/>
    <cellStyle name="Input 84 2 2" xfId="11099" xr:uid="{00000000-0005-0000-0000-00002F2B0000}"/>
    <cellStyle name="Input 84 2 2 2" xfId="11100" xr:uid="{00000000-0005-0000-0000-0000302B0000}"/>
    <cellStyle name="Input 84 2 3" xfId="11101" xr:uid="{00000000-0005-0000-0000-0000312B0000}"/>
    <cellStyle name="Input 84 3" xfId="11102" xr:uid="{00000000-0005-0000-0000-0000322B0000}"/>
    <cellStyle name="Input 84 3 2" xfId="11103" xr:uid="{00000000-0005-0000-0000-0000332B0000}"/>
    <cellStyle name="Input 84 4" xfId="11104" xr:uid="{00000000-0005-0000-0000-0000342B0000}"/>
    <cellStyle name="Input 85" xfId="11105" xr:uid="{00000000-0005-0000-0000-0000352B0000}"/>
    <cellStyle name="Input 85 2" xfId="11106" xr:uid="{00000000-0005-0000-0000-0000362B0000}"/>
    <cellStyle name="Input 85 2 2" xfId="11107" xr:uid="{00000000-0005-0000-0000-0000372B0000}"/>
    <cellStyle name="Input 85 2 2 2" xfId="11108" xr:uid="{00000000-0005-0000-0000-0000382B0000}"/>
    <cellStyle name="Input 85 2 3" xfId="11109" xr:uid="{00000000-0005-0000-0000-0000392B0000}"/>
    <cellStyle name="Input 85 3" xfId="11110" xr:uid="{00000000-0005-0000-0000-00003A2B0000}"/>
    <cellStyle name="Input 85 3 2" xfId="11111" xr:uid="{00000000-0005-0000-0000-00003B2B0000}"/>
    <cellStyle name="Input 85 4" xfId="11112" xr:uid="{00000000-0005-0000-0000-00003C2B0000}"/>
    <cellStyle name="Input 86" xfId="11113" xr:uid="{00000000-0005-0000-0000-00003D2B0000}"/>
    <cellStyle name="Input 86 2" xfId="11114" xr:uid="{00000000-0005-0000-0000-00003E2B0000}"/>
    <cellStyle name="Input 86 2 2" xfId="11115" xr:uid="{00000000-0005-0000-0000-00003F2B0000}"/>
    <cellStyle name="Input 86 2 2 2" xfId="11116" xr:uid="{00000000-0005-0000-0000-0000402B0000}"/>
    <cellStyle name="Input 86 2 3" xfId="11117" xr:uid="{00000000-0005-0000-0000-0000412B0000}"/>
    <cellStyle name="Input 86 3" xfId="11118" xr:uid="{00000000-0005-0000-0000-0000422B0000}"/>
    <cellStyle name="Input 86 3 2" xfId="11119" xr:uid="{00000000-0005-0000-0000-0000432B0000}"/>
    <cellStyle name="Input 86 4" xfId="11120" xr:uid="{00000000-0005-0000-0000-0000442B0000}"/>
    <cellStyle name="Input 87" xfId="11121" xr:uid="{00000000-0005-0000-0000-0000452B0000}"/>
    <cellStyle name="Input 87 2" xfId="11122" xr:uid="{00000000-0005-0000-0000-0000462B0000}"/>
    <cellStyle name="Input 87 2 2" xfId="11123" xr:uid="{00000000-0005-0000-0000-0000472B0000}"/>
    <cellStyle name="Input 87 2 2 2" xfId="11124" xr:uid="{00000000-0005-0000-0000-0000482B0000}"/>
    <cellStyle name="Input 87 2 3" xfId="11125" xr:uid="{00000000-0005-0000-0000-0000492B0000}"/>
    <cellStyle name="Input 87 3" xfId="11126" xr:uid="{00000000-0005-0000-0000-00004A2B0000}"/>
    <cellStyle name="Input 87 3 2" xfId="11127" xr:uid="{00000000-0005-0000-0000-00004B2B0000}"/>
    <cellStyle name="Input 87 4" xfId="11128" xr:uid="{00000000-0005-0000-0000-00004C2B0000}"/>
    <cellStyle name="Input 88" xfId="11129" xr:uid="{00000000-0005-0000-0000-00004D2B0000}"/>
    <cellStyle name="Input 88 2" xfId="11130" xr:uid="{00000000-0005-0000-0000-00004E2B0000}"/>
    <cellStyle name="Input 88 2 2" xfId="11131" xr:uid="{00000000-0005-0000-0000-00004F2B0000}"/>
    <cellStyle name="Input 88 2 2 2" xfId="11132" xr:uid="{00000000-0005-0000-0000-0000502B0000}"/>
    <cellStyle name="Input 88 2 3" xfId="11133" xr:uid="{00000000-0005-0000-0000-0000512B0000}"/>
    <cellStyle name="Input 88 3" xfId="11134" xr:uid="{00000000-0005-0000-0000-0000522B0000}"/>
    <cellStyle name="Input 88 3 2" xfId="11135" xr:uid="{00000000-0005-0000-0000-0000532B0000}"/>
    <cellStyle name="Input 88 4" xfId="11136" xr:uid="{00000000-0005-0000-0000-0000542B0000}"/>
    <cellStyle name="Input 89" xfId="11137" xr:uid="{00000000-0005-0000-0000-0000552B0000}"/>
    <cellStyle name="Input 89 2" xfId="11138" xr:uid="{00000000-0005-0000-0000-0000562B0000}"/>
    <cellStyle name="Input 89 2 2" xfId="11139" xr:uid="{00000000-0005-0000-0000-0000572B0000}"/>
    <cellStyle name="Input 89 2 2 2" xfId="11140" xr:uid="{00000000-0005-0000-0000-0000582B0000}"/>
    <cellStyle name="Input 89 2 3" xfId="11141" xr:uid="{00000000-0005-0000-0000-0000592B0000}"/>
    <cellStyle name="Input 89 3" xfId="11142" xr:uid="{00000000-0005-0000-0000-00005A2B0000}"/>
    <cellStyle name="Input 89 3 2" xfId="11143" xr:uid="{00000000-0005-0000-0000-00005B2B0000}"/>
    <cellStyle name="Input 89 4" xfId="11144" xr:uid="{00000000-0005-0000-0000-00005C2B0000}"/>
    <cellStyle name="Input 9" xfId="11145" xr:uid="{00000000-0005-0000-0000-00005D2B0000}"/>
    <cellStyle name="Input 9 2" xfId="11146" xr:uid="{00000000-0005-0000-0000-00005E2B0000}"/>
    <cellStyle name="Input 9 2 2" xfId="11147" xr:uid="{00000000-0005-0000-0000-00005F2B0000}"/>
    <cellStyle name="Input 9 2 2 2" xfId="11148" xr:uid="{00000000-0005-0000-0000-0000602B0000}"/>
    <cellStyle name="Input 9 2 3" xfId="11149" xr:uid="{00000000-0005-0000-0000-0000612B0000}"/>
    <cellStyle name="Input 9 3" xfId="11150" xr:uid="{00000000-0005-0000-0000-0000622B0000}"/>
    <cellStyle name="Input 9 3 2" xfId="11151" xr:uid="{00000000-0005-0000-0000-0000632B0000}"/>
    <cellStyle name="Input 9 4" xfId="11152" xr:uid="{00000000-0005-0000-0000-0000642B0000}"/>
    <cellStyle name="Input 90" xfId="11153" xr:uid="{00000000-0005-0000-0000-0000652B0000}"/>
    <cellStyle name="Input 90 2" xfId="11154" xr:uid="{00000000-0005-0000-0000-0000662B0000}"/>
    <cellStyle name="Input 90 2 2" xfId="11155" xr:uid="{00000000-0005-0000-0000-0000672B0000}"/>
    <cellStyle name="Input 90 2 2 2" xfId="11156" xr:uid="{00000000-0005-0000-0000-0000682B0000}"/>
    <cellStyle name="Input 90 2 3" xfId="11157" xr:uid="{00000000-0005-0000-0000-0000692B0000}"/>
    <cellStyle name="Input 90 3" xfId="11158" xr:uid="{00000000-0005-0000-0000-00006A2B0000}"/>
    <cellStyle name="Input 90 3 2" xfId="11159" xr:uid="{00000000-0005-0000-0000-00006B2B0000}"/>
    <cellStyle name="Input 90 4" xfId="11160" xr:uid="{00000000-0005-0000-0000-00006C2B0000}"/>
    <cellStyle name="Input 91" xfId="11161" xr:uid="{00000000-0005-0000-0000-00006D2B0000}"/>
    <cellStyle name="Input 91 2" xfId="11162" xr:uid="{00000000-0005-0000-0000-00006E2B0000}"/>
    <cellStyle name="Input 91 2 2" xfId="11163" xr:uid="{00000000-0005-0000-0000-00006F2B0000}"/>
    <cellStyle name="Input 91 2 2 2" xfId="11164" xr:uid="{00000000-0005-0000-0000-0000702B0000}"/>
    <cellStyle name="Input 91 2 3" xfId="11165" xr:uid="{00000000-0005-0000-0000-0000712B0000}"/>
    <cellStyle name="Input 91 3" xfId="11166" xr:uid="{00000000-0005-0000-0000-0000722B0000}"/>
    <cellStyle name="Input 91 3 2" xfId="11167" xr:uid="{00000000-0005-0000-0000-0000732B0000}"/>
    <cellStyle name="Input 91 4" xfId="11168" xr:uid="{00000000-0005-0000-0000-0000742B0000}"/>
    <cellStyle name="Input 92" xfId="11169" xr:uid="{00000000-0005-0000-0000-0000752B0000}"/>
    <cellStyle name="Input 92 2" xfId="11170" xr:uid="{00000000-0005-0000-0000-0000762B0000}"/>
    <cellStyle name="Input 92 2 2" xfId="11171" xr:uid="{00000000-0005-0000-0000-0000772B0000}"/>
    <cellStyle name="Input 92 2 2 2" xfId="11172" xr:uid="{00000000-0005-0000-0000-0000782B0000}"/>
    <cellStyle name="Input 92 2 3" xfId="11173" xr:uid="{00000000-0005-0000-0000-0000792B0000}"/>
    <cellStyle name="Input 92 3" xfId="11174" xr:uid="{00000000-0005-0000-0000-00007A2B0000}"/>
    <cellStyle name="Input 92 3 2" xfId="11175" xr:uid="{00000000-0005-0000-0000-00007B2B0000}"/>
    <cellStyle name="Input 92 4" xfId="11176" xr:uid="{00000000-0005-0000-0000-00007C2B0000}"/>
    <cellStyle name="Input 93" xfId="11177" xr:uid="{00000000-0005-0000-0000-00007D2B0000}"/>
    <cellStyle name="Input 93 2" xfId="11178" xr:uid="{00000000-0005-0000-0000-00007E2B0000}"/>
    <cellStyle name="Input 93 2 2" xfId="11179" xr:uid="{00000000-0005-0000-0000-00007F2B0000}"/>
    <cellStyle name="Input 93 2 2 2" xfId="11180" xr:uid="{00000000-0005-0000-0000-0000802B0000}"/>
    <cellStyle name="Input 93 2 3" xfId="11181" xr:uid="{00000000-0005-0000-0000-0000812B0000}"/>
    <cellStyle name="Input 93 3" xfId="11182" xr:uid="{00000000-0005-0000-0000-0000822B0000}"/>
    <cellStyle name="Input 93 3 2" xfId="11183" xr:uid="{00000000-0005-0000-0000-0000832B0000}"/>
    <cellStyle name="Input 93 4" xfId="11184" xr:uid="{00000000-0005-0000-0000-0000842B0000}"/>
    <cellStyle name="Input 94" xfId="11185" xr:uid="{00000000-0005-0000-0000-0000852B0000}"/>
    <cellStyle name="Input 94 2" xfId="11186" xr:uid="{00000000-0005-0000-0000-0000862B0000}"/>
    <cellStyle name="Input 94 2 2" xfId="11187" xr:uid="{00000000-0005-0000-0000-0000872B0000}"/>
    <cellStyle name="Input 94 2 2 2" xfId="11188" xr:uid="{00000000-0005-0000-0000-0000882B0000}"/>
    <cellStyle name="Input 94 2 3" xfId="11189" xr:uid="{00000000-0005-0000-0000-0000892B0000}"/>
    <cellStyle name="Input 94 3" xfId="11190" xr:uid="{00000000-0005-0000-0000-00008A2B0000}"/>
    <cellStyle name="Input 94 3 2" xfId="11191" xr:uid="{00000000-0005-0000-0000-00008B2B0000}"/>
    <cellStyle name="Input 94 4" xfId="11192" xr:uid="{00000000-0005-0000-0000-00008C2B0000}"/>
    <cellStyle name="Input 95" xfId="11193" xr:uid="{00000000-0005-0000-0000-00008D2B0000}"/>
    <cellStyle name="Input 95 2" xfId="11194" xr:uid="{00000000-0005-0000-0000-00008E2B0000}"/>
    <cellStyle name="Input 95 2 2" xfId="11195" xr:uid="{00000000-0005-0000-0000-00008F2B0000}"/>
    <cellStyle name="Input 95 2 2 2" xfId="11196" xr:uid="{00000000-0005-0000-0000-0000902B0000}"/>
    <cellStyle name="Input 95 2 3" xfId="11197" xr:uid="{00000000-0005-0000-0000-0000912B0000}"/>
    <cellStyle name="Input 95 3" xfId="11198" xr:uid="{00000000-0005-0000-0000-0000922B0000}"/>
    <cellStyle name="Input 95 3 2" xfId="11199" xr:uid="{00000000-0005-0000-0000-0000932B0000}"/>
    <cellStyle name="Input 95 4" xfId="11200" xr:uid="{00000000-0005-0000-0000-0000942B0000}"/>
    <cellStyle name="Input 96" xfId="11201" xr:uid="{00000000-0005-0000-0000-0000952B0000}"/>
    <cellStyle name="Input 96 2" xfId="11202" xr:uid="{00000000-0005-0000-0000-0000962B0000}"/>
    <cellStyle name="Input 96 2 2" xfId="11203" xr:uid="{00000000-0005-0000-0000-0000972B0000}"/>
    <cellStyle name="Input 96 2 2 2" xfId="11204" xr:uid="{00000000-0005-0000-0000-0000982B0000}"/>
    <cellStyle name="Input 96 2 3" xfId="11205" xr:uid="{00000000-0005-0000-0000-0000992B0000}"/>
    <cellStyle name="Input 96 3" xfId="11206" xr:uid="{00000000-0005-0000-0000-00009A2B0000}"/>
    <cellStyle name="Input 96 3 2" xfId="11207" xr:uid="{00000000-0005-0000-0000-00009B2B0000}"/>
    <cellStyle name="Input 96 4" xfId="11208" xr:uid="{00000000-0005-0000-0000-00009C2B0000}"/>
    <cellStyle name="Input 97" xfId="11209" xr:uid="{00000000-0005-0000-0000-00009D2B0000}"/>
    <cellStyle name="Input 97 2" xfId="11210" xr:uid="{00000000-0005-0000-0000-00009E2B0000}"/>
    <cellStyle name="Input 97 2 2" xfId="11211" xr:uid="{00000000-0005-0000-0000-00009F2B0000}"/>
    <cellStyle name="Input 97 2 2 2" xfId="11212" xr:uid="{00000000-0005-0000-0000-0000A02B0000}"/>
    <cellStyle name="Input 97 2 3" xfId="11213" xr:uid="{00000000-0005-0000-0000-0000A12B0000}"/>
    <cellStyle name="Input 97 3" xfId="11214" xr:uid="{00000000-0005-0000-0000-0000A22B0000}"/>
    <cellStyle name="Input 97 3 2" xfId="11215" xr:uid="{00000000-0005-0000-0000-0000A32B0000}"/>
    <cellStyle name="Input 97 4" xfId="11216" xr:uid="{00000000-0005-0000-0000-0000A42B0000}"/>
    <cellStyle name="Input 98" xfId="11217" xr:uid="{00000000-0005-0000-0000-0000A52B0000}"/>
    <cellStyle name="Input 98 2" xfId="11218" xr:uid="{00000000-0005-0000-0000-0000A62B0000}"/>
    <cellStyle name="Input 98 2 2" xfId="11219" xr:uid="{00000000-0005-0000-0000-0000A72B0000}"/>
    <cellStyle name="Input 98 2 2 2" xfId="11220" xr:uid="{00000000-0005-0000-0000-0000A82B0000}"/>
    <cellStyle name="Input 98 2 3" xfId="11221" xr:uid="{00000000-0005-0000-0000-0000A92B0000}"/>
    <cellStyle name="Input 98 3" xfId="11222" xr:uid="{00000000-0005-0000-0000-0000AA2B0000}"/>
    <cellStyle name="Input 98 3 2" xfId="11223" xr:uid="{00000000-0005-0000-0000-0000AB2B0000}"/>
    <cellStyle name="Input 98 4" xfId="11224" xr:uid="{00000000-0005-0000-0000-0000AC2B0000}"/>
    <cellStyle name="Input 99" xfId="11225" xr:uid="{00000000-0005-0000-0000-0000AD2B0000}"/>
    <cellStyle name="Input 99 2" xfId="11226" xr:uid="{00000000-0005-0000-0000-0000AE2B0000}"/>
    <cellStyle name="Input 99 2 2" xfId="11227" xr:uid="{00000000-0005-0000-0000-0000AF2B0000}"/>
    <cellStyle name="Input 99 2 2 2" xfId="11228" xr:uid="{00000000-0005-0000-0000-0000B02B0000}"/>
    <cellStyle name="Input 99 2 3" xfId="11229" xr:uid="{00000000-0005-0000-0000-0000B12B0000}"/>
    <cellStyle name="Input 99 3" xfId="11230" xr:uid="{00000000-0005-0000-0000-0000B22B0000}"/>
    <cellStyle name="Input 99 3 2" xfId="11231" xr:uid="{00000000-0005-0000-0000-0000B32B0000}"/>
    <cellStyle name="Input 99 4" xfId="11232" xr:uid="{00000000-0005-0000-0000-0000B42B0000}"/>
    <cellStyle name="IntegerNoZero" xfId="11233" xr:uid="{00000000-0005-0000-0000-0000B52B0000}"/>
    <cellStyle name="Linked" xfId="11234" xr:uid="{00000000-0005-0000-0000-0000B62B0000}"/>
    <cellStyle name="Linked 2" xfId="11235" xr:uid="{00000000-0005-0000-0000-0000B72B0000}"/>
    <cellStyle name="Linked Cell 2" xfId="11236" xr:uid="{00000000-0005-0000-0000-0000B82B0000}"/>
    <cellStyle name="Linked Cell 2 10" xfId="11237" xr:uid="{00000000-0005-0000-0000-0000B92B0000}"/>
    <cellStyle name="Linked Cell 2 10 2" xfId="11238" xr:uid="{00000000-0005-0000-0000-0000BA2B0000}"/>
    <cellStyle name="Linked Cell 2 11" xfId="11239" xr:uid="{00000000-0005-0000-0000-0000BB2B0000}"/>
    <cellStyle name="Linked Cell 2 12" xfId="11240" xr:uid="{00000000-0005-0000-0000-0000BC2B0000}"/>
    <cellStyle name="Linked Cell 2 2" xfId="11241" xr:uid="{00000000-0005-0000-0000-0000BD2B0000}"/>
    <cellStyle name="Linked Cell 2 2 2" xfId="11242" xr:uid="{00000000-0005-0000-0000-0000BE2B0000}"/>
    <cellStyle name="Linked Cell 2 2 2 2" xfId="11243" xr:uid="{00000000-0005-0000-0000-0000BF2B0000}"/>
    <cellStyle name="Linked Cell 2 2 3" xfId="11244" xr:uid="{00000000-0005-0000-0000-0000C02B0000}"/>
    <cellStyle name="Linked Cell 2 2 3 2" xfId="11245" xr:uid="{00000000-0005-0000-0000-0000C12B0000}"/>
    <cellStyle name="Linked Cell 2 2 3 2 2" xfId="11246" xr:uid="{00000000-0005-0000-0000-0000C22B0000}"/>
    <cellStyle name="Linked Cell 2 2 3 3" xfId="11247" xr:uid="{00000000-0005-0000-0000-0000C32B0000}"/>
    <cellStyle name="Linked Cell 2 2 4" xfId="11248" xr:uid="{00000000-0005-0000-0000-0000C42B0000}"/>
    <cellStyle name="Linked Cell 2 3" xfId="11249" xr:uid="{00000000-0005-0000-0000-0000C52B0000}"/>
    <cellStyle name="Linked Cell 2 3 2" xfId="11250" xr:uid="{00000000-0005-0000-0000-0000C62B0000}"/>
    <cellStyle name="Linked Cell 2 3 2 2" xfId="11251" xr:uid="{00000000-0005-0000-0000-0000C72B0000}"/>
    <cellStyle name="Linked Cell 2 3 3" xfId="11252" xr:uid="{00000000-0005-0000-0000-0000C82B0000}"/>
    <cellStyle name="Linked Cell 2 3 3 2" xfId="11253" xr:uid="{00000000-0005-0000-0000-0000C92B0000}"/>
    <cellStyle name="Linked Cell 2 3 3 2 2" xfId="11254" xr:uid="{00000000-0005-0000-0000-0000CA2B0000}"/>
    <cellStyle name="Linked Cell 2 3 3 3" xfId="11255" xr:uid="{00000000-0005-0000-0000-0000CB2B0000}"/>
    <cellStyle name="Linked Cell 2 3 4" xfId="11256" xr:uid="{00000000-0005-0000-0000-0000CC2B0000}"/>
    <cellStyle name="Linked Cell 2 4" xfId="11257" xr:uid="{00000000-0005-0000-0000-0000CD2B0000}"/>
    <cellStyle name="Linked Cell 2 4 2" xfId="11258" xr:uid="{00000000-0005-0000-0000-0000CE2B0000}"/>
    <cellStyle name="Linked Cell 2 4 2 2" xfId="11259" xr:uid="{00000000-0005-0000-0000-0000CF2B0000}"/>
    <cellStyle name="Linked Cell 2 4 3" xfId="11260" xr:uid="{00000000-0005-0000-0000-0000D02B0000}"/>
    <cellStyle name="Linked Cell 2 5" xfId="11261" xr:uid="{00000000-0005-0000-0000-0000D12B0000}"/>
    <cellStyle name="Linked Cell 2 5 2" xfId="11262" xr:uid="{00000000-0005-0000-0000-0000D22B0000}"/>
    <cellStyle name="Linked Cell 2 5 2 2" xfId="11263" xr:uid="{00000000-0005-0000-0000-0000D32B0000}"/>
    <cellStyle name="Linked Cell 2 5 3" xfId="11264" xr:uid="{00000000-0005-0000-0000-0000D42B0000}"/>
    <cellStyle name="Linked Cell 2 5 3 2" xfId="11265" xr:uid="{00000000-0005-0000-0000-0000D52B0000}"/>
    <cellStyle name="Linked Cell 2 5 3 2 2" xfId="11266" xr:uid="{00000000-0005-0000-0000-0000D62B0000}"/>
    <cellStyle name="Linked Cell 2 5 3 3" xfId="11267" xr:uid="{00000000-0005-0000-0000-0000D72B0000}"/>
    <cellStyle name="Linked Cell 2 5 4" xfId="11268" xr:uid="{00000000-0005-0000-0000-0000D82B0000}"/>
    <cellStyle name="Linked Cell 2 6" xfId="11269" xr:uid="{00000000-0005-0000-0000-0000D92B0000}"/>
    <cellStyle name="Linked Cell 2 6 2" xfId="11270" xr:uid="{00000000-0005-0000-0000-0000DA2B0000}"/>
    <cellStyle name="Linked Cell 2 6 2 2" xfId="11271" xr:uid="{00000000-0005-0000-0000-0000DB2B0000}"/>
    <cellStyle name="Linked Cell 2 6 3" xfId="11272" xr:uid="{00000000-0005-0000-0000-0000DC2B0000}"/>
    <cellStyle name="Linked Cell 2 6 3 2" xfId="11273" xr:uid="{00000000-0005-0000-0000-0000DD2B0000}"/>
    <cellStyle name="Linked Cell 2 6 4" xfId="11274" xr:uid="{00000000-0005-0000-0000-0000DE2B0000}"/>
    <cellStyle name="Linked Cell 2 7" xfId="11275" xr:uid="{00000000-0005-0000-0000-0000DF2B0000}"/>
    <cellStyle name="Linked Cell 2 7 2" xfId="11276" xr:uid="{00000000-0005-0000-0000-0000E02B0000}"/>
    <cellStyle name="Linked Cell 2 8" xfId="11277" xr:uid="{00000000-0005-0000-0000-0000E12B0000}"/>
    <cellStyle name="Linked Cell 2 8 2" xfId="11278" xr:uid="{00000000-0005-0000-0000-0000E22B0000}"/>
    <cellStyle name="Linked Cell 2 8 2 2" xfId="11279" xr:uid="{00000000-0005-0000-0000-0000E32B0000}"/>
    <cellStyle name="Linked Cell 2 8 3" xfId="11280" xr:uid="{00000000-0005-0000-0000-0000E42B0000}"/>
    <cellStyle name="Linked Cell 2 9" xfId="11281" xr:uid="{00000000-0005-0000-0000-0000E52B0000}"/>
    <cellStyle name="Linked Cell 2 9 2" xfId="11282" xr:uid="{00000000-0005-0000-0000-0000E62B0000}"/>
    <cellStyle name="Linked Cell 2 9 2 2" xfId="11283" xr:uid="{00000000-0005-0000-0000-0000E72B0000}"/>
    <cellStyle name="Linked Cell 2 9 3" xfId="11284" xr:uid="{00000000-0005-0000-0000-0000E82B0000}"/>
    <cellStyle name="Linked Cell 3" xfId="11285" xr:uid="{00000000-0005-0000-0000-0000E92B0000}"/>
    <cellStyle name="Linked Cell 3 2" xfId="11286" xr:uid="{00000000-0005-0000-0000-0000EA2B0000}"/>
    <cellStyle name="Linked Cell 3 2 2" xfId="11287" xr:uid="{00000000-0005-0000-0000-0000EB2B0000}"/>
    <cellStyle name="Linked Cell 3 3" xfId="11288" xr:uid="{00000000-0005-0000-0000-0000EC2B0000}"/>
    <cellStyle name="Linked Cell 3 3 2" xfId="11289" xr:uid="{00000000-0005-0000-0000-0000ED2B0000}"/>
    <cellStyle name="Linked Cell 3 4" xfId="11290" xr:uid="{00000000-0005-0000-0000-0000EE2B0000}"/>
    <cellStyle name="Linked Cell 3 4 2" xfId="11291" xr:uid="{00000000-0005-0000-0000-0000EF2B0000}"/>
    <cellStyle name="Linked Cell 3 4 2 2" xfId="11292" xr:uid="{00000000-0005-0000-0000-0000F02B0000}"/>
    <cellStyle name="Linked Cell 3 4 3" xfId="11293" xr:uid="{00000000-0005-0000-0000-0000F12B0000}"/>
    <cellStyle name="Linked Cell 3 5" xfId="11294" xr:uid="{00000000-0005-0000-0000-0000F22B0000}"/>
    <cellStyle name="Linked Cell 4" xfId="11295" xr:uid="{00000000-0005-0000-0000-0000F32B0000}"/>
    <cellStyle name="Linked Cell 4 2" xfId="11296" xr:uid="{00000000-0005-0000-0000-0000F42B0000}"/>
    <cellStyle name="Linked Cell 4 2 2" xfId="11297" xr:uid="{00000000-0005-0000-0000-0000F52B0000}"/>
    <cellStyle name="Linked Cell 4 3" xfId="11298" xr:uid="{00000000-0005-0000-0000-0000F62B0000}"/>
    <cellStyle name="Linked Cell 4 3 2" xfId="11299" xr:uid="{00000000-0005-0000-0000-0000F72B0000}"/>
    <cellStyle name="Linked Cell 4 3 2 2" xfId="11300" xr:uid="{00000000-0005-0000-0000-0000F82B0000}"/>
    <cellStyle name="Linked Cell 4 3 3" xfId="11301" xr:uid="{00000000-0005-0000-0000-0000F92B0000}"/>
    <cellStyle name="Linked Cell 4 4" xfId="11302" xr:uid="{00000000-0005-0000-0000-0000FA2B0000}"/>
    <cellStyle name="Linked Cell 5" xfId="11303" xr:uid="{00000000-0005-0000-0000-0000FB2B0000}"/>
    <cellStyle name="Linked Cell 5 2" xfId="11304" xr:uid="{00000000-0005-0000-0000-0000FC2B0000}"/>
    <cellStyle name="Linked Cell 5 2 2" xfId="11305" xr:uid="{00000000-0005-0000-0000-0000FD2B0000}"/>
    <cellStyle name="Linked Cell 5 3" xfId="11306" xr:uid="{00000000-0005-0000-0000-0000FE2B0000}"/>
    <cellStyle name="Linked Cell 5 3 2" xfId="11307" xr:uid="{00000000-0005-0000-0000-0000FF2B0000}"/>
    <cellStyle name="Linked Cell 5 3 2 2" xfId="11308" xr:uid="{00000000-0005-0000-0000-0000002C0000}"/>
    <cellStyle name="Linked Cell 5 3 3" xfId="11309" xr:uid="{00000000-0005-0000-0000-0000012C0000}"/>
    <cellStyle name="Linked Cell 5 4" xfId="11310" xr:uid="{00000000-0005-0000-0000-0000022C0000}"/>
    <cellStyle name="Linked Cell 6" xfId="11311" xr:uid="{00000000-0005-0000-0000-0000032C0000}"/>
    <cellStyle name="Linked Cell 6 2" xfId="11312" xr:uid="{00000000-0005-0000-0000-0000042C0000}"/>
    <cellStyle name="Linked Cell 6 2 2" xfId="11313" xr:uid="{00000000-0005-0000-0000-0000052C0000}"/>
    <cellStyle name="Linked Cell 6 3" xfId="11314" xr:uid="{00000000-0005-0000-0000-0000062C0000}"/>
    <cellStyle name="Linked Cell 7" xfId="11315" xr:uid="{00000000-0005-0000-0000-0000072C0000}"/>
    <cellStyle name="Linked Cell 7 2" xfId="11316" xr:uid="{00000000-0005-0000-0000-0000082C0000}"/>
    <cellStyle name="Linked Cell 8" xfId="11317" xr:uid="{00000000-0005-0000-0000-0000092C0000}"/>
    <cellStyle name="Linked Cell 9" xfId="11318" xr:uid="{00000000-0005-0000-0000-00000A2C0000}"/>
    <cellStyle name="Missing" xfId="11319" xr:uid="{00000000-0005-0000-0000-00000B2C0000}"/>
    <cellStyle name="Missing 2" xfId="11320" xr:uid="{00000000-0005-0000-0000-00000C2C0000}"/>
    <cellStyle name="mmmyy" xfId="11321" xr:uid="{00000000-0005-0000-0000-00000D2C0000}"/>
    <cellStyle name="Neutral 2" xfId="11322" xr:uid="{00000000-0005-0000-0000-00000E2C0000}"/>
    <cellStyle name="Neutral 2 10" xfId="11323" xr:uid="{00000000-0005-0000-0000-00000F2C0000}"/>
    <cellStyle name="Neutral 2 10 2" xfId="11324" xr:uid="{00000000-0005-0000-0000-0000102C0000}"/>
    <cellStyle name="Neutral 2 11" xfId="11325" xr:uid="{00000000-0005-0000-0000-0000112C0000}"/>
    <cellStyle name="Neutral 2 12" xfId="11326" xr:uid="{00000000-0005-0000-0000-0000122C0000}"/>
    <cellStyle name="Neutral 2 2" xfId="11327" xr:uid="{00000000-0005-0000-0000-0000132C0000}"/>
    <cellStyle name="Neutral 2 2 2" xfId="11328" xr:uid="{00000000-0005-0000-0000-0000142C0000}"/>
    <cellStyle name="Neutral 2 2 2 2" xfId="11329" xr:uid="{00000000-0005-0000-0000-0000152C0000}"/>
    <cellStyle name="Neutral 2 2 3" xfId="11330" xr:uid="{00000000-0005-0000-0000-0000162C0000}"/>
    <cellStyle name="Neutral 2 2 3 2" xfId="11331" xr:uid="{00000000-0005-0000-0000-0000172C0000}"/>
    <cellStyle name="Neutral 2 2 3 2 2" xfId="11332" xr:uid="{00000000-0005-0000-0000-0000182C0000}"/>
    <cellStyle name="Neutral 2 2 3 3" xfId="11333" xr:uid="{00000000-0005-0000-0000-0000192C0000}"/>
    <cellStyle name="Neutral 2 2 4" xfId="11334" xr:uid="{00000000-0005-0000-0000-00001A2C0000}"/>
    <cellStyle name="Neutral 2 2 4 2" xfId="11335" xr:uid="{00000000-0005-0000-0000-00001B2C0000}"/>
    <cellStyle name="Neutral 2 2 5" xfId="11336" xr:uid="{00000000-0005-0000-0000-00001C2C0000}"/>
    <cellStyle name="Neutral 2 3" xfId="11337" xr:uid="{00000000-0005-0000-0000-00001D2C0000}"/>
    <cellStyle name="Neutral 2 3 2" xfId="11338" xr:uid="{00000000-0005-0000-0000-00001E2C0000}"/>
    <cellStyle name="Neutral 2 3 2 2" xfId="11339" xr:uid="{00000000-0005-0000-0000-00001F2C0000}"/>
    <cellStyle name="Neutral 2 3 3" xfId="11340" xr:uid="{00000000-0005-0000-0000-0000202C0000}"/>
    <cellStyle name="Neutral 2 3 3 2" xfId="11341" xr:uid="{00000000-0005-0000-0000-0000212C0000}"/>
    <cellStyle name="Neutral 2 3 3 2 2" xfId="11342" xr:uid="{00000000-0005-0000-0000-0000222C0000}"/>
    <cellStyle name="Neutral 2 3 3 3" xfId="11343" xr:uid="{00000000-0005-0000-0000-0000232C0000}"/>
    <cellStyle name="Neutral 2 3 4" xfId="11344" xr:uid="{00000000-0005-0000-0000-0000242C0000}"/>
    <cellStyle name="Neutral 2 4" xfId="11345" xr:uid="{00000000-0005-0000-0000-0000252C0000}"/>
    <cellStyle name="Neutral 2 4 2" xfId="11346" xr:uid="{00000000-0005-0000-0000-0000262C0000}"/>
    <cellStyle name="Neutral 2 4 2 2" xfId="11347" xr:uid="{00000000-0005-0000-0000-0000272C0000}"/>
    <cellStyle name="Neutral 2 4 3" xfId="11348" xr:uid="{00000000-0005-0000-0000-0000282C0000}"/>
    <cellStyle name="Neutral 2 5" xfId="11349" xr:uid="{00000000-0005-0000-0000-0000292C0000}"/>
    <cellStyle name="Neutral 2 5 2" xfId="11350" xr:uid="{00000000-0005-0000-0000-00002A2C0000}"/>
    <cellStyle name="Neutral 2 5 2 2" xfId="11351" xr:uid="{00000000-0005-0000-0000-00002B2C0000}"/>
    <cellStyle name="Neutral 2 5 3" xfId="11352" xr:uid="{00000000-0005-0000-0000-00002C2C0000}"/>
    <cellStyle name="Neutral 2 5 3 2" xfId="11353" xr:uid="{00000000-0005-0000-0000-00002D2C0000}"/>
    <cellStyle name="Neutral 2 5 3 2 2" xfId="11354" xr:uid="{00000000-0005-0000-0000-00002E2C0000}"/>
    <cellStyle name="Neutral 2 5 3 3" xfId="11355" xr:uid="{00000000-0005-0000-0000-00002F2C0000}"/>
    <cellStyle name="Neutral 2 5 4" xfId="11356" xr:uid="{00000000-0005-0000-0000-0000302C0000}"/>
    <cellStyle name="Neutral 2 6" xfId="11357" xr:uid="{00000000-0005-0000-0000-0000312C0000}"/>
    <cellStyle name="Neutral 2 6 2" xfId="11358" xr:uid="{00000000-0005-0000-0000-0000322C0000}"/>
    <cellStyle name="Neutral 2 6 2 2" xfId="11359" xr:uid="{00000000-0005-0000-0000-0000332C0000}"/>
    <cellStyle name="Neutral 2 6 3" xfId="11360" xr:uid="{00000000-0005-0000-0000-0000342C0000}"/>
    <cellStyle name="Neutral 2 6 3 2" xfId="11361" xr:uid="{00000000-0005-0000-0000-0000352C0000}"/>
    <cellStyle name="Neutral 2 6 4" xfId="11362" xr:uid="{00000000-0005-0000-0000-0000362C0000}"/>
    <cellStyle name="Neutral 2 7" xfId="11363" xr:uid="{00000000-0005-0000-0000-0000372C0000}"/>
    <cellStyle name="Neutral 2 7 2" xfId="11364" xr:uid="{00000000-0005-0000-0000-0000382C0000}"/>
    <cellStyle name="Neutral 2 8" xfId="11365" xr:uid="{00000000-0005-0000-0000-0000392C0000}"/>
    <cellStyle name="Neutral 2 8 2" xfId="11366" xr:uid="{00000000-0005-0000-0000-00003A2C0000}"/>
    <cellStyle name="Neutral 2 8 2 2" xfId="11367" xr:uid="{00000000-0005-0000-0000-00003B2C0000}"/>
    <cellStyle name="Neutral 2 8 3" xfId="11368" xr:uid="{00000000-0005-0000-0000-00003C2C0000}"/>
    <cellStyle name="Neutral 2 9" xfId="11369" xr:uid="{00000000-0005-0000-0000-00003D2C0000}"/>
    <cellStyle name="Neutral 2 9 2" xfId="11370" xr:uid="{00000000-0005-0000-0000-00003E2C0000}"/>
    <cellStyle name="Neutral 2 9 2 2" xfId="11371" xr:uid="{00000000-0005-0000-0000-00003F2C0000}"/>
    <cellStyle name="Neutral 2 9 3" xfId="11372" xr:uid="{00000000-0005-0000-0000-0000402C0000}"/>
    <cellStyle name="Neutral 3" xfId="11373" xr:uid="{00000000-0005-0000-0000-0000412C0000}"/>
    <cellStyle name="Neutral 3 2" xfId="11374" xr:uid="{00000000-0005-0000-0000-0000422C0000}"/>
    <cellStyle name="Neutral 3 2 2" xfId="11375" xr:uid="{00000000-0005-0000-0000-0000432C0000}"/>
    <cellStyle name="Neutral 3 3" xfId="11376" xr:uid="{00000000-0005-0000-0000-0000442C0000}"/>
    <cellStyle name="Neutral 3 3 2" xfId="11377" xr:uid="{00000000-0005-0000-0000-0000452C0000}"/>
    <cellStyle name="Neutral 3 4" xfId="11378" xr:uid="{00000000-0005-0000-0000-0000462C0000}"/>
    <cellStyle name="Neutral 3 4 2" xfId="11379" xr:uid="{00000000-0005-0000-0000-0000472C0000}"/>
    <cellStyle name="Neutral 3 4 2 2" xfId="11380" xr:uid="{00000000-0005-0000-0000-0000482C0000}"/>
    <cellStyle name="Neutral 3 4 3" xfId="11381" xr:uid="{00000000-0005-0000-0000-0000492C0000}"/>
    <cellStyle name="Neutral 3 5" xfId="11382" xr:uid="{00000000-0005-0000-0000-00004A2C0000}"/>
    <cellStyle name="Neutral 4" xfId="11383" xr:uid="{00000000-0005-0000-0000-00004B2C0000}"/>
    <cellStyle name="Neutral 4 2" xfId="11384" xr:uid="{00000000-0005-0000-0000-00004C2C0000}"/>
    <cellStyle name="Neutral 4 2 2" xfId="11385" xr:uid="{00000000-0005-0000-0000-00004D2C0000}"/>
    <cellStyle name="Neutral 4 3" xfId="11386" xr:uid="{00000000-0005-0000-0000-00004E2C0000}"/>
    <cellStyle name="Neutral 4 3 2" xfId="11387" xr:uid="{00000000-0005-0000-0000-00004F2C0000}"/>
    <cellStyle name="Neutral 4 3 2 2" xfId="11388" xr:uid="{00000000-0005-0000-0000-0000502C0000}"/>
    <cellStyle name="Neutral 4 3 3" xfId="11389" xr:uid="{00000000-0005-0000-0000-0000512C0000}"/>
    <cellStyle name="Neutral 4 4" xfId="11390" xr:uid="{00000000-0005-0000-0000-0000522C0000}"/>
    <cellStyle name="Neutral 5" xfId="11391" xr:uid="{00000000-0005-0000-0000-0000532C0000}"/>
    <cellStyle name="Neutral 5 2" xfId="11392" xr:uid="{00000000-0005-0000-0000-0000542C0000}"/>
    <cellStyle name="Neutral 5 2 2" xfId="11393" xr:uid="{00000000-0005-0000-0000-0000552C0000}"/>
    <cellStyle name="Neutral 5 3" xfId="11394" xr:uid="{00000000-0005-0000-0000-0000562C0000}"/>
    <cellStyle name="Neutral 5 3 2" xfId="11395" xr:uid="{00000000-0005-0000-0000-0000572C0000}"/>
    <cellStyle name="Neutral 5 3 2 2" xfId="11396" xr:uid="{00000000-0005-0000-0000-0000582C0000}"/>
    <cellStyle name="Neutral 5 3 3" xfId="11397" xr:uid="{00000000-0005-0000-0000-0000592C0000}"/>
    <cellStyle name="Neutral 5 4" xfId="11398" xr:uid="{00000000-0005-0000-0000-00005A2C0000}"/>
    <cellStyle name="Neutral 6" xfId="11399" xr:uid="{00000000-0005-0000-0000-00005B2C0000}"/>
    <cellStyle name="Neutral 6 2" xfId="11400" xr:uid="{00000000-0005-0000-0000-00005C2C0000}"/>
    <cellStyle name="Neutral 6 2 2" xfId="11401" xr:uid="{00000000-0005-0000-0000-00005D2C0000}"/>
    <cellStyle name="Neutral 6 3" xfId="11402" xr:uid="{00000000-0005-0000-0000-00005E2C0000}"/>
    <cellStyle name="Neutral 7" xfId="11403" xr:uid="{00000000-0005-0000-0000-00005F2C0000}"/>
    <cellStyle name="Neutral 7 2" xfId="11404" xr:uid="{00000000-0005-0000-0000-0000602C0000}"/>
    <cellStyle name="Neutral 8" xfId="11405" xr:uid="{00000000-0005-0000-0000-0000612C0000}"/>
    <cellStyle name="Neutral 9" xfId="11406" xr:uid="{00000000-0005-0000-0000-0000622C0000}"/>
    <cellStyle name="no dec" xfId="11407" xr:uid="{00000000-0005-0000-0000-0000632C0000}"/>
    <cellStyle name="Normal" xfId="0" builtinId="0"/>
    <cellStyle name="Normal - Style1" xfId="11408" xr:uid="{00000000-0005-0000-0000-0000652C0000}"/>
    <cellStyle name="Normal - Style1 2" xfId="11409" xr:uid="{00000000-0005-0000-0000-0000662C0000}"/>
    <cellStyle name="Normal - Style1 2 2" xfId="11410" xr:uid="{00000000-0005-0000-0000-0000672C0000}"/>
    <cellStyle name="Normal - Style1 3" xfId="11411" xr:uid="{00000000-0005-0000-0000-0000682C0000}"/>
    <cellStyle name="Normal - Style1 3 2" xfId="11412" xr:uid="{00000000-0005-0000-0000-0000692C0000}"/>
    <cellStyle name="Normal - Style1 4" xfId="11413" xr:uid="{00000000-0005-0000-0000-00006A2C0000}"/>
    <cellStyle name="Normal - Style1 5" xfId="11414" xr:uid="{00000000-0005-0000-0000-00006B2C0000}"/>
    <cellStyle name="Normal 10" xfId="54" xr:uid="{00000000-0005-0000-0000-00006C2C0000}"/>
    <cellStyle name="Normal 10 2" xfId="11415" xr:uid="{00000000-0005-0000-0000-00006D2C0000}"/>
    <cellStyle name="Normal 10 2 2" xfId="11416" xr:uid="{00000000-0005-0000-0000-00006E2C0000}"/>
    <cellStyle name="Normal 10 2 2 2" xfId="11417" xr:uid="{00000000-0005-0000-0000-00006F2C0000}"/>
    <cellStyle name="Normal 10 2 3" xfId="11418" xr:uid="{00000000-0005-0000-0000-0000702C0000}"/>
    <cellStyle name="Normal 10 2 3 2" xfId="11419" xr:uid="{00000000-0005-0000-0000-0000712C0000}"/>
    <cellStyle name="Normal 10 2 3 2 2" xfId="11420" xr:uid="{00000000-0005-0000-0000-0000722C0000}"/>
    <cellStyle name="Normal 10 2 3 3" xfId="11421" xr:uid="{00000000-0005-0000-0000-0000732C0000}"/>
    <cellStyle name="Normal 10 2 4" xfId="11422" xr:uid="{00000000-0005-0000-0000-0000742C0000}"/>
    <cellStyle name="Normal 10 3" xfId="11423" xr:uid="{00000000-0005-0000-0000-0000752C0000}"/>
    <cellStyle name="Normal 10 3 2" xfId="11424" xr:uid="{00000000-0005-0000-0000-0000762C0000}"/>
    <cellStyle name="Normal 10 3 2 2" xfId="11425" xr:uid="{00000000-0005-0000-0000-0000772C0000}"/>
    <cellStyle name="Normal 10 3 2 2 2" xfId="11426" xr:uid="{00000000-0005-0000-0000-0000782C0000}"/>
    <cellStyle name="Normal 10 3 2 3" xfId="11427" xr:uid="{00000000-0005-0000-0000-0000792C0000}"/>
    <cellStyle name="Normal 10 3 3" xfId="11428" xr:uid="{00000000-0005-0000-0000-00007A2C0000}"/>
    <cellStyle name="Normal 10 3 3 2" xfId="11429" xr:uid="{00000000-0005-0000-0000-00007B2C0000}"/>
    <cellStyle name="Normal 10 3 3 2 2" xfId="11430" xr:uid="{00000000-0005-0000-0000-00007C2C0000}"/>
    <cellStyle name="Normal 10 3 3 3" xfId="11431" xr:uid="{00000000-0005-0000-0000-00007D2C0000}"/>
    <cellStyle name="Normal 10 3 4" xfId="11432" xr:uid="{00000000-0005-0000-0000-00007E2C0000}"/>
    <cellStyle name="Normal 10 4" xfId="11433" xr:uid="{00000000-0005-0000-0000-00007F2C0000}"/>
    <cellStyle name="Normal 10 4 2" xfId="11434" xr:uid="{00000000-0005-0000-0000-0000802C0000}"/>
    <cellStyle name="Normal 10 5" xfId="11435" xr:uid="{00000000-0005-0000-0000-0000812C0000}"/>
    <cellStyle name="Normal 10 5 2" xfId="11436" xr:uid="{00000000-0005-0000-0000-0000822C0000}"/>
    <cellStyle name="Normal 10 5 2 2" xfId="11437" xr:uid="{00000000-0005-0000-0000-0000832C0000}"/>
    <cellStyle name="Normal 10 5 3" xfId="11438" xr:uid="{00000000-0005-0000-0000-0000842C0000}"/>
    <cellStyle name="Normal 10 6" xfId="11439" xr:uid="{00000000-0005-0000-0000-0000852C0000}"/>
    <cellStyle name="Normal 10 6 2" xfId="11440" xr:uid="{00000000-0005-0000-0000-0000862C0000}"/>
    <cellStyle name="Normal 10 6 2 2" xfId="11441" xr:uid="{00000000-0005-0000-0000-0000872C0000}"/>
    <cellStyle name="Normal 10 6 3" xfId="11442" xr:uid="{00000000-0005-0000-0000-0000882C0000}"/>
    <cellStyle name="Normal 10 7" xfId="11443" xr:uid="{00000000-0005-0000-0000-0000892C0000}"/>
    <cellStyle name="Normal 10 7 2" xfId="11444" xr:uid="{00000000-0005-0000-0000-00008A2C0000}"/>
    <cellStyle name="Normal 10 7 2 2" xfId="11445" xr:uid="{00000000-0005-0000-0000-00008B2C0000}"/>
    <cellStyle name="Normal 10 7 3" xfId="11446" xr:uid="{00000000-0005-0000-0000-00008C2C0000}"/>
    <cellStyle name="Normal 10 8" xfId="11447" xr:uid="{00000000-0005-0000-0000-00008D2C0000}"/>
    <cellStyle name="Normal 10 9" xfId="11448" xr:uid="{00000000-0005-0000-0000-00008E2C0000}"/>
    <cellStyle name="Normal 100" xfId="11449" xr:uid="{00000000-0005-0000-0000-00008F2C0000}"/>
    <cellStyle name="Normal 100 2" xfId="11450" xr:uid="{00000000-0005-0000-0000-0000902C0000}"/>
    <cellStyle name="Normal 100 2 2" xfId="11451" xr:uid="{00000000-0005-0000-0000-0000912C0000}"/>
    <cellStyle name="Normal 100 2 2 2" xfId="11452" xr:uid="{00000000-0005-0000-0000-0000922C0000}"/>
    <cellStyle name="Normal 100 2 3" xfId="11453" xr:uid="{00000000-0005-0000-0000-0000932C0000}"/>
    <cellStyle name="Normal 100 3" xfId="11454" xr:uid="{00000000-0005-0000-0000-0000942C0000}"/>
    <cellStyle name="Normal 100 3 2" xfId="11455" xr:uid="{00000000-0005-0000-0000-0000952C0000}"/>
    <cellStyle name="Normal 100 3 2 2" xfId="11456" xr:uid="{00000000-0005-0000-0000-0000962C0000}"/>
    <cellStyle name="Normal 100 3 3" xfId="11457" xr:uid="{00000000-0005-0000-0000-0000972C0000}"/>
    <cellStyle name="Normal 100 3 3 2" xfId="11458" xr:uid="{00000000-0005-0000-0000-0000982C0000}"/>
    <cellStyle name="Normal 100 3 3 2 2" xfId="11459" xr:uid="{00000000-0005-0000-0000-0000992C0000}"/>
    <cellStyle name="Normal 100 3 3 3" xfId="11460" xr:uid="{00000000-0005-0000-0000-00009A2C0000}"/>
    <cellStyle name="Normal 100 3 4" xfId="11461" xr:uid="{00000000-0005-0000-0000-00009B2C0000}"/>
    <cellStyle name="Normal 100 4" xfId="11462" xr:uid="{00000000-0005-0000-0000-00009C2C0000}"/>
    <cellStyle name="Normal 100 4 2" xfId="11463" xr:uid="{00000000-0005-0000-0000-00009D2C0000}"/>
    <cellStyle name="Normal 100 4 2 2" xfId="11464" xr:uid="{00000000-0005-0000-0000-00009E2C0000}"/>
    <cellStyle name="Normal 100 4 3" xfId="11465" xr:uid="{00000000-0005-0000-0000-00009F2C0000}"/>
    <cellStyle name="Normal 100 5" xfId="11466" xr:uid="{00000000-0005-0000-0000-0000A02C0000}"/>
    <cellStyle name="Normal 101" xfId="11467" xr:uid="{00000000-0005-0000-0000-0000A12C0000}"/>
    <cellStyle name="Normal 101 2" xfId="11468" xr:uid="{00000000-0005-0000-0000-0000A22C0000}"/>
    <cellStyle name="Normal 101 2 2" xfId="11469" xr:uid="{00000000-0005-0000-0000-0000A32C0000}"/>
    <cellStyle name="Normal 101 2 2 2" xfId="11470" xr:uid="{00000000-0005-0000-0000-0000A42C0000}"/>
    <cellStyle name="Normal 101 2 3" xfId="11471" xr:uid="{00000000-0005-0000-0000-0000A52C0000}"/>
    <cellStyle name="Normal 101 3" xfId="11472" xr:uid="{00000000-0005-0000-0000-0000A62C0000}"/>
    <cellStyle name="Normal 101 3 2" xfId="11473" xr:uid="{00000000-0005-0000-0000-0000A72C0000}"/>
    <cellStyle name="Normal 101 3 2 2" xfId="11474" xr:uid="{00000000-0005-0000-0000-0000A82C0000}"/>
    <cellStyle name="Normal 101 3 3" xfId="11475" xr:uid="{00000000-0005-0000-0000-0000A92C0000}"/>
    <cellStyle name="Normal 101 3 3 2" xfId="11476" xr:uid="{00000000-0005-0000-0000-0000AA2C0000}"/>
    <cellStyle name="Normal 101 3 3 2 2" xfId="11477" xr:uid="{00000000-0005-0000-0000-0000AB2C0000}"/>
    <cellStyle name="Normal 101 3 3 3" xfId="11478" xr:uid="{00000000-0005-0000-0000-0000AC2C0000}"/>
    <cellStyle name="Normal 101 3 4" xfId="11479" xr:uid="{00000000-0005-0000-0000-0000AD2C0000}"/>
    <cellStyle name="Normal 101 4" xfId="11480" xr:uid="{00000000-0005-0000-0000-0000AE2C0000}"/>
    <cellStyle name="Normal 101 4 2" xfId="11481" xr:uid="{00000000-0005-0000-0000-0000AF2C0000}"/>
    <cellStyle name="Normal 101 4 2 2" xfId="11482" xr:uid="{00000000-0005-0000-0000-0000B02C0000}"/>
    <cellStyle name="Normal 101 4 3" xfId="11483" xr:uid="{00000000-0005-0000-0000-0000B12C0000}"/>
    <cellStyle name="Normal 101 5" xfId="11484" xr:uid="{00000000-0005-0000-0000-0000B22C0000}"/>
    <cellStyle name="Normal 102" xfId="11485" xr:uid="{00000000-0005-0000-0000-0000B32C0000}"/>
    <cellStyle name="Normal 102 2" xfId="11486" xr:uid="{00000000-0005-0000-0000-0000B42C0000}"/>
    <cellStyle name="Normal 102 2 2" xfId="11487" xr:uid="{00000000-0005-0000-0000-0000B52C0000}"/>
    <cellStyle name="Normal 102 2 2 2" xfId="11488" xr:uid="{00000000-0005-0000-0000-0000B62C0000}"/>
    <cellStyle name="Normal 102 2 3" xfId="11489" xr:uid="{00000000-0005-0000-0000-0000B72C0000}"/>
    <cellStyle name="Normal 102 3" xfId="11490" xr:uid="{00000000-0005-0000-0000-0000B82C0000}"/>
    <cellStyle name="Normal 102 3 2" xfId="11491" xr:uid="{00000000-0005-0000-0000-0000B92C0000}"/>
    <cellStyle name="Normal 102 3 2 2" xfId="11492" xr:uid="{00000000-0005-0000-0000-0000BA2C0000}"/>
    <cellStyle name="Normal 102 3 3" xfId="11493" xr:uid="{00000000-0005-0000-0000-0000BB2C0000}"/>
    <cellStyle name="Normal 102 3 3 2" xfId="11494" xr:uid="{00000000-0005-0000-0000-0000BC2C0000}"/>
    <cellStyle name="Normal 102 3 3 2 2" xfId="11495" xr:uid="{00000000-0005-0000-0000-0000BD2C0000}"/>
    <cellStyle name="Normal 102 3 3 3" xfId="11496" xr:uid="{00000000-0005-0000-0000-0000BE2C0000}"/>
    <cellStyle name="Normal 102 3 4" xfId="11497" xr:uid="{00000000-0005-0000-0000-0000BF2C0000}"/>
    <cellStyle name="Normal 102 4" xfId="11498" xr:uid="{00000000-0005-0000-0000-0000C02C0000}"/>
    <cellStyle name="Normal 102 4 2" xfId="11499" xr:uid="{00000000-0005-0000-0000-0000C12C0000}"/>
    <cellStyle name="Normal 102 4 2 2" xfId="11500" xr:uid="{00000000-0005-0000-0000-0000C22C0000}"/>
    <cellStyle name="Normal 102 4 3" xfId="11501" xr:uid="{00000000-0005-0000-0000-0000C32C0000}"/>
    <cellStyle name="Normal 102 5" xfId="11502" xr:uid="{00000000-0005-0000-0000-0000C42C0000}"/>
    <cellStyle name="Normal 103" xfId="11503" xr:uid="{00000000-0005-0000-0000-0000C52C0000}"/>
    <cellStyle name="Normal 103 2" xfId="11504" xr:uid="{00000000-0005-0000-0000-0000C62C0000}"/>
    <cellStyle name="Normal 103 2 2" xfId="11505" xr:uid="{00000000-0005-0000-0000-0000C72C0000}"/>
    <cellStyle name="Normal 103 2 2 2" xfId="11506" xr:uid="{00000000-0005-0000-0000-0000C82C0000}"/>
    <cellStyle name="Normal 103 2 3" xfId="11507" xr:uid="{00000000-0005-0000-0000-0000C92C0000}"/>
    <cellStyle name="Normal 103 3" xfId="11508" xr:uid="{00000000-0005-0000-0000-0000CA2C0000}"/>
    <cellStyle name="Normal 103 3 2" xfId="11509" xr:uid="{00000000-0005-0000-0000-0000CB2C0000}"/>
    <cellStyle name="Normal 103 3 2 2" xfId="11510" xr:uid="{00000000-0005-0000-0000-0000CC2C0000}"/>
    <cellStyle name="Normal 103 3 3" xfId="11511" xr:uid="{00000000-0005-0000-0000-0000CD2C0000}"/>
    <cellStyle name="Normal 103 3 3 2" xfId="11512" xr:uid="{00000000-0005-0000-0000-0000CE2C0000}"/>
    <cellStyle name="Normal 103 3 3 2 2" xfId="11513" xr:uid="{00000000-0005-0000-0000-0000CF2C0000}"/>
    <cellStyle name="Normal 103 3 3 3" xfId="11514" xr:uid="{00000000-0005-0000-0000-0000D02C0000}"/>
    <cellStyle name="Normal 103 3 4" xfId="11515" xr:uid="{00000000-0005-0000-0000-0000D12C0000}"/>
    <cellStyle name="Normal 103 4" xfId="11516" xr:uid="{00000000-0005-0000-0000-0000D22C0000}"/>
    <cellStyle name="Normal 103 4 2" xfId="11517" xr:uid="{00000000-0005-0000-0000-0000D32C0000}"/>
    <cellStyle name="Normal 103 4 2 2" xfId="11518" xr:uid="{00000000-0005-0000-0000-0000D42C0000}"/>
    <cellStyle name="Normal 103 4 3" xfId="11519" xr:uid="{00000000-0005-0000-0000-0000D52C0000}"/>
    <cellStyle name="Normal 103 5" xfId="11520" xr:uid="{00000000-0005-0000-0000-0000D62C0000}"/>
    <cellStyle name="Normal 104" xfId="11521" xr:uid="{00000000-0005-0000-0000-0000D72C0000}"/>
    <cellStyle name="Normal 104 2" xfId="11522" xr:uid="{00000000-0005-0000-0000-0000D82C0000}"/>
    <cellStyle name="Normal 104 2 2" xfId="11523" xr:uid="{00000000-0005-0000-0000-0000D92C0000}"/>
    <cellStyle name="Normal 104 2 2 2" xfId="11524" xr:uid="{00000000-0005-0000-0000-0000DA2C0000}"/>
    <cellStyle name="Normal 104 2 3" xfId="11525" xr:uid="{00000000-0005-0000-0000-0000DB2C0000}"/>
    <cellStyle name="Normal 104 3" xfId="11526" xr:uid="{00000000-0005-0000-0000-0000DC2C0000}"/>
    <cellStyle name="Normal 104 3 2" xfId="11527" xr:uid="{00000000-0005-0000-0000-0000DD2C0000}"/>
    <cellStyle name="Normal 104 3 2 2" xfId="11528" xr:uid="{00000000-0005-0000-0000-0000DE2C0000}"/>
    <cellStyle name="Normal 104 3 3" xfId="11529" xr:uid="{00000000-0005-0000-0000-0000DF2C0000}"/>
    <cellStyle name="Normal 104 3 3 2" xfId="11530" xr:uid="{00000000-0005-0000-0000-0000E02C0000}"/>
    <cellStyle name="Normal 104 3 3 2 2" xfId="11531" xr:uid="{00000000-0005-0000-0000-0000E12C0000}"/>
    <cellStyle name="Normal 104 3 3 3" xfId="11532" xr:uid="{00000000-0005-0000-0000-0000E22C0000}"/>
    <cellStyle name="Normal 104 3 4" xfId="11533" xr:uid="{00000000-0005-0000-0000-0000E32C0000}"/>
    <cellStyle name="Normal 104 4" xfId="11534" xr:uid="{00000000-0005-0000-0000-0000E42C0000}"/>
    <cellStyle name="Normal 104 4 2" xfId="11535" xr:uid="{00000000-0005-0000-0000-0000E52C0000}"/>
    <cellStyle name="Normal 104 4 2 2" xfId="11536" xr:uid="{00000000-0005-0000-0000-0000E62C0000}"/>
    <cellStyle name="Normal 104 4 3" xfId="11537" xr:uid="{00000000-0005-0000-0000-0000E72C0000}"/>
    <cellStyle name="Normal 104 5" xfId="11538" xr:uid="{00000000-0005-0000-0000-0000E82C0000}"/>
    <cellStyle name="Normal 105" xfId="11539" xr:uid="{00000000-0005-0000-0000-0000E92C0000}"/>
    <cellStyle name="Normal 105 2" xfId="11540" xr:uid="{00000000-0005-0000-0000-0000EA2C0000}"/>
    <cellStyle name="Normal 105 2 2" xfId="11541" xr:uid="{00000000-0005-0000-0000-0000EB2C0000}"/>
    <cellStyle name="Normal 105 2 2 2" xfId="11542" xr:uid="{00000000-0005-0000-0000-0000EC2C0000}"/>
    <cellStyle name="Normal 105 2 3" xfId="11543" xr:uid="{00000000-0005-0000-0000-0000ED2C0000}"/>
    <cellStyle name="Normal 105 3" xfId="11544" xr:uid="{00000000-0005-0000-0000-0000EE2C0000}"/>
    <cellStyle name="Normal 105 3 2" xfId="11545" xr:uid="{00000000-0005-0000-0000-0000EF2C0000}"/>
    <cellStyle name="Normal 105 3 2 2" xfId="11546" xr:uid="{00000000-0005-0000-0000-0000F02C0000}"/>
    <cellStyle name="Normal 105 3 3" xfId="11547" xr:uid="{00000000-0005-0000-0000-0000F12C0000}"/>
    <cellStyle name="Normal 105 3 3 2" xfId="11548" xr:uid="{00000000-0005-0000-0000-0000F22C0000}"/>
    <cellStyle name="Normal 105 3 3 2 2" xfId="11549" xr:uid="{00000000-0005-0000-0000-0000F32C0000}"/>
    <cellStyle name="Normal 105 3 3 3" xfId="11550" xr:uid="{00000000-0005-0000-0000-0000F42C0000}"/>
    <cellStyle name="Normal 105 3 4" xfId="11551" xr:uid="{00000000-0005-0000-0000-0000F52C0000}"/>
    <cellStyle name="Normal 105 4" xfId="11552" xr:uid="{00000000-0005-0000-0000-0000F62C0000}"/>
    <cellStyle name="Normal 105 4 2" xfId="11553" xr:uid="{00000000-0005-0000-0000-0000F72C0000}"/>
    <cellStyle name="Normal 105 4 2 2" xfId="11554" xr:uid="{00000000-0005-0000-0000-0000F82C0000}"/>
    <cellStyle name="Normal 105 4 3" xfId="11555" xr:uid="{00000000-0005-0000-0000-0000F92C0000}"/>
    <cellStyle name="Normal 105 5" xfId="11556" xr:uid="{00000000-0005-0000-0000-0000FA2C0000}"/>
    <cellStyle name="Normal 106" xfId="11557" xr:uid="{00000000-0005-0000-0000-0000FB2C0000}"/>
    <cellStyle name="Normal 106 2" xfId="11558" xr:uid="{00000000-0005-0000-0000-0000FC2C0000}"/>
    <cellStyle name="Normal 106 2 2" xfId="11559" xr:uid="{00000000-0005-0000-0000-0000FD2C0000}"/>
    <cellStyle name="Normal 106 2 2 2" xfId="11560" xr:uid="{00000000-0005-0000-0000-0000FE2C0000}"/>
    <cellStyle name="Normal 106 2 3" xfId="11561" xr:uid="{00000000-0005-0000-0000-0000FF2C0000}"/>
    <cellStyle name="Normal 106 3" xfId="11562" xr:uid="{00000000-0005-0000-0000-0000002D0000}"/>
    <cellStyle name="Normal 106 3 2" xfId="11563" xr:uid="{00000000-0005-0000-0000-0000012D0000}"/>
    <cellStyle name="Normal 106 3 2 2" xfId="11564" xr:uid="{00000000-0005-0000-0000-0000022D0000}"/>
    <cellStyle name="Normal 106 3 3" xfId="11565" xr:uid="{00000000-0005-0000-0000-0000032D0000}"/>
    <cellStyle name="Normal 106 3 3 2" xfId="11566" xr:uid="{00000000-0005-0000-0000-0000042D0000}"/>
    <cellStyle name="Normal 106 3 3 2 2" xfId="11567" xr:uid="{00000000-0005-0000-0000-0000052D0000}"/>
    <cellStyle name="Normal 106 3 3 3" xfId="11568" xr:uid="{00000000-0005-0000-0000-0000062D0000}"/>
    <cellStyle name="Normal 106 3 4" xfId="11569" xr:uid="{00000000-0005-0000-0000-0000072D0000}"/>
    <cellStyle name="Normal 106 4" xfId="11570" xr:uid="{00000000-0005-0000-0000-0000082D0000}"/>
    <cellStyle name="Normal 106 4 2" xfId="11571" xr:uid="{00000000-0005-0000-0000-0000092D0000}"/>
    <cellStyle name="Normal 106 4 2 2" xfId="11572" xr:uid="{00000000-0005-0000-0000-00000A2D0000}"/>
    <cellStyle name="Normal 106 4 3" xfId="11573" xr:uid="{00000000-0005-0000-0000-00000B2D0000}"/>
    <cellStyle name="Normal 106 5" xfId="11574" xr:uid="{00000000-0005-0000-0000-00000C2D0000}"/>
    <cellStyle name="Normal 107" xfId="11575" xr:uid="{00000000-0005-0000-0000-00000D2D0000}"/>
    <cellStyle name="Normal 107 2" xfId="11576" xr:uid="{00000000-0005-0000-0000-00000E2D0000}"/>
    <cellStyle name="Normal 107 2 2" xfId="11577" xr:uid="{00000000-0005-0000-0000-00000F2D0000}"/>
    <cellStyle name="Normal 107 2 2 2" xfId="11578" xr:uid="{00000000-0005-0000-0000-0000102D0000}"/>
    <cellStyle name="Normal 107 2 3" xfId="11579" xr:uid="{00000000-0005-0000-0000-0000112D0000}"/>
    <cellStyle name="Normal 107 3" xfId="11580" xr:uid="{00000000-0005-0000-0000-0000122D0000}"/>
    <cellStyle name="Normal 107 3 2" xfId="11581" xr:uid="{00000000-0005-0000-0000-0000132D0000}"/>
    <cellStyle name="Normal 107 3 2 2" xfId="11582" xr:uid="{00000000-0005-0000-0000-0000142D0000}"/>
    <cellStyle name="Normal 107 3 3" xfId="11583" xr:uid="{00000000-0005-0000-0000-0000152D0000}"/>
    <cellStyle name="Normal 107 3 3 2" xfId="11584" xr:uid="{00000000-0005-0000-0000-0000162D0000}"/>
    <cellStyle name="Normal 107 3 3 2 2" xfId="11585" xr:uid="{00000000-0005-0000-0000-0000172D0000}"/>
    <cellStyle name="Normal 107 3 3 3" xfId="11586" xr:uid="{00000000-0005-0000-0000-0000182D0000}"/>
    <cellStyle name="Normal 107 3 4" xfId="11587" xr:uid="{00000000-0005-0000-0000-0000192D0000}"/>
    <cellStyle name="Normal 107 4" xfId="11588" xr:uid="{00000000-0005-0000-0000-00001A2D0000}"/>
    <cellStyle name="Normal 107 4 2" xfId="11589" xr:uid="{00000000-0005-0000-0000-00001B2D0000}"/>
    <cellStyle name="Normal 107 4 2 2" xfId="11590" xr:uid="{00000000-0005-0000-0000-00001C2D0000}"/>
    <cellStyle name="Normal 107 4 3" xfId="11591" xr:uid="{00000000-0005-0000-0000-00001D2D0000}"/>
    <cellStyle name="Normal 107 5" xfId="11592" xr:uid="{00000000-0005-0000-0000-00001E2D0000}"/>
    <cellStyle name="Normal 108" xfId="11593" xr:uid="{00000000-0005-0000-0000-00001F2D0000}"/>
    <cellStyle name="Normal 108 2" xfId="11594" xr:uid="{00000000-0005-0000-0000-0000202D0000}"/>
    <cellStyle name="Normal 108 2 2" xfId="11595" xr:uid="{00000000-0005-0000-0000-0000212D0000}"/>
    <cellStyle name="Normal 108 2 2 2" xfId="11596" xr:uid="{00000000-0005-0000-0000-0000222D0000}"/>
    <cellStyle name="Normal 108 2 3" xfId="11597" xr:uid="{00000000-0005-0000-0000-0000232D0000}"/>
    <cellStyle name="Normal 108 3" xfId="11598" xr:uid="{00000000-0005-0000-0000-0000242D0000}"/>
    <cellStyle name="Normal 108 3 2" xfId="11599" xr:uid="{00000000-0005-0000-0000-0000252D0000}"/>
    <cellStyle name="Normal 108 3 2 2" xfId="11600" xr:uid="{00000000-0005-0000-0000-0000262D0000}"/>
    <cellStyle name="Normal 108 3 3" xfId="11601" xr:uid="{00000000-0005-0000-0000-0000272D0000}"/>
    <cellStyle name="Normal 108 3 3 2" xfId="11602" xr:uid="{00000000-0005-0000-0000-0000282D0000}"/>
    <cellStyle name="Normal 108 3 3 2 2" xfId="11603" xr:uid="{00000000-0005-0000-0000-0000292D0000}"/>
    <cellStyle name="Normal 108 3 3 3" xfId="11604" xr:uid="{00000000-0005-0000-0000-00002A2D0000}"/>
    <cellStyle name="Normal 108 3 4" xfId="11605" xr:uid="{00000000-0005-0000-0000-00002B2D0000}"/>
    <cellStyle name="Normal 108 4" xfId="11606" xr:uid="{00000000-0005-0000-0000-00002C2D0000}"/>
    <cellStyle name="Normal 108 4 2" xfId="11607" xr:uid="{00000000-0005-0000-0000-00002D2D0000}"/>
    <cellStyle name="Normal 108 4 2 2" xfId="11608" xr:uid="{00000000-0005-0000-0000-00002E2D0000}"/>
    <cellStyle name="Normal 108 4 3" xfId="11609" xr:uid="{00000000-0005-0000-0000-00002F2D0000}"/>
    <cellStyle name="Normal 108 5" xfId="11610" xr:uid="{00000000-0005-0000-0000-0000302D0000}"/>
    <cellStyle name="Normal 109" xfId="11611" xr:uid="{00000000-0005-0000-0000-0000312D0000}"/>
    <cellStyle name="Normal 109 2" xfId="11612" xr:uid="{00000000-0005-0000-0000-0000322D0000}"/>
    <cellStyle name="Normal 109 2 2" xfId="11613" xr:uid="{00000000-0005-0000-0000-0000332D0000}"/>
    <cellStyle name="Normal 109 2 2 2" xfId="11614" xr:uid="{00000000-0005-0000-0000-0000342D0000}"/>
    <cellStyle name="Normal 109 2 3" xfId="11615" xr:uid="{00000000-0005-0000-0000-0000352D0000}"/>
    <cellStyle name="Normal 109 3" xfId="11616" xr:uid="{00000000-0005-0000-0000-0000362D0000}"/>
    <cellStyle name="Normal 109 3 2" xfId="11617" xr:uid="{00000000-0005-0000-0000-0000372D0000}"/>
    <cellStyle name="Normal 109 3 2 2" xfId="11618" xr:uid="{00000000-0005-0000-0000-0000382D0000}"/>
    <cellStyle name="Normal 109 3 3" xfId="11619" xr:uid="{00000000-0005-0000-0000-0000392D0000}"/>
    <cellStyle name="Normal 109 3 3 2" xfId="11620" xr:uid="{00000000-0005-0000-0000-00003A2D0000}"/>
    <cellStyle name="Normal 109 3 3 2 2" xfId="11621" xr:uid="{00000000-0005-0000-0000-00003B2D0000}"/>
    <cellStyle name="Normal 109 3 3 3" xfId="11622" xr:uid="{00000000-0005-0000-0000-00003C2D0000}"/>
    <cellStyle name="Normal 109 3 4" xfId="11623" xr:uid="{00000000-0005-0000-0000-00003D2D0000}"/>
    <cellStyle name="Normal 109 4" xfId="11624" xr:uid="{00000000-0005-0000-0000-00003E2D0000}"/>
    <cellStyle name="Normal 109 4 2" xfId="11625" xr:uid="{00000000-0005-0000-0000-00003F2D0000}"/>
    <cellStyle name="Normal 109 4 2 2" xfId="11626" xr:uid="{00000000-0005-0000-0000-0000402D0000}"/>
    <cellStyle name="Normal 109 4 3" xfId="11627" xr:uid="{00000000-0005-0000-0000-0000412D0000}"/>
    <cellStyle name="Normal 109 5" xfId="11628" xr:uid="{00000000-0005-0000-0000-0000422D0000}"/>
    <cellStyle name="Normal 11" xfId="66" xr:uid="{00000000-0005-0000-0000-0000432D0000}"/>
    <cellStyle name="Normal 11 2" xfId="11629" xr:uid="{00000000-0005-0000-0000-0000442D0000}"/>
    <cellStyle name="Normal 11 2 2" xfId="11630" xr:uid="{00000000-0005-0000-0000-0000452D0000}"/>
    <cellStyle name="Normal 11 2 2 2" xfId="11631" xr:uid="{00000000-0005-0000-0000-0000462D0000}"/>
    <cellStyle name="Normal 11 2 3" xfId="11632" xr:uid="{00000000-0005-0000-0000-0000472D0000}"/>
    <cellStyle name="Normal 11 2 3 2" xfId="11633" xr:uid="{00000000-0005-0000-0000-0000482D0000}"/>
    <cellStyle name="Normal 11 2 3 2 2" xfId="11634" xr:uid="{00000000-0005-0000-0000-0000492D0000}"/>
    <cellStyle name="Normal 11 2 3 3" xfId="11635" xr:uid="{00000000-0005-0000-0000-00004A2D0000}"/>
    <cellStyle name="Normal 11 2 4" xfId="11636" xr:uid="{00000000-0005-0000-0000-00004B2D0000}"/>
    <cellStyle name="Normal 11 2 5" xfId="11637" xr:uid="{00000000-0005-0000-0000-00004C2D0000}"/>
    <cellStyle name="Normal 11 3" xfId="11638" xr:uid="{00000000-0005-0000-0000-00004D2D0000}"/>
    <cellStyle name="Normal 11 3 2" xfId="11639" xr:uid="{00000000-0005-0000-0000-00004E2D0000}"/>
    <cellStyle name="Normal 11 3 2 2" xfId="11640" xr:uid="{00000000-0005-0000-0000-00004F2D0000}"/>
    <cellStyle name="Normal 11 3 2 2 2" xfId="11641" xr:uid="{00000000-0005-0000-0000-0000502D0000}"/>
    <cellStyle name="Normal 11 3 2 3" xfId="11642" xr:uid="{00000000-0005-0000-0000-0000512D0000}"/>
    <cellStyle name="Normal 11 3 3" xfId="11643" xr:uid="{00000000-0005-0000-0000-0000522D0000}"/>
    <cellStyle name="Normal 11 3 3 2" xfId="11644" xr:uid="{00000000-0005-0000-0000-0000532D0000}"/>
    <cellStyle name="Normal 11 3 3 2 2" xfId="11645" xr:uid="{00000000-0005-0000-0000-0000542D0000}"/>
    <cellStyle name="Normal 11 3 3 3" xfId="11646" xr:uid="{00000000-0005-0000-0000-0000552D0000}"/>
    <cellStyle name="Normal 11 3 4" xfId="11647" xr:uid="{00000000-0005-0000-0000-0000562D0000}"/>
    <cellStyle name="Normal 11 4" xfId="11648" xr:uid="{00000000-0005-0000-0000-0000572D0000}"/>
    <cellStyle name="Normal 11 4 2" xfId="11649" xr:uid="{00000000-0005-0000-0000-0000582D0000}"/>
    <cellStyle name="Normal 11 5" xfId="11650" xr:uid="{00000000-0005-0000-0000-0000592D0000}"/>
    <cellStyle name="Normal 11 5 2" xfId="11651" xr:uid="{00000000-0005-0000-0000-00005A2D0000}"/>
    <cellStyle name="Normal 11 5 2 2" xfId="11652" xr:uid="{00000000-0005-0000-0000-00005B2D0000}"/>
    <cellStyle name="Normal 11 5 3" xfId="11653" xr:uid="{00000000-0005-0000-0000-00005C2D0000}"/>
    <cellStyle name="Normal 11 6" xfId="11654" xr:uid="{00000000-0005-0000-0000-00005D2D0000}"/>
    <cellStyle name="Normal 11 6 2" xfId="11655" xr:uid="{00000000-0005-0000-0000-00005E2D0000}"/>
    <cellStyle name="Normal 11 6 2 2" xfId="11656" xr:uid="{00000000-0005-0000-0000-00005F2D0000}"/>
    <cellStyle name="Normal 11 6 3" xfId="11657" xr:uid="{00000000-0005-0000-0000-0000602D0000}"/>
    <cellStyle name="Normal 11 7" xfId="11658" xr:uid="{00000000-0005-0000-0000-0000612D0000}"/>
    <cellStyle name="Normal 11 7 2" xfId="11659" xr:uid="{00000000-0005-0000-0000-0000622D0000}"/>
    <cellStyle name="Normal 11 8" xfId="11660" xr:uid="{00000000-0005-0000-0000-0000632D0000}"/>
    <cellStyle name="Normal 11 9" xfId="11661" xr:uid="{00000000-0005-0000-0000-0000642D0000}"/>
    <cellStyle name="Normal 110" xfId="11662" xr:uid="{00000000-0005-0000-0000-0000652D0000}"/>
    <cellStyle name="Normal 110 2" xfId="11663" xr:uid="{00000000-0005-0000-0000-0000662D0000}"/>
    <cellStyle name="Normal 110 2 2" xfId="11664" xr:uid="{00000000-0005-0000-0000-0000672D0000}"/>
    <cellStyle name="Normal 110 2 2 2" xfId="11665" xr:uid="{00000000-0005-0000-0000-0000682D0000}"/>
    <cellStyle name="Normal 110 2 3" xfId="11666" xr:uid="{00000000-0005-0000-0000-0000692D0000}"/>
    <cellStyle name="Normal 110 3" xfId="11667" xr:uid="{00000000-0005-0000-0000-00006A2D0000}"/>
    <cellStyle name="Normal 110 3 2" xfId="11668" xr:uid="{00000000-0005-0000-0000-00006B2D0000}"/>
    <cellStyle name="Normal 110 3 2 2" xfId="11669" xr:uid="{00000000-0005-0000-0000-00006C2D0000}"/>
    <cellStyle name="Normal 110 3 3" xfId="11670" xr:uid="{00000000-0005-0000-0000-00006D2D0000}"/>
    <cellStyle name="Normal 110 3 3 2" xfId="11671" xr:uid="{00000000-0005-0000-0000-00006E2D0000}"/>
    <cellStyle name="Normal 110 3 3 2 2" xfId="11672" xr:uid="{00000000-0005-0000-0000-00006F2D0000}"/>
    <cellStyle name="Normal 110 3 3 3" xfId="11673" xr:uid="{00000000-0005-0000-0000-0000702D0000}"/>
    <cellStyle name="Normal 110 3 4" xfId="11674" xr:uid="{00000000-0005-0000-0000-0000712D0000}"/>
    <cellStyle name="Normal 110 4" xfId="11675" xr:uid="{00000000-0005-0000-0000-0000722D0000}"/>
    <cellStyle name="Normal 110 4 2" xfId="11676" xr:uid="{00000000-0005-0000-0000-0000732D0000}"/>
    <cellStyle name="Normal 110 4 2 2" xfId="11677" xr:uid="{00000000-0005-0000-0000-0000742D0000}"/>
    <cellStyle name="Normal 110 4 3" xfId="11678" xr:uid="{00000000-0005-0000-0000-0000752D0000}"/>
    <cellStyle name="Normal 110 5" xfId="11679" xr:uid="{00000000-0005-0000-0000-0000762D0000}"/>
    <cellStyle name="Normal 111" xfId="11680" xr:uid="{00000000-0005-0000-0000-0000772D0000}"/>
    <cellStyle name="Normal 111 2" xfId="11681" xr:uid="{00000000-0005-0000-0000-0000782D0000}"/>
    <cellStyle name="Normal 111 2 2" xfId="11682" xr:uid="{00000000-0005-0000-0000-0000792D0000}"/>
    <cellStyle name="Normal 111 2 2 2" xfId="11683" xr:uid="{00000000-0005-0000-0000-00007A2D0000}"/>
    <cellStyle name="Normal 111 2 3" xfId="11684" xr:uid="{00000000-0005-0000-0000-00007B2D0000}"/>
    <cellStyle name="Normal 111 3" xfId="11685" xr:uid="{00000000-0005-0000-0000-00007C2D0000}"/>
    <cellStyle name="Normal 111 3 2" xfId="11686" xr:uid="{00000000-0005-0000-0000-00007D2D0000}"/>
    <cellStyle name="Normal 111 3 2 2" xfId="11687" xr:uid="{00000000-0005-0000-0000-00007E2D0000}"/>
    <cellStyle name="Normal 111 3 3" xfId="11688" xr:uid="{00000000-0005-0000-0000-00007F2D0000}"/>
    <cellStyle name="Normal 111 3 3 2" xfId="11689" xr:uid="{00000000-0005-0000-0000-0000802D0000}"/>
    <cellStyle name="Normal 111 3 3 2 2" xfId="11690" xr:uid="{00000000-0005-0000-0000-0000812D0000}"/>
    <cellStyle name="Normal 111 3 3 3" xfId="11691" xr:uid="{00000000-0005-0000-0000-0000822D0000}"/>
    <cellStyle name="Normal 111 3 4" xfId="11692" xr:uid="{00000000-0005-0000-0000-0000832D0000}"/>
    <cellStyle name="Normal 111 4" xfId="11693" xr:uid="{00000000-0005-0000-0000-0000842D0000}"/>
    <cellStyle name="Normal 111 4 2" xfId="11694" xr:uid="{00000000-0005-0000-0000-0000852D0000}"/>
    <cellStyle name="Normal 111 4 2 2" xfId="11695" xr:uid="{00000000-0005-0000-0000-0000862D0000}"/>
    <cellStyle name="Normal 111 4 3" xfId="11696" xr:uid="{00000000-0005-0000-0000-0000872D0000}"/>
    <cellStyle name="Normal 111 5" xfId="11697" xr:uid="{00000000-0005-0000-0000-0000882D0000}"/>
    <cellStyle name="Normal 112" xfId="11698" xr:uid="{00000000-0005-0000-0000-0000892D0000}"/>
    <cellStyle name="Normal 112 2" xfId="11699" xr:uid="{00000000-0005-0000-0000-00008A2D0000}"/>
    <cellStyle name="Normal 112 2 2" xfId="11700" xr:uid="{00000000-0005-0000-0000-00008B2D0000}"/>
    <cellStyle name="Normal 112 2 2 2" xfId="11701" xr:uid="{00000000-0005-0000-0000-00008C2D0000}"/>
    <cellStyle name="Normal 112 2 3" xfId="11702" xr:uid="{00000000-0005-0000-0000-00008D2D0000}"/>
    <cellStyle name="Normal 112 3" xfId="11703" xr:uid="{00000000-0005-0000-0000-00008E2D0000}"/>
    <cellStyle name="Normal 112 3 2" xfId="11704" xr:uid="{00000000-0005-0000-0000-00008F2D0000}"/>
    <cellStyle name="Normal 112 3 2 2" xfId="11705" xr:uid="{00000000-0005-0000-0000-0000902D0000}"/>
    <cellStyle name="Normal 112 3 3" xfId="11706" xr:uid="{00000000-0005-0000-0000-0000912D0000}"/>
    <cellStyle name="Normal 112 3 3 2" xfId="11707" xr:uid="{00000000-0005-0000-0000-0000922D0000}"/>
    <cellStyle name="Normal 112 3 3 2 2" xfId="11708" xr:uid="{00000000-0005-0000-0000-0000932D0000}"/>
    <cellStyle name="Normal 112 3 3 3" xfId="11709" xr:uid="{00000000-0005-0000-0000-0000942D0000}"/>
    <cellStyle name="Normal 112 3 4" xfId="11710" xr:uid="{00000000-0005-0000-0000-0000952D0000}"/>
    <cellStyle name="Normal 112 4" xfId="11711" xr:uid="{00000000-0005-0000-0000-0000962D0000}"/>
    <cellStyle name="Normal 112 4 2" xfId="11712" xr:uid="{00000000-0005-0000-0000-0000972D0000}"/>
    <cellStyle name="Normal 112 4 2 2" xfId="11713" xr:uid="{00000000-0005-0000-0000-0000982D0000}"/>
    <cellStyle name="Normal 112 4 3" xfId="11714" xr:uid="{00000000-0005-0000-0000-0000992D0000}"/>
    <cellStyle name="Normal 112 5" xfId="11715" xr:uid="{00000000-0005-0000-0000-00009A2D0000}"/>
    <cellStyle name="Normal 113" xfId="11716" xr:uid="{00000000-0005-0000-0000-00009B2D0000}"/>
    <cellStyle name="Normal 113 2" xfId="11717" xr:uid="{00000000-0005-0000-0000-00009C2D0000}"/>
    <cellStyle name="Normal 113 2 2" xfId="11718" xr:uid="{00000000-0005-0000-0000-00009D2D0000}"/>
    <cellStyle name="Normal 113 2 2 2" xfId="11719" xr:uid="{00000000-0005-0000-0000-00009E2D0000}"/>
    <cellStyle name="Normal 113 2 3" xfId="11720" xr:uid="{00000000-0005-0000-0000-00009F2D0000}"/>
    <cellStyle name="Normal 113 3" xfId="11721" xr:uid="{00000000-0005-0000-0000-0000A02D0000}"/>
    <cellStyle name="Normal 113 3 2" xfId="11722" xr:uid="{00000000-0005-0000-0000-0000A12D0000}"/>
    <cellStyle name="Normal 113 3 2 2" xfId="11723" xr:uid="{00000000-0005-0000-0000-0000A22D0000}"/>
    <cellStyle name="Normal 113 3 3" xfId="11724" xr:uid="{00000000-0005-0000-0000-0000A32D0000}"/>
    <cellStyle name="Normal 113 3 3 2" xfId="11725" xr:uid="{00000000-0005-0000-0000-0000A42D0000}"/>
    <cellStyle name="Normal 113 3 3 2 2" xfId="11726" xr:uid="{00000000-0005-0000-0000-0000A52D0000}"/>
    <cellStyle name="Normal 113 3 3 3" xfId="11727" xr:uid="{00000000-0005-0000-0000-0000A62D0000}"/>
    <cellStyle name="Normal 113 3 4" xfId="11728" xr:uid="{00000000-0005-0000-0000-0000A72D0000}"/>
    <cellStyle name="Normal 113 4" xfId="11729" xr:uid="{00000000-0005-0000-0000-0000A82D0000}"/>
    <cellStyle name="Normal 113 4 2" xfId="11730" xr:uid="{00000000-0005-0000-0000-0000A92D0000}"/>
    <cellStyle name="Normal 113 4 2 2" xfId="11731" xr:uid="{00000000-0005-0000-0000-0000AA2D0000}"/>
    <cellStyle name="Normal 113 4 3" xfId="11732" xr:uid="{00000000-0005-0000-0000-0000AB2D0000}"/>
    <cellStyle name="Normal 113 5" xfId="11733" xr:uid="{00000000-0005-0000-0000-0000AC2D0000}"/>
    <cellStyle name="Normal 114" xfId="11734" xr:uid="{00000000-0005-0000-0000-0000AD2D0000}"/>
    <cellStyle name="Normal 114 2" xfId="11735" xr:uid="{00000000-0005-0000-0000-0000AE2D0000}"/>
    <cellStyle name="Normal 114 2 2" xfId="11736" xr:uid="{00000000-0005-0000-0000-0000AF2D0000}"/>
    <cellStyle name="Normal 114 2 2 2" xfId="11737" xr:uid="{00000000-0005-0000-0000-0000B02D0000}"/>
    <cellStyle name="Normal 114 2 3" xfId="11738" xr:uid="{00000000-0005-0000-0000-0000B12D0000}"/>
    <cellStyle name="Normal 114 3" xfId="11739" xr:uid="{00000000-0005-0000-0000-0000B22D0000}"/>
    <cellStyle name="Normal 114 3 2" xfId="11740" xr:uid="{00000000-0005-0000-0000-0000B32D0000}"/>
    <cellStyle name="Normal 114 3 2 2" xfId="11741" xr:uid="{00000000-0005-0000-0000-0000B42D0000}"/>
    <cellStyle name="Normal 114 3 3" xfId="11742" xr:uid="{00000000-0005-0000-0000-0000B52D0000}"/>
    <cellStyle name="Normal 114 3 3 2" xfId="11743" xr:uid="{00000000-0005-0000-0000-0000B62D0000}"/>
    <cellStyle name="Normal 114 3 3 2 2" xfId="11744" xr:uid="{00000000-0005-0000-0000-0000B72D0000}"/>
    <cellStyle name="Normal 114 3 3 3" xfId="11745" xr:uid="{00000000-0005-0000-0000-0000B82D0000}"/>
    <cellStyle name="Normal 114 3 4" xfId="11746" xr:uid="{00000000-0005-0000-0000-0000B92D0000}"/>
    <cellStyle name="Normal 114 4" xfId="11747" xr:uid="{00000000-0005-0000-0000-0000BA2D0000}"/>
    <cellStyle name="Normal 114 4 2" xfId="11748" xr:uid="{00000000-0005-0000-0000-0000BB2D0000}"/>
    <cellStyle name="Normal 114 4 2 2" xfId="11749" xr:uid="{00000000-0005-0000-0000-0000BC2D0000}"/>
    <cellStyle name="Normal 114 4 3" xfId="11750" xr:uid="{00000000-0005-0000-0000-0000BD2D0000}"/>
    <cellStyle name="Normal 114 5" xfId="11751" xr:uid="{00000000-0005-0000-0000-0000BE2D0000}"/>
    <cellStyle name="Normal 115" xfId="11752" xr:uid="{00000000-0005-0000-0000-0000BF2D0000}"/>
    <cellStyle name="Normal 115 2" xfId="11753" xr:uid="{00000000-0005-0000-0000-0000C02D0000}"/>
    <cellStyle name="Normal 115 2 2" xfId="11754" xr:uid="{00000000-0005-0000-0000-0000C12D0000}"/>
    <cellStyle name="Normal 115 2 2 2" xfId="11755" xr:uid="{00000000-0005-0000-0000-0000C22D0000}"/>
    <cellStyle name="Normal 115 2 3" xfId="11756" xr:uid="{00000000-0005-0000-0000-0000C32D0000}"/>
    <cellStyle name="Normal 115 3" xfId="11757" xr:uid="{00000000-0005-0000-0000-0000C42D0000}"/>
    <cellStyle name="Normal 115 3 2" xfId="11758" xr:uid="{00000000-0005-0000-0000-0000C52D0000}"/>
    <cellStyle name="Normal 115 3 2 2" xfId="11759" xr:uid="{00000000-0005-0000-0000-0000C62D0000}"/>
    <cellStyle name="Normal 115 3 3" xfId="11760" xr:uid="{00000000-0005-0000-0000-0000C72D0000}"/>
    <cellStyle name="Normal 115 3 3 2" xfId="11761" xr:uid="{00000000-0005-0000-0000-0000C82D0000}"/>
    <cellStyle name="Normal 115 3 3 2 2" xfId="11762" xr:uid="{00000000-0005-0000-0000-0000C92D0000}"/>
    <cellStyle name="Normal 115 3 3 3" xfId="11763" xr:uid="{00000000-0005-0000-0000-0000CA2D0000}"/>
    <cellStyle name="Normal 115 3 4" xfId="11764" xr:uid="{00000000-0005-0000-0000-0000CB2D0000}"/>
    <cellStyle name="Normal 115 4" xfId="11765" xr:uid="{00000000-0005-0000-0000-0000CC2D0000}"/>
    <cellStyle name="Normal 115 4 2" xfId="11766" xr:uid="{00000000-0005-0000-0000-0000CD2D0000}"/>
    <cellStyle name="Normal 115 4 2 2" xfId="11767" xr:uid="{00000000-0005-0000-0000-0000CE2D0000}"/>
    <cellStyle name="Normal 115 4 3" xfId="11768" xr:uid="{00000000-0005-0000-0000-0000CF2D0000}"/>
    <cellStyle name="Normal 115 5" xfId="11769" xr:uid="{00000000-0005-0000-0000-0000D02D0000}"/>
    <cellStyle name="Normal 116" xfId="11770" xr:uid="{00000000-0005-0000-0000-0000D12D0000}"/>
    <cellStyle name="Normal 116 2" xfId="11771" xr:uid="{00000000-0005-0000-0000-0000D22D0000}"/>
    <cellStyle name="Normal 116 2 2" xfId="11772" xr:uid="{00000000-0005-0000-0000-0000D32D0000}"/>
    <cellStyle name="Normal 116 2 2 2" xfId="11773" xr:uid="{00000000-0005-0000-0000-0000D42D0000}"/>
    <cellStyle name="Normal 116 2 3" xfId="11774" xr:uid="{00000000-0005-0000-0000-0000D52D0000}"/>
    <cellStyle name="Normal 116 3" xfId="11775" xr:uid="{00000000-0005-0000-0000-0000D62D0000}"/>
    <cellStyle name="Normal 116 3 2" xfId="11776" xr:uid="{00000000-0005-0000-0000-0000D72D0000}"/>
    <cellStyle name="Normal 116 3 2 2" xfId="11777" xr:uid="{00000000-0005-0000-0000-0000D82D0000}"/>
    <cellStyle name="Normal 116 3 3" xfId="11778" xr:uid="{00000000-0005-0000-0000-0000D92D0000}"/>
    <cellStyle name="Normal 116 3 3 2" xfId="11779" xr:uid="{00000000-0005-0000-0000-0000DA2D0000}"/>
    <cellStyle name="Normal 116 3 3 2 2" xfId="11780" xr:uid="{00000000-0005-0000-0000-0000DB2D0000}"/>
    <cellStyle name="Normal 116 3 3 3" xfId="11781" xr:uid="{00000000-0005-0000-0000-0000DC2D0000}"/>
    <cellStyle name="Normal 116 3 4" xfId="11782" xr:uid="{00000000-0005-0000-0000-0000DD2D0000}"/>
    <cellStyle name="Normal 116 4" xfId="11783" xr:uid="{00000000-0005-0000-0000-0000DE2D0000}"/>
    <cellStyle name="Normal 116 4 2" xfId="11784" xr:uid="{00000000-0005-0000-0000-0000DF2D0000}"/>
    <cellStyle name="Normal 116 4 2 2" xfId="11785" xr:uid="{00000000-0005-0000-0000-0000E02D0000}"/>
    <cellStyle name="Normal 116 4 3" xfId="11786" xr:uid="{00000000-0005-0000-0000-0000E12D0000}"/>
    <cellStyle name="Normal 116 5" xfId="11787" xr:uid="{00000000-0005-0000-0000-0000E22D0000}"/>
    <cellStyle name="Normal 117" xfId="11788" xr:uid="{00000000-0005-0000-0000-0000E32D0000}"/>
    <cellStyle name="Normal 117 2" xfId="11789" xr:uid="{00000000-0005-0000-0000-0000E42D0000}"/>
    <cellStyle name="Normal 117 2 2" xfId="11790" xr:uid="{00000000-0005-0000-0000-0000E52D0000}"/>
    <cellStyle name="Normal 117 2 2 2" xfId="11791" xr:uid="{00000000-0005-0000-0000-0000E62D0000}"/>
    <cellStyle name="Normal 117 2 3" xfId="11792" xr:uid="{00000000-0005-0000-0000-0000E72D0000}"/>
    <cellStyle name="Normal 117 3" xfId="11793" xr:uid="{00000000-0005-0000-0000-0000E82D0000}"/>
    <cellStyle name="Normal 117 3 2" xfId="11794" xr:uid="{00000000-0005-0000-0000-0000E92D0000}"/>
    <cellStyle name="Normal 117 3 2 2" xfId="11795" xr:uid="{00000000-0005-0000-0000-0000EA2D0000}"/>
    <cellStyle name="Normal 117 3 3" xfId="11796" xr:uid="{00000000-0005-0000-0000-0000EB2D0000}"/>
    <cellStyle name="Normal 117 3 3 2" xfId="11797" xr:uid="{00000000-0005-0000-0000-0000EC2D0000}"/>
    <cellStyle name="Normal 117 3 3 2 2" xfId="11798" xr:uid="{00000000-0005-0000-0000-0000ED2D0000}"/>
    <cellStyle name="Normal 117 3 3 3" xfId="11799" xr:uid="{00000000-0005-0000-0000-0000EE2D0000}"/>
    <cellStyle name="Normal 117 3 4" xfId="11800" xr:uid="{00000000-0005-0000-0000-0000EF2D0000}"/>
    <cellStyle name="Normal 117 4" xfId="11801" xr:uid="{00000000-0005-0000-0000-0000F02D0000}"/>
    <cellStyle name="Normal 117 4 2" xfId="11802" xr:uid="{00000000-0005-0000-0000-0000F12D0000}"/>
    <cellStyle name="Normal 117 4 2 2" xfId="11803" xr:uid="{00000000-0005-0000-0000-0000F22D0000}"/>
    <cellStyle name="Normal 117 4 3" xfId="11804" xr:uid="{00000000-0005-0000-0000-0000F32D0000}"/>
    <cellStyle name="Normal 117 5" xfId="11805" xr:uid="{00000000-0005-0000-0000-0000F42D0000}"/>
    <cellStyle name="Normal 118" xfId="11806" xr:uid="{00000000-0005-0000-0000-0000F52D0000}"/>
    <cellStyle name="Normal 118 2" xfId="11807" xr:uid="{00000000-0005-0000-0000-0000F62D0000}"/>
    <cellStyle name="Normal 118 2 2" xfId="11808" xr:uid="{00000000-0005-0000-0000-0000F72D0000}"/>
    <cellStyle name="Normal 118 2 2 2" xfId="11809" xr:uid="{00000000-0005-0000-0000-0000F82D0000}"/>
    <cellStyle name="Normal 118 2 3" xfId="11810" xr:uid="{00000000-0005-0000-0000-0000F92D0000}"/>
    <cellStyle name="Normal 118 3" xfId="11811" xr:uid="{00000000-0005-0000-0000-0000FA2D0000}"/>
    <cellStyle name="Normal 118 3 2" xfId="11812" xr:uid="{00000000-0005-0000-0000-0000FB2D0000}"/>
    <cellStyle name="Normal 118 3 2 2" xfId="11813" xr:uid="{00000000-0005-0000-0000-0000FC2D0000}"/>
    <cellStyle name="Normal 118 3 3" xfId="11814" xr:uid="{00000000-0005-0000-0000-0000FD2D0000}"/>
    <cellStyle name="Normal 118 3 3 2" xfId="11815" xr:uid="{00000000-0005-0000-0000-0000FE2D0000}"/>
    <cellStyle name="Normal 118 3 3 2 2" xfId="11816" xr:uid="{00000000-0005-0000-0000-0000FF2D0000}"/>
    <cellStyle name="Normal 118 3 3 3" xfId="11817" xr:uid="{00000000-0005-0000-0000-0000002E0000}"/>
    <cellStyle name="Normal 118 3 4" xfId="11818" xr:uid="{00000000-0005-0000-0000-0000012E0000}"/>
    <cellStyle name="Normal 118 4" xfId="11819" xr:uid="{00000000-0005-0000-0000-0000022E0000}"/>
    <cellStyle name="Normal 118 4 2" xfId="11820" xr:uid="{00000000-0005-0000-0000-0000032E0000}"/>
    <cellStyle name="Normal 118 4 2 2" xfId="11821" xr:uid="{00000000-0005-0000-0000-0000042E0000}"/>
    <cellStyle name="Normal 118 4 3" xfId="11822" xr:uid="{00000000-0005-0000-0000-0000052E0000}"/>
    <cellStyle name="Normal 118 5" xfId="11823" xr:uid="{00000000-0005-0000-0000-0000062E0000}"/>
    <cellStyle name="Normal 119" xfId="11824" xr:uid="{00000000-0005-0000-0000-0000072E0000}"/>
    <cellStyle name="Normal 119 2" xfId="11825" xr:uid="{00000000-0005-0000-0000-0000082E0000}"/>
    <cellStyle name="Normal 119 2 2" xfId="11826" xr:uid="{00000000-0005-0000-0000-0000092E0000}"/>
    <cellStyle name="Normal 119 2 2 2" xfId="11827" xr:uid="{00000000-0005-0000-0000-00000A2E0000}"/>
    <cellStyle name="Normal 119 2 2 2 2" xfId="11828" xr:uid="{00000000-0005-0000-0000-00000B2E0000}"/>
    <cellStyle name="Normal 119 2 2 3" xfId="11829" xr:uid="{00000000-0005-0000-0000-00000C2E0000}"/>
    <cellStyle name="Normal 119 2 3" xfId="11830" xr:uid="{00000000-0005-0000-0000-00000D2E0000}"/>
    <cellStyle name="Normal 119 2 3 2" xfId="11831" xr:uid="{00000000-0005-0000-0000-00000E2E0000}"/>
    <cellStyle name="Normal 119 2 3 2 2" xfId="11832" xr:uid="{00000000-0005-0000-0000-00000F2E0000}"/>
    <cellStyle name="Normal 119 2 3 3" xfId="11833" xr:uid="{00000000-0005-0000-0000-0000102E0000}"/>
    <cellStyle name="Normal 119 2 3 3 2" xfId="11834" xr:uid="{00000000-0005-0000-0000-0000112E0000}"/>
    <cellStyle name="Normal 119 2 3 3 2 2" xfId="11835" xr:uid="{00000000-0005-0000-0000-0000122E0000}"/>
    <cellStyle name="Normal 119 2 3 3 3" xfId="11836" xr:uid="{00000000-0005-0000-0000-0000132E0000}"/>
    <cellStyle name="Normal 119 2 3 4" xfId="11837" xr:uid="{00000000-0005-0000-0000-0000142E0000}"/>
    <cellStyle name="Normal 119 2 4" xfId="11838" xr:uid="{00000000-0005-0000-0000-0000152E0000}"/>
    <cellStyle name="Normal 119 2 4 2" xfId="11839" xr:uid="{00000000-0005-0000-0000-0000162E0000}"/>
    <cellStyle name="Normal 119 2 4 2 2" xfId="11840" xr:uid="{00000000-0005-0000-0000-0000172E0000}"/>
    <cellStyle name="Normal 119 2 4 3" xfId="11841" xr:uid="{00000000-0005-0000-0000-0000182E0000}"/>
    <cellStyle name="Normal 119 2 5" xfId="11842" xr:uid="{00000000-0005-0000-0000-0000192E0000}"/>
    <cellStyle name="Normal 119 3" xfId="11843" xr:uid="{00000000-0005-0000-0000-00001A2E0000}"/>
    <cellStyle name="Normal 119 3 2" xfId="11844" xr:uid="{00000000-0005-0000-0000-00001B2E0000}"/>
    <cellStyle name="Normal 119 3 2 2" xfId="11845" xr:uid="{00000000-0005-0000-0000-00001C2E0000}"/>
    <cellStyle name="Normal 119 3 3" xfId="11846" xr:uid="{00000000-0005-0000-0000-00001D2E0000}"/>
    <cellStyle name="Normal 119 4" xfId="11847" xr:uid="{00000000-0005-0000-0000-00001E2E0000}"/>
    <cellStyle name="Normal 119 4 2" xfId="11848" xr:uid="{00000000-0005-0000-0000-00001F2E0000}"/>
    <cellStyle name="Normal 119 4 2 2" xfId="11849" xr:uid="{00000000-0005-0000-0000-0000202E0000}"/>
    <cellStyle name="Normal 119 4 3" xfId="11850" xr:uid="{00000000-0005-0000-0000-0000212E0000}"/>
    <cellStyle name="Normal 119 4 3 2" xfId="11851" xr:uid="{00000000-0005-0000-0000-0000222E0000}"/>
    <cellStyle name="Normal 119 4 3 2 2" xfId="11852" xr:uid="{00000000-0005-0000-0000-0000232E0000}"/>
    <cellStyle name="Normal 119 4 3 3" xfId="11853" xr:uid="{00000000-0005-0000-0000-0000242E0000}"/>
    <cellStyle name="Normal 119 4 4" xfId="11854" xr:uid="{00000000-0005-0000-0000-0000252E0000}"/>
    <cellStyle name="Normal 119 5" xfId="11855" xr:uid="{00000000-0005-0000-0000-0000262E0000}"/>
    <cellStyle name="Normal 119 5 2" xfId="11856" xr:uid="{00000000-0005-0000-0000-0000272E0000}"/>
    <cellStyle name="Normal 119 5 2 2" xfId="11857" xr:uid="{00000000-0005-0000-0000-0000282E0000}"/>
    <cellStyle name="Normal 119 5 3" xfId="11858" xr:uid="{00000000-0005-0000-0000-0000292E0000}"/>
    <cellStyle name="Normal 119 6" xfId="11859" xr:uid="{00000000-0005-0000-0000-00002A2E0000}"/>
    <cellStyle name="Normal 12" xfId="67" xr:uid="{00000000-0005-0000-0000-00002B2E0000}"/>
    <cellStyle name="Normal 12 2" xfId="11860" xr:uid="{00000000-0005-0000-0000-00002C2E0000}"/>
    <cellStyle name="Normal 12 2 2" xfId="11861" xr:uid="{00000000-0005-0000-0000-00002D2E0000}"/>
    <cellStyle name="Normal 12 2 2 2" xfId="11862" xr:uid="{00000000-0005-0000-0000-00002E2E0000}"/>
    <cellStyle name="Normal 12 2 3" xfId="11863" xr:uid="{00000000-0005-0000-0000-00002F2E0000}"/>
    <cellStyle name="Normal 12 2 3 2" xfId="11864" xr:uid="{00000000-0005-0000-0000-0000302E0000}"/>
    <cellStyle name="Normal 12 2 3 2 2" xfId="11865" xr:uid="{00000000-0005-0000-0000-0000312E0000}"/>
    <cellStyle name="Normal 12 2 3 3" xfId="11866" xr:uid="{00000000-0005-0000-0000-0000322E0000}"/>
    <cellStyle name="Normal 12 2 4" xfId="11867" xr:uid="{00000000-0005-0000-0000-0000332E0000}"/>
    <cellStyle name="Normal 12 3" xfId="11868" xr:uid="{00000000-0005-0000-0000-0000342E0000}"/>
    <cellStyle name="Normal 12 3 2" xfId="11869" xr:uid="{00000000-0005-0000-0000-0000352E0000}"/>
    <cellStyle name="Normal 12 3 2 2" xfId="11870" xr:uid="{00000000-0005-0000-0000-0000362E0000}"/>
    <cellStyle name="Normal 12 3 2 2 2" xfId="11871" xr:uid="{00000000-0005-0000-0000-0000372E0000}"/>
    <cellStyle name="Normal 12 3 2 3" xfId="11872" xr:uid="{00000000-0005-0000-0000-0000382E0000}"/>
    <cellStyle name="Normal 12 3 3" xfId="11873" xr:uid="{00000000-0005-0000-0000-0000392E0000}"/>
    <cellStyle name="Normal 12 3 3 2" xfId="11874" xr:uid="{00000000-0005-0000-0000-00003A2E0000}"/>
    <cellStyle name="Normal 12 3 3 2 2" xfId="11875" xr:uid="{00000000-0005-0000-0000-00003B2E0000}"/>
    <cellStyle name="Normal 12 3 3 3" xfId="11876" xr:uid="{00000000-0005-0000-0000-00003C2E0000}"/>
    <cellStyle name="Normal 12 3 4" xfId="11877" xr:uid="{00000000-0005-0000-0000-00003D2E0000}"/>
    <cellStyle name="Normal 12 4" xfId="11878" xr:uid="{00000000-0005-0000-0000-00003E2E0000}"/>
    <cellStyle name="Normal 12 4 2" xfId="11879" xr:uid="{00000000-0005-0000-0000-00003F2E0000}"/>
    <cellStyle name="Normal 12 5" xfId="11880" xr:uid="{00000000-0005-0000-0000-0000402E0000}"/>
    <cellStyle name="Normal 12 5 2" xfId="11881" xr:uid="{00000000-0005-0000-0000-0000412E0000}"/>
    <cellStyle name="Normal 12 5 2 2" xfId="11882" xr:uid="{00000000-0005-0000-0000-0000422E0000}"/>
    <cellStyle name="Normal 12 5 3" xfId="11883" xr:uid="{00000000-0005-0000-0000-0000432E0000}"/>
    <cellStyle name="Normal 12 6" xfId="11884" xr:uid="{00000000-0005-0000-0000-0000442E0000}"/>
    <cellStyle name="Normal 12 6 2" xfId="11885" xr:uid="{00000000-0005-0000-0000-0000452E0000}"/>
    <cellStyle name="Normal 12 6 2 2" xfId="11886" xr:uid="{00000000-0005-0000-0000-0000462E0000}"/>
    <cellStyle name="Normal 12 6 3" xfId="11887" xr:uid="{00000000-0005-0000-0000-0000472E0000}"/>
    <cellStyle name="Normal 12 7" xfId="11888" xr:uid="{00000000-0005-0000-0000-0000482E0000}"/>
    <cellStyle name="Normal 12 7 2" xfId="11889" xr:uid="{00000000-0005-0000-0000-0000492E0000}"/>
    <cellStyle name="Normal 12 8" xfId="11890" xr:uid="{00000000-0005-0000-0000-00004A2E0000}"/>
    <cellStyle name="Normal 12 9" xfId="11891" xr:uid="{00000000-0005-0000-0000-00004B2E0000}"/>
    <cellStyle name="Normal 120" xfId="11892" xr:uid="{00000000-0005-0000-0000-00004C2E0000}"/>
    <cellStyle name="Normal 120 2" xfId="11893" xr:uid="{00000000-0005-0000-0000-00004D2E0000}"/>
    <cellStyle name="Normal 120 2 2" xfId="11894" xr:uid="{00000000-0005-0000-0000-00004E2E0000}"/>
    <cellStyle name="Normal 120 2 2 2" xfId="11895" xr:uid="{00000000-0005-0000-0000-00004F2E0000}"/>
    <cellStyle name="Normal 120 2 2 2 2" xfId="11896" xr:uid="{00000000-0005-0000-0000-0000502E0000}"/>
    <cellStyle name="Normal 120 2 2 3" xfId="11897" xr:uid="{00000000-0005-0000-0000-0000512E0000}"/>
    <cellStyle name="Normal 120 2 3" xfId="11898" xr:uid="{00000000-0005-0000-0000-0000522E0000}"/>
    <cellStyle name="Normal 120 2 3 2" xfId="11899" xr:uid="{00000000-0005-0000-0000-0000532E0000}"/>
    <cellStyle name="Normal 120 2 3 2 2" xfId="11900" xr:uid="{00000000-0005-0000-0000-0000542E0000}"/>
    <cellStyle name="Normal 120 2 3 3" xfId="11901" xr:uid="{00000000-0005-0000-0000-0000552E0000}"/>
    <cellStyle name="Normal 120 2 3 3 2" xfId="11902" xr:uid="{00000000-0005-0000-0000-0000562E0000}"/>
    <cellStyle name="Normal 120 2 3 3 2 2" xfId="11903" xr:uid="{00000000-0005-0000-0000-0000572E0000}"/>
    <cellStyle name="Normal 120 2 3 3 3" xfId="11904" xr:uid="{00000000-0005-0000-0000-0000582E0000}"/>
    <cellStyle name="Normal 120 2 3 4" xfId="11905" xr:uid="{00000000-0005-0000-0000-0000592E0000}"/>
    <cellStyle name="Normal 120 2 4" xfId="11906" xr:uid="{00000000-0005-0000-0000-00005A2E0000}"/>
    <cellStyle name="Normal 120 2 4 2" xfId="11907" xr:uid="{00000000-0005-0000-0000-00005B2E0000}"/>
    <cellStyle name="Normal 120 2 4 2 2" xfId="11908" xr:uid="{00000000-0005-0000-0000-00005C2E0000}"/>
    <cellStyle name="Normal 120 2 4 3" xfId="11909" xr:uid="{00000000-0005-0000-0000-00005D2E0000}"/>
    <cellStyle name="Normal 120 2 5" xfId="11910" xr:uid="{00000000-0005-0000-0000-00005E2E0000}"/>
    <cellStyle name="Normal 120 3" xfId="11911" xr:uid="{00000000-0005-0000-0000-00005F2E0000}"/>
    <cellStyle name="Normal 120 3 2" xfId="11912" xr:uid="{00000000-0005-0000-0000-0000602E0000}"/>
    <cellStyle name="Normal 120 3 2 2" xfId="11913" xr:uid="{00000000-0005-0000-0000-0000612E0000}"/>
    <cellStyle name="Normal 120 3 3" xfId="11914" xr:uid="{00000000-0005-0000-0000-0000622E0000}"/>
    <cellStyle name="Normal 120 4" xfId="11915" xr:uid="{00000000-0005-0000-0000-0000632E0000}"/>
    <cellStyle name="Normal 120 4 2" xfId="11916" xr:uid="{00000000-0005-0000-0000-0000642E0000}"/>
    <cellStyle name="Normal 120 4 2 2" xfId="11917" xr:uid="{00000000-0005-0000-0000-0000652E0000}"/>
    <cellStyle name="Normal 120 4 3" xfId="11918" xr:uid="{00000000-0005-0000-0000-0000662E0000}"/>
    <cellStyle name="Normal 120 4 3 2" xfId="11919" xr:uid="{00000000-0005-0000-0000-0000672E0000}"/>
    <cellStyle name="Normal 120 4 3 2 2" xfId="11920" xr:uid="{00000000-0005-0000-0000-0000682E0000}"/>
    <cellStyle name="Normal 120 4 3 3" xfId="11921" xr:uid="{00000000-0005-0000-0000-0000692E0000}"/>
    <cellStyle name="Normal 120 4 4" xfId="11922" xr:uid="{00000000-0005-0000-0000-00006A2E0000}"/>
    <cellStyle name="Normal 120 5" xfId="11923" xr:uid="{00000000-0005-0000-0000-00006B2E0000}"/>
    <cellStyle name="Normal 120 5 2" xfId="11924" xr:uid="{00000000-0005-0000-0000-00006C2E0000}"/>
    <cellStyle name="Normal 120 5 2 2" xfId="11925" xr:uid="{00000000-0005-0000-0000-00006D2E0000}"/>
    <cellStyle name="Normal 120 5 3" xfId="11926" xr:uid="{00000000-0005-0000-0000-00006E2E0000}"/>
    <cellStyle name="Normal 120 6" xfId="11927" xr:uid="{00000000-0005-0000-0000-00006F2E0000}"/>
    <cellStyle name="Normal 121" xfId="11928" xr:uid="{00000000-0005-0000-0000-0000702E0000}"/>
    <cellStyle name="Normal 121 2" xfId="11929" xr:uid="{00000000-0005-0000-0000-0000712E0000}"/>
    <cellStyle name="Normal 121 2 2" xfId="11930" xr:uid="{00000000-0005-0000-0000-0000722E0000}"/>
    <cellStyle name="Normal 121 2 2 2" xfId="11931" xr:uid="{00000000-0005-0000-0000-0000732E0000}"/>
    <cellStyle name="Normal 121 2 2 2 2" xfId="11932" xr:uid="{00000000-0005-0000-0000-0000742E0000}"/>
    <cellStyle name="Normal 121 2 2 3" xfId="11933" xr:uid="{00000000-0005-0000-0000-0000752E0000}"/>
    <cellStyle name="Normal 121 2 3" xfId="11934" xr:uid="{00000000-0005-0000-0000-0000762E0000}"/>
    <cellStyle name="Normal 121 2 3 2" xfId="11935" xr:uid="{00000000-0005-0000-0000-0000772E0000}"/>
    <cellStyle name="Normal 121 2 3 2 2" xfId="11936" xr:uid="{00000000-0005-0000-0000-0000782E0000}"/>
    <cellStyle name="Normal 121 2 3 3" xfId="11937" xr:uid="{00000000-0005-0000-0000-0000792E0000}"/>
    <cellStyle name="Normal 121 2 3 3 2" xfId="11938" xr:uid="{00000000-0005-0000-0000-00007A2E0000}"/>
    <cellStyle name="Normal 121 2 3 3 2 2" xfId="11939" xr:uid="{00000000-0005-0000-0000-00007B2E0000}"/>
    <cellStyle name="Normal 121 2 3 3 3" xfId="11940" xr:uid="{00000000-0005-0000-0000-00007C2E0000}"/>
    <cellStyle name="Normal 121 2 3 4" xfId="11941" xr:uid="{00000000-0005-0000-0000-00007D2E0000}"/>
    <cellStyle name="Normal 121 2 4" xfId="11942" xr:uid="{00000000-0005-0000-0000-00007E2E0000}"/>
    <cellStyle name="Normal 121 2 4 2" xfId="11943" xr:uid="{00000000-0005-0000-0000-00007F2E0000}"/>
    <cellStyle name="Normal 121 2 4 2 2" xfId="11944" xr:uid="{00000000-0005-0000-0000-0000802E0000}"/>
    <cellStyle name="Normal 121 2 4 3" xfId="11945" xr:uid="{00000000-0005-0000-0000-0000812E0000}"/>
    <cellStyle name="Normal 121 2 5" xfId="11946" xr:uid="{00000000-0005-0000-0000-0000822E0000}"/>
    <cellStyle name="Normal 121 3" xfId="11947" xr:uid="{00000000-0005-0000-0000-0000832E0000}"/>
    <cellStyle name="Normal 121 3 2" xfId="11948" xr:uid="{00000000-0005-0000-0000-0000842E0000}"/>
    <cellStyle name="Normal 121 3 2 2" xfId="11949" xr:uid="{00000000-0005-0000-0000-0000852E0000}"/>
    <cellStyle name="Normal 121 3 3" xfId="11950" xr:uid="{00000000-0005-0000-0000-0000862E0000}"/>
    <cellStyle name="Normal 121 4" xfId="11951" xr:uid="{00000000-0005-0000-0000-0000872E0000}"/>
    <cellStyle name="Normal 121 4 2" xfId="11952" xr:uid="{00000000-0005-0000-0000-0000882E0000}"/>
    <cellStyle name="Normal 121 4 2 2" xfId="11953" xr:uid="{00000000-0005-0000-0000-0000892E0000}"/>
    <cellStyle name="Normal 121 4 3" xfId="11954" xr:uid="{00000000-0005-0000-0000-00008A2E0000}"/>
    <cellStyle name="Normal 121 4 3 2" xfId="11955" xr:uid="{00000000-0005-0000-0000-00008B2E0000}"/>
    <cellStyle name="Normal 121 4 3 2 2" xfId="11956" xr:uid="{00000000-0005-0000-0000-00008C2E0000}"/>
    <cellStyle name="Normal 121 4 3 3" xfId="11957" xr:uid="{00000000-0005-0000-0000-00008D2E0000}"/>
    <cellStyle name="Normal 121 4 4" xfId="11958" xr:uid="{00000000-0005-0000-0000-00008E2E0000}"/>
    <cellStyle name="Normal 121 5" xfId="11959" xr:uid="{00000000-0005-0000-0000-00008F2E0000}"/>
    <cellStyle name="Normal 121 5 2" xfId="11960" xr:uid="{00000000-0005-0000-0000-0000902E0000}"/>
    <cellStyle name="Normal 121 5 2 2" xfId="11961" xr:uid="{00000000-0005-0000-0000-0000912E0000}"/>
    <cellStyle name="Normal 121 5 3" xfId="11962" xr:uid="{00000000-0005-0000-0000-0000922E0000}"/>
    <cellStyle name="Normal 121 6" xfId="11963" xr:uid="{00000000-0005-0000-0000-0000932E0000}"/>
    <cellStyle name="Normal 122" xfId="11964" xr:uid="{00000000-0005-0000-0000-0000942E0000}"/>
    <cellStyle name="Normal 122 2" xfId="11965" xr:uid="{00000000-0005-0000-0000-0000952E0000}"/>
    <cellStyle name="Normal 122 2 2" xfId="11966" xr:uid="{00000000-0005-0000-0000-0000962E0000}"/>
    <cellStyle name="Normal 122 2 2 2" xfId="11967" xr:uid="{00000000-0005-0000-0000-0000972E0000}"/>
    <cellStyle name="Normal 122 2 3" xfId="11968" xr:uid="{00000000-0005-0000-0000-0000982E0000}"/>
    <cellStyle name="Normal 122 3" xfId="11969" xr:uid="{00000000-0005-0000-0000-0000992E0000}"/>
    <cellStyle name="Normal 122 3 2" xfId="11970" xr:uid="{00000000-0005-0000-0000-00009A2E0000}"/>
    <cellStyle name="Normal 122 3 2 2" xfId="11971" xr:uid="{00000000-0005-0000-0000-00009B2E0000}"/>
    <cellStyle name="Normal 122 3 3" xfId="11972" xr:uid="{00000000-0005-0000-0000-00009C2E0000}"/>
    <cellStyle name="Normal 122 3 3 2" xfId="11973" xr:uid="{00000000-0005-0000-0000-00009D2E0000}"/>
    <cellStyle name="Normal 122 3 3 2 2" xfId="11974" xr:uid="{00000000-0005-0000-0000-00009E2E0000}"/>
    <cellStyle name="Normal 122 3 3 3" xfId="11975" xr:uid="{00000000-0005-0000-0000-00009F2E0000}"/>
    <cellStyle name="Normal 122 3 4" xfId="11976" xr:uid="{00000000-0005-0000-0000-0000A02E0000}"/>
    <cellStyle name="Normal 122 4" xfId="11977" xr:uid="{00000000-0005-0000-0000-0000A12E0000}"/>
    <cellStyle name="Normal 122 4 2" xfId="11978" xr:uid="{00000000-0005-0000-0000-0000A22E0000}"/>
    <cellStyle name="Normal 122 4 2 2" xfId="11979" xr:uid="{00000000-0005-0000-0000-0000A32E0000}"/>
    <cellStyle name="Normal 122 4 3" xfId="11980" xr:uid="{00000000-0005-0000-0000-0000A42E0000}"/>
    <cellStyle name="Normal 122 5" xfId="11981" xr:uid="{00000000-0005-0000-0000-0000A52E0000}"/>
    <cellStyle name="Normal 123" xfId="11982" xr:uid="{00000000-0005-0000-0000-0000A62E0000}"/>
    <cellStyle name="Normal 123 2" xfId="11983" xr:uid="{00000000-0005-0000-0000-0000A72E0000}"/>
    <cellStyle name="Normal 123 2 2" xfId="11984" xr:uid="{00000000-0005-0000-0000-0000A82E0000}"/>
    <cellStyle name="Normal 123 2 2 2" xfId="11985" xr:uid="{00000000-0005-0000-0000-0000A92E0000}"/>
    <cellStyle name="Normal 123 2 3" xfId="11986" xr:uid="{00000000-0005-0000-0000-0000AA2E0000}"/>
    <cellStyle name="Normal 123 3" xfId="11987" xr:uid="{00000000-0005-0000-0000-0000AB2E0000}"/>
    <cellStyle name="Normal 123 3 2" xfId="11988" xr:uid="{00000000-0005-0000-0000-0000AC2E0000}"/>
    <cellStyle name="Normal 123 3 2 2" xfId="11989" xr:uid="{00000000-0005-0000-0000-0000AD2E0000}"/>
    <cellStyle name="Normal 123 3 3" xfId="11990" xr:uid="{00000000-0005-0000-0000-0000AE2E0000}"/>
    <cellStyle name="Normal 123 3 3 2" xfId="11991" xr:uid="{00000000-0005-0000-0000-0000AF2E0000}"/>
    <cellStyle name="Normal 123 3 3 2 2" xfId="11992" xr:uid="{00000000-0005-0000-0000-0000B02E0000}"/>
    <cellStyle name="Normal 123 3 3 3" xfId="11993" xr:uid="{00000000-0005-0000-0000-0000B12E0000}"/>
    <cellStyle name="Normal 123 3 4" xfId="11994" xr:uid="{00000000-0005-0000-0000-0000B22E0000}"/>
    <cellStyle name="Normal 123 4" xfId="11995" xr:uid="{00000000-0005-0000-0000-0000B32E0000}"/>
    <cellStyle name="Normal 123 4 2" xfId="11996" xr:uid="{00000000-0005-0000-0000-0000B42E0000}"/>
    <cellStyle name="Normal 123 4 2 2" xfId="11997" xr:uid="{00000000-0005-0000-0000-0000B52E0000}"/>
    <cellStyle name="Normal 123 4 3" xfId="11998" xr:uid="{00000000-0005-0000-0000-0000B62E0000}"/>
    <cellStyle name="Normal 123 5" xfId="11999" xr:uid="{00000000-0005-0000-0000-0000B72E0000}"/>
    <cellStyle name="Normal 124" xfId="12000" xr:uid="{00000000-0005-0000-0000-0000B82E0000}"/>
    <cellStyle name="Normal 124 2" xfId="12001" xr:uid="{00000000-0005-0000-0000-0000B92E0000}"/>
    <cellStyle name="Normal 124 2 2" xfId="12002" xr:uid="{00000000-0005-0000-0000-0000BA2E0000}"/>
    <cellStyle name="Normal 124 2 2 2" xfId="12003" xr:uid="{00000000-0005-0000-0000-0000BB2E0000}"/>
    <cellStyle name="Normal 124 2 3" xfId="12004" xr:uid="{00000000-0005-0000-0000-0000BC2E0000}"/>
    <cellStyle name="Normal 124 3" xfId="12005" xr:uid="{00000000-0005-0000-0000-0000BD2E0000}"/>
    <cellStyle name="Normal 124 3 2" xfId="12006" xr:uid="{00000000-0005-0000-0000-0000BE2E0000}"/>
    <cellStyle name="Normal 124 3 2 2" xfId="12007" xr:uid="{00000000-0005-0000-0000-0000BF2E0000}"/>
    <cellStyle name="Normal 124 3 3" xfId="12008" xr:uid="{00000000-0005-0000-0000-0000C02E0000}"/>
    <cellStyle name="Normal 124 3 3 2" xfId="12009" xr:uid="{00000000-0005-0000-0000-0000C12E0000}"/>
    <cellStyle name="Normal 124 3 3 2 2" xfId="12010" xr:uid="{00000000-0005-0000-0000-0000C22E0000}"/>
    <cellStyle name="Normal 124 3 3 3" xfId="12011" xr:uid="{00000000-0005-0000-0000-0000C32E0000}"/>
    <cellStyle name="Normal 124 3 4" xfId="12012" xr:uid="{00000000-0005-0000-0000-0000C42E0000}"/>
    <cellStyle name="Normal 124 4" xfId="12013" xr:uid="{00000000-0005-0000-0000-0000C52E0000}"/>
    <cellStyle name="Normal 124 4 2" xfId="12014" xr:uid="{00000000-0005-0000-0000-0000C62E0000}"/>
    <cellStyle name="Normal 124 4 2 2" xfId="12015" xr:uid="{00000000-0005-0000-0000-0000C72E0000}"/>
    <cellStyle name="Normal 124 4 3" xfId="12016" xr:uid="{00000000-0005-0000-0000-0000C82E0000}"/>
    <cellStyle name="Normal 124 5" xfId="12017" xr:uid="{00000000-0005-0000-0000-0000C92E0000}"/>
    <cellStyle name="Normal 125" xfId="12018" xr:uid="{00000000-0005-0000-0000-0000CA2E0000}"/>
    <cellStyle name="Normal 125 2" xfId="12019" xr:uid="{00000000-0005-0000-0000-0000CB2E0000}"/>
    <cellStyle name="Normal 125 2 2" xfId="12020" xr:uid="{00000000-0005-0000-0000-0000CC2E0000}"/>
    <cellStyle name="Normal 125 2 2 2" xfId="12021" xr:uid="{00000000-0005-0000-0000-0000CD2E0000}"/>
    <cellStyle name="Normal 125 2 3" xfId="12022" xr:uid="{00000000-0005-0000-0000-0000CE2E0000}"/>
    <cellStyle name="Normal 125 3" xfId="12023" xr:uid="{00000000-0005-0000-0000-0000CF2E0000}"/>
    <cellStyle name="Normal 125 3 2" xfId="12024" xr:uid="{00000000-0005-0000-0000-0000D02E0000}"/>
    <cellStyle name="Normal 125 3 2 2" xfId="12025" xr:uid="{00000000-0005-0000-0000-0000D12E0000}"/>
    <cellStyle name="Normal 125 3 3" xfId="12026" xr:uid="{00000000-0005-0000-0000-0000D22E0000}"/>
    <cellStyle name="Normal 125 3 3 2" xfId="12027" xr:uid="{00000000-0005-0000-0000-0000D32E0000}"/>
    <cellStyle name="Normal 125 3 3 2 2" xfId="12028" xr:uid="{00000000-0005-0000-0000-0000D42E0000}"/>
    <cellStyle name="Normal 125 3 3 3" xfId="12029" xr:uid="{00000000-0005-0000-0000-0000D52E0000}"/>
    <cellStyle name="Normal 125 3 4" xfId="12030" xr:uid="{00000000-0005-0000-0000-0000D62E0000}"/>
    <cellStyle name="Normal 125 4" xfId="12031" xr:uid="{00000000-0005-0000-0000-0000D72E0000}"/>
    <cellStyle name="Normal 125 4 2" xfId="12032" xr:uid="{00000000-0005-0000-0000-0000D82E0000}"/>
    <cellStyle name="Normal 125 4 2 2" xfId="12033" xr:uid="{00000000-0005-0000-0000-0000D92E0000}"/>
    <cellStyle name="Normal 125 4 3" xfId="12034" xr:uid="{00000000-0005-0000-0000-0000DA2E0000}"/>
    <cellStyle name="Normal 125 5" xfId="12035" xr:uid="{00000000-0005-0000-0000-0000DB2E0000}"/>
    <cellStyle name="Normal 126" xfId="12036" xr:uid="{00000000-0005-0000-0000-0000DC2E0000}"/>
    <cellStyle name="Normal 126 2" xfId="12037" xr:uid="{00000000-0005-0000-0000-0000DD2E0000}"/>
    <cellStyle name="Normal 126 2 2" xfId="12038" xr:uid="{00000000-0005-0000-0000-0000DE2E0000}"/>
    <cellStyle name="Normal 126 2 2 2" xfId="12039" xr:uid="{00000000-0005-0000-0000-0000DF2E0000}"/>
    <cellStyle name="Normal 126 2 3" xfId="12040" xr:uid="{00000000-0005-0000-0000-0000E02E0000}"/>
    <cellStyle name="Normal 126 3" xfId="12041" xr:uid="{00000000-0005-0000-0000-0000E12E0000}"/>
    <cellStyle name="Normal 126 3 2" xfId="12042" xr:uid="{00000000-0005-0000-0000-0000E22E0000}"/>
    <cellStyle name="Normal 126 3 2 2" xfId="12043" xr:uid="{00000000-0005-0000-0000-0000E32E0000}"/>
    <cellStyle name="Normal 126 3 3" xfId="12044" xr:uid="{00000000-0005-0000-0000-0000E42E0000}"/>
    <cellStyle name="Normal 126 3 3 2" xfId="12045" xr:uid="{00000000-0005-0000-0000-0000E52E0000}"/>
    <cellStyle name="Normal 126 3 3 2 2" xfId="12046" xr:uid="{00000000-0005-0000-0000-0000E62E0000}"/>
    <cellStyle name="Normal 126 3 3 3" xfId="12047" xr:uid="{00000000-0005-0000-0000-0000E72E0000}"/>
    <cellStyle name="Normal 126 3 4" xfId="12048" xr:uid="{00000000-0005-0000-0000-0000E82E0000}"/>
    <cellStyle name="Normal 126 4" xfId="12049" xr:uid="{00000000-0005-0000-0000-0000E92E0000}"/>
    <cellStyle name="Normal 126 4 2" xfId="12050" xr:uid="{00000000-0005-0000-0000-0000EA2E0000}"/>
    <cellStyle name="Normal 126 4 2 2" xfId="12051" xr:uid="{00000000-0005-0000-0000-0000EB2E0000}"/>
    <cellStyle name="Normal 126 4 3" xfId="12052" xr:uid="{00000000-0005-0000-0000-0000EC2E0000}"/>
    <cellStyle name="Normal 126 5" xfId="12053" xr:uid="{00000000-0005-0000-0000-0000ED2E0000}"/>
    <cellStyle name="Normal 127" xfId="12054" xr:uid="{00000000-0005-0000-0000-0000EE2E0000}"/>
    <cellStyle name="Normal 127 2" xfId="12055" xr:uid="{00000000-0005-0000-0000-0000EF2E0000}"/>
    <cellStyle name="Normal 127 2 2" xfId="12056" xr:uid="{00000000-0005-0000-0000-0000F02E0000}"/>
    <cellStyle name="Normal 127 2 2 2" xfId="12057" xr:uid="{00000000-0005-0000-0000-0000F12E0000}"/>
    <cellStyle name="Normal 127 2 3" xfId="12058" xr:uid="{00000000-0005-0000-0000-0000F22E0000}"/>
    <cellStyle name="Normal 127 3" xfId="12059" xr:uid="{00000000-0005-0000-0000-0000F32E0000}"/>
    <cellStyle name="Normal 127 3 2" xfId="12060" xr:uid="{00000000-0005-0000-0000-0000F42E0000}"/>
    <cellStyle name="Normal 127 3 2 2" xfId="12061" xr:uid="{00000000-0005-0000-0000-0000F52E0000}"/>
    <cellStyle name="Normal 127 3 3" xfId="12062" xr:uid="{00000000-0005-0000-0000-0000F62E0000}"/>
    <cellStyle name="Normal 127 3 3 2" xfId="12063" xr:uid="{00000000-0005-0000-0000-0000F72E0000}"/>
    <cellStyle name="Normal 127 3 3 2 2" xfId="12064" xr:uid="{00000000-0005-0000-0000-0000F82E0000}"/>
    <cellStyle name="Normal 127 3 3 3" xfId="12065" xr:uid="{00000000-0005-0000-0000-0000F92E0000}"/>
    <cellStyle name="Normal 127 3 4" xfId="12066" xr:uid="{00000000-0005-0000-0000-0000FA2E0000}"/>
    <cellStyle name="Normal 127 4" xfId="12067" xr:uid="{00000000-0005-0000-0000-0000FB2E0000}"/>
    <cellStyle name="Normal 127 4 2" xfId="12068" xr:uid="{00000000-0005-0000-0000-0000FC2E0000}"/>
    <cellStyle name="Normal 127 4 2 2" xfId="12069" xr:uid="{00000000-0005-0000-0000-0000FD2E0000}"/>
    <cellStyle name="Normal 127 4 3" xfId="12070" xr:uid="{00000000-0005-0000-0000-0000FE2E0000}"/>
    <cellStyle name="Normal 127 5" xfId="12071" xr:uid="{00000000-0005-0000-0000-0000FF2E0000}"/>
    <cellStyle name="Normal 128" xfId="12072" xr:uid="{00000000-0005-0000-0000-0000002F0000}"/>
    <cellStyle name="Normal 128 2" xfId="12073" xr:uid="{00000000-0005-0000-0000-0000012F0000}"/>
    <cellStyle name="Normal 128 2 2" xfId="12074" xr:uid="{00000000-0005-0000-0000-0000022F0000}"/>
    <cellStyle name="Normal 128 2 2 2" xfId="12075" xr:uid="{00000000-0005-0000-0000-0000032F0000}"/>
    <cellStyle name="Normal 128 2 3" xfId="12076" xr:uid="{00000000-0005-0000-0000-0000042F0000}"/>
    <cellStyle name="Normal 128 3" xfId="12077" xr:uid="{00000000-0005-0000-0000-0000052F0000}"/>
    <cellStyle name="Normal 128 3 2" xfId="12078" xr:uid="{00000000-0005-0000-0000-0000062F0000}"/>
    <cellStyle name="Normal 128 3 2 2" xfId="12079" xr:uid="{00000000-0005-0000-0000-0000072F0000}"/>
    <cellStyle name="Normal 128 3 3" xfId="12080" xr:uid="{00000000-0005-0000-0000-0000082F0000}"/>
    <cellStyle name="Normal 128 3 3 2" xfId="12081" xr:uid="{00000000-0005-0000-0000-0000092F0000}"/>
    <cellStyle name="Normal 128 3 3 2 2" xfId="12082" xr:uid="{00000000-0005-0000-0000-00000A2F0000}"/>
    <cellStyle name="Normal 128 3 3 3" xfId="12083" xr:uid="{00000000-0005-0000-0000-00000B2F0000}"/>
    <cellStyle name="Normal 128 3 4" xfId="12084" xr:uid="{00000000-0005-0000-0000-00000C2F0000}"/>
    <cellStyle name="Normal 128 4" xfId="12085" xr:uid="{00000000-0005-0000-0000-00000D2F0000}"/>
    <cellStyle name="Normal 128 4 2" xfId="12086" xr:uid="{00000000-0005-0000-0000-00000E2F0000}"/>
    <cellStyle name="Normal 128 4 2 2" xfId="12087" xr:uid="{00000000-0005-0000-0000-00000F2F0000}"/>
    <cellStyle name="Normal 128 4 3" xfId="12088" xr:uid="{00000000-0005-0000-0000-0000102F0000}"/>
    <cellStyle name="Normal 128 5" xfId="12089" xr:uid="{00000000-0005-0000-0000-0000112F0000}"/>
    <cellStyle name="Normal 129" xfId="12090" xr:uid="{00000000-0005-0000-0000-0000122F0000}"/>
    <cellStyle name="Normal 129 2" xfId="12091" xr:uid="{00000000-0005-0000-0000-0000132F0000}"/>
    <cellStyle name="Normal 129 2 2" xfId="12092" xr:uid="{00000000-0005-0000-0000-0000142F0000}"/>
    <cellStyle name="Normal 129 2 2 2" xfId="12093" xr:uid="{00000000-0005-0000-0000-0000152F0000}"/>
    <cellStyle name="Normal 129 2 3" xfId="12094" xr:uid="{00000000-0005-0000-0000-0000162F0000}"/>
    <cellStyle name="Normal 129 3" xfId="12095" xr:uid="{00000000-0005-0000-0000-0000172F0000}"/>
    <cellStyle name="Normal 129 3 2" xfId="12096" xr:uid="{00000000-0005-0000-0000-0000182F0000}"/>
    <cellStyle name="Normal 129 3 2 2" xfId="12097" xr:uid="{00000000-0005-0000-0000-0000192F0000}"/>
    <cellStyle name="Normal 129 3 3" xfId="12098" xr:uid="{00000000-0005-0000-0000-00001A2F0000}"/>
    <cellStyle name="Normal 129 3 3 2" xfId="12099" xr:uid="{00000000-0005-0000-0000-00001B2F0000}"/>
    <cellStyle name="Normal 129 3 3 2 2" xfId="12100" xr:uid="{00000000-0005-0000-0000-00001C2F0000}"/>
    <cellStyle name="Normal 129 3 3 3" xfId="12101" xr:uid="{00000000-0005-0000-0000-00001D2F0000}"/>
    <cellStyle name="Normal 129 3 4" xfId="12102" xr:uid="{00000000-0005-0000-0000-00001E2F0000}"/>
    <cellStyle name="Normal 129 4" xfId="12103" xr:uid="{00000000-0005-0000-0000-00001F2F0000}"/>
    <cellStyle name="Normal 129 4 2" xfId="12104" xr:uid="{00000000-0005-0000-0000-0000202F0000}"/>
    <cellStyle name="Normal 129 4 2 2" xfId="12105" xr:uid="{00000000-0005-0000-0000-0000212F0000}"/>
    <cellStyle name="Normal 129 4 3" xfId="12106" xr:uid="{00000000-0005-0000-0000-0000222F0000}"/>
    <cellStyle name="Normal 129 5" xfId="12107" xr:uid="{00000000-0005-0000-0000-0000232F0000}"/>
    <cellStyle name="Normal 13" xfId="68" xr:uid="{00000000-0005-0000-0000-0000242F0000}"/>
    <cellStyle name="Normal 13 2" xfId="12108" xr:uid="{00000000-0005-0000-0000-0000252F0000}"/>
    <cellStyle name="Normal 13 2 2" xfId="12109" xr:uid="{00000000-0005-0000-0000-0000262F0000}"/>
    <cellStyle name="Normal 13 2 2 2" xfId="12110" xr:uid="{00000000-0005-0000-0000-0000272F0000}"/>
    <cellStyle name="Normal 13 2 3" xfId="12111" xr:uid="{00000000-0005-0000-0000-0000282F0000}"/>
    <cellStyle name="Normal 13 2 3 2" xfId="12112" xr:uid="{00000000-0005-0000-0000-0000292F0000}"/>
    <cellStyle name="Normal 13 2 3 2 2" xfId="12113" xr:uid="{00000000-0005-0000-0000-00002A2F0000}"/>
    <cellStyle name="Normal 13 2 3 3" xfId="12114" xr:uid="{00000000-0005-0000-0000-00002B2F0000}"/>
    <cellStyle name="Normal 13 2 4" xfId="12115" xr:uid="{00000000-0005-0000-0000-00002C2F0000}"/>
    <cellStyle name="Normal 13 3" xfId="12116" xr:uid="{00000000-0005-0000-0000-00002D2F0000}"/>
    <cellStyle name="Normal 13 3 2" xfId="12117" xr:uid="{00000000-0005-0000-0000-00002E2F0000}"/>
    <cellStyle name="Normal 13 3 2 2" xfId="12118" xr:uid="{00000000-0005-0000-0000-00002F2F0000}"/>
    <cellStyle name="Normal 13 3 2 2 2" xfId="12119" xr:uid="{00000000-0005-0000-0000-0000302F0000}"/>
    <cellStyle name="Normal 13 3 2 3" xfId="12120" xr:uid="{00000000-0005-0000-0000-0000312F0000}"/>
    <cellStyle name="Normal 13 3 3" xfId="12121" xr:uid="{00000000-0005-0000-0000-0000322F0000}"/>
    <cellStyle name="Normal 13 3 3 2" xfId="12122" xr:uid="{00000000-0005-0000-0000-0000332F0000}"/>
    <cellStyle name="Normal 13 3 3 2 2" xfId="12123" xr:uid="{00000000-0005-0000-0000-0000342F0000}"/>
    <cellStyle name="Normal 13 3 3 3" xfId="12124" xr:uid="{00000000-0005-0000-0000-0000352F0000}"/>
    <cellStyle name="Normal 13 3 4" xfId="12125" xr:uid="{00000000-0005-0000-0000-0000362F0000}"/>
    <cellStyle name="Normal 13 4" xfId="12126" xr:uid="{00000000-0005-0000-0000-0000372F0000}"/>
    <cellStyle name="Normal 13 4 2" xfId="12127" xr:uid="{00000000-0005-0000-0000-0000382F0000}"/>
    <cellStyle name="Normal 13 5" xfId="12128" xr:uid="{00000000-0005-0000-0000-0000392F0000}"/>
    <cellStyle name="Normal 13 5 2" xfId="12129" xr:uid="{00000000-0005-0000-0000-00003A2F0000}"/>
    <cellStyle name="Normal 13 5 2 2" xfId="12130" xr:uid="{00000000-0005-0000-0000-00003B2F0000}"/>
    <cellStyle name="Normal 13 5 3" xfId="12131" xr:uid="{00000000-0005-0000-0000-00003C2F0000}"/>
    <cellStyle name="Normal 13 6" xfId="12132" xr:uid="{00000000-0005-0000-0000-00003D2F0000}"/>
    <cellStyle name="Normal 13 6 2" xfId="12133" xr:uid="{00000000-0005-0000-0000-00003E2F0000}"/>
    <cellStyle name="Normal 13 6 2 2" xfId="12134" xr:uid="{00000000-0005-0000-0000-00003F2F0000}"/>
    <cellStyle name="Normal 13 6 3" xfId="12135" xr:uid="{00000000-0005-0000-0000-0000402F0000}"/>
    <cellStyle name="Normal 13 7" xfId="12136" xr:uid="{00000000-0005-0000-0000-0000412F0000}"/>
    <cellStyle name="Normal 13 7 2" xfId="12137" xr:uid="{00000000-0005-0000-0000-0000422F0000}"/>
    <cellStyle name="Normal 13 8" xfId="12138" xr:uid="{00000000-0005-0000-0000-0000432F0000}"/>
    <cellStyle name="Normal 13 9" xfId="12139" xr:uid="{00000000-0005-0000-0000-0000442F0000}"/>
    <cellStyle name="Normal 130" xfId="12140" xr:uid="{00000000-0005-0000-0000-0000452F0000}"/>
    <cellStyle name="Normal 130 2" xfId="12141" xr:uid="{00000000-0005-0000-0000-0000462F0000}"/>
    <cellStyle name="Normal 130 2 2" xfId="12142" xr:uid="{00000000-0005-0000-0000-0000472F0000}"/>
    <cellStyle name="Normal 130 2 2 2" xfId="12143" xr:uid="{00000000-0005-0000-0000-0000482F0000}"/>
    <cellStyle name="Normal 130 2 3" xfId="12144" xr:uid="{00000000-0005-0000-0000-0000492F0000}"/>
    <cellStyle name="Normal 130 3" xfId="12145" xr:uid="{00000000-0005-0000-0000-00004A2F0000}"/>
    <cellStyle name="Normal 130 3 2" xfId="12146" xr:uid="{00000000-0005-0000-0000-00004B2F0000}"/>
    <cellStyle name="Normal 130 3 2 2" xfId="12147" xr:uid="{00000000-0005-0000-0000-00004C2F0000}"/>
    <cellStyle name="Normal 130 3 3" xfId="12148" xr:uid="{00000000-0005-0000-0000-00004D2F0000}"/>
    <cellStyle name="Normal 130 3 3 2" xfId="12149" xr:uid="{00000000-0005-0000-0000-00004E2F0000}"/>
    <cellStyle name="Normal 130 3 3 2 2" xfId="12150" xr:uid="{00000000-0005-0000-0000-00004F2F0000}"/>
    <cellStyle name="Normal 130 3 3 3" xfId="12151" xr:uid="{00000000-0005-0000-0000-0000502F0000}"/>
    <cellStyle name="Normal 130 3 4" xfId="12152" xr:uid="{00000000-0005-0000-0000-0000512F0000}"/>
    <cellStyle name="Normal 130 4" xfId="12153" xr:uid="{00000000-0005-0000-0000-0000522F0000}"/>
    <cellStyle name="Normal 130 4 2" xfId="12154" xr:uid="{00000000-0005-0000-0000-0000532F0000}"/>
    <cellStyle name="Normal 130 4 2 2" xfId="12155" xr:uid="{00000000-0005-0000-0000-0000542F0000}"/>
    <cellStyle name="Normal 130 4 3" xfId="12156" xr:uid="{00000000-0005-0000-0000-0000552F0000}"/>
    <cellStyle name="Normal 130 5" xfId="12157" xr:uid="{00000000-0005-0000-0000-0000562F0000}"/>
    <cellStyle name="Normal 131" xfId="12158" xr:uid="{00000000-0005-0000-0000-0000572F0000}"/>
    <cellStyle name="Normal 131 2" xfId="12159" xr:uid="{00000000-0005-0000-0000-0000582F0000}"/>
    <cellStyle name="Normal 131 2 2" xfId="12160" xr:uid="{00000000-0005-0000-0000-0000592F0000}"/>
    <cellStyle name="Normal 131 2 2 2" xfId="12161" xr:uid="{00000000-0005-0000-0000-00005A2F0000}"/>
    <cellStyle name="Normal 131 2 3" xfId="12162" xr:uid="{00000000-0005-0000-0000-00005B2F0000}"/>
    <cellStyle name="Normal 131 3" xfId="12163" xr:uid="{00000000-0005-0000-0000-00005C2F0000}"/>
    <cellStyle name="Normal 131 3 2" xfId="12164" xr:uid="{00000000-0005-0000-0000-00005D2F0000}"/>
    <cellStyle name="Normal 131 3 2 2" xfId="12165" xr:uid="{00000000-0005-0000-0000-00005E2F0000}"/>
    <cellStyle name="Normal 131 3 3" xfId="12166" xr:uid="{00000000-0005-0000-0000-00005F2F0000}"/>
    <cellStyle name="Normal 131 3 3 2" xfId="12167" xr:uid="{00000000-0005-0000-0000-0000602F0000}"/>
    <cellStyle name="Normal 131 3 3 2 2" xfId="12168" xr:uid="{00000000-0005-0000-0000-0000612F0000}"/>
    <cellStyle name="Normal 131 3 3 3" xfId="12169" xr:uid="{00000000-0005-0000-0000-0000622F0000}"/>
    <cellStyle name="Normal 131 3 4" xfId="12170" xr:uid="{00000000-0005-0000-0000-0000632F0000}"/>
    <cellStyle name="Normal 131 4" xfId="12171" xr:uid="{00000000-0005-0000-0000-0000642F0000}"/>
    <cellStyle name="Normal 131 4 2" xfId="12172" xr:uid="{00000000-0005-0000-0000-0000652F0000}"/>
    <cellStyle name="Normal 131 4 2 2" xfId="12173" xr:uid="{00000000-0005-0000-0000-0000662F0000}"/>
    <cellStyle name="Normal 131 4 3" xfId="12174" xr:uid="{00000000-0005-0000-0000-0000672F0000}"/>
    <cellStyle name="Normal 131 5" xfId="12175" xr:uid="{00000000-0005-0000-0000-0000682F0000}"/>
    <cellStyle name="Normal 132" xfId="12176" xr:uid="{00000000-0005-0000-0000-0000692F0000}"/>
    <cellStyle name="Normal 132 2" xfId="12177" xr:uid="{00000000-0005-0000-0000-00006A2F0000}"/>
    <cellStyle name="Normal 132 2 2" xfId="12178" xr:uid="{00000000-0005-0000-0000-00006B2F0000}"/>
    <cellStyle name="Normal 132 2 2 2" xfId="12179" xr:uid="{00000000-0005-0000-0000-00006C2F0000}"/>
    <cellStyle name="Normal 132 2 3" xfId="12180" xr:uid="{00000000-0005-0000-0000-00006D2F0000}"/>
    <cellStyle name="Normal 132 3" xfId="12181" xr:uid="{00000000-0005-0000-0000-00006E2F0000}"/>
    <cellStyle name="Normal 132 3 2" xfId="12182" xr:uid="{00000000-0005-0000-0000-00006F2F0000}"/>
    <cellStyle name="Normal 132 3 2 2" xfId="12183" xr:uid="{00000000-0005-0000-0000-0000702F0000}"/>
    <cellStyle name="Normal 132 3 3" xfId="12184" xr:uid="{00000000-0005-0000-0000-0000712F0000}"/>
    <cellStyle name="Normal 132 3 3 2" xfId="12185" xr:uid="{00000000-0005-0000-0000-0000722F0000}"/>
    <cellStyle name="Normal 132 3 3 2 2" xfId="12186" xr:uid="{00000000-0005-0000-0000-0000732F0000}"/>
    <cellStyle name="Normal 132 3 3 3" xfId="12187" xr:uid="{00000000-0005-0000-0000-0000742F0000}"/>
    <cellStyle name="Normal 132 3 4" xfId="12188" xr:uid="{00000000-0005-0000-0000-0000752F0000}"/>
    <cellStyle name="Normal 132 4" xfId="12189" xr:uid="{00000000-0005-0000-0000-0000762F0000}"/>
    <cellStyle name="Normal 132 4 2" xfId="12190" xr:uid="{00000000-0005-0000-0000-0000772F0000}"/>
    <cellStyle name="Normal 132 4 2 2" xfId="12191" xr:uid="{00000000-0005-0000-0000-0000782F0000}"/>
    <cellStyle name="Normal 132 4 3" xfId="12192" xr:uid="{00000000-0005-0000-0000-0000792F0000}"/>
    <cellStyle name="Normal 132 5" xfId="12193" xr:uid="{00000000-0005-0000-0000-00007A2F0000}"/>
    <cellStyle name="Normal 133" xfId="12194" xr:uid="{00000000-0005-0000-0000-00007B2F0000}"/>
    <cellStyle name="Normal 133 2" xfId="12195" xr:uid="{00000000-0005-0000-0000-00007C2F0000}"/>
    <cellStyle name="Normal 133 2 2" xfId="12196" xr:uid="{00000000-0005-0000-0000-00007D2F0000}"/>
    <cellStyle name="Normal 133 2 2 2" xfId="12197" xr:uid="{00000000-0005-0000-0000-00007E2F0000}"/>
    <cellStyle name="Normal 133 2 3" xfId="12198" xr:uid="{00000000-0005-0000-0000-00007F2F0000}"/>
    <cellStyle name="Normal 133 3" xfId="12199" xr:uid="{00000000-0005-0000-0000-0000802F0000}"/>
    <cellStyle name="Normal 133 3 2" xfId="12200" xr:uid="{00000000-0005-0000-0000-0000812F0000}"/>
    <cellStyle name="Normal 133 3 2 2" xfId="12201" xr:uid="{00000000-0005-0000-0000-0000822F0000}"/>
    <cellStyle name="Normal 133 3 3" xfId="12202" xr:uid="{00000000-0005-0000-0000-0000832F0000}"/>
    <cellStyle name="Normal 133 3 3 2" xfId="12203" xr:uid="{00000000-0005-0000-0000-0000842F0000}"/>
    <cellStyle name="Normal 133 3 3 2 2" xfId="12204" xr:uid="{00000000-0005-0000-0000-0000852F0000}"/>
    <cellStyle name="Normal 133 3 3 3" xfId="12205" xr:uid="{00000000-0005-0000-0000-0000862F0000}"/>
    <cellStyle name="Normal 133 3 4" xfId="12206" xr:uid="{00000000-0005-0000-0000-0000872F0000}"/>
    <cellStyle name="Normal 133 4" xfId="12207" xr:uid="{00000000-0005-0000-0000-0000882F0000}"/>
    <cellStyle name="Normal 133 4 2" xfId="12208" xr:uid="{00000000-0005-0000-0000-0000892F0000}"/>
    <cellStyle name="Normal 133 4 2 2" xfId="12209" xr:uid="{00000000-0005-0000-0000-00008A2F0000}"/>
    <cellStyle name="Normal 133 4 3" xfId="12210" xr:uid="{00000000-0005-0000-0000-00008B2F0000}"/>
    <cellStyle name="Normal 133 5" xfId="12211" xr:uid="{00000000-0005-0000-0000-00008C2F0000}"/>
    <cellStyle name="Normal 134" xfId="12212" xr:uid="{00000000-0005-0000-0000-00008D2F0000}"/>
    <cellStyle name="Normal 134 2" xfId="12213" xr:uid="{00000000-0005-0000-0000-00008E2F0000}"/>
    <cellStyle name="Normal 134 2 2" xfId="12214" xr:uid="{00000000-0005-0000-0000-00008F2F0000}"/>
    <cellStyle name="Normal 134 2 2 2" xfId="12215" xr:uid="{00000000-0005-0000-0000-0000902F0000}"/>
    <cellStyle name="Normal 134 2 3" xfId="12216" xr:uid="{00000000-0005-0000-0000-0000912F0000}"/>
    <cellStyle name="Normal 134 3" xfId="12217" xr:uid="{00000000-0005-0000-0000-0000922F0000}"/>
    <cellStyle name="Normal 134 3 2" xfId="12218" xr:uid="{00000000-0005-0000-0000-0000932F0000}"/>
    <cellStyle name="Normal 134 3 2 2" xfId="12219" xr:uid="{00000000-0005-0000-0000-0000942F0000}"/>
    <cellStyle name="Normal 134 3 3" xfId="12220" xr:uid="{00000000-0005-0000-0000-0000952F0000}"/>
    <cellStyle name="Normal 134 3 3 2" xfId="12221" xr:uid="{00000000-0005-0000-0000-0000962F0000}"/>
    <cellStyle name="Normal 134 3 3 2 2" xfId="12222" xr:uid="{00000000-0005-0000-0000-0000972F0000}"/>
    <cellStyle name="Normal 134 3 3 3" xfId="12223" xr:uid="{00000000-0005-0000-0000-0000982F0000}"/>
    <cellStyle name="Normal 134 3 4" xfId="12224" xr:uid="{00000000-0005-0000-0000-0000992F0000}"/>
    <cellStyle name="Normal 134 4" xfId="12225" xr:uid="{00000000-0005-0000-0000-00009A2F0000}"/>
    <cellStyle name="Normal 134 4 2" xfId="12226" xr:uid="{00000000-0005-0000-0000-00009B2F0000}"/>
    <cellStyle name="Normal 134 4 2 2" xfId="12227" xr:uid="{00000000-0005-0000-0000-00009C2F0000}"/>
    <cellStyle name="Normal 134 4 3" xfId="12228" xr:uid="{00000000-0005-0000-0000-00009D2F0000}"/>
    <cellStyle name="Normal 134 5" xfId="12229" xr:uid="{00000000-0005-0000-0000-00009E2F0000}"/>
    <cellStyle name="Normal 135" xfId="12230" xr:uid="{00000000-0005-0000-0000-00009F2F0000}"/>
    <cellStyle name="Normal 135 2" xfId="12231" xr:uid="{00000000-0005-0000-0000-0000A02F0000}"/>
    <cellStyle name="Normal 135 2 2" xfId="12232" xr:uid="{00000000-0005-0000-0000-0000A12F0000}"/>
    <cellStyle name="Normal 135 2 2 2" xfId="12233" xr:uid="{00000000-0005-0000-0000-0000A22F0000}"/>
    <cellStyle name="Normal 135 2 3" xfId="12234" xr:uid="{00000000-0005-0000-0000-0000A32F0000}"/>
    <cellStyle name="Normal 135 3" xfId="12235" xr:uid="{00000000-0005-0000-0000-0000A42F0000}"/>
    <cellStyle name="Normal 135 3 2" xfId="12236" xr:uid="{00000000-0005-0000-0000-0000A52F0000}"/>
    <cellStyle name="Normal 135 3 2 2" xfId="12237" xr:uid="{00000000-0005-0000-0000-0000A62F0000}"/>
    <cellStyle name="Normal 135 3 3" xfId="12238" xr:uid="{00000000-0005-0000-0000-0000A72F0000}"/>
    <cellStyle name="Normal 135 3 3 2" xfId="12239" xr:uid="{00000000-0005-0000-0000-0000A82F0000}"/>
    <cellStyle name="Normal 135 3 3 2 2" xfId="12240" xr:uid="{00000000-0005-0000-0000-0000A92F0000}"/>
    <cellStyle name="Normal 135 3 3 3" xfId="12241" xr:uid="{00000000-0005-0000-0000-0000AA2F0000}"/>
    <cellStyle name="Normal 135 3 4" xfId="12242" xr:uid="{00000000-0005-0000-0000-0000AB2F0000}"/>
    <cellStyle name="Normal 135 4" xfId="12243" xr:uid="{00000000-0005-0000-0000-0000AC2F0000}"/>
    <cellStyle name="Normal 135 4 2" xfId="12244" xr:uid="{00000000-0005-0000-0000-0000AD2F0000}"/>
    <cellStyle name="Normal 135 4 2 2" xfId="12245" xr:uid="{00000000-0005-0000-0000-0000AE2F0000}"/>
    <cellStyle name="Normal 135 4 3" xfId="12246" xr:uid="{00000000-0005-0000-0000-0000AF2F0000}"/>
    <cellStyle name="Normal 135 5" xfId="12247" xr:uid="{00000000-0005-0000-0000-0000B02F0000}"/>
    <cellStyle name="Normal 136" xfId="12248" xr:uid="{00000000-0005-0000-0000-0000B12F0000}"/>
    <cellStyle name="Normal 136 2" xfId="12249" xr:uid="{00000000-0005-0000-0000-0000B22F0000}"/>
    <cellStyle name="Normal 136 2 2" xfId="12250" xr:uid="{00000000-0005-0000-0000-0000B32F0000}"/>
    <cellStyle name="Normal 136 2 2 2" xfId="12251" xr:uid="{00000000-0005-0000-0000-0000B42F0000}"/>
    <cellStyle name="Normal 136 2 3" xfId="12252" xr:uid="{00000000-0005-0000-0000-0000B52F0000}"/>
    <cellStyle name="Normal 136 2 3 2" xfId="12253" xr:uid="{00000000-0005-0000-0000-0000B62F0000}"/>
    <cellStyle name="Normal 136 2 3 2 2" xfId="12254" xr:uid="{00000000-0005-0000-0000-0000B72F0000}"/>
    <cellStyle name="Normal 136 2 3 3" xfId="12255" xr:uid="{00000000-0005-0000-0000-0000B82F0000}"/>
    <cellStyle name="Normal 136 2 4" xfId="12256" xr:uid="{00000000-0005-0000-0000-0000B92F0000}"/>
    <cellStyle name="Normal 136 2 4 2" xfId="12257" xr:uid="{00000000-0005-0000-0000-0000BA2F0000}"/>
    <cellStyle name="Normal 136 2 4 2 2" xfId="12258" xr:uid="{00000000-0005-0000-0000-0000BB2F0000}"/>
    <cellStyle name="Normal 136 2 4 3" xfId="12259" xr:uid="{00000000-0005-0000-0000-0000BC2F0000}"/>
    <cellStyle name="Normal 136 2 5" xfId="12260" xr:uid="{00000000-0005-0000-0000-0000BD2F0000}"/>
    <cellStyle name="Normal 136 3" xfId="12261" xr:uid="{00000000-0005-0000-0000-0000BE2F0000}"/>
    <cellStyle name="Normal 136 3 2" xfId="12262" xr:uid="{00000000-0005-0000-0000-0000BF2F0000}"/>
    <cellStyle name="Normal 136 3 2 2" xfId="12263" xr:uid="{00000000-0005-0000-0000-0000C02F0000}"/>
    <cellStyle name="Normal 136 3 2 2 2" xfId="12264" xr:uid="{00000000-0005-0000-0000-0000C12F0000}"/>
    <cellStyle name="Normal 136 3 2 3" xfId="12265" xr:uid="{00000000-0005-0000-0000-0000C22F0000}"/>
    <cellStyle name="Normal 136 3 2 3 2" xfId="12266" xr:uid="{00000000-0005-0000-0000-0000C32F0000}"/>
    <cellStyle name="Normal 136 3 2 3 2 2" xfId="12267" xr:uid="{00000000-0005-0000-0000-0000C42F0000}"/>
    <cellStyle name="Normal 136 3 2 3 3" xfId="12268" xr:uid="{00000000-0005-0000-0000-0000C52F0000}"/>
    <cellStyle name="Normal 136 3 2 4" xfId="12269" xr:uid="{00000000-0005-0000-0000-0000C62F0000}"/>
    <cellStyle name="Normal 136 3 3" xfId="12270" xr:uid="{00000000-0005-0000-0000-0000C72F0000}"/>
    <cellStyle name="Normal 136 3 3 2" xfId="12271" xr:uid="{00000000-0005-0000-0000-0000C82F0000}"/>
    <cellStyle name="Normal 136 3 3 2 2" xfId="12272" xr:uid="{00000000-0005-0000-0000-0000C92F0000}"/>
    <cellStyle name="Normal 136 3 3 3" xfId="12273" xr:uid="{00000000-0005-0000-0000-0000CA2F0000}"/>
    <cellStyle name="Normal 136 3 4" xfId="12274" xr:uid="{00000000-0005-0000-0000-0000CB2F0000}"/>
    <cellStyle name="Normal 136 3 4 2" xfId="12275" xr:uid="{00000000-0005-0000-0000-0000CC2F0000}"/>
    <cellStyle name="Normal 136 3 4 2 2" xfId="12276" xr:uid="{00000000-0005-0000-0000-0000CD2F0000}"/>
    <cellStyle name="Normal 136 3 4 3" xfId="12277" xr:uid="{00000000-0005-0000-0000-0000CE2F0000}"/>
    <cellStyle name="Normal 136 3 5" xfId="12278" xr:uid="{00000000-0005-0000-0000-0000CF2F0000}"/>
    <cellStyle name="Normal 136 3 5 2" xfId="12279" xr:uid="{00000000-0005-0000-0000-0000D02F0000}"/>
    <cellStyle name="Normal 136 3 5 2 2" xfId="12280" xr:uid="{00000000-0005-0000-0000-0000D12F0000}"/>
    <cellStyle name="Normal 136 3 5 3" xfId="12281" xr:uid="{00000000-0005-0000-0000-0000D22F0000}"/>
    <cellStyle name="Normal 136 3 6" xfId="12282" xr:uid="{00000000-0005-0000-0000-0000D32F0000}"/>
    <cellStyle name="Normal 136 4" xfId="12283" xr:uid="{00000000-0005-0000-0000-0000D42F0000}"/>
    <cellStyle name="Normal 136 4 2" xfId="12284" xr:uid="{00000000-0005-0000-0000-0000D52F0000}"/>
    <cellStyle name="Normal 136 4 2 2" xfId="12285" xr:uid="{00000000-0005-0000-0000-0000D62F0000}"/>
    <cellStyle name="Normal 136 4 3" xfId="12286" xr:uid="{00000000-0005-0000-0000-0000D72F0000}"/>
    <cellStyle name="Normal 136 5" xfId="12287" xr:uid="{00000000-0005-0000-0000-0000D82F0000}"/>
    <cellStyle name="Normal 136 5 2" xfId="12288" xr:uid="{00000000-0005-0000-0000-0000D92F0000}"/>
    <cellStyle name="Normal 136 5 2 2" xfId="12289" xr:uid="{00000000-0005-0000-0000-0000DA2F0000}"/>
    <cellStyle name="Normal 136 5 3" xfId="12290" xr:uid="{00000000-0005-0000-0000-0000DB2F0000}"/>
    <cellStyle name="Normal 136 6" xfId="12291" xr:uid="{00000000-0005-0000-0000-0000DC2F0000}"/>
    <cellStyle name="Normal 136 6 2" xfId="12292" xr:uid="{00000000-0005-0000-0000-0000DD2F0000}"/>
    <cellStyle name="Normal 136 6 2 2" xfId="12293" xr:uid="{00000000-0005-0000-0000-0000DE2F0000}"/>
    <cellStyle name="Normal 136 6 3" xfId="12294" xr:uid="{00000000-0005-0000-0000-0000DF2F0000}"/>
    <cellStyle name="Normal 136 7" xfId="12295" xr:uid="{00000000-0005-0000-0000-0000E02F0000}"/>
    <cellStyle name="Normal 137" xfId="12296" xr:uid="{00000000-0005-0000-0000-0000E12F0000}"/>
    <cellStyle name="Normal 137 2" xfId="12297" xr:uid="{00000000-0005-0000-0000-0000E22F0000}"/>
    <cellStyle name="Normal 137 2 2" xfId="12298" xr:uid="{00000000-0005-0000-0000-0000E32F0000}"/>
    <cellStyle name="Normal 137 2 2 2" xfId="12299" xr:uid="{00000000-0005-0000-0000-0000E42F0000}"/>
    <cellStyle name="Normal 137 2 3" xfId="12300" xr:uid="{00000000-0005-0000-0000-0000E52F0000}"/>
    <cellStyle name="Normal 137 2 3 2" xfId="12301" xr:uid="{00000000-0005-0000-0000-0000E62F0000}"/>
    <cellStyle name="Normal 137 2 3 2 2" xfId="12302" xr:uid="{00000000-0005-0000-0000-0000E72F0000}"/>
    <cellStyle name="Normal 137 2 3 3" xfId="12303" xr:uid="{00000000-0005-0000-0000-0000E82F0000}"/>
    <cellStyle name="Normal 137 2 4" xfId="12304" xr:uid="{00000000-0005-0000-0000-0000E92F0000}"/>
    <cellStyle name="Normal 137 2 4 2" xfId="12305" xr:uid="{00000000-0005-0000-0000-0000EA2F0000}"/>
    <cellStyle name="Normal 137 2 4 2 2" xfId="12306" xr:uid="{00000000-0005-0000-0000-0000EB2F0000}"/>
    <cellStyle name="Normal 137 2 4 3" xfId="12307" xr:uid="{00000000-0005-0000-0000-0000EC2F0000}"/>
    <cellStyle name="Normal 137 2 5" xfId="12308" xr:uid="{00000000-0005-0000-0000-0000ED2F0000}"/>
    <cellStyle name="Normal 137 3" xfId="12309" xr:uid="{00000000-0005-0000-0000-0000EE2F0000}"/>
    <cellStyle name="Normal 137 3 2" xfId="12310" xr:uid="{00000000-0005-0000-0000-0000EF2F0000}"/>
    <cellStyle name="Normal 137 3 2 2" xfId="12311" xr:uid="{00000000-0005-0000-0000-0000F02F0000}"/>
    <cellStyle name="Normal 137 3 2 2 2" xfId="12312" xr:uid="{00000000-0005-0000-0000-0000F12F0000}"/>
    <cellStyle name="Normal 137 3 2 3" xfId="12313" xr:uid="{00000000-0005-0000-0000-0000F22F0000}"/>
    <cellStyle name="Normal 137 3 2 3 2" xfId="12314" xr:uid="{00000000-0005-0000-0000-0000F32F0000}"/>
    <cellStyle name="Normal 137 3 2 3 2 2" xfId="12315" xr:uid="{00000000-0005-0000-0000-0000F42F0000}"/>
    <cellStyle name="Normal 137 3 2 3 3" xfId="12316" xr:uid="{00000000-0005-0000-0000-0000F52F0000}"/>
    <cellStyle name="Normal 137 3 2 4" xfId="12317" xr:uid="{00000000-0005-0000-0000-0000F62F0000}"/>
    <cellStyle name="Normal 137 3 3" xfId="12318" xr:uid="{00000000-0005-0000-0000-0000F72F0000}"/>
    <cellStyle name="Normal 137 3 3 2" xfId="12319" xr:uid="{00000000-0005-0000-0000-0000F82F0000}"/>
    <cellStyle name="Normal 137 3 3 2 2" xfId="12320" xr:uid="{00000000-0005-0000-0000-0000F92F0000}"/>
    <cellStyle name="Normal 137 3 3 3" xfId="12321" xr:uid="{00000000-0005-0000-0000-0000FA2F0000}"/>
    <cellStyle name="Normal 137 3 4" xfId="12322" xr:uid="{00000000-0005-0000-0000-0000FB2F0000}"/>
    <cellStyle name="Normal 137 3 4 2" xfId="12323" xr:uid="{00000000-0005-0000-0000-0000FC2F0000}"/>
    <cellStyle name="Normal 137 3 4 2 2" xfId="12324" xr:uid="{00000000-0005-0000-0000-0000FD2F0000}"/>
    <cellStyle name="Normal 137 3 4 3" xfId="12325" xr:uid="{00000000-0005-0000-0000-0000FE2F0000}"/>
    <cellStyle name="Normal 137 3 5" xfId="12326" xr:uid="{00000000-0005-0000-0000-0000FF2F0000}"/>
    <cellStyle name="Normal 137 3 5 2" xfId="12327" xr:uid="{00000000-0005-0000-0000-000000300000}"/>
    <cellStyle name="Normal 137 3 5 2 2" xfId="12328" xr:uid="{00000000-0005-0000-0000-000001300000}"/>
    <cellStyle name="Normal 137 3 5 3" xfId="12329" xr:uid="{00000000-0005-0000-0000-000002300000}"/>
    <cellStyle name="Normal 137 3 6" xfId="12330" xr:uid="{00000000-0005-0000-0000-000003300000}"/>
    <cellStyle name="Normal 137 4" xfId="12331" xr:uid="{00000000-0005-0000-0000-000004300000}"/>
    <cellStyle name="Normal 137 4 2" xfId="12332" xr:uid="{00000000-0005-0000-0000-000005300000}"/>
    <cellStyle name="Normal 137 4 2 2" xfId="12333" xr:uid="{00000000-0005-0000-0000-000006300000}"/>
    <cellStyle name="Normal 137 4 3" xfId="12334" xr:uid="{00000000-0005-0000-0000-000007300000}"/>
    <cellStyle name="Normal 137 5" xfId="12335" xr:uid="{00000000-0005-0000-0000-000008300000}"/>
    <cellStyle name="Normal 137 5 2" xfId="12336" xr:uid="{00000000-0005-0000-0000-000009300000}"/>
    <cellStyle name="Normal 137 5 2 2" xfId="12337" xr:uid="{00000000-0005-0000-0000-00000A300000}"/>
    <cellStyle name="Normal 137 5 3" xfId="12338" xr:uid="{00000000-0005-0000-0000-00000B300000}"/>
    <cellStyle name="Normal 137 6" xfId="12339" xr:uid="{00000000-0005-0000-0000-00000C300000}"/>
    <cellStyle name="Normal 137 6 2" xfId="12340" xr:uid="{00000000-0005-0000-0000-00000D300000}"/>
    <cellStyle name="Normal 137 6 2 2" xfId="12341" xr:uid="{00000000-0005-0000-0000-00000E300000}"/>
    <cellStyle name="Normal 137 6 3" xfId="12342" xr:uid="{00000000-0005-0000-0000-00000F300000}"/>
    <cellStyle name="Normal 137 7" xfId="12343" xr:uid="{00000000-0005-0000-0000-000010300000}"/>
    <cellStyle name="Normal 138" xfId="12344" xr:uid="{00000000-0005-0000-0000-000011300000}"/>
    <cellStyle name="Normal 138 2" xfId="12345" xr:uid="{00000000-0005-0000-0000-000012300000}"/>
    <cellStyle name="Normal 138 2 2" xfId="12346" xr:uid="{00000000-0005-0000-0000-000013300000}"/>
    <cellStyle name="Normal 138 2 2 2" xfId="12347" xr:uid="{00000000-0005-0000-0000-000014300000}"/>
    <cellStyle name="Normal 138 2 3" xfId="12348" xr:uid="{00000000-0005-0000-0000-000015300000}"/>
    <cellStyle name="Normal 138 2 3 2" xfId="12349" xr:uid="{00000000-0005-0000-0000-000016300000}"/>
    <cellStyle name="Normal 138 2 3 2 2" xfId="12350" xr:uid="{00000000-0005-0000-0000-000017300000}"/>
    <cellStyle name="Normal 138 2 3 3" xfId="12351" xr:uid="{00000000-0005-0000-0000-000018300000}"/>
    <cellStyle name="Normal 138 2 4" xfId="12352" xr:uid="{00000000-0005-0000-0000-000019300000}"/>
    <cellStyle name="Normal 138 2 4 2" xfId="12353" xr:uid="{00000000-0005-0000-0000-00001A300000}"/>
    <cellStyle name="Normal 138 2 4 2 2" xfId="12354" xr:uid="{00000000-0005-0000-0000-00001B300000}"/>
    <cellStyle name="Normal 138 2 4 3" xfId="12355" xr:uid="{00000000-0005-0000-0000-00001C300000}"/>
    <cellStyle name="Normal 138 2 5" xfId="12356" xr:uid="{00000000-0005-0000-0000-00001D300000}"/>
    <cellStyle name="Normal 138 3" xfId="12357" xr:uid="{00000000-0005-0000-0000-00001E300000}"/>
    <cellStyle name="Normal 138 3 2" xfId="12358" xr:uid="{00000000-0005-0000-0000-00001F300000}"/>
    <cellStyle name="Normal 138 3 2 2" xfId="12359" xr:uid="{00000000-0005-0000-0000-000020300000}"/>
    <cellStyle name="Normal 138 3 2 2 2" xfId="12360" xr:uid="{00000000-0005-0000-0000-000021300000}"/>
    <cellStyle name="Normal 138 3 2 3" xfId="12361" xr:uid="{00000000-0005-0000-0000-000022300000}"/>
    <cellStyle name="Normal 138 3 2 3 2" xfId="12362" xr:uid="{00000000-0005-0000-0000-000023300000}"/>
    <cellStyle name="Normal 138 3 2 3 2 2" xfId="12363" xr:uid="{00000000-0005-0000-0000-000024300000}"/>
    <cellStyle name="Normal 138 3 2 3 3" xfId="12364" xr:uid="{00000000-0005-0000-0000-000025300000}"/>
    <cellStyle name="Normal 138 3 2 4" xfId="12365" xr:uid="{00000000-0005-0000-0000-000026300000}"/>
    <cellStyle name="Normal 138 3 3" xfId="12366" xr:uid="{00000000-0005-0000-0000-000027300000}"/>
    <cellStyle name="Normal 138 3 3 2" xfId="12367" xr:uid="{00000000-0005-0000-0000-000028300000}"/>
    <cellStyle name="Normal 138 3 3 2 2" xfId="12368" xr:uid="{00000000-0005-0000-0000-000029300000}"/>
    <cellStyle name="Normal 138 3 3 3" xfId="12369" xr:uid="{00000000-0005-0000-0000-00002A300000}"/>
    <cellStyle name="Normal 138 3 4" xfId="12370" xr:uid="{00000000-0005-0000-0000-00002B300000}"/>
    <cellStyle name="Normal 138 3 4 2" xfId="12371" xr:uid="{00000000-0005-0000-0000-00002C300000}"/>
    <cellStyle name="Normal 138 3 4 2 2" xfId="12372" xr:uid="{00000000-0005-0000-0000-00002D300000}"/>
    <cellStyle name="Normal 138 3 4 3" xfId="12373" xr:uid="{00000000-0005-0000-0000-00002E300000}"/>
    <cellStyle name="Normal 138 3 5" xfId="12374" xr:uid="{00000000-0005-0000-0000-00002F300000}"/>
    <cellStyle name="Normal 138 3 5 2" xfId="12375" xr:uid="{00000000-0005-0000-0000-000030300000}"/>
    <cellStyle name="Normal 138 3 5 2 2" xfId="12376" xr:uid="{00000000-0005-0000-0000-000031300000}"/>
    <cellStyle name="Normal 138 3 5 3" xfId="12377" xr:uid="{00000000-0005-0000-0000-000032300000}"/>
    <cellStyle name="Normal 138 3 6" xfId="12378" xr:uid="{00000000-0005-0000-0000-000033300000}"/>
    <cellStyle name="Normal 138 4" xfId="12379" xr:uid="{00000000-0005-0000-0000-000034300000}"/>
    <cellStyle name="Normal 138 4 2" xfId="12380" xr:uid="{00000000-0005-0000-0000-000035300000}"/>
    <cellStyle name="Normal 138 4 2 2" xfId="12381" xr:uid="{00000000-0005-0000-0000-000036300000}"/>
    <cellStyle name="Normal 138 4 3" xfId="12382" xr:uid="{00000000-0005-0000-0000-000037300000}"/>
    <cellStyle name="Normal 138 5" xfId="12383" xr:uid="{00000000-0005-0000-0000-000038300000}"/>
    <cellStyle name="Normal 138 5 2" xfId="12384" xr:uid="{00000000-0005-0000-0000-000039300000}"/>
    <cellStyle name="Normal 138 5 2 2" xfId="12385" xr:uid="{00000000-0005-0000-0000-00003A300000}"/>
    <cellStyle name="Normal 138 5 3" xfId="12386" xr:uid="{00000000-0005-0000-0000-00003B300000}"/>
    <cellStyle name="Normal 138 6" xfId="12387" xr:uid="{00000000-0005-0000-0000-00003C300000}"/>
    <cellStyle name="Normal 138 6 2" xfId="12388" xr:uid="{00000000-0005-0000-0000-00003D300000}"/>
    <cellStyle name="Normal 138 6 2 2" xfId="12389" xr:uid="{00000000-0005-0000-0000-00003E300000}"/>
    <cellStyle name="Normal 138 6 3" xfId="12390" xr:uid="{00000000-0005-0000-0000-00003F300000}"/>
    <cellStyle name="Normal 138 7" xfId="12391" xr:uid="{00000000-0005-0000-0000-000040300000}"/>
    <cellStyle name="Normal 139" xfId="12392" xr:uid="{00000000-0005-0000-0000-000041300000}"/>
    <cellStyle name="Normal 139 2" xfId="12393" xr:uid="{00000000-0005-0000-0000-000042300000}"/>
    <cellStyle name="Normal 139 2 2" xfId="12394" xr:uid="{00000000-0005-0000-0000-000043300000}"/>
    <cellStyle name="Normal 139 2 2 2" xfId="12395" xr:uid="{00000000-0005-0000-0000-000044300000}"/>
    <cellStyle name="Normal 139 2 3" xfId="12396" xr:uid="{00000000-0005-0000-0000-000045300000}"/>
    <cellStyle name="Normal 139 2 3 2" xfId="12397" xr:uid="{00000000-0005-0000-0000-000046300000}"/>
    <cellStyle name="Normal 139 2 3 2 2" xfId="12398" xr:uid="{00000000-0005-0000-0000-000047300000}"/>
    <cellStyle name="Normal 139 2 3 3" xfId="12399" xr:uid="{00000000-0005-0000-0000-000048300000}"/>
    <cellStyle name="Normal 139 2 4" xfId="12400" xr:uid="{00000000-0005-0000-0000-000049300000}"/>
    <cellStyle name="Normal 139 2 4 2" xfId="12401" xr:uid="{00000000-0005-0000-0000-00004A300000}"/>
    <cellStyle name="Normal 139 2 4 2 2" xfId="12402" xr:uid="{00000000-0005-0000-0000-00004B300000}"/>
    <cellStyle name="Normal 139 2 4 3" xfId="12403" xr:uid="{00000000-0005-0000-0000-00004C300000}"/>
    <cellStyle name="Normal 139 2 5" xfId="12404" xr:uid="{00000000-0005-0000-0000-00004D300000}"/>
    <cellStyle name="Normal 139 3" xfId="12405" xr:uid="{00000000-0005-0000-0000-00004E300000}"/>
    <cellStyle name="Normal 139 3 2" xfId="12406" xr:uid="{00000000-0005-0000-0000-00004F300000}"/>
    <cellStyle name="Normal 139 3 2 2" xfId="12407" xr:uid="{00000000-0005-0000-0000-000050300000}"/>
    <cellStyle name="Normal 139 3 2 2 2" xfId="12408" xr:uid="{00000000-0005-0000-0000-000051300000}"/>
    <cellStyle name="Normal 139 3 2 3" xfId="12409" xr:uid="{00000000-0005-0000-0000-000052300000}"/>
    <cellStyle name="Normal 139 3 2 3 2" xfId="12410" xr:uid="{00000000-0005-0000-0000-000053300000}"/>
    <cellStyle name="Normal 139 3 2 3 2 2" xfId="12411" xr:uid="{00000000-0005-0000-0000-000054300000}"/>
    <cellStyle name="Normal 139 3 2 3 3" xfId="12412" xr:uid="{00000000-0005-0000-0000-000055300000}"/>
    <cellStyle name="Normal 139 3 2 4" xfId="12413" xr:uid="{00000000-0005-0000-0000-000056300000}"/>
    <cellStyle name="Normal 139 3 3" xfId="12414" xr:uid="{00000000-0005-0000-0000-000057300000}"/>
    <cellStyle name="Normal 139 3 3 2" xfId="12415" xr:uid="{00000000-0005-0000-0000-000058300000}"/>
    <cellStyle name="Normal 139 3 3 2 2" xfId="12416" xr:uid="{00000000-0005-0000-0000-000059300000}"/>
    <cellStyle name="Normal 139 3 3 3" xfId="12417" xr:uid="{00000000-0005-0000-0000-00005A300000}"/>
    <cellStyle name="Normal 139 3 4" xfId="12418" xr:uid="{00000000-0005-0000-0000-00005B300000}"/>
    <cellStyle name="Normal 139 3 4 2" xfId="12419" xr:uid="{00000000-0005-0000-0000-00005C300000}"/>
    <cellStyle name="Normal 139 3 4 2 2" xfId="12420" xr:uid="{00000000-0005-0000-0000-00005D300000}"/>
    <cellStyle name="Normal 139 3 4 3" xfId="12421" xr:uid="{00000000-0005-0000-0000-00005E300000}"/>
    <cellStyle name="Normal 139 3 5" xfId="12422" xr:uid="{00000000-0005-0000-0000-00005F300000}"/>
    <cellStyle name="Normal 139 3 5 2" xfId="12423" xr:uid="{00000000-0005-0000-0000-000060300000}"/>
    <cellStyle name="Normal 139 3 5 2 2" xfId="12424" xr:uid="{00000000-0005-0000-0000-000061300000}"/>
    <cellStyle name="Normal 139 3 5 3" xfId="12425" xr:uid="{00000000-0005-0000-0000-000062300000}"/>
    <cellStyle name="Normal 139 3 6" xfId="12426" xr:uid="{00000000-0005-0000-0000-000063300000}"/>
    <cellStyle name="Normal 139 4" xfId="12427" xr:uid="{00000000-0005-0000-0000-000064300000}"/>
    <cellStyle name="Normal 139 4 2" xfId="12428" xr:uid="{00000000-0005-0000-0000-000065300000}"/>
    <cellStyle name="Normal 139 4 2 2" xfId="12429" xr:uid="{00000000-0005-0000-0000-000066300000}"/>
    <cellStyle name="Normal 139 4 3" xfId="12430" xr:uid="{00000000-0005-0000-0000-000067300000}"/>
    <cellStyle name="Normal 139 5" xfId="12431" xr:uid="{00000000-0005-0000-0000-000068300000}"/>
    <cellStyle name="Normal 139 5 2" xfId="12432" xr:uid="{00000000-0005-0000-0000-000069300000}"/>
    <cellStyle name="Normal 139 5 2 2" xfId="12433" xr:uid="{00000000-0005-0000-0000-00006A300000}"/>
    <cellStyle name="Normal 139 5 3" xfId="12434" xr:uid="{00000000-0005-0000-0000-00006B300000}"/>
    <cellStyle name="Normal 139 6" xfId="12435" xr:uid="{00000000-0005-0000-0000-00006C300000}"/>
    <cellStyle name="Normal 139 6 2" xfId="12436" xr:uid="{00000000-0005-0000-0000-00006D300000}"/>
    <cellStyle name="Normal 139 6 2 2" xfId="12437" xr:uid="{00000000-0005-0000-0000-00006E300000}"/>
    <cellStyle name="Normal 139 6 3" xfId="12438" xr:uid="{00000000-0005-0000-0000-00006F300000}"/>
    <cellStyle name="Normal 139 7" xfId="12439" xr:uid="{00000000-0005-0000-0000-000070300000}"/>
    <cellStyle name="Normal 14" xfId="69" xr:uid="{00000000-0005-0000-0000-000071300000}"/>
    <cellStyle name="Normal 14 2" xfId="12440" xr:uid="{00000000-0005-0000-0000-000072300000}"/>
    <cellStyle name="Normal 14 2 2" xfId="12441" xr:uid="{00000000-0005-0000-0000-000073300000}"/>
    <cellStyle name="Normal 14 2 2 2" xfId="12442" xr:uid="{00000000-0005-0000-0000-000074300000}"/>
    <cellStyle name="Normal 14 2 2 2 2" xfId="12443" xr:uid="{00000000-0005-0000-0000-000075300000}"/>
    <cellStyle name="Normal 14 2 2 3" xfId="12444" xr:uid="{00000000-0005-0000-0000-000076300000}"/>
    <cellStyle name="Normal 14 2 2 3 2" xfId="12445" xr:uid="{00000000-0005-0000-0000-000077300000}"/>
    <cellStyle name="Normal 14 2 2 3 2 2" xfId="12446" xr:uid="{00000000-0005-0000-0000-000078300000}"/>
    <cellStyle name="Normal 14 2 2 3 3" xfId="12447" xr:uid="{00000000-0005-0000-0000-000079300000}"/>
    <cellStyle name="Normal 14 2 2 4" xfId="12448" xr:uid="{00000000-0005-0000-0000-00007A300000}"/>
    <cellStyle name="Normal 14 2 2 4 2" xfId="12449" xr:uid="{00000000-0005-0000-0000-00007B300000}"/>
    <cellStyle name="Normal 14 2 2 4 2 2" xfId="12450" xr:uid="{00000000-0005-0000-0000-00007C300000}"/>
    <cellStyle name="Normal 14 2 2 4 3" xfId="12451" xr:uid="{00000000-0005-0000-0000-00007D300000}"/>
    <cellStyle name="Normal 14 2 2 5" xfId="12452" xr:uid="{00000000-0005-0000-0000-00007E300000}"/>
    <cellStyle name="Normal 14 2 3" xfId="12453" xr:uid="{00000000-0005-0000-0000-00007F300000}"/>
    <cellStyle name="Normal 14 2 3 2" xfId="12454" xr:uid="{00000000-0005-0000-0000-000080300000}"/>
    <cellStyle name="Normal 14 2 3 2 2" xfId="12455" xr:uid="{00000000-0005-0000-0000-000081300000}"/>
    <cellStyle name="Normal 14 2 3 2 2 2" xfId="12456" xr:uid="{00000000-0005-0000-0000-000082300000}"/>
    <cellStyle name="Normal 14 2 3 2 3" xfId="12457" xr:uid="{00000000-0005-0000-0000-000083300000}"/>
    <cellStyle name="Normal 14 2 3 2 3 2" xfId="12458" xr:uid="{00000000-0005-0000-0000-000084300000}"/>
    <cellStyle name="Normal 14 2 3 2 3 2 2" xfId="12459" xr:uid="{00000000-0005-0000-0000-000085300000}"/>
    <cellStyle name="Normal 14 2 3 2 3 3" xfId="12460" xr:uid="{00000000-0005-0000-0000-000086300000}"/>
    <cellStyle name="Normal 14 2 3 2 4" xfId="12461" xr:uid="{00000000-0005-0000-0000-000087300000}"/>
    <cellStyle name="Normal 14 2 3 3" xfId="12462" xr:uid="{00000000-0005-0000-0000-000088300000}"/>
    <cellStyle name="Normal 14 2 3 3 2" xfId="12463" xr:uid="{00000000-0005-0000-0000-000089300000}"/>
    <cellStyle name="Normal 14 2 3 3 2 2" xfId="12464" xr:uid="{00000000-0005-0000-0000-00008A300000}"/>
    <cellStyle name="Normal 14 2 3 3 3" xfId="12465" xr:uid="{00000000-0005-0000-0000-00008B300000}"/>
    <cellStyle name="Normal 14 2 3 4" xfId="12466" xr:uid="{00000000-0005-0000-0000-00008C300000}"/>
    <cellStyle name="Normal 14 2 3 4 2" xfId="12467" xr:uid="{00000000-0005-0000-0000-00008D300000}"/>
    <cellStyle name="Normal 14 2 3 4 2 2" xfId="12468" xr:uid="{00000000-0005-0000-0000-00008E300000}"/>
    <cellStyle name="Normal 14 2 3 4 3" xfId="12469" xr:uid="{00000000-0005-0000-0000-00008F300000}"/>
    <cellStyle name="Normal 14 2 3 5" xfId="12470" xr:uid="{00000000-0005-0000-0000-000090300000}"/>
    <cellStyle name="Normal 14 2 3 5 2" xfId="12471" xr:uid="{00000000-0005-0000-0000-000091300000}"/>
    <cellStyle name="Normal 14 2 3 5 2 2" xfId="12472" xr:uid="{00000000-0005-0000-0000-000092300000}"/>
    <cellStyle name="Normal 14 2 3 5 3" xfId="12473" xr:uid="{00000000-0005-0000-0000-000093300000}"/>
    <cellStyle name="Normal 14 2 3 6" xfId="12474" xr:uid="{00000000-0005-0000-0000-000094300000}"/>
    <cellStyle name="Normal 14 2 4" xfId="12475" xr:uid="{00000000-0005-0000-0000-000095300000}"/>
    <cellStyle name="Normal 14 3" xfId="12476" xr:uid="{00000000-0005-0000-0000-000096300000}"/>
    <cellStyle name="Normal 14 3 2" xfId="12477" xr:uid="{00000000-0005-0000-0000-000097300000}"/>
    <cellStyle name="Normal 14 3 2 2" xfId="12478" xr:uid="{00000000-0005-0000-0000-000098300000}"/>
    <cellStyle name="Normal 14 3 2 2 2" xfId="12479" xr:uid="{00000000-0005-0000-0000-000099300000}"/>
    <cellStyle name="Normal 14 3 2 3" xfId="12480" xr:uid="{00000000-0005-0000-0000-00009A300000}"/>
    <cellStyle name="Normal 14 3 2 3 2" xfId="12481" xr:uid="{00000000-0005-0000-0000-00009B300000}"/>
    <cellStyle name="Normal 14 3 2 3 2 2" xfId="12482" xr:uid="{00000000-0005-0000-0000-00009C300000}"/>
    <cellStyle name="Normal 14 3 2 3 3" xfId="12483" xr:uid="{00000000-0005-0000-0000-00009D300000}"/>
    <cellStyle name="Normal 14 3 2 4" xfId="12484" xr:uid="{00000000-0005-0000-0000-00009E300000}"/>
    <cellStyle name="Normal 14 3 2 4 2" xfId="12485" xr:uid="{00000000-0005-0000-0000-00009F300000}"/>
    <cellStyle name="Normal 14 3 2 4 2 2" xfId="12486" xr:uid="{00000000-0005-0000-0000-0000A0300000}"/>
    <cellStyle name="Normal 14 3 2 4 3" xfId="12487" xr:uid="{00000000-0005-0000-0000-0000A1300000}"/>
    <cellStyle name="Normal 14 3 2 5" xfId="12488" xr:uid="{00000000-0005-0000-0000-0000A2300000}"/>
    <cellStyle name="Normal 14 3 3" xfId="12489" xr:uid="{00000000-0005-0000-0000-0000A3300000}"/>
    <cellStyle name="Normal 14 3 3 2" xfId="12490" xr:uid="{00000000-0005-0000-0000-0000A4300000}"/>
    <cellStyle name="Normal 14 3 3 2 2" xfId="12491" xr:uid="{00000000-0005-0000-0000-0000A5300000}"/>
    <cellStyle name="Normal 14 3 3 3" xfId="12492" xr:uid="{00000000-0005-0000-0000-0000A6300000}"/>
    <cellStyle name="Normal 14 3 4" xfId="12493" xr:uid="{00000000-0005-0000-0000-0000A7300000}"/>
    <cellStyle name="Normal 14 3 4 2" xfId="12494" xr:uid="{00000000-0005-0000-0000-0000A8300000}"/>
    <cellStyle name="Normal 14 3 4 2 2" xfId="12495" xr:uid="{00000000-0005-0000-0000-0000A9300000}"/>
    <cellStyle name="Normal 14 3 4 3" xfId="12496" xr:uid="{00000000-0005-0000-0000-0000AA300000}"/>
    <cellStyle name="Normal 14 3 5" xfId="12497" xr:uid="{00000000-0005-0000-0000-0000AB300000}"/>
    <cellStyle name="Normal 14 3 5 2" xfId="12498" xr:uid="{00000000-0005-0000-0000-0000AC300000}"/>
    <cellStyle name="Normal 14 3 5 2 2" xfId="12499" xr:uid="{00000000-0005-0000-0000-0000AD300000}"/>
    <cellStyle name="Normal 14 3 5 3" xfId="12500" xr:uid="{00000000-0005-0000-0000-0000AE300000}"/>
    <cellStyle name="Normal 14 3 6" xfId="12501" xr:uid="{00000000-0005-0000-0000-0000AF300000}"/>
    <cellStyle name="Normal 14 4" xfId="12502" xr:uid="{00000000-0005-0000-0000-0000B0300000}"/>
    <cellStyle name="Normal 14 4 2" xfId="12503" xr:uid="{00000000-0005-0000-0000-0000B1300000}"/>
    <cellStyle name="Normal 14 4 2 2" xfId="12504" xr:uid="{00000000-0005-0000-0000-0000B2300000}"/>
    <cellStyle name="Normal 14 4 3" xfId="12505" xr:uid="{00000000-0005-0000-0000-0000B3300000}"/>
    <cellStyle name="Normal 14 4 3 2" xfId="12506" xr:uid="{00000000-0005-0000-0000-0000B4300000}"/>
    <cellStyle name="Normal 14 4 3 2 2" xfId="12507" xr:uid="{00000000-0005-0000-0000-0000B5300000}"/>
    <cellStyle name="Normal 14 4 3 3" xfId="12508" xr:uid="{00000000-0005-0000-0000-0000B6300000}"/>
    <cellStyle name="Normal 14 4 4" xfId="12509" xr:uid="{00000000-0005-0000-0000-0000B7300000}"/>
    <cellStyle name="Normal 14 4 4 2" xfId="12510" xr:uid="{00000000-0005-0000-0000-0000B8300000}"/>
    <cellStyle name="Normal 14 4 4 2 2" xfId="12511" xr:uid="{00000000-0005-0000-0000-0000B9300000}"/>
    <cellStyle name="Normal 14 4 4 3" xfId="12512" xr:uid="{00000000-0005-0000-0000-0000BA300000}"/>
    <cellStyle name="Normal 14 4 5" xfId="12513" xr:uid="{00000000-0005-0000-0000-0000BB300000}"/>
    <cellStyle name="Normal 14 5" xfId="12514" xr:uid="{00000000-0005-0000-0000-0000BC300000}"/>
    <cellStyle name="Normal 14 5 2" xfId="12515" xr:uid="{00000000-0005-0000-0000-0000BD300000}"/>
    <cellStyle name="Normal 14 5 2 2" xfId="12516" xr:uid="{00000000-0005-0000-0000-0000BE300000}"/>
    <cellStyle name="Normal 14 5 2 2 2" xfId="12517" xr:uid="{00000000-0005-0000-0000-0000BF300000}"/>
    <cellStyle name="Normal 14 5 2 3" xfId="12518" xr:uid="{00000000-0005-0000-0000-0000C0300000}"/>
    <cellStyle name="Normal 14 5 2 3 2" xfId="12519" xr:uid="{00000000-0005-0000-0000-0000C1300000}"/>
    <cellStyle name="Normal 14 5 2 3 2 2" xfId="12520" xr:uid="{00000000-0005-0000-0000-0000C2300000}"/>
    <cellStyle name="Normal 14 5 2 3 3" xfId="12521" xr:uid="{00000000-0005-0000-0000-0000C3300000}"/>
    <cellStyle name="Normal 14 5 2 4" xfId="12522" xr:uid="{00000000-0005-0000-0000-0000C4300000}"/>
    <cellStyle name="Normal 14 5 3" xfId="12523" xr:uid="{00000000-0005-0000-0000-0000C5300000}"/>
    <cellStyle name="Normal 14 5 3 2" xfId="12524" xr:uid="{00000000-0005-0000-0000-0000C6300000}"/>
    <cellStyle name="Normal 14 5 3 2 2" xfId="12525" xr:uid="{00000000-0005-0000-0000-0000C7300000}"/>
    <cellStyle name="Normal 14 5 3 3" xfId="12526" xr:uid="{00000000-0005-0000-0000-0000C8300000}"/>
    <cellStyle name="Normal 14 5 4" xfId="12527" xr:uid="{00000000-0005-0000-0000-0000C9300000}"/>
    <cellStyle name="Normal 14 5 4 2" xfId="12528" xr:uid="{00000000-0005-0000-0000-0000CA300000}"/>
    <cellStyle name="Normal 14 5 4 2 2" xfId="12529" xr:uid="{00000000-0005-0000-0000-0000CB300000}"/>
    <cellStyle name="Normal 14 5 4 3" xfId="12530" xr:uid="{00000000-0005-0000-0000-0000CC300000}"/>
    <cellStyle name="Normal 14 5 5" xfId="12531" xr:uid="{00000000-0005-0000-0000-0000CD300000}"/>
    <cellStyle name="Normal 14 5 5 2" xfId="12532" xr:uid="{00000000-0005-0000-0000-0000CE300000}"/>
    <cellStyle name="Normal 14 5 5 2 2" xfId="12533" xr:uid="{00000000-0005-0000-0000-0000CF300000}"/>
    <cellStyle name="Normal 14 5 5 3" xfId="12534" xr:uid="{00000000-0005-0000-0000-0000D0300000}"/>
    <cellStyle name="Normal 14 5 6" xfId="12535" xr:uid="{00000000-0005-0000-0000-0000D1300000}"/>
    <cellStyle name="Normal 14 6" xfId="12536" xr:uid="{00000000-0005-0000-0000-0000D2300000}"/>
    <cellStyle name="Normal 14 6 2" xfId="12537" xr:uid="{00000000-0005-0000-0000-0000D3300000}"/>
    <cellStyle name="Normal 14 6 2 2" xfId="12538" xr:uid="{00000000-0005-0000-0000-0000D4300000}"/>
    <cellStyle name="Normal 14 6 2 2 2" xfId="12539" xr:uid="{00000000-0005-0000-0000-0000D5300000}"/>
    <cellStyle name="Normal 14 6 2 3" xfId="12540" xr:uid="{00000000-0005-0000-0000-0000D6300000}"/>
    <cellStyle name="Normal 14 6 2 3 2" xfId="12541" xr:uid="{00000000-0005-0000-0000-0000D7300000}"/>
    <cellStyle name="Normal 14 6 2 3 2 2" xfId="12542" xr:uid="{00000000-0005-0000-0000-0000D8300000}"/>
    <cellStyle name="Normal 14 6 2 3 3" xfId="12543" xr:uid="{00000000-0005-0000-0000-0000D9300000}"/>
    <cellStyle name="Normal 14 6 2 4" xfId="12544" xr:uid="{00000000-0005-0000-0000-0000DA300000}"/>
    <cellStyle name="Normal 14 6 3" xfId="12545" xr:uid="{00000000-0005-0000-0000-0000DB300000}"/>
    <cellStyle name="Normal 14 6 3 2" xfId="12546" xr:uid="{00000000-0005-0000-0000-0000DC300000}"/>
    <cellStyle name="Normal 14 6 3 2 2" xfId="12547" xr:uid="{00000000-0005-0000-0000-0000DD300000}"/>
    <cellStyle name="Normal 14 6 3 3" xfId="12548" xr:uid="{00000000-0005-0000-0000-0000DE300000}"/>
    <cellStyle name="Normal 14 6 4" xfId="12549" xr:uid="{00000000-0005-0000-0000-0000DF300000}"/>
    <cellStyle name="Normal 14 6 4 2" xfId="12550" xr:uid="{00000000-0005-0000-0000-0000E0300000}"/>
    <cellStyle name="Normal 14 6 4 2 2" xfId="12551" xr:uid="{00000000-0005-0000-0000-0000E1300000}"/>
    <cellStyle name="Normal 14 6 4 3" xfId="12552" xr:uid="{00000000-0005-0000-0000-0000E2300000}"/>
    <cellStyle name="Normal 14 6 5" xfId="12553" xr:uid="{00000000-0005-0000-0000-0000E3300000}"/>
    <cellStyle name="Normal 14 7" xfId="12554" xr:uid="{00000000-0005-0000-0000-0000E4300000}"/>
    <cellStyle name="Normal 14 7 2" xfId="12555" xr:uid="{00000000-0005-0000-0000-0000E5300000}"/>
    <cellStyle name="Normal 14 8" xfId="12556" xr:uid="{00000000-0005-0000-0000-0000E6300000}"/>
    <cellStyle name="Normal 14 9" xfId="12557" xr:uid="{00000000-0005-0000-0000-0000E7300000}"/>
    <cellStyle name="Normal 140" xfId="12558" xr:uid="{00000000-0005-0000-0000-0000E8300000}"/>
    <cellStyle name="Normal 140 2" xfId="12559" xr:uid="{00000000-0005-0000-0000-0000E9300000}"/>
    <cellStyle name="Normal 140 2 2" xfId="12560" xr:uid="{00000000-0005-0000-0000-0000EA300000}"/>
    <cellStyle name="Normal 140 2 2 2" xfId="12561" xr:uid="{00000000-0005-0000-0000-0000EB300000}"/>
    <cellStyle name="Normal 140 2 3" xfId="12562" xr:uid="{00000000-0005-0000-0000-0000EC300000}"/>
    <cellStyle name="Normal 140 2 3 2" xfId="12563" xr:uid="{00000000-0005-0000-0000-0000ED300000}"/>
    <cellStyle name="Normal 140 2 3 2 2" xfId="12564" xr:uid="{00000000-0005-0000-0000-0000EE300000}"/>
    <cellStyle name="Normal 140 2 3 3" xfId="12565" xr:uid="{00000000-0005-0000-0000-0000EF300000}"/>
    <cellStyle name="Normal 140 2 4" xfId="12566" xr:uid="{00000000-0005-0000-0000-0000F0300000}"/>
    <cellStyle name="Normal 140 2 4 2" xfId="12567" xr:uid="{00000000-0005-0000-0000-0000F1300000}"/>
    <cellStyle name="Normal 140 2 4 2 2" xfId="12568" xr:uid="{00000000-0005-0000-0000-0000F2300000}"/>
    <cellStyle name="Normal 140 2 4 3" xfId="12569" xr:uid="{00000000-0005-0000-0000-0000F3300000}"/>
    <cellStyle name="Normal 140 2 5" xfId="12570" xr:uid="{00000000-0005-0000-0000-0000F4300000}"/>
    <cellStyle name="Normal 140 3" xfId="12571" xr:uid="{00000000-0005-0000-0000-0000F5300000}"/>
    <cellStyle name="Normal 140 3 2" xfId="12572" xr:uid="{00000000-0005-0000-0000-0000F6300000}"/>
    <cellStyle name="Normal 140 3 2 2" xfId="12573" xr:uid="{00000000-0005-0000-0000-0000F7300000}"/>
    <cellStyle name="Normal 140 3 2 2 2" xfId="12574" xr:uid="{00000000-0005-0000-0000-0000F8300000}"/>
    <cellStyle name="Normal 140 3 2 3" xfId="12575" xr:uid="{00000000-0005-0000-0000-0000F9300000}"/>
    <cellStyle name="Normal 140 3 2 3 2" xfId="12576" xr:uid="{00000000-0005-0000-0000-0000FA300000}"/>
    <cellStyle name="Normal 140 3 2 3 2 2" xfId="12577" xr:uid="{00000000-0005-0000-0000-0000FB300000}"/>
    <cellStyle name="Normal 140 3 2 3 3" xfId="12578" xr:uid="{00000000-0005-0000-0000-0000FC300000}"/>
    <cellStyle name="Normal 140 3 2 4" xfId="12579" xr:uid="{00000000-0005-0000-0000-0000FD300000}"/>
    <cellStyle name="Normal 140 3 3" xfId="12580" xr:uid="{00000000-0005-0000-0000-0000FE300000}"/>
    <cellStyle name="Normal 140 3 3 2" xfId="12581" xr:uid="{00000000-0005-0000-0000-0000FF300000}"/>
    <cellStyle name="Normal 140 3 3 2 2" xfId="12582" xr:uid="{00000000-0005-0000-0000-000000310000}"/>
    <cellStyle name="Normal 140 3 3 3" xfId="12583" xr:uid="{00000000-0005-0000-0000-000001310000}"/>
    <cellStyle name="Normal 140 3 4" xfId="12584" xr:uid="{00000000-0005-0000-0000-000002310000}"/>
    <cellStyle name="Normal 140 3 4 2" xfId="12585" xr:uid="{00000000-0005-0000-0000-000003310000}"/>
    <cellStyle name="Normal 140 3 4 2 2" xfId="12586" xr:uid="{00000000-0005-0000-0000-000004310000}"/>
    <cellStyle name="Normal 140 3 4 3" xfId="12587" xr:uid="{00000000-0005-0000-0000-000005310000}"/>
    <cellStyle name="Normal 140 3 5" xfId="12588" xr:uid="{00000000-0005-0000-0000-000006310000}"/>
    <cellStyle name="Normal 140 3 5 2" xfId="12589" xr:uid="{00000000-0005-0000-0000-000007310000}"/>
    <cellStyle name="Normal 140 3 5 2 2" xfId="12590" xr:uid="{00000000-0005-0000-0000-000008310000}"/>
    <cellStyle name="Normal 140 3 5 3" xfId="12591" xr:uid="{00000000-0005-0000-0000-000009310000}"/>
    <cellStyle name="Normal 140 3 6" xfId="12592" xr:uid="{00000000-0005-0000-0000-00000A310000}"/>
    <cellStyle name="Normal 140 4" xfId="12593" xr:uid="{00000000-0005-0000-0000-00000B310000}"/>
    <cellStyle name="Normal 140 4 2" xfId="12594" xr:uid="{00000000-0005-0000-0000-00000C310000}"/>
    <cellStyle name="Normal 140 4 2 2" xfId="12595" xr:uid="{00000000-0005-0000-0000-00000D310000}"/>
    <cellStyle name="Normal 140 4 3" xfId="12596" xr:uid="{00000000-0005-0000-0000-00000E310000}"/>
    <cellStyle name="Normal 140 5" xfId="12597" xr:uid="{00000000-0005-0000-0000-00000F310000}"/>
    <cellStyle name="Normal 140 5 2" xfId="12598" xr:uid="{00000000-0005-0000-0000-000010310000}"/>
    <cellStyle name="Normal 140 5 2 2" xfId="12599" xr:uid="{00000000-0005-0000-0000-000011310000}"/>
    <cellStyle name="Normal 140 5 3" xfId="12600" xr:uid="{00000000-0005-0000-0000-000012310000}"/>
    <cellStyle name="Normal 140 6" xfId="12601" xr:uid="{00000000-0005-0000-0000-000013310000}"/>
    <cellStyle name="Normal 140 6 2" xfId="12602" xr:uid="{00000000-0005-0000-0000-000014310000}"/>
    <cellStyle name="Normal 140 6 2 2" xfId="12603" xr:uid="{00000000-0005-0000-0000-000015310000}"/>
    <cellStyle name="Normal 140 6 3" xfId="12604" xr:uid="{00000000-0005-0000-0000-000016310000}"/>
    <cellStyle name="Normal 140 7" xfId="12605" xr:uid="{00000000-0005-0000-0000-000017310000}"/>
    <cellStyle name="Normal 141" xfId="12606" xr:uid="{00000000-0005-0000-0000-000018310000}"/>
    <cellStyle name="Normal 141 2" xfId="12607" xr:uid="{00000000-0005-0000-0000-000019310000}"/>
    <cellStyle name="Normal 141 2 2" xfId="12608" xr:uid="{00000000-0005-0000-0000-00001A310000}"/>
    <cellStyle name="Normal 141 2 2 2" xfId="12609" xr:uid="{00000000-0005-0000-0000-00001B310000}"/>
    <cellStyle name="Normal 141 2 3" xfId="12610" xr:uid="{00000000-0005-0000-0000-00001C310000}"/>
    <cellStyle name="Normal 141 2 3 2" xfId="12611" xr:uid="{00000000-0005-0000-0000-00001D310000}"/>
    <cellStyle name="Normal 141 2 3 2 2" xfId="12612" xr:uid="{00000000-0005-0000-0000-00001E310000}"/>
    <cellStyle name="Normal 141 2 3 3" xfId="12613" xr:uid="{00000000-0005-0000-0000-00001F310000}"/>
    <cellStyle name="Normal 141 2 4" xfId="12614" xr:uid="{00000000-0005-0000-0000-000020310000}"/>
    <cellStyle name="Normal 141 2 4 2" xfId="12615" xr:uid="{00000000-0005-0000-0000-000021310000}"/>
    <cellStyle name="Normal 141 2 4 2 2" xfId="12616" xr:uid="{00000000-0005-0000-0000-000022310000}"/>
    <cellStyle name="Normal 141 2 4 3" xfId="12617" xr:uid="{00000000-0005-0000-0000-000023310000}"/>
    <cellStyle name="Normal 141 2 5" xfId="12618" xr:uid="{00000000-0005-0000-0000-000024310000}"/>
    <cellStyle name="Normal 141 3" xfId="12619" xr:uid="{00000000-0005-0000-0000-000025310000}"/>
    <cellStyle name="Normal 141 3 2" xfId="12620" xr:uid="{00000000-0005-0000-0000-000026310000}"/>
    <cellStyle name="Normal 141 3 2 2" xfId="12621" xr:uid="{00000000-0005-0000-0000-000027310000}"/>
    <cellStyle name="Normal 141 3 2 2 2" xfId="12622" xr:uid="{00000000-0005-0000-0000-000028310000}"/>
    <cellStyle name="Normal 141 3 2 3" xfId="12623" xr:uid="{00000000-0005-0000-0000-000029310000}"/>
    <cellStyle name="Normal 141 3 2 3 2" xfId="12624" xr:uid="{00000000-0005-0000-0000-00002A310000}"/>
    <cellStyle name="Normal 141 3 2 3 2 2" xfId="12625" xr:uid="{00000000-0005-0000-0000-00002B310000}"/>
    <cellStyle name="Normal 141 3 2 3 3" xfId="12626" xr:uid="{00000000-0005-0000-0000-00002C310000}"/>
    <cellStyle name="Normal 141 3 2 4" xfId="12627" xr:uid="{00000000-0005-0000-0000-00002D310000}"/>
    <cellStyle name="Normal 141 3 3" xfId="12628" xr:uid="{00000000-0005-0000-0000-00002E310000}"/>
    <cellStyle name="Normal 141 3 3 2" xfId="12629" xr:uid="{00000000-0005-0000-0000-00002F310000}"/>
    <cellStyle name="Normal 141 3 3 2 2" xfId="12630" xr:uid="{00000000-0005-0000-0000-000030310000}"/>
    <cellStyle name="Normal 141 3 3 3" xfId="12631" xr:uid="{00000000-0005-0000-0000-000031310000}"/>
    <cellStyle name="Normal 141 3 4" xfId="12632" xr:uid="{00000000-0005-0000-0000-000032310000}"/>
    <cellStyle name="Normal 141 3 4 2" xfId="12633" xr:uid="{00000000-0005-0000-0000-000033310000}"/>
    <cellStyle name="Normal 141 3 4 2 2" xfId="12634" xr:uid="{00000000-0005-0000-0000-000034310000}"/>
    <cellStyle name="Normal 141 3 4 3" xfId="12635" xr:uid="{00000000-0005-0000-0000-000035310000}"/>
    <cellStyle name="Normal 141 3 5" xfId="12636" xr:uid="{00000000-0005-0000-0000-000036310000}"/>
    <cellStyle name="Normal 141 3 5 2" xfId="12637" xr:uid="{00000000-0005-0000-0000-000037310000}"/>
    <cellStyle name="Normal 141 3 5 2 2" xfId="12638" xr:uid="{00000000-0005-0000-0000-000038310000}"/>
    <cellStyle name="Normal 141 3 5 3" xfId="12639" xr:uid="{00000000-0005-0000-0000-000039310000}"/>
    <cellStyle name="Normal 141 3 6" xfId="12640" xr:uid="{00000000-0005-0000-0000-00003A310000}"/>
    <cellStyle name="Normal 141 4" xfId="12641" xr:uid="{00000000-0005-0000-0000-00003B310000}"/>
    <cellStyle name="Normal 141 4 2" xfId="12642" xr:uid="{00000000-0005-0000-0000-00003C310000}"/>
    <cellStyle name="Normal 141 4 2 2" xfId="12643" xr:uid="{00000000-0005-0000-0000-00003D310000}"/>
    <cellStyle name="Normal 141 4 3" xfId="12644" xr:uid="{00000000-0005-0000-0000-00003E310000}"/>
    <cellStyle name="Normal 141 5" xfId="12645" xr:uid="{00000000-0005-0000-0000-00003F310000}"/>
    <cellStyle name="Normal 141 5 2" xfId="12646" xr:uid="{00000000-0005-0000-0000-000040310000}"/>
    <cellStyle name="Normal 141 5 2 2" xfId="12647" xr:uid="{00000000-0005-0000-0000-000041310000}"/>
    <cellStyle name="Normal 141 5 3" xfId="12648" xr:uid="{00000000-0005-0000-0000-000042310000}"/>
    <cellStyle name="Normal 141 6" xfId="12649" xr:uid="{00000000-0005-0000-0000-000043310000}"/>
    <cellStyle name="Normal 141 6 2" xfId="12650" xr:uid="{00000000-0005-0000-0000-000044310000}"/>
    <cellStyle name="Normal 141 6 2 2" xfId="12651" xr:uid="{00000000-0005-0000-0000-000045310000}"/>
    <cellStyle name="Normal 141 6 3" xfId="12652" xr:uid="{00000000-0005-0000-0000-000046310000}"/>
    <cellStyle name="Normal 141 7" xfId="12653" xr:uid="{00000000-0005-0000-0000-000047310000}"/>
    <cellStyle name="Normal 142" xfId="12654" xr:uid="{00000000-0005-0000-0000-000048310000}"/>
    <cellStyle name="Normal 142 2" xfId="12655" xr:uid="{00000000-0005-0000-0000-000049310000}"/>
    <cellStyle name="Normal 142 2 2" xfId="12656" xr:uid="{00000000-0005-0000-0000-00004A310000}"/>
    <cellStyle name="Normal 142 2 2 2" xfId="12657" xr:uid="{00000000-0005-0000-0000-00004B310000}"/>
    <cellStyle name="Normal 142 2 3" xfId="12658" xr:uid="{00000000-0005-0000-0000-00004C310000}"/>
    <cellStyle name="Normal 142 2 3 2" xfId="12659" xr:uid="{00000000-0005-0000-0000-00004D310000}"/>
    <cellStyle name="Normal 142 2 3 2 2" xfId="12660" xr:uid="{00000000-0005-0000-0000-00004E310000}"/>
    <cellStyle name="Normal 142 2 3 3" xfId="12661" xr:uid="{00000000-0005-0000-0000-00004F310000}"/>
    <cellStyle name="Normal 142 2 4" xfId="12662" xr:uid="{00000000-0005-0000-0000-000050310000}"/>
    <cellStyle name="Normal 142 2 4 2" xfId="12663" xr:uid="{00000000-0005-0000-0000-000051310000}"/>
    <cellStyle name="Normal 142 2 4 2 2" xfId="12664" xr:uid="{00000000-0005-0000-0000-000052310000}"/>
    <cellStyle name="Normal 142 2 4 3" xfId="12665" xr:uid="{00000000-0005-0000-0000-000053310000}"/>
    <cellStyle name="Normal 142 2 5" xfId="12666" xr:uid="{00000000-0005-0000-0000-000054310000}"/>
    <cellStyle name="Normal 142 3" xfId="12667" xr:uid="{00000000-0005-0000-0000-000055310000}"/>
    <cellStyle name="Normal 142 3 2" xfId="12668" xr:uid="{00000000-0005-0000-0000-000056310000}"/>
    <cellStyle name="Normal 142 3 2 2" xfId="12669" xr:uid="{00000000-0005-0000-0000-000057310000}"/>
    <cellStyle name="Normal 142 3 2 2 2" xfId="12670" xr:uid="{00000000-0005-0000-0000-000058310000}"/>
    <cellStyle name="Normal 142 3 2 3" xfId="12671" xr:uid="{00000000-0005-0000-0000-000059310000}"/>
    <cellStyle name="Normal 142 3 2 3 2" xfId="12672" xr:uid="{00000000-0005-0000-0000-00005A310000}"/>
    <cellStyle name="Normal 142 3 2 3 2 2" xfId="12673" xr:uid="{00000000-0005-0000-0000-00005B310000}"/>
    <cellStyle name="Normal 142 3 2 3 3" xfId="12674" xr:uid="{00000000-0005-0000-0000-00005C310000}"/>
    <cellStyle name="Normal 142 3 2 4" xfId="12675" xr:uid="{00000000-0005-0000-0000-00005D310000}"/>
    <cellStyle name="Normal 142 3 3" xfId="12676" xr:uid="{00000000-0005-0000-0000-00005E310000}"/>
    <cellStyle name="Normal 142 3 3 2" xfId="12677" xr:uid="{00000000-0005-0000-0000-00005F310000}"/>
    <cellStyle name="Normal 142 3 3 2 2" xfId="12678" xr:uid="{00000000-0005-0000-0000-000060310000}"/>
    <cellStyle name="Normal 142 3 3 3" xfId="12679" xr:uid="{00000000-0005-0000-0000-000061310000}"/>
    <cellStyle name="Normal 142 3 4" xfId="12680" xr:uid="{00000000-0005-0000-0000-000062310000}"/>
    <cellStyle name="Normal 142 3 4 2" xfId="12681" xr:uid="{00000000-0005-0000-0000-000063310000}"/>
    <cellStyle name="Normal 142 3 4 2 2" xfId="12682" xr:uid="{00000000-0005-0000-0000-000064310000}"/>
    <cellStyle name="Normal 142 3 4 3" xfId="12683" xr:uid="{00000000-0005-0000-0000-000065310000}"/>
    <cellStyle name="Normal 142 3 5" xfId="12684" xr:uid="{00000000-0005-0000-0000-000066310000}"/>
    <cellStyle name="Normal 142 3 5 2" xfId="12685" xr:uid="{00000000-0005-0000-0000-000067310000}"/>
    <cellStyle name="Normal 142 3 5 2 2" xfId="12686" xr:uid="{00000000-0005-0000-0000-000068310000}"/>
    <cellStyle name="Normal 142 3 5 3" xfId="12687" xr:uid="{00000000-0005-0000-0000-000069310000}"/>
    <cellStyle name="Normal 142 3 6" xfId="12688" xr:uid="{00000000-0005-0000-0000-00006A310000}"/>
    <cellStyle name="Normal 142 4" xfId="12689" xr:uid="{00000000-0005-0000-0000-00006B310000}"/>
    <cellStyle name="Normal 142 4 2" xfId="12690" xr:uid="{00000000-0005-0000-0000-00006C310000}"/>
    <cellStyle name="Normal 142 4 2 2" xfId="12691" xr:uid="{00000000-0005-0000-0000-00006D310000}"/>
    <cellStyle name="Normal 142 4 3" xfId="12692" xr:uid="{00000000-0005-0000-0000-00006E310000}"/>
    <cellStyle name="Normal 142 5" xfId="12693" xr:uid="{00000000-0005-0000-0000-00006F310000}"/>
    <cellStyle name="Normal 142 5 2" xfId="12694" xr:uid="{00000000-0005-0000-0000-000070310000}"/>
    <cellStyle name="Normal 142 5 2 2" xfId="12695" xr:uid="{00000000-0005-0000-0000-000071310000}"/>
    <cellStyle name="Normal 142 5 3" xfId="12696" xr:uid="{00000000-0005-0000-0000-000072310000}"/>
    <cellStyle name="Normal 142 6" xfId="12697" xr:uid="{00000000-0005-0000-0000-000073310000}"/>
    <cellStyle name="Normal 142 6 2" xfId="12698" xr:uid="{00000000-0005-0000-0000-000074310000}"/>
    <cellStyle name="Normal 142 6 2 2" xfId="12699" xr:uid="{00000000-0005-0000-0000-000075310000}"/>
    <cellStyle name="Normal 142 6 3" xfId="12700" xr:uid="{00000000-0005-0000-0000-000076310000}"/>
    <cellStyle name="Normal 142 7" xfId="12701" xr:uid="{00000000-0005-0000-0000-000077310000}"/>
    <cellStyle name="Normal 143" xfId="12702" xr:uid="{00000000-0005-0000-0000-000078310000}"/>
    <cellStyle name="Normal 143 2" xfId="12703" xr:uid="{00000000-0005-0000-0000-000079310000}"/>
    <cellStyle name="Normal 143 2 2" xfId="12704" xr:uid="{00000000-0005-0000-0000-00007A310000}"/>
    <cellStyle name="Normal 143 2 2 2" xfId="12705" xr:uid="{00000000-0005-0000-0000-00007B310000}"/>
    <cellStyle name="Normal 143 2 3" xfId="12706" xr:uid="{00000000-0005-0000-0000-00007C310000}"/>
    <cellStyle name="Normal 143 2 3 2" xfId="12707" xr:uid="{00000000-0005-0000-0000-00007D310000}"/>
    <cellStyle name="Normal 143 2 3 2 2" xfId="12708" xr:uid="{00000000-0005-0000-0000-00007E310000}"/>
    <cellStyle name="Normal 143 2 3 3" xfId="12709" xr:uid="{00000000-0005-0000-0000-00007F310000}"/>
    <cellStyle name="Normal 143 2 4" xfId="12710" xr:uid="{00000000-0005-0000-0000-000080310000}"/>
    <cellStyle name="Normal 143 2 4 2" xfId="12711" xr:uid="{00000000-0005-0000-0000-000081310000}"/>
    <cellStyle name="Normal 143 2 4 2 2" xfId="12712" xr:uid="{00000000-0005-0000-0000-000082310000}"/>
    <cellStyle name="Normal 143 2 4 3" xfId="12713" xr:uid="{00000000-0005-0000-0000-000083310000}"/>
    <cellStyle name="Normal 143 2 5" xfId="12714" xr:uid="{00000000-0005-0000-0000-000084310000}"/>
    <cellStyle name="Normal 143 3" xfId="12715" xr:uid="{00000000-0005-0000-0000-000085310000}"/>
    <cellStyle name="Normal 143 3 2" xfId="12716" xr:uid="{00000000-0005-0000-0000-000086310000}"/>
    <cellStyle name="Normal 143 3 2 2" xfId="12717" xr:uid="{00000000-0005-0000-0000-000087310000}"/>
    <cellStyle name="Normal 143 3 2 2 2" xfId="12718" xr:uid="{00000000-0005-0000-0000-000088310000}"/>
    <cellStyle name="Normal 143 3 2 3" xfId="12719" xr:uid="{00000000-0005-0000-0000-000089310000}"/>
    <cellStyle name="Normal 143 3 2 3 2" xfId="12720" xr:uid="{00000000-0005-0000-0000-00008A310000}"/>
    <cellStyle name="Normal 143 3 2 3 2 2" xfId="12721" xr:uid="{00000000-0005-0000-0000-00008B310000}"/>
    <cellStyle name="Normal 143 3 2 3 3" xfId="12722" xr:uid="{00000000-0005-0000-0000-00008C310000}"/>
    <cellStyle name="Normal 143 3 2 4" xfId="12723" xr:uid="{00000000-0005-0000-0000-00008D310000}"/>
    <cellStyle name="Normal 143 3 3" xfId="12724" xr:uid="{00000000-0005-0000-0000-00008E310000}"/>
    <cellStyle name="Normal 143 3 3 2" xfId="12725" xr:uid="{00000000-0005-0000-0000-00008F310000}"/>
    <cellStyle name="Normal 143 3 3 2 2" xfId="12726" xr:uid="{00000000-0005-0000-0000-000090310000}"/>
    <cellStyle name="Normal 143 3 3 3" xfId="12727" xr:uid="{00000000-0005-0000-0000-000091310000}"/>
    <cellStyle name="Normal 143 3 4" xfId="12728" xr:uid="{00000000-0005-0000-0000-000092310000}"/>
    <cellStyle name="Normal 143 3 4 2" xfId="12729" xr:uid="{00000000-0005-0000-0000-000093310000}"/>
    <cellStyle name="Normal 143 3 4 2 2" xfId="12730" xr:uid="{00000000-0005-0000-0000-000094310000}"/>
    <cellStyle name="Normal 143 3 4 3" xfId="12731" xr:uid="{00000000-0005-0000-0000-000095310000}"/>
    <cellStyle name="Normal 143 3 5" xfId="12732" xr:uid="{00000000-0005-0000-0000-000096310000}"/>
    <cellStyle name="Normal 143 3 5 2" xfId="12733" xr:uid="{00000000-0005-0000-0000-000097310000}"/>
    <cellStyle name="Normal 143 3 5 2 2" xfId="12734" xr:uid="{00000000-0005-0000-0000-000098310000}"/>
    <cellStyle name="Normal 143 3 5 3" xfId="12735" xr:uid="{00000000-0005-0000-0000-000099310000}"/>
    <cellStyle name="Normal 143 3 6" xfId="12736" xr:uid="{00000000-0005-0000-0000-00009A310000}"/>
    <cellStyle name="Normal 143 4" xfId="12737" xr:uid="{00000000-0005-0000-0000-00009B310000}"/>
    <cellStyle name="Normal 143 4 2" xfId="12738" xr:uid="{00000000-0005-0000-0000-00009C310000}"/>
    <cellStyle name="Normal 143 4 2 2" xfId="12739" xr:uid="{00000000-0005-0000-0000-00009D310000}"/>
    <cellStyle name="Normal 143 4 3" xfId="12740" xr:uid="{00000000-0005-0000-0000-00009E310000}"/>
    <cellStyle name="Normal 143 5" xfId="12741" xr:uid="{00000000-0005-0000-0000-00009F310000}"/>
    <cellStyle name="Normal 143 5 2" xfId="12742" xr:uid="{00000000-0005-0000-0000-0000A0310000}"/>
    <cellStyle name="Normal 143 5 2 2" xfId="12743" xr:uid="{00000000-0005-0000-0000-0000A1310000}"/>
    <cellStyle name="Normal 143 5 3" xfId="12744" xr:uid="{00000000-0005-0000-0000-0000A2310000}"/>
    <cellStyle name="Normal 143 6" xfId="12745" xr:uid="{00000000-0005-0000-0000-0000A3310000}"/>
    <cellStyle name="Normal 143 6 2" xfId="12746" xr:uid="{00000000-0005-0000-0000-0000A4310000}"/>
    <cellStyle name="Normal 143 6 2 2" xfId="12747" xr:uid="{00000000-0005-0000-0000-0000A5310000}"/>
    <cellStyle name="Normal 143 6 3" xfId="12748" xr:uid="{00000000-0005-0000-0000-0000A6310000}"/>
    <cellStyle name="Normal 143 7" xfId="12749" xr:uid="{00000000-0005-0000-0000-0000A7310000}"/>
    <cellStyle name="Normal 144" xfId="12750" xr:uid="{00000000-0005-0000-0000-0000A8310000}"/>
    <cellStyle name="Normal 144 2" xfId="12751" xr:uid="{00000000-0005-0000-0000-0000A9310000}"/>
    <cellStyle name="Normal 144 2 2" xfId="12752" xr:uid="{00000000-0005-0000-0000-0000AA310000}"/>
    <cellStyle name="Normal 144 2 2 2" xfId="12753" xr:uid="{00000000-0005-0000-0000-0000AB310000}"/>
    <cellStyle name="Normal 144 2 3" xfId="12754" xr:uid="{00000000-0005-0000-0000-0000AC310000}"/>
    <cellStyle name="Normal 144 2 3 2" xfId="12755" xr:uid="{00000000-0005-0000-0000-0000AD310000}"/>
    <cellStyle name="Normal 144 2 3 2 2" xfId="12756" xr:uid="{00000000-0005-0000-0000-0000AE310000}"/>
    <cellStyle name="Normal 144 2 3 3" xfId="12757" xr:uid="{00000000-0005-0000-0000-0000AF310000}"/>
    <cellStyle name="Normal 144 2 4" xfId="12758" xr:uid="{00000000-0005-0000-0000-0000B0310000}"/>
    <cellStyle name="Normal 144 2 4 2" xfId="12759" xr:uid="{00000000-0005-0000-0000-0000B1310000}"/>
    <cellStyle name="Normal 144 2 4 2 2" xfId="12760" xr:uid="{00000000-0005-0000-0000-0000B2310000}"/>
    <cellStyle name="Normal 144 2 4 3" xfId="12761" xr:uid="{00000000-0005-0000-0000-0000B3310000}"/>
    <cellStyle name="Normal 144 2 5" xfId="12762" xr:uid="{00000000-0005-0000-0000-0000B4310000}"/>
    <cellStyle name="Normal 144 3" xfId="12763" xr:uid="{00000000-0005-0000-0000-0000B5310000}"/>
    <cellStyle name="Normal 144 3 2" xfId="12764" xr:uid="{00000000-0005-0000-0000-0000B6310000}"/>
    <cellStyle name="Normal 144 3 2 2" xfId="12765" xr:uid="{00000000-0005-0000-0000-0000B7310000}"/>
    <cellStyle name="Normal 144 3 2 2 2" xfId="12766" xr:uid="{00000000-0005-0000-0000-0000B8310000}"/>
    <cellStyle name="Normal 144 3 2 3" xfId="12767" xr:uid="{00000000-0005-0000-0000-0000B9310000}"/>
    <cellStyle name="Normal 144 3 2 3 2" xfId="12768" xr:uid="{00000000-0005-0000-0000-0000BA310000}"/>
    <cellStyle name="Normal 144 3 2 3 2 2" xfId="12769" xr:uid="{00000000-0005-0000-0000-0000BB310000}"/>
    <cellStyle name="Normal 144 3 2 3 3" xfId="12770" xr:uid="{00000000-0005-0000-0000-0000BC310000}"/>
    <cellStyle name="Normal 144 3 2 4" xfId="12771" xr:uid="{00000000-0005-0000-0000-0000BD310000}"/>
    <cellStyle name="Normal 144 3 3" xfId="12772" xr:uid="{00000000-0005-0000-0000-0000BE310000}"/>
    <cellStyle name="Normal 144 3 3 2" xfId="12773" xr:uid="{00000000-0005-0000-0000-0000BF310000}"/>
    <cellStyle name="Normal 144 3 3 2 2" xfId="12774" xr:uid="{00000000-0005-0000-0000-0000C0310000}"/>
    <cellStyle name="Normal 144 3 3 3" xfId="12775" xr:uid="{00000000-0005-0000-0000-0000C1310000}"/>
    <cellStyle name="Normal 144 3 4" xfId="12776" xr:uid="{00000000-0005-0000-0000-0000C2310000}"/>
    <cellStyle name="Normal 144 3 4 2" xfId="12777" xr:uid="{00000000-0005-0000-0000-0000C3310000}"/>
    <cellStyle name="Normal 144 3 4 2 2" xfId="12778" xr:uid="{00000000-0005-0000-0000-0000C4310000}"/>
    <cellStyle name="Normal 144 3 4 3" xfId="12779" xr:uid="{00000000-0005-0000-0000-0000C5310000}"/>
    <cellStyle name="Normal 144 3 5" xfId="12780" xr:uid="{00000000-0005-0000-0000-0000C6310000}"/>
    <cellStyle name="Normal 144 3 5 2" xfId="12781" xr:uid="{00000000-0005-0000-0000-0000C7310000}"/>
    <cellStyle name="Normal 144 3 5 2 2" xfId="12782" xr:uid="{00000000-0005-0000-0000-0000C8310000}"/>
    <cellStyle name="Normal 144 3 5 3" xfId="12783" xr:uid="{00000000-0005-0000-0000-0000C9310000}"/>
    <cellStyle name="Normal 144 3 6" xfId="12784" xr:uid="{00000000-0005-0000-0000-0000CA310000}"/>
    <cellStyle name="Normal 144 4" xfId="12785" xr:uid="{00000000-0005-0000-0000-0000CB310000}"/>
    <cellStyle name="Normal 144 4 2" xfId="12786" xr:uid="{00000000-0005-0000-0000-0000CC310000}"/>
    <cellStyle name="Normal 144 4 2 2" xfId="12787" xr:uid="{00000000-0005-0000-0000-0000CD310000}"/>
    <cellStyle name="Normal 144 4 3" xfId="12788" xr:uid="{00000000-0005-0000-0000-0000CE310000}"/>
    <cellStyle name="Normal 144 5" xfId="12789" xr:uid="{00000000-0005-0000-0000-0000CF310000}"/>
    <cellStyle name="Normal 144 5 2" xfId="12790" xr:uid="{00000000-0005-0000-0000-0000D0310000}"/>
    <cellStyle name="Normal 144 5 2 2" xfId="12791" xr:uid="{00000000-0005-0000-0000-0000D1310000}"/>
    <cellStyle name="Normal 144 5 3" xfId="12792" xr:uid="{00000000-0005-0000-0000-0000D2310000}"/>
    <cellStyle name="Normal 144 6" xfId="12793" xr:uid="{00000000-0005-0000-0000-0000D3310000}"/>
    <cellStyle name="Normal 144 6 2" xfId="12794" xr:uid="{00000000-0005-0000-0000-0000D4310000}"/>
    <cellStyle name="Normal 144 6 2 2" xfId="12795" xr:uid="{00000000-0005-0000-0000-0000D5310000}"/>
    <cellStyle name="Normal 144 6 3" xfId="12796" xr:uid="{00000000-0005-0000-0000-0000D6310000}"/>
    <cellStyle name="Normal 144 7" xfId="12797" xr:uid="{00000000-0005-0000-0000-0000D7310000}"/>
    <cellStyle name="Normal 145" xfId="12798" xr:uid="{00000000-0005-0000-0000-0000D8310000}"/>
    <cellStyle name="Normal 145 2" xfId="12799" xr:uid="{00000000-0005-0000-0000-0000D9310000}"/>
    <cellStyle name="Normal 145 2 2" xfId="12800" xr:uid="{00000000-0005-0000-0000-0000DA310000}"/>
    <cellStyle name="Normal 145 2 2 2" xfId="12801" xr:uid="{00000000-0005-0000-0000-0000DB310000}"/>
    <cellStyle name="Normal 145 2 3" xfId="12802" xr:uid="{00000000-0005-0000-0000-0000DC310000}"/>
    <cellStyle name="Normal 145 2 3 2" xfId="12803" xr:uid="{00000000-0005-0000-0000-0000DD310000}"/>
    <cellStyle name="Normal 145 2 3 2 2" xfId="12804" xr:uid="{00000000-0005-0000-0000-0000DE310000}"/>
    <cellStyle name="Normal 145 2 3 3" xfId="12805" xr:uid="{00000000-0005-0000-0000-0000DF310000}"/>
    <cellStyle name="Normal 145 2 4" xfId="12806" xr:uid="{00000000-0005-0000-0000-0000E0310000}"/>
    <cellStyle name="Normal 145 2 4 2" xfId="12807" xr:uid="{00000000-0005-0000-0000-0000E1310000}"/>
    <cellStyle name="Normal 145 2 4 2 2" xfId="12808" xr:uid="{00000000-0005-0000-0000-0000E2310000}"/>
    <cellStyle name="Normal 145 2 4 3" xfId="12809" xr:uid="{00000000-0005-0000-0000-0000E3310000}"/>
    <cellStyle name="Normal 145 2 5" xfId="12810" xr:uid="{00000000-0005-0000-0000-0000E4310000}"/>
    <cellStyle name="Normal 145 3" xfId="12811" xr:uid="{00000000-0005-0000-0000-0000E5310000}"/>
    <cellStyle name="Normal 145 3 2" xfId="12812" xr:uid="{00000000-0005-0000-0000-0000E6310000}"/>
    <cellStyle name="Normal 145 3 2 2" xfId="12813" xr:uid="{00000000-0005-0000-0000-0000E7310000}"/>
    <cellStyle name="Normal 145 3 2 2 2" xfId="12814" xr:uid="{00000000-0005-0000-0000-0000E8310000}"/>
    <cellStyle name="Normal 145 3 2 3" xfId="12815" xr:uid="{00000000-0005-0000-0000-0000E9310000}"/>
    <cellStyle name="Normal 145 3 2 3 2" xfId="12816" xr:uid="{00000000-0005-0000-0000-0000EA310000}"/>
    <cellStyle name="Normal 145 3 2 3 2 2" xfId="12817" xr:uid="{00000000-0005-0000-0000-0000EB310000}"/>
    <cellStyle name="Normal 145 3 2 3 3" xfId="12818" xr:uid="{00000000-0005-0000-0000-0000EC310000}"/>
    <cellStyle name="Normal 145 3 2 4" xfId="12819" xr:uid="{00000000-0005-0000-0000-0000ED310000}"/>
    <cellStyle name="Normal 145 3 3" xfId="12820" xr:uid="{00000000-0005-0000-0000-0000EE310000}"/>
    <cellStyle name="Normal 145 3 3 2" xfId="12821" xr:uid="{00000000-0005-0000-0000-0000EF310000}"/>
    <cellStyle name="Normal 145 3 3 2 2" xfId="12822" xr:uid="{00000000-0005-0000-0000-0000F0310000}"/>
    <cellStyle name="Normal 145 3 3 3" xfId="12823" xr:uid="{00000000-0005-0000-0000-0000F1310000}"/>
    <cellStyle name="Normal 145 3 4" xfId="12824" xr:uid="{00000000-0005-0000-0000-0000F2310000}"/>
    <cellStyle name="Normal 145 3 4 2" xfId="12825" xr:uid="{00000000-0005-0000-0000-0000F3310000}"/>
    <cellStyle name="Normal 145 3 4 2 2" xfId="12826" xr:uid="{00000000-0005-0000-0000-0000F4310000}"/>
    <cellStyle name="Normal 145 3 4 3" xfId="12827" xr:uid="{00000000-0005-0000-0000-0000F5310000}"/>
    <cellStyle name="Normal 145 3 5" xfId="12828" xr:uid="{00000000-0005-0000-0000-0000F6310000}"/>
    <cellStyle name="Normal 145 3 5 2" xfId="12829" xr:uid="{00000000-0005-0000-0000-0000F7310000}"/>
    <cellStyle name="Normal 145 3 5 2 2" xfId="12830" xr:uid="{00000000-0005-0000-0000-0000F8310000}"/>
    <cellStyle name="Normal 145 3 5 3" xfId="12831" xr:uid="{00000000-0005-0000-0000-0000F9310000}"/>
    <cellStyle name="Normal 145 3 6" xfId="12832" xr:uid="{00000000-0005-0000-0000-0000FA310000}"/>
    <cellStyle name="Normal 145 4" xfId="12833" xr:uid="{00000000-0005-0000-0000-0000FB310000}"/>
    <cellStyle name="Normal 145 4 2" xfId="12834" xr:uid="{00000000-0005-0000-0000-0000FC310000}"/>
    <cellStyle name="Normal 145 4 2 2" xfId="12835" xr:uid="{00000000-0005-0000-0000-0000FD310000}"/>
    <cellStyle name="Normal 145 4 3" xfId="12836" xr:uid="{00000000-0005-0000-0000-0000FE310000}"/>
    <cellStyle name="Normal 145 5" xfId="12837" xr:uid="{00000000-0005-0000-0000-0000FF310000}"/>
    <cellStyle name="Normal 145 5 2" xfId="12838" xr:uid="{00000000-0005-0000-0000-000000320000}"/>
    <cellStyle name="Normal 145 5 2 2" xfId="12839" xr:uid="{00000000-0005-0000-0000-000001320000}"/>
    <cellStyle name="Normal 145 5 3" xfId="12840" xr:uid="{00000000-0005-0000-0000-000002320000}"/>
    <cellStyle name="Normal 145 6" xfId="12841" xr:uid="{00000000-0005-0000-0000-000003320000}"/>
    <cellStyle name="Normal 145 6 2" xfId="12842" xr:uid="{00000000-0005-0000-0000-000004320000}"/>
    <cellStyle name="Normal 145 6 2 2" xfId="12843" xr:uid="{00000000-0005-0000-0000-000005320000}"/>
    <cellStyle name="Normal 145 6 3" xfId="12844" xr:uid="{00000000-0005-0000-0000-000006320000}"/>
    <cellStyle name="Normal 145 7" xfId="12845" xr:uid="{00000000-0005-0000-0000-000007320000}"/>
    <cellStyle name="Normal 146" xfId="12846" xr:uid="{00000000-0005-0000-0000-000008320000}"/>
    <cellStyle name="Normal 146 2" xfId="12847" xr:uid="{00000000-0005-0000-0000-000009320000}"/>
    <cellStyle name="Normal 146 2 2" xfId="12848" xr:uid="{00000000-0005-0000-0000-00000A320000}"/>
    <cellStyle name="Normal 146 2 2 2" xfId="12849" xr:uid="{00000000-0005-0000-0000-00000B320000}"/>
    <cellStyle name="Normal 146 2 3" xfId="12850" xr:uid="{00000000-0005-0000-0000-00000C320000}"/>
    <cellStyle name="Normal 146 2 3 2" xfId="12851" xr:uid="{00000000-0005-0000-0000-00000D320000}"/>
    <cellStyle name="Normal 146 2 3 2 2" xfId="12852" xr:uid="{00000000-0005-0000-0000-00000E320000}"/>
    <cellStyle name="Normal 146 2 3 3" xfId="12853" xr:uid="{00000000-0005-0000-0000-00000F320000}"/>
    <cellStyle name="Normal 146 2 4" xfId="12854" xr:uid="{00000000-0005-0000-0000-000010320000}"/>
    <cellStyle name="Normal 146 2 4 2" xfId="12855" xr:uid="{00000000-0005-0000-0000-000011320000}"/>
    <cellStyle name="Normal 146 2 4 2 2" xfId="12856" xr:uid="{00000000-0005-0000-0000-000012320000}"/>
    <cellStyle name="Normal 146 2 4 3" xfId="12857" xr:uid="{00000000-0005-0000-0000-000013320000}"/>
    <cellStyle name="Normal 146 2 5" xfId="12858" xr:uid="{00000000-0005-0000-0000-000014320000}"/>
    <cellStyle name="Normal 146 3" xfId="12859" xr:uid="{00000000-0005-0000-0000-000015320000}"/>
    <cellStyle name="Normal 146 3 2" xfId="12860" xr:uid="{00000000-0005-0000-0000-000016320000}"/>
    <cellStyle name="Normal 146 3 2 2" xfId="12861" xr:uid="{00000000-0005-0000-0000-000017320000}"/>
    <cellStyle name="Normal 146 3 2 2 2" xfId="12862" xr:uid="{00000000-0005-0000-0000-000018320000}"/>
    <cellStyle name="Normal 146 3 2 3" xfId="12863" xr:uid="{00000000-0005-0000-0000-000019320000}"/>
    <cellStyle name="Normal 146 3 2 3 2" xfId="12864" xr:uid="{00000000-0005-0000-0000-00001A320000}"/>
    <cellStyle name="Normal 146 3 2 3 2 2" xfId="12865" xr:uid="{00000000-0005-0000-0000-00001B320000}"/>
    <cellStyle name="Normal 146 3 2 3 3" xfId="12866" xr:uid="{00000000-0005-0000-0000-00001C320000}"/>
    <cellStyle name="Normal 146 3 2 4" xfId="12867" xr:uid="{00000000-0005-0000-0000-00001D320000}"/>
    <cellStyle name="Normal 146 3 3" xfId="12868" xr:uid="{00000000-0005-0000-0000-00001E320000}"/>
    <cellStyle name="Normal 146 3 3 2" xfId="12869" xr:uid="{00000000-0005-0000-0000-00001F320000}"/>
    <cellStyle name="Normal 146 3 3 2 2" xfId="12870" xr:uid="{00000000-0005-0000-0000-000020320000}"/>
    <cellStyle name="Normal 146 3 3 3" xfId="12871" xr:uid="{00000000-0005-0000-0000-000021320000}"/>
    <cellStyle name="Normal 146 3 4" xfId="12872" xr:uid="{00000000-0005-0000-0000-000022320000}"/>
    <cellStyle name="Normal 146 3 4 2" xfId="12873" xr:uid="{00000000-0005-0000-0000-000023320000}"/>
    <cellStyle name="Normal 146 3 4 2 2" xfId="12874" xr:uid="{00000000-0005-0000-0000-000024320000}"/>
    <cellStyle name="Normal 146 3 4 3" xfId="12875" xr:uid="{00000000-0005-0000-0000-000025320000}"/>
    <cellStyle name="Normal 146 3 5" xfId="12876" xr:uid="{00000000-0005-0000-0000-000026320000}"/>
    <cellStyle name="Normal 146 3 5 2" xfId="12877" xr:uid="{00000000-0005-0000-0000-000027320000}"/>
    <cellStyle name="Normal 146 3 5 2 2" xfId="12878" xr:uid="{00000000-0005-0000-0000-000028320000}"/>
    <cellStyle name="Normal 146 3 5 3" xfId="12879" xr:uid="{00000000-0005-0000-0000-000029320000}"/>
    <cellStyle name="Normal 146 3 6" xfId="12880" xr:uid="{00000000-0005-0000-0000-00002A320000}"/>
    <cellStyle name="Normal 146 4" xfId="12881" xr:uid="{00000000-0005-0000-0000-00002B320000}"/>
    <cellStyle name="Normal 146 4 2" xfId="12882" xr:uid="{00000000-0005-0000-0000-00002C320000}"/>
    <cellStyle name="Normal 146 4 2 2" xfId="12883" xr:uid="{00000000-0005-0000-0000-00002D320000}"/>
    <cellStyle name="Normal 146 4 3" xfId="12884" xr:uid="{00000000-0005-0000-0000-00002E320000}"/>
    <cellStyle name="Normal 146 5" xfId="12885" xr:uid="{00000000-0005-0000-0000-00002F320000}"/>
    <cellStyle name="Normal 146 5 2" xfId="12886" xr:uid="{00000000-0005-0000-0000-000030320000}"/>
    <cellStyle name="Normal 146 5 2 2" xfId="12887" xr:uid="{00000000-0005-0000-0000-000031320000}"/>
    <cellStyle name="Normal 146 5 3" xfId="12888" xr:uid="{00000000-0005-0000-0000-000032320000}"/>
    <cellStyle name="Normal 146 6" xfId="12889" xr:uid="{00000000-0005-0000-0000-000033320000}"/>
    <cellStyle name="Normal 146 6 2" xfId="12890" xr:uid="{00000000-0005-0000-0000-000034320000}"/>
    <cellStyle name="Normal 146 6 2 2" xfId="12891" xr:uid="{00000000-0005-0000-0000-000035320000}"/>
    <cellStyle name="Normal 146 6 3" xfId="12892" xr:uid="{00000000-0005-0000-0000-000036320000}"/>
    <cellStyle name="Normal 146 7" xfId="12893" xr:uid="{00000000-0005-0000-0000-000037320000}"/>
    <cellStyle name="Normal 147" xfId="12894" xr:uid="{00000000-0005-0000-0000-000038320000}"/>
    <cellStyle name="Normal 147 2" xfId="12895" xr:uid="{00000000-0005-0000-0000-000039320000}"/>
    <cellStyle name="Normal 147 2 2" xfId="12896" xr:uid="{00000000-0005-0000-0000-00003A320000}"/>
    <cellStyle name="Normal 147 2 2 2" xfId="12897" xr:uid="{00000000-0005-0000-0000-00003B320000}"/>
    <cellStyle name="Normal 147 2 3" xfId="12898" xr:uid="{00000000-0005-0000-0000-00003C320000}"/>
    <cellStyle name="Normal 147 2 3 2" xfId="12899" xr:uid="{00000000-0005-0000-0000-00003D320000}"/>
    <cellStyle name="Normal 147 2 3 2 2" xfId="12900" xr:uid="{00000000-0005-0000-0000-00003E320000}"/>
    <cellStyle name="Normal 147 2 3 3" xfId="12901" xr:uid="{00000000-0005-0000-0000-00003F320000}"/>
    <cellStyle name="Normal 147 2 4" xfId="12902" xr:uid="{00000000-0005-0000-0000-000040320000}"/>
    <cellStyle name="Normal 147 2 4 2" xfId="12903" xr:uid="{00000000-0005-0000-0000-000041320000}"/>
    <cellStyle name="Normal 147 2 4 2 2" xfId="12904" xr:uid="{00000000-0005-0000-0000-000042320000}"/>
    <cellStyle name="Normal 147 2 4 3" xfId="12905" xr:uid="{00000000-0005-0000-0000-000043320000}"/>
    <cellStyle name="Normal 147 2 5" xfId="12906" xr:uid="{00000000-0005-0000-0000-000044320000}"/>
    <cellStyle name="Normal 147 3" xfId="12907" xr:uid="{00000000-0005-0000-0000-000045320000}"/>
    <cellStyle name="Normal 147 3 2" xfId="12908" xr:uid="{00000000-0005-0000-0000-000046320000}"/>
    <cellStyle name="Normal 147 3 2 2" xfId="12909" xr:uid="{00000000-0005-0000-0000-000047320000}"/>
    <cellStyle name="Normal 147 3 2 2 2" xfId="12910" xr:uid="{00000000-0005-0000-0000-000048320000}"/>
    <cellStyle name="Normal 147 3 2 3" xfId="12911" xr:uid="{00000000-0005-0000-0000-000049320000}"/>
    <cellStyle name="Normal 147 3 2 3 2" xfId="12912" xr:uid="{00000000-0005-0000-0000-00004A320000}"/>
    <cellStyle name="Normal 147 3 2 3 2 2" xfId="12913" xr:uid="{00000000-0005-0000-0000-00004B320000}"/>
    <cellStyle name="Normal 147 3 2 3 3" xfId="12914" xr:uid="{00000000-0005-0000-0000-00004C320000}"/>
    <cellStyle name="Normal 147 3 2 4" xfId="12915" xr:uid="{00000000-0005-0000-0000-00004D320000}"/>
    <cellStyle name="Normal 147 3 3" xfId="12916" xr:uid="{00000000-0005-0000-0000-00004E320000}"/>
    <cellStyle name="Normal 147 3 3 2" xfId="12917" xr:uid="{00000000-0005-0000-0000-00004F320000}"/>
    <cellStyle name="Normal 147 3 3 2 2" xfId="12918" xr:uid="{00000000-0005-0000-0000-000050320000}"/>
    <cellStyle name="Normal 147 3 3 3" xfId="12919" xr:uid="{00000000-0005-0000-0000-000051320000}"/>
    <cellStyle name="Normal 147 3 4" xfId="12920" xr:uid="{00000000-0005-0000-0000-000052320000}"/>
    <cellStyle name="Normal 147 3 4 2" xfId="12921" xr:uid="{00000000-0005-0000-0000-000053320000}"/>
    <cellStyle name="Normal 147 3 4 2 2" xfId="12922" xr:uid="{00000000-0005-0000-0000-000054320000}"/>
    <cellStyle name="Normal 147 3 4 3" xfId="12923" xr:uid="{00000000-0005-0000-0000-000055320000}"/>
    <cellStyle name="Normal 147 3 5" xfId="12924" xr:uid="{00000000-0005-0000-0000-000056320000}"/>
    <cellStyle name="Normal 147 3 5 2" xfId="12925" xr:uid="{00000000-0005-0000-0000-000057320000}"/>
    <cellStyle name="Normal 147 3 5 2 2" xfId="12926" xr:uid="{00000000-0005-0000-0000-000058320000}"/>
    <cellStyle name="Normal 147 3 5 3" xfId="12927" xr:uid="{00000000-0005-0000-0000-000059320000}"/>
    <cellStyle name="Normal 147 3 6" xfId="12928" xr:uid="{00000000-0005-0000-0000-00005A320000}"/>
    <cellStyle name="Normal 147 4" xfId="12929" xr:uid="{00000000-0005-0000-0000-00005B320000}"/>
    <cellStyle name="Normal 147 4 2" xfId="12930" xr:uid="{00000000-0005-0000-0000-00005C320000}"/>
    <cellStyle name="Normal 147 4 2 2" xfId="12931" xr:uid="{00000000-0005-0000-0000-00005D320000}"/>
    <cellStyle name="Normal 147 4 3" xfId="12932" xr:uid="{00000000-0005-0000-0000-00005E320000}"/>
    <cellStyle name="Normal 147 5" xfId="12933" xr:uid="{00000000-0005-0000-0000-00005F320000}"/>
    <cellStyle name="Normal 147 5 2" xfId="12934" xr:uid="{00000000-0005-0000-0000-000060320000}"/>
    <cellStyle name="Normal 147 5 2 2" xfId="12935" xr:uid="{00000000-0005-0000-0000-000061320000}"/>
    <cellStyle name="Normal 147 5 3" xfId="12936" xr:uid="{00000000-0005-0000-0000-000062320000}"/>
    <cellStyle name="Normal 147 6" xfId="12937" xr:uid="{00000000-0005-0000-0000-000063320000}"/>
    <cellStyle name="Normal 147 6 2" xfId="12938" xr:uid="{00000000-0005-0000-0000-000064320000}"/>
    <cellStyle name="Normal 147 6 2 2" xfId="12939" xr:uid="{00000000-0005-0000-0000-000065320000}"/>
    <cellStyle name="Normal 147 6 3" xfId="12940" xr:uid="{00000000-0005-0000-0000-000066320000}"/>
    <cellStyle name="Normal 147 7" xfId="12941" xr:uid="{00000000-0005-0000-0000-000067320000}"/>
    <cellStyle name="Normal 148" xfId="12942" xr:uid="{00000000-0005-0000-0000-000068320000}"/>
    <cellStyle name="Normal 148 2" xfId="12943" xr:uid="{00000000-0005-0000-0000-000069320000}"/>
    <cellStyle name="Normal 148 2 2" xfId="12944" xr:uid="{00000000-0005-0000-0000-00006A320000}"/>
    <cellStyle name="Normal 148 2 2 2" xfId="12945" xr:uid="{00000000-0005-0000-0000-00006B320000}"/>
    <cellStyle name="Normal 148 2 3" xfId="12946" xr:uid="{00000000-0005-0000-0000-00006C320000}"/>
    <cellStyle name="Normal 148 2 3 2" xfId="12947" xr:uid="{00000000-0005-0000-0000-00006D320000}"/>
    <cellStyle name="Normal 148 2 3 2 2" xfId="12948" xr:uid="{00000000-0005-0000-0000-00006E320000}"/>
    <cellStyle name="Normal 148 2 3 3" xfId="12949" xr:uid="{00000000-0005-0000-0000-00006F320000}"/>
    <cellStyle name="Normal 148 2 4" xfId="12950" xr:uid="{00000000-0005-0000-0000-000070320000}"/>
    <cellStyle name="Normal 148 2 4 2" xfId="12951" xr:uid="{00000000-0005-0000-0000-000071320000}"/>
    <cellStyle name="Normal 148 2 4 2 2" xfId="12952" xr:uid="{00000000-0005-0000-0000-000072320000}"/>
    <cellStyle name="Normal 148 2 4 3" xfId="12953" xr:uid="{00000000-0005-0000-0000-000073320000}"/>
    <cellStyle name="Normal 148 2 5" xfId="12954" xr:uid="{00000000-0005-0000-0000-000074320000}"/>
    <cellStyle name="Normal 148 3" xfId="12955" xr:uid="{00000000-0005-0000-0000-000075320000}"/>
    <cellStyle name="Normal 148 3 2" xfId="12956" xr:uid="{00000000-0005-0000-0000-000076320000}"/>
    <cellStyle name="Normal 148 3 2 2" xfId="12957" xr:uid="{00000000-0005-0000-0000-000077320000}"/>
    <cellStyle name="Normal 148 3 2 2 2" xfId="12958" xr:uid="{00000000-0005-0000-0000-000078320000}"/>
    <cellStyle name="Normal 148 3 2 3" xfId="12959" xr:uid="{00000000-0005-0000-0000-000079320000}"/>
    <cellStyle name="Normal 148 3 2 3 2" xfId="12960" xr:uid="{00000000-0005-0000-0000-00007A320000}"/>
    <cellStyle name="Normal 148 3 2 3 2 2" xfId="12961" xr:uid="{00000000-0005-0000-0000-00007B320000}"/>
    <cellStyle name="Normal 148 3 2 3 3" xfId="12962" xr:uid="{00000000-0005-0000-0000-00007C320000}"/>
    <cellStyle name="Normal 148 3 2 4" xfId="12963" xr:uid="{00000000-0005-0000-0000-00007D320000}"/>
    <cellStyle name="Normal 148 3 3" xfId="12964" xr:uid="{00000000-0005-0000-0000-00007E320000}"/>
    <cellStyle name="Normal 148 3 3 2" xfId="12965" xr:uid="{00000000-0005-0000-0000-00007F320000}"/>
    <cellStyle name="Normal 148 3 3 2 2" xfId="12966" xr:uid="{00000000-0005-0000-0000-000080320000}"/>
    <cellStyle name="Normal 148 3 3 3" xfId="12967" xr:uid="{00000000-0005-0000-0000-000081320000}"/>
    <cellStyle name="Normal 148 3 4" xfId="12968" xr:uid="{00000000-0005-0000-0000-000082320000}"/>
    <cellStyle name="Normal 148 3 4 2" xfId="12969" xr:uid="{00000000-0005-0000-0000-000083320000}"/>
    <cellStyle name="Normal 148 3 4 2 2" xfId="12970" xr:uid="{00000000-0005-0000-0000-000084320000}"/>
    <cellStyle name="Normal 148 3 4 3" xfId="12971" xr:uid="{00000000-0005-0000-0000-000085320000}"/>
    <cellStyle name="Normal 148 3 5" xfId="12972" xr:uid="{00000000-0005-0000-0000-000086320000}"/>
    <cellStyle name="Normal 148 3 5 2" xfId="12973" xr:uid="{00000000-0005-0000-0000-000087320000}"/>
    <cellStyle name="Normal 148 3 5 2 2" xfId="12974" xr:uid="{00000000-0005-0000-0000-000088320000}"/>
    <cellStyle name="Normal 148 3 5 3" xfId="12975" xr:uid="{00000000-0005-0000-0000-000089320000}"/>
    <cellStyle name="Normal 148 3 6" xfId="12976" xr:uid="{00000000-0005-0000-0000-00008A320000}"/>
    <cellStyle name="Normal 148 4" xfId="12977" xr:uid="{00000000-0005-0000-0000-00008B320000}"/>
    <cellStyle name="Normal 148 4 2" xfId="12978" xr:uid="{00000000-0005-0000-0000-00008C320000}"/>
    <cellStyle name="Normal 148 4 2 2" xfId="12979" xr:uid="{00000000-0005-0000-0000-00008D320000}"/>
    <cellStyle name="Normal 148 4 3" xfId="12980" xr:uid="{00000000-0005-0000-0000-00008E320000}"/>
    <cellStyle name="Normal 148 5" xfId="12981" xr:uid="{00000000-0005-0000-0000-00008F320000}"/>
    <cellStyle name="Normal 148 5 2" xfId="12982" xr:uid="{00000000-0005-0000-0000-000090320000}"/>
    <cellStyle name="Normal 148 5 2 2" xfId="12983" xr:uid="{00000000-0005-0000-0000-000091320000}"/>
    <cellStyle name="Normal 148 5 3" xfId="12984" xr:uid="{00000000-0005-0000-0000-000092320000}"/>
    <cellStyle name="Normal 148 6" xfId="12985" xr:uid="{00000000-0005-0000-0000-000093320000}"/>
    <cellStyle name="Normal 148 6 2" xfId="12986" xr:uid="{00000000-0005-0000-0000-000094320000}"/>
    <cellStyle name="Normal 148 6 2 2" xfId="12987" xr:uid="{00000000-0005-0000-0000-000095320000}"/>
    <cellStyle name="Normal 148 6 3" xfId="12988" xr:uid="{00000000-0005-0000-0000-000096320000}"/>
    <cellStyle name="Normal 148 7" xfId="12989" xr:uid="{00000000-0005-0000-0000-000097320000}"/>
    <cellStyle name="Normal 149" xfId="12990" xr:uid="{00000000-0005-0000-0000-000098320000}"/>
    <cellStyle name="Normal 149 2" xfId="12991" xr:uid="{00000000-0005-0000-0000-000099320000}"/>
    <cellStyle name="Normal 149 2 2" xfId="12992" xr:uid="{00000000-0005-0000-0000-00009A320000}"/>
    <cellStyle name="Normal 149 2 2 2" xfId="12993" xr:uid="{00000000-0005-0000-0000-00009B320000}"/>
    <cellStyle name="Normal 149 2 3" xfId="12994" xr:uid="{00000000-0005-0000-0000-00009C320000}"/>
    <cellStyle name="Normal 149 2 3 2" xfId="12995" xr:uid="{00000000-0005-0000-0000-00009D320000}"/>
    <cellStyle name="Normal 149 2 3 2 2" xfId="12996" xr:uid="{00000000-0005-0000-0000-00009E320000}"/>
    <cellStyle name="Normal 149 2 3 3" xfId="12997" xr:uid="{00000000-0005-0000-0000-00009F320000}"/>
    <cellStyle name="Normal 149 2 4" xfId="12998" xr:uid="{00000000-0005-0000-0000-0000A0320000}"/>
    <cellStyle name="Normal 149 2 4 2" xfId="12999" xr:uid="{00000000-0005-0000-0000-0000A1320000}"/>
    <cellStyle name="Normal 149 2 4 2 2" xfId="13000" xr:uid="{00000000-0005-0000-0000-0000A2320000}"/>
    <cellStyle name="Normal 149 2 4 3" xfId="13001" xr:uid="{00000000-0005-0000-0000-0000A3320000}"/>
    <cellStyle name="Normal 149 2 5" xfId="13002" xr:uid="{00000000-0005-0000-0000-0000A4320000}"/>
    <cellStyle name="Normal 149 3" xfId="13003" xr:uid="{00000000-0005-0000-0000-0000A5320000}"/>
    <cellStyle name="Normal 149 3 2" xfId="13004" xr:uid="{00000000-0005-0000-0000-0000A6320000}"/>
    <cellStyle name="Normal 149 3 2 2" xfId="13005" xr:uid="{00000000-0005-0000-0000-0000A7320000}"/>
    <cellStyle name="Normal 149 3 2 2 2" xfId="13006" xr:uid="{00000000-0005-0000-0000-0000A8320000}"/>
    <cellStyle name="Normal 149 3 2 3" xfId="13007" xr:uid="{00000000-0005-0000-0000-0000A9320000}"/>
    <cellStyle name="Normal 149 3 2 3 2" xfId="13008" xr:uid="{00000000-0005-0000-0000-0000AA320000}"/>
    <cellStyle name="Normal 149 3 2 3 2 2" xfId="13009" xr:uid="{00000000-0005-0000-0000-0000AB320000}"/>
    <cellStyle name="Normal 149 3 2 3 3" xfId="13010" xr:uid="{00000000-0005-0000-0000-0000AC320000}"/>
    <cellStyle name="Normal 149 3 2 4" xfId="13011" xr:uid="{00000000-0005-0000-0000-0000AD320000}"/>
    <cellStyle name="Normal 149 3 3" xfId="13012" xr:uid="{00000000-0005-0000-0000-0000AE320000}"/>
    <cellStyle name="Normal 149 3 3 2" xfId="13013" xr:uid="{00000000-0005-0000-0000-0000AF320000}"/>
    <cellStyle name="Normal 149 3 3 2 2" xfId="13014" xr:uid="{00000000-0005-0000-0000-0000B0320000}"/>
    <cellStyle name="Normal 149 3 3 3" xfId="13015" xr:uid="{00000000-0005-0000-0000-0000B1320000}"/>
    <cellStyle name="Normal 149 3 4" xfId="13016" xr:uid="{00000000-0005-0000-0000-0000B2320000}"/>
    <cellStyle name="Normal 149 3 4 2" xfId="13017" xr:uid="{00000000-0005-0000-0000-0000B3320000}"/>
    <cellStyle name="Normal 149 3 4 2 2" xfId="13018" xr:uid="{00000000-0005-0000-0000-0000B4320000}"/>
    <cellStyle name="Normal 149 3 4 3" xfId="13019" xr:uid="{00000000-0005-0000-0000-0000B5320000}"/>
    <cellStyle name="Normal 149 3 5" xfId="13020" xr:uid="{00000000-0005-0000-0000-0000B6320000}"/>
    <cellStyle name="Normal 149 3 5 2" xfId="13021" xr:uid="{00000000-0005-0000-0000-0000B7320000}"/>
    <cellStyle name="Normal 149 3 5 2 2" xfId="13022" xr:uid="{00000000-0005-0000-0000-0000B8320000}"/>
    <cellStyle name="Normal 149 3 5 3" xfId="13023" xr:uid="{00000000-0005-0000-0000-0000B9320000}"/>
    <cellStyle name="Normal 149 3 6" xfId="13024" xr:uid="{00000000-0005-0000-0000-0000BA320000}"/>
    <cellStyle name="Normal 149 4" xfId="13025" xr:uid="{00000000-0005-0000-0000-0000BB320000}"/>
    <cellStyle name="Normal 149 4 2" xfId="13026" xr:uid="{00000000-0005-0000-0000-0000BC320000}"/>
    <cellStyle name="Normal 149 4 2 2" xfId="13027" xr:uid="{00000000-0005-0000-0000-0000BD320000}"/>
    <cellStyle name="Normal 149 4 3" xfId="13028" xr:uid="{00000000-0005-0000-0000-0000BE320000}"/>
    <cellStyle name="Normal 149 5" xfId="13029" xr:uid="{00000000-0005-0000-0000-0000BF320000}"/>
    <cellStyle name="Normal 149 5 2" xfId="13030" xr:uid="{00000000-0005-0000-0000-0000C0320000}"/>
    <cellStyle name="Normal 149 5 2 2" xfId="13031" xr:uid="{00000000-0005-0000-0000-0000C1320000}"/>
    <cellStyle name="Normal 149 5 3" xfId="13032" xr:uid="{00000000-0005-0000-0000-0000C2320000}"/>
    <cellStyle name="Normal 149 6" xfId="13033" xr:uid="{00000000-0005-0000-0000-0000C3320000}"/>
    <cellStyle name="Normal 149 6 2" xfId="13034" xr:uid="{00000000-0005-0000-0000-0000C4320000}"/>
    <cellStyle name="Normal 149 6 2 2" xfId="13035" xr:uid="{00000000-0005-0000-0000-0000C5320000}"/>
    <cellStyle name="Normal 149 6 3" xfId="13036" xr:uid="{00000000-0005-0000-0000-0000C6320000}"/>
    <cellStyle name="Normal 149 7" xfId="13037" xr:uid="{00000000-0005-0000-0000-0000C7320000}"/>
    <cellStyle name="Normal 15" xfId="13038" xr:uid="{00000000-0005-0000-0000-0000C8320000}"/>
    <cellStyle name="Normal 15 2" xfId="13039" xr:uid="{00000000-0005-0000-0000-0000C9320000}"/>
    <cellStyle name="Normal 15 2 2" xfId="13040" xr:uid="{00000000-0005-0000-0000-0000CA320000}"/>
    <cellStyle name="Normal 15 2 2 2" xfId="13041" xr:uid="{00000000-0005-0000-0000-0000CB320000}"/>
    <cellStyle name="Normal 15 2 2 2 2" xfId="13042" xr:uid="{00000000-0005-0000-0000-0000CC320000}"/>
    <cellStyle name="Normal 15 2 2 3" xfId="13043" xr:uid="{00000000-0005-0000-0000-0000CD320000}"/>
    <cellStyle name="Normal 15 2 2 3 2" xfId="13044" xr:uid="{00000000-0005-0000-0000-0000CE320000}"/>
    <cellStyle name="Normal 15 2 2 3 2 2" xfId="13045" xr:uid="{00000000-0005-0000-0000-0000CF320000}"/>
    <cellStyle name="Normal 15 2 2 3 3" xfId="13046" xr:uid="{00000000-0005-0000-0000-0000D0320000}"/>
    <cellStyle name="Normal 15 2 2 4" xfId="13047" xr:uid="{00000000-0005-0000-0000-0000D1320000}"/>
    <cellStyle name="Normal 15 2 2 4 2" xfId="13048" xr:uid="{00000000-0005-0000-0000-0000D2320000}"/>
    <cellStyle name="Normal 15 2 2 4 2 2" xfId="13049" xr:uid="{00000000-0005-0000-0000-0000D3320000}"/>
    <cellStyle name="Normal 15 2 2 4 3" xfId="13050" xr:uid="{00000000-0005-0000-0000-0000D4320000}"/>
    <cellStyle name="Normal 15 2 2 5" xfId="13051" xr:uid="{00000000-0005-0000-0000-0000D5320000}"/>
    <cellStyle name="Normal 15 2 3" xfId="13052" xr:uid="{00000000-0005-0000-0000-0000D6320000}"/>
    <cellStyle name="Normal 15 2 3 2" xfId="13053" xr:uid="{00000000-0005-0000-0000-0000D7320000}"/>
    <cellStyle name="Normal 15 2 3 2 2" xfId="13054" xr:uid="{00000000-0005-0000-0000-0000D8320000}"/>
    <cellStyle name="Normal 15 2 3 2 2 2" xfId="13055" xr:uid="{00000000-0005-0000-0000-0000D9320000}"/>
    <cellStyle name="Normal 15 2 3 2 3" xfId="13056" xr:uid="{00000000-0005-0000-0000-0000DA320000}"/>
    <cellStyle name="Normal 15 2 3 2 3 2" xfId="13057" xr:uid="{00000000-0005-0000-0000-0000DB320000}"/>
    <cellStyle name="Normal 15 2 3 2 3 2 2" xfId="13058" xr:uid="{00000000-0005-0000-0000-0000DC320000}"/>
    <cellStyle name="Normal 15 2 3 2 3 3" xfId="13059" xr:uid="{00000000-0005-0000-0000-0000DD320000}"/>
    <cellStyle name="Normal 15 2 3 2 4" xfId="13060" xr:uid="{00000000-0005-0000-0000-0000DE320000}"/>
    <cellStyle name="Normal 15 2 3 3" xfId="13061" xr:uid="{00000000-0005-0000-0000-0000DF320000}"/>
    <cellStyle name="Normal 15 2 3 3 2" xfId="13062" xr:uid="{00000000-0005-0000-0000-0000E0320000}"/>
    <cellStyle name="Normal 15 2 3 3 2 2" xfId="13063" xr:uid="{00000000-0005-0000-0000-0000E1320000}"/>
    <cellStyle name="Normal 15 2 3 3 3" xfId="13064" xr:uid="{00000000-0005-0000-0000-0000E2320000}"/>
    <cellStyle name="Normal 15 2 3 4" xfId="13065" xr:uid="{00000000-0005-0000-0000-0000E3320000}"/>
    <cellStyle name="Normal 15 2 3 4 2" xfId="13066" xr:uid="{00000000-0005-0000-0000-0000E4320000}"/>
    <cellStyle name="Normal 15 2 3 4 2 2" xfId="13067" xr:uid="{00000000-0005-0000-0000-0000E5320000}"/>
    <cellStyle name="Normal 15 2 3 4 3" xfId="13068" xr:uid="{00000000-0005-0000-0000-0000E6320000}"/>
    <cellStyle name="Normal 15 2 3 5" xfId="13069" xr:uid="{00000000-0005-0000-0000-0000E7320000}"/>
    <cellStyle name="Normal 15 2 3 5 2" xfId="13070" xr:uid="{00000000-0005-0000-0000-0000E8320000}"/>
    <cellStyle name="Normal 15 2 3 5 2 2" xfId="13071" xr:uid="{00000000-0005-0000-0000-0000E9320000}"/>
    <cellStyle name="Normal 15 2 3 5 3" xfId="13072" xr:uid="{00000000-0005-0000-0000-0000EA320000}"/>
    <cellStyle name="Normal 15 2 3 6" xfId="13073" xr:uid="{00000000-0005-0000-0000-0000EB320000}"/>
    <cellStyle name="Normal 15 2 4" xfId="13074" xr:uid="{00000000-0005-0000-0000-0000EC320000}"/>
    <cellStyle name="Normal 15 3" xfId="13075" xr:uid="{00000000-0005-0000-0000-0000ED320000}"/>
    <cellStyle name="Normal 15 3 2" xfId="13076" xr:uid="{00000000-0005-0000-0000-0000EE320000}"/>
    <cellStyle name="Normal 15 3 2 2" xfId="13077" xr:uid="{00000000-0005-0000-0000-0000EF320000}"/>
    <cellStyle name="Normal 15 3 2 2 2" xfId="13078" xr:uid="{00000000-0005-0000-0000-0000F0320000}"/>
    <cellStyle name="Normal 15 3 2 3" xfId="13079" xr:uid="{00000000-0005-0000-0000-0000F1320000}"/>
    <cellStyle name="Normal 15 3 2 3 2" xfId="13080" xr:uid="{00000000-0005-0000-0000-0000F2320000}"/>
    <cellStyle name="Normal 15 3 2 3 2 2" xfId="13081" xr:uid="{00000000-0005-0000-0000-0000F3320000}"/>
    <cellStyle name="Normal 15 3 2 3 3" xfId="13082" xr:uid="{00000000-0005-0000-0000-0000F4320000}"/>
    <cellStyle name="Normal 15 3 2 4" xfId="13083" xr:uid="{00000000-0005-0000-0000-0000F5320000}"/>
    <cellStyle name="Normal 15 3 2 4 2" xfId="13084" xr:uid="{00000000-0005-0000-0000-0000F6320000}"/>
    <cellStyle name="Normal 15 3 2 4 2 2" xfId="13085" xr:uid="{00000000-0005-0000-0000-0000F7320000}"/>
    <cellStyle name="Normal 15 3 2 4 3" xfId="13086" xr:uid="{00000000-0005-0000-0000-0000F8320000}"/>
    <cellStyle name="Normal 15 3 2 5" xfId="13087" xr:uid="{00000000-0005-0000-0000-0000F9320000}"/>
    <cellStyle name="Normal 15 3 3" xfId="13088" xr:uid="{00000000-0005-0000-0000-0000FA320000}"/>
    <cellStyle name="Normal 15 3 3 2" xfId="13089" xr:uid="{00000000-0005-0000-0000-0000FB320000}"/>
    <cellStyle name="Normal 15 3 3 2 2" xfId="13090" xr:uid="{00000000-0005-0000-0000-0000FC320000}"/>
    <cellStyle name="Normal 15 3 3 3" xfId="13091" xr:uid="{00000000-0005-0000-0000-0000FD320000}"/>
    <cellStyle name="Normal 15 3 4" xfId="13092" xr:uid="{00000000-0005-0000-0000-0000FE320000}"/>
    <cellStyle name="Normal 15 3 4 2" xfId="13093" xr:uid="{00000000-0005-0000-0000-0000FF320000}"/>
    <cellStyle name="Normal 15 3 4 2 2" xfId="13094" xr:uid="{00000000-0005-0000-0000-000000330000}"/>
    <cellStyle name="Normal 15 3 4 3" xfId="13095" xr:uid="{00000000-0005-0000-0000-000001330000}"/>
    <cellStyle name="Normal 15 3 5" xfId="13096" xr:uid="{00000000-0005-0000-0000-000002330000}"/>
    <cellStyle name="Normal 15 3 5 2" xfId="13097" xr:uid="{00000000-0005-0000-0000-000003330000}"/>
    <cellStyle name="Normal 15 3 5 2 2" xfId="13098" xr:uid="{00000000-0005-0000-0000-000004330000}"/>
    <cellStyle name="Normal 15 3 5 3" xfId="13099" xr:uid="{00000000-0005-0000-0000-000005330000}"/>
    <cellStyle name="Normal 15 3 6" xfId="13100" xr:uid="{00000000-0005-0000-0000-000006330000}"/>
    <cellStyle name="Normal 15 4" xfId="13101" xr:uid="{00000000-0005-0000-0000-000007330000}"/>
    <cellStyle name="Normal 15 4 2" xfId="13102" xr:uid="{00000000-0005-0000-0000-000008330000}"/>
    <cellStyle name="Normal 15 4 2 2" xfId="13103" xr:uid="{00000000-0005-0000-0000-000009330000}"/>
    <cellStyle name="Normal 15 4 3" xfId="13104" xr:uid="{00000000-0005-0000-0000-00000A330000}"/>
    <cellStyle name="Normal 15 4 3 2" xfId="13105" xr:uid="{00000000-0005-0000-0000-00000B330000}"/>
    <cellStyle name="Normal 15 4 3 2 2" xfId="13106" xr:uid="{00000000-0005-0000-0000-00000C330000}"/>
    <cellStyle name="Normal 15 4 3 3" xfId="13107" xr:uid="{00000000-0005-0000-0000-00000D330000}"/>
    <cellStyle name="Normal 15 4 4" xfId="13108" xr:uid="{00000000-0005-0000-0000-00000E330000}"/>
    <cellStyle name="Normal 15 4 4 2" xfId="13109" xr:uid="{00000000-0005-0000-0000-00000F330000}"/>
    <cellStyle name="Normal 15 4 4 2 2" xfId="13110" xr:uid="{00000000-0005-0000-0000-000010330000}"/>
    <cellStyle name="Normal 15 4 4 3" xfId="13111" xr:uid="{00000000-0005-0000-0000-000011330000}"/>
    <cellStyle name="Normal 15 4 5" xfId="13112" xr:uid="{00000000-0005-0000-0000-000012330000}"/>
    <cellStyle name="Normal 15 5" xfId="13113" xr:uid="{00000000-0005-0000-0000-000013330000}"/>
    <cellStyle name="Normal 15 5 2" xfId="13114" xr:uid="{00000000-0005-0000-0000-000014330000}"/>
    <cellStyle name="Normal 15 5 2 2" xfId="13115" xr:uid="{00000000-0005-0000-0000-000015330000}"/>
    <cellStyle name="Normal 15 5 2 2 2" xfId="13116" xr:uid="{00000000-0005-0000-0000-000016330000}"/>
    <cellStyle name="Normal 15 5 2 3" xfId="13117" xr:uid="{00000000-0005-0000-0000-000017330000}"/>
    <cellStyle name="Normal 15 5 2 3 2" xfId="13118" xr:uid="{00000000-0005-0000-0000-000018330000}"/>
    <cellStyle name="Normal 15 5 2 3 2 2" xfId="13119" xr:uid="{00000000-0005-0000-0000-000019330000}"/>
    <cellStyle name="Normal 15 5 2 3 3" xfId="13120" xr:uid="{00000000-0005-0000-0000-00001A330000}"/>
    <cellStyle name="Normal 15 5 2 4" xfId="13121" xr:uid="{00000000-0005-0000-0000-00001B330000}"/>
    <cellStyle name="Normal 15 5 3" xfId="13122" xr:uid="{00000000-0005-0000-0000-00001C330000}"/>
    <cellStyle name="Normal 15 5 3 2" xfId="13123" xr:uid="{00000000-0005-0000-0000-00001D330000}"/>
    <cellStyle name="Normal 15 5 3 2 2" xfId="13124" xr:uid="{00000000-0005-0000-0000-00001E330000}"/>
    <cellStyle name="Normal 15 5 3 3" xfId="13125" xr:uid="{00000000-0005-0000-0000-00001F330000}"/>
    <cellStyle name="Normal 15 5 4" xfId="13126" xr:uid="{00000000-0005-0000-0000-000020330000}"/>
    <cellStyle name="Normal 15 5 4 2" xfId="13127" xr:uid="{00000000-0005-0000-0000-000021330000}"/>
    <cellStyle name="Normal 15 5 4 2 2" xfId="13128" xr:uid="{00000000-0005-0000-0000-000022330000}"/>
    <cellStyle name="Normal 15 5 4 3" xfId="13129" xr:uid="{00000000-0005-0000-0000-000023330000}"/>
    <cellStyle name="Normal 15 5 5" xfId="13130" xr:uid="{00000000-0005-0000-0000-000024330000}"/>
    <cellStyle name="Normal 15 5 5 2" xfId="13131" xr:uid="{00000000-0005-0000-0000-000025330000}"/>
    <cellStyle name="Normal 15 5 5 2 2" xfId="13132" xr:uid="{00000000-0005-0000-0000-000026330000}"/>
    <cellStyle name="Normal 15 5 5 3" xfId="13133" xr:uid="{00000000-0005-0000-0000-000027330000}"/>
    <cellStyle name="Normal 15 5 6" xfId="13134" xr:uid="{00000000-0005-0000-0000-000028330000}"/>
    <cellStyle name="Normal 15 6" xfId="13135" xr:uid="{00000000-0005-0000-0000-000029330000}"/>
    <cellStyle name="Normal 15 6 2" xfId="13136" xr:uid="{00000000-0005-0000-0000-00002A330000}"/>
    <cellStyle name="Normal 15 6 2 2" xfId="13137" xr:uid="{00000000-0005-0000-0000-00002B330000}"/>
    <cellStyle name="Normal 15 6 2 2 2" xfId="13138" xr:uid="{00000000-0005-0000-0000-00002C330000}"/>
    <cellStyle name="Normal 15 6 2 3" xfId="13139" xr:uid="{00000000-0005-0000-0000-00002D330000}"/>
    <cellStyle name="Normal 15 6 2 3 2" xfId="13140" xr:uid="{00000000-0005-0000-0000-00002E330000}"/>
    <cellStyle name="Normal 15 6 2 3 2 2" xfId="13141" xr:uid="{00000000-0005-0000-0000-00002F330000}"/>
    <cellStyle name="Normal 15 6 2 3 3" xfId="13142" xr:uid="{00000000-0005-0000-0000-000030330000}"/>
    <cellStyle name="Normal 15 6 2 4" xfId="13143" xr:uid="{00000000-0005-0000-0000-000031330000}"/>
    <cellStyle name="Normal 15 6 3" xfId="13144" xr:uid="{00000000-0005-0000-0000-000032330000}"/>
    <cellStyle name="Normal 15 6 3 2" xfId="13145" xr:uid="{00000000-0005-0000-0000-000033330000}"/>
    <cellStyle name="Normal 15 6 3 2 2" xfId="13146" xr:uid="{00000000-0005-0000-0000-000034330000}"/>
    <cellStyle name="Normal 15 6 3 3" xfId="13147" xr:uid="{00000000-0005-0000-0000-000035330000}"/>
    <cellStyle name="Normal 15 6 4" xfId="13148" xr:uid="{00000000-0005-0000-0000-000036330000}"/>
    <cellStyle name="Normal 15 6 4 2" xfId="13149" xr:uid="{00000000-0005-0000-0000-000037330000}"/>
    <cellStyle name="Normal 15 6 4 2 2" xfId="13150" xr:uid="{00000000-0005-0000-0000-000038330000}"/>
    <cellStyle name="Normal 15 6 4 3" xfId="13151" xr:uid="{00000000-0005-0000-0000-000039330000}"/>
    <cellStyle name="Normal 15 6 5" xfId="13152" xr:uid="{00000000-0005-0000-0000-00003A330000}"/>
    <cellStyle name="Normal 15 7" xfId="13153" xr:uid="{00000000-0005-0000-0000-00003B330000}"/>
    <cellStyle name="Normal 15 8" xfId="13154" xr:uid="{00000000-0005-0000-0000-00003C330000}"/>
    <cellStyle name="Normal 150" xfId="13155" xr:uid="{00000000-0005-0000-0000-00003D330000}"/>
    <cellStyle name="Normal 150 2" xfId="13156" xr:uid="{00000000-0005-0000-0000-00003E330000}"/>
    <cellStyle name="Normal 150 2 2" xfId="13157" xr:uid="{00000000-0005-0000-0000-00003F330000}"/>
    <cellStyle name="Normal 150 2 2 2" xfId="13158" xr:uid="{00000000-0005-0000-0000-000040330000}"/>
    <cellStyle name="Normal 150 2 3" xfId="13159" xr:uid="{00000000-0005-0000-0000-000041330000}"/>
    <cellStyle name="Normal 150 2 3 2" xfId="13160" xr:uid="{00000000-0005-0000-0000-000042330000}"/>
    <cellStyle name="Normal 150 2 3 2 2" xfId="13161" xr:uid="{00000000-0005-0000-0000-000043330000}"/>
    <cellStyle name="Normal 150 2 3 3" xfId="13162" xr:uid="{00000000-0005-0000-0000-000044330000}"/>
    <cellStyle name="Normal 150 2 4" xfId="13163" xr:uid="{00000000-0005-0000-0000-000045330000}"/>
    <cellStyle name="Normal 150 2 4 2" xfId="13164" xr:uid="{00000000-0005-0000-0000-000046330000}"/>
    <cellStyle name="Normal 150 2 4 2 2" xfId="13165" xr:uid="{00000000-0005-0000-0000-000047330000}"/>
    <cellStyle name="Normal 150 2 4 3" xfId="13166" xr:uid="{00000000-0005-0000-0000-000048330000}"/>
    <cellStyle name="Normal 150 2 5" xfId="13167" xr:uid="{00000000-0005-0000-0000-000049330000}"/>
    <cellStyle name="Normal 150 3" xfId="13168" xr:uid="{00000000-0005-0000-0000-00004A330000}"/>
    <cellStyle name="Normal 150 3 2" xfId="13169" xr:uid="{00000000-0005-0000-0000-00004B330000}"/>
    <cellStyle name="Normal 150 3 2 2" xfId="13170" xr:uid="{00000000-0005-0000-0000-00004C330000}"/>
    <cellStyle name="Normal 150 3 2 2 2" xfId="13171" xr:uid="{00000000-0005-0000-0000-00004D330000}"/>
    <cellStyle name="Normal 150 3 2 3" xfId="13172" xr:uid="{00000000-0005-0000-0000-00004E330000}"/>
    <cellStyle name="Normal 150 3 2 3 2" xfId="13173" xr:uid="{00000000-0005-0000-0000-00004F330000}"/>
    <cellStyle name="Normal 150 3 2 3 2 2" xfId="13174" xr:uid="{00000000-0005-0000-0000-000050330000}"/>
    <cellStyle name="Normal 150 3 2 3 3" xfId="13175" xr:uid="{00000000-0005-0000-0000-000051330000}"/>
    <cellStyle name="Normal 150 3 2 4" xfId="13176" xr:uid="{00000000-0005-0000-0000-000052330000}"/>
    <cellStyle name="Normal 150 3 3" xfId="13177" xr:uid="{00000000-0005-0000-0000-000053330000}"/>
    <cellStyle name="Normal 150 3 3 2" xfId="13178" xr:uid="{00000000-0005-0000-0000-000054330000}"/>
    <cellStyle name="Normal 150 3 3 2 2" xfId="13179" xr:uid="{00000000-0005-0000-0000-000055330000}"/>
    <cellStyle name="Normal 150 3 3 3" xfId="13180" xr:uid="{00000000-0005-0000-0000-000056330000}"/>
    <cellStyle name="Normal 150 3 4" xfId="13181" xr:uid="{00000000-0005-0000-0000-000057330000}"/>
    <cellStyle name="Normal 150 3 4 2" xfId="13182" xr:uid="{00000000-0005-0000-0000-000058330000}"/>
    <cellStyle name="Normal 150 3 4 2 2" xfId="13183" xr:uid="{00000000-0005-0000-0000-000059330000}"/>
    <cellStyle name="Normal 150 3 4 3" xfId="13184" xr:uid="{00000000-0005-0000-0000-00005A330000}"/>
    <cellStyle name="Normal 150 3 5" xfId="13185" xr:uid="{00000000-0005-0000-0000-00005B330000}"/>
    <cellStyle name="Normal 150 3 5 2" xfId="13186" xr:uid="{00000000-0005-0000-0000-00005C330000}"/>
    <cellStyle name="Normal 150 3 5 2 2" xfId="13187" xr:uid="{00000000-0005-0000-0000-00005D330000}"/>
    <cellStyle name="Normal 150 3 5 3" xfId="13188" xr:uid="{00000000-0005-0000-0000-00005E330000}"/>
    <cellStyle name="Normal 150 3 6" xfId="13189" xr:uid="{00000000-0005-0000-0000-00005F330000}"/>
    <cellStyle name="Normal 150 4" xfId="13190" xr:uid="{00000000-0005-0000-0000-000060330000}"/>
    <cellStyle name="Normal 150 4 2" xfId="13191" xr:uid="{00000000-0005-0000-0000-000061330000}"/>
    <cellStyle name="Normal 150 4 2 2" xfId="13192" xr:uid="{00000000-0005-0000-0000-000062330000}"/>
    <cellStyle name="Normal 150 4 3" xfId="13193" xr:uid="{00000000-0005-0000-0000-000063330000}"/>
    <cellStyle name="Normal 150 5" xfId="13194" xr:uid="{00000000-0005-0000-0000-000064330000}"/>
    <cellStyle name="Normal 150 5 2" xfId="13195" xr:uid="{00000000-0005-0000-0000-000065330000}"/>
    <cellStyle name="Normal 150 5 2 2" xfId="13196" xr:uid="{00000000-0005-0000-0000-000066330000}"/>
    <cellStyle name="Normal 150 5 3" xfId="13197" xr:uid="{00000000-0005-0000-0000-000067330000}"/>
    <cellStyle name="Normal 150 6" xfId="13198" xr:uid="{00000000-0005-0000-0000-000068330000}"/>
    <cellStyle name="Normal 150 6 2" xfId="13199" xr:uid="{00000000-0005-0000-0000-000069330000}"/>
    <cellStyle name="Normal 150 6 2 2" xfId="13200" xr:uid="{00000000-0005-0000-0000-00006A330000}"/>
    <cellStyle name="Normal 150 6 3" xfId="13201" xr:uid="{00000000-0005-0000-0000-00006B330000}"/>
    <cellStyle name="Normal 150 7" xfId="13202" xr:uid="{00000000-0005-0000-0000-00006C330000}"/>
    <cellStyle name="Normal 151" xfId="13203" xr:uid="{00000000-0005-0000-0000-00006D330000}"/>
    <cellStyle name="Normal 151 2" xfId="13204" xr:uid="{00000000-0005-0000-0000-00006E330000}"/>
    <cellStyle name="Normal 151 2 2" xfId="13205" xr:uid="{00000000-0005-0000-0000-00006F330000}"/>
    <cellStyle name="Normal 151 2 2 2" xfId="13206" xr:uid="{00000000-0005-0000-0000-000070330000}"/>
    <cellStyle name="Normal 151 2 3" xfId="13207" xr:uid="{00000000-0005-0000-0000-000071330000}"/>
    <cellStyle name="Normal 151 2 3 2" xfId="13208" xr:uid="{00000000-0005-0000-0000-000072330000}"/>
    <cellStyle name="Normal 151 2 3 2 2" xfId="13209" xr:uid="{00000000-0005-0000-0000-000073330000}"/>
    <cellStyle name="Normal 151 2 3 3" xfId="13210" xr:uid="{00000000-0005-0000-0000-000074330000}"/>
    <cellStyle name="Normal 151 2 4" xfId="13211" xr:uid="{00000000-0005-0000-0000-000075330000}"/>
    <cellStyle name="Normal 151 2 4 2" xfId="13212" xr:uid="{00000000-0005-0000-0000-000076330000}"/>
    <cellStyle name="Normal 151 2 4 2 2" xfId="13213" xr:uid="{00000000-0005-0000-0000-000077330000}"/>
    <cellStyle name="Normal 151 2 4 3" xfId="13214" xr:uid="{00000000-0005-0000-0000-000078330000}"/>
    <cellStyle name="Normal 151 2 5" xfId="13215" xr:uid="{00000000-0005-0000-0000-000079330000}"/>
    <cellStyle name="Normal 151 3" xfId="13216" xr:uid="{00000000-0005-0000-0000-00007A330000}"/>
    <cellStyle name="Normal 151 3 2" xfId="13217" xr:uid="{00000000-0005-0000-0000-00007B330000}"/>
    <cellStyle name="Normal 151 3 2 2" xfId="13218" xr:uid="{00000000-0005-0000-0000-00007C330000}"/>
    <cellStyle name="Normal 151 3 2 2 2" xfId="13219" xr:uid="{00000000-0005-0000-0000-00007D330000}"/>
    <cellStyle name="Normal 151 3 2 3" xfId="13220" xr:uid="{00000000-0005-0000-0000-00007E330000}"/>
    <cellStyle name="Normal 151 3 2 3 2" xfId="13221" xr:uid="{00000000-0005-0000-0000-00007F330000}"/>
    <cellStyle name="Normal 151 3 2 3 2 2" xfId="13222" xr:uid="{00000000-0005-0000-0000-000080330000}"/>
    <cellStyle name="Normal 151 3 2 3 3" xfId="13223" xr:uid="{00000000-0005-0000-0000-000081330000}"/>
    <cellStyle name="Normal 151 3 2 4" xfId="13224" xr:uid="{00000000-0005-0000-0000-000082330000}"/>
    <cellStyle name="Normal 151 3 3" xfId="13225" xr:uid="{00000000-0005-0000-0000-000083330000}"/>
    <cellStyle name="Normal 151 3 3 2" xfId="13226" xr:uid="{00000000-0005-0000-0000-000084330000}"/>
    <cellStyle name="Normal 151 3 3 2 2" xfId="13227" xr:uid="{00000000-0005-0000-0000-000085330000}"/>
    <cellStyle name="Normal 151 3 3 3" xfId="13228" xr:uid="{00000000-0005-0000-0000-000086330000}"/>
    <cellStyle name="Normal 151 3 4" xfId="13229" xr:uid="{00000000-0005-0000-0000-000087330000}"/>
    <cellStyle name="Normal 151 3 4 2" xfId="13230" xr:uid="{00000000-0005-0000-0000-000088330000}"/>
    <cellStyle name="Normal 151 3 4 2 2" xfId="13231" xr:uid="{00000000-0005-0000-0000-000089330000}"/>
    <cellStyle name="Normal 151 3 4 3" xfId="13232" xr:uid="{00000000-0005-0000-0000-00008A330000}"/>
    <cellStyle name="Normal 151 3 5" xfId="13233" xr:uid="{00000000-0005-0000-0000-00008B330000}"/>
    <cellStyle name="Normal 151 3 5 2" xfId="13234" xr:uid="{00000000-0005-0000-0000-00008C330000}"/>
    <cellStyle name="Normal 151 3 5 2 2" xfId="13235" xr:uid="{00000000-0005-0000-0000-00008D330000}"/>
    <cellStyle name="Normal 151 3 5 3" xfId="13236" xr:uid="{00000000-0005-0000-0000-00008E330000}"/>
    <cellStyle name="Normal 151 3 6" xfId="13237" xr:uid="{00000000-0005-0000-0000-00008F330000}"/>
    <cellStyle name="Normal 151 4" xfId="13238" xr:uid="{00000000-0005-0000-0000-000090330000}"/>
    <cellStyle name="Normal 151 4 2" xfId="13239" xr:uid="{00000000-0005-0000-0000-000091330000}"/>
    <cellStyle name="Normal 151 4 2 2" xfId="13240" xr:uid="{00000000-0005-0000-0000-000092330000}"/>
    <cellStyle name="Normal 151 4 3" xfId="13241" xr:uid="{00000000-0005-0000-0000-000093330000}"/>
    <cellStyle name="Normal 151 5" xfId="13242" xr:uid="{00000000-0005-0000-0000-000094330000}"/>
    <cellStyle name="Normal 151 5 2" xfId="13243" xr:uid="{00000000-0005-0000-0000-000095330000}"/>
    <cellStyle name="Normal 151 5 2 2" xfId="13244" xr:uid="{00000000-0005-0000-0000-000096330000}"/>
    <cellStyle name="Normal 151 5 3" xfId="13245" xr:uid="{00000000-0005-0000-0000-000097330000}"/>
    <cellStyle name="Normal 151 6" xfId="13246" xr:uid="{00000000-0005-0000-0000-000098330000}"/>
    <cellStyle name="Normal 151 6 2" xfId="13247" xr:uid="{00000000-0005-0000-0000-000099330000}"/>
    <cellStyle name="Normal 151 6 2 2" xfId="13248" xr:uid="{00000000-0005-0000-0000-00009A330000}"/>
    <cellStyle name="Normal 151 6 3" xfId="13249" xr:uid="{00000000-0005-0000-0000-00009B330000}"/>
    <cellStyle name="Normal 151 7" xfId="13250" xr:uid="{00000000-0005-0000-0000-00009C330000}"/>
    <cellStyle name="Normal 152" xfId="13251" xr:uid="{00000000-0005-0000-0000-00009D330000}"/>
    <cellStyle name="Normal 152 2" xfId="13252" xr:uid="{00000000-0005-0000-0000-00009E330000}"/>
    <cellStyle name="Normal 152 2 2" xfId="13253" xr:uid="{00000000-0005-0000-0000-00009F330000}"/>
    <cellStyle name="Normal 152 2 2 2" xfId="13254" xr:uid="{00000000-0005-0000-0000-0000A0330000}"/>
    <cellStyle name="Normal 152 2 3" xfId="13255" xr:uid="{00000000-0005-0000-0000-0000A1330000}"/>
    <cellStyle name="Normal 152 2 3 2" xfId="13256" xr:uid="{00000000-0005-0000-0000-0000A2330000}"/>
    <cellStyle name="Normal 152 2 3 2 2" xfId="13257" xr:uid="{00000000-0005-0000-0000-0000A3330000}"/>
    <cellStyle name="Normal 152 2 3 3" xfId="13258" xr:uid="{00000000-0005-0000-0000-0000A4330000}"/>
    <cellStyle name="Normal 152 2 4" xfId="13259" xr:uid="{00000000-0005-0000-0000-0000A5330000}"/>
    <cellStyle name="Normal 152 2 4 2" xfId="13260" xr:uid="{00000000-0005-0000-0000-0000A6330000}"/>
    <cellStyle name="Normal 152 2 4 2 2" xfId="13261" xr:uid="{00000000-0005-0000-0000-0000A7330000}"/>
    <cellStyle name="Normal 152 2 4 3" xfId="13262" xr:uid="{00000000-0005-0000-0000-0000A8330000}"/>
    <cellStyle name="Normal 152 2 5" xfId="13263" xr:uid="{00000000-0005-0000-0000-0000A9330000}"/>
    <cellStyle name="Normal 152 3" xfId="13264" xr:uid="{00000000-0005-0000-0000-0000AA330000}"/>
    <cellStyle name="Normal 152 3 2" xfId="13265" xr:uid="{00000000-0005-0000-0000-0000AB330000}"/>
    <cellStyle name="Normal 152 3 2 2" xfId="13266" xr:uid="{00000000-0005-0000-0000-0000AC330000}"/>
    <cellStyle name="Normal 152 3 2 2 2" xfId="13267" xr:uid="{00000000-0005-0000-0000-0000AD330000}"/>
    <cellStyle name="Normal 152 3 2 3" xfId="13268" xr:uid="{00000000-0005-0000-0000-0000AE330000}"/>
    <cellStyle name="Normal 152 3 2 3 2" xfId="13269" xr:uid="{00000000-0005-0000-0000-0000AF330000}"/>
    <cellStyle name="Normal 152 3 2 3 2 2" xfId="13270" xr:uid="{00000000-0005-0000-0000-0000B0330000}"/>
    <cellStyle name="Normal 152 3 2 3 3" xfId="13271" xr:uid="{00000000-0005-0000-0000-0000B1330000}"/>
    <cellStyle name="Normal 152 3 2 4" xfId="13272" xr:uid="{00000000-0005-0000-0000-0000B2330000}"/>
    <cellStyle name="Normal 152 3 3" xfId="13273" xr:uid="{00000000-0005-0000-0000-0000B3330000}"/>
    <cellStyle name="Normal 152 3 3 2" xfId="13274" xr:uid="{00000000-0005-0000-0000-0000B4330000}"/>
    <cellStyle name="Normal 152 3 3 2 2" xfId="13275" xr:uid="{00000000-0005-0000-0000-0000B5330000}"/>
    <cellStyle name="Normal 152 3 3 3" xfId="13276" xr:uid="{00000000-0005-0000-0000-0000B6330000}"/>
    <cellStyle name="Normal 152 3 4" xfId="13277" xr:uid="{00000000-0005-0000-0000-0000B7330000}"/>
    <cellStyle name="Normal 152 3 4 2" xfId="13278" xr:uid="{00000000-0005-0000-0000-0000B8330000}"/>
    <cellStyle name="Normal 152 3 4 2 2" xfId="13279" xr:uid="{00000000-0005-0000-0000-0000B9330000}"/>
    <cellStyle name="Normal 152 3 4 3" xfId="13280" xr:uid="{00000000-0005-0000-0000-0000BA330000}"/>
    <cellStyle name="Normal 152 3 5" xfId="13281" xr:uid="{00000000-0005-0000-0000-0000BB330000}"/>
    <cellStyle name="Normal 152 3 5 2" xfId="13282" xr:uid="{00000000-0005-0000-0000-0000BC330000}"/>
    <cellStyle name="Normal 152 3 5 2 2" xfId="13283" xr:uid="{00000000-0005-0000-0000-0000BD330000}"/>
    <cellStyle name="Normal 152 3 5 3" xfId="13284" xr:uid="{00000000-0005-0000-0000-0000BE330000}"/>
    <cellStyle name="Normal 152 3 6" xfId="13285" xr:uid="{00000000-0005-0000-0000-0000BF330000}"/>
    <cellStyle name="Normal 152 4" xfId="13286" xr:uid="{00000000-0005-0000-0000-0000C0330000}"/>
    <cellStyle name="Normal 152 4 2" xfId="13287" xr:uid="{00000000-0005-0000-0000-0000C1330000}"/>
    <cellStyle name="Normal 152 4 2 2" xfId="13288" xr:uid="{00000000-0005-0000-0000-0000C2330000}"/>
    <cellStyle name="Normal 152 4 3" xfId="13289" xr:uid="{00000000-0005-0000-0000-0000C3330000}"/>
    <cellStyle name="Normal 152 5" xfId="13290" xr:uid="{00000000-0005-0000-0000-0000C4330000}"/>
    <cellStyle name="Normal 152 5 2" xfId="13291" xr:uid="{00000000-0005-0000-0000-0000C5330000}"/>
    <cellStyle name="Normal 152 5 2 2" xfId="13292" xr:uid="{00000000-0005-0000-0000-0000C6330000}"/>
    <cellStyle name="Normal 152 5 3" xfId="13293" xr:uid="{00000000-0005-0000-0000-0000C7330000}"/>
    <cellStyle name="Normal 152 6" xfId="13294" xr:uid="{00000000-0005-0000-0000-0000C8330000}"/>
    <cellStyle name="Normal 152 6 2" xfId="13295" xr:uid="{00000000-0005-0000-0000-0000C9330000}"/>
    <cellStyle name="Normal 152 6 2 2" xfId="13296" xr:uid="{00000000-0005-0000-0000-0000CA330000}"/>
    <cellStyle name="Normal 152 6 3" xfId="13297" xr:uid="{00000000-0005-0000-0000-0000CB330000}"/>
    <cellStyle name="Normal 152 7" xfId="13298" xr:uid="{00000000-0005-0000-0000-0000CC330000}"/>
    <cellStyle name="Normal 153" xfId="13299" xr:uid="{00000000-0005-0000-0000-0000CD330000}"/>
    <cellStyle name="Normal 153 2" xfId="13300" xr:uid="{00000000-0005-0000-0000-0000CE330000}"/>
    <cellStyle name="Normal 153 2 2" xfId="13301" xr:uid="{00000000-0005-0000-0000-0000CF330000}"/>
    <cellStyle name="Normal 153 2 2 2" xfId="13302" xr:uid="{00000000-0005-0000-0000-0000D0330000}"/>
    <cellStyle name="Normal 153 2 3" xfId="13303" xr:uid="{00000000-0005-0000-0000-0000D1330000}"/>
    <cellStyle name="Normal 153 2 3 2" xfId="13304" xr:uid="{00000000-0005-0000-0000-0000D2330000}"/>
    <cellStyle name="Normal 153 2 3 2 2" xfId="13305" xr:uid="{00000000-0005-0000-0000-0000D3330000}"/>
    <cellStyle name="Normal 153 2 3 3" xfId="13306" xr:uid="{00000000-0005-0000-0000-0000D4330000}"/>
    <cellStyle name="Normal 153 2 4" xfId="13307" xr:uid="{00000000-0005-0000-0000-0000D5330000}"/>
    <cellStyle name="Normal 153 2 4 2" xfId="13308" xr:uid="{00000000-0005-0000-0000-0000D6330000}"/>
    <cellStyle name="Normal 153 2 4 2 2" xfId="13309" xr:uid="{00000000-0005-0000-0000-0000D7330000}"/>
    <cellStyle name="Normal 153 2 4 3" xfId="13310" xr:uid="{00000000-0005-0000-0000-0000D8330000}"/>
    <cellStyle name="Normal 153 2 5" xfId="13311" xr:uid="{00000000-0005-0000-0000-0000D9330000}"/>
    <cellStyle name="Normal 153 3" xfId="13312" xr:uid="{00000000-0005-0000-0000-0000DA330000}"/>
    <cellStyle name="Normal 153 3 2" xfId="13313" xr:uid="{00000000-0005-0000-0000-0000DB330000}"/>
    <cellStyle name="Normal 153 3 2 2" xfId="13314" xr:uid="{00000000-0005-0000-0000-0000DC330000}"/>
    <cellStyle name="Normal 153 3 2 2 2" xfId="13315" xr:uid="{00000000-0005-0000-0000-0000DD330000}"/>
    <cellStyle name="Normal 153 3 2 3" xfId="13316" xr:uid="{00000000-0005-0000-0000-0000DE330000}"/>
    <cellStyle name="Normal 153 3 2 3 2" xfId="13317" xr:uid="{00000000-0005-0000-0000-0000DF330000}"/>
    <cellStyle name="Normal 153 3 2 3 2 2" xfId="13318" xr:uid="{00000000-0005-0000-0000-0000E0330000}"/>
    <cellStyle name="Normal 153 3 2 3 3" xfId="13319" xr:uid="{00000000-0005-0000-0000-0000E1330000}"/>
    <cellStyle name="Normal 153 3 2 4" xfId="13320" xr:uid="{00000000-0005-0000-0000-0000E2330000}"/>
    <cellStyle name="Normal 153 3 3" xfId="13321" xr:uid="{00000000-0005-0000-0000-0000E3330000}"/>
    <cellStyle name="Normal 153 3 3 2" xfId="13322" xr:uid="{00000000-0005-0000-0000-0000E4330000}"/>
    <cellStyle name="Normal 153 3 3 2 2" xfId="13323" xr:uid="{00000000-0005-0000-0000-0000E5330000}"/>
    <cellStyle name="Normal 153 3 3 3" xfId="13324" xr:uid="{00000000-0005-0000-0000-0000E6330000}"/>
    <cellStyle name="Normal 153 3 4" xfId="13325" xr:uid="{00000000-0005-0000-0000-0000E7330000}"/>
    <cellStyle name="Normal 153 3 4 2" xfId="13326" xr:uid="{00000000-0005-0000-0000-0000E8330000}"/>
    <cellStyle name="Normal 153 3 4 2 2" xfId="13327" xr:uid="{00000000-0005-0000-0000-0000E9330000}"/>
    <cellStyle name="Normal 153 3 4 3" xfId="13328" xr:uid="{00000000-0005-0000-0000-0000EA330000}"/>
    <cellStyle name="Normal 153 3 5" xfId="13329" xr:uid="{00000000-0005-0000-0000-0000EB330000}"/>
    <cellStyle name="Normal 153 3 5 2" xfId="13330" xr:uid="{00000000-0005-0000-0000-0000EC330000}"/>
    <cellStyle name="Normal 153 3 5 2 2" xfId="13331" xr:uid="{00000000-0005-0000-0000-0000ED330000}"/>
    <cellStyle name="Normal 153 3 5 3" xfId="13332" xr:uid="{00000000-0005-0000-0000-0000EE330000}"/>
    <cellStyle name="Normal 153 3 6" xfId="13333" xr:uid="{00000000-0005-0000-0000-0000EF330000}"/>
    <cellStyle name="Normal 153 4" xfId="13334" xr:uid="{00000000-0005-0000-0000-0000F0330000}"/>
    <cellStyle name="Normal 153 4 2" xfId="13335" xr:uid="{00000000-0005-0000-0000-0000F1330000}"/>
    <cellStyle name="Normal 153 4 2 2" xfId="13336" xr:uid="{00000000-0005-0000-0000-0000F2330000}"/>
    <cellStyle name="Normal 153 4 3" xfId="13337" xr:uid="{00000000-0005-0000-0000-0000F3330000}"/>
    <cellStyle name="Normal 153 5" xfId="13338" xr:uid="{00000000-0005-0000-0000-0000F4330000}"/>
    <cellStyle name="Normal 153 5 2" xfId="13339" xr:uid="{00000000-0005-0000-0000-0000F5330000}"/>
    <cellStyle name="Normal 153 5 2 2" xfId="13340" xr:uid="{00000000-0005-0000-0000-0000F6330000}"/>
    <cellStyle name="Normal 153 5 3" xfId="13341" xr:uid="{00000000-0005-0000-0000-0000F7330000}"/>
    <cellStyle name="Normal 153 6" xfId="13342" xr:uid="{00000000-0005-0000-0000-0000F8330000}"/>
    <cellStyle name="Normal 153 6 2" xfId="13343" xr:uid="{00000000-0005-0000-0000-0000F9330000}"/>
    <cellStyle name="Normal 153 6 2 2" xfId="13344" xr:uid="{00000000-0005-0000-0000-0000FA330000}"/>
    <cellStyle name="Normal 153 6 3" xfId="13345" xr:uid="{00000000-0005-0000-0000-0000FB330000}"/>
    <cellStyle name="Normal 153 7" xfId="13346" xr:uid="{00000000-0005-0000-0000-0000FC330000}"/>
    <cellStyle name="Normal 154" xfId="13347" xr:uid="{00000000-0005-0000-0000-0000FD330000}"/>
    <cellStyle name="Normal 154 2" xfId="13348" xr:uid="{00000000-0005-0000-0000-0000FE330000}"/>
    <cellStyle name="Normal 154 2 2" xfId="13349" xr:uid="{00000000-0005-0000-0000-0000FF330000}"/>
    <cellStyle name="Normal 154 2 2 2" xfId="13350" xr:uid="{00000000-0005-0000-0000-000000340000}"/>
    <cellStyle name="Normal 154 2 3" xfId="13351" xr:uid="{00000000-0005-0000-0000-000001340000}"/>
    <cellStyle name="Normal 154 2 3 2" xfId="13352" xr:uid="{00000000-0005-0000-0000-000002340000}"/>
    <cellStyle name="Normal 154 2 3 2 2" xfId="13353" xr:uid="{00000000-0005-0000-0000-000003340000}"/>
    <cellStyle name="Normal 154 2 3 3" xfId="13354" xr:uid="{00000000-0005-0000-0000-000004340000}"/>
    <cellStyle name="Normal 154 2 4" xfId="13355" xr:uid="{00000000-0005-0000-0000-000005340000}"/>
    <cellStyle name="Normal 154 2 4 2" xfId="13356" xr:uid="{00000000-0005-0000-0000-000006340000}"/>
    <cellStyle name="Normal 154 2 4 2 2" xfId="13357" xr:uid="{00000000-0005-0000-0000-000007340000}"/>
    <cellStyle name="Normal 154 2 4 3" xfId="13358" xr:uid="{00000000-0005-0000-0000-000008340000}"/>
    <cellStyle name="Normal 154 2 5" xfId="13359" xr:uid="{00000000-0005-0000-0000-000009340000}"/>
    <cellStyle name="Normal 154 3" xfId="13360" xr:uid="{00000000-0005-0000-0000-00000A340000}"/>
    <cellStyle name="Normal 154 3 2" xfId="13361" xr:uid="{00000000-0005-0000-0000-00000B340000}"/>
    <cellStyle name="Normal 154 3 2 2" xfId="13362" xr:uid="{00000000-0005-0000-0000-00000C340000}"/>
    <cellStyle name="Normal 154 3 2 2 2" xfId="13363" xr:uid="{00000000-0005-0000-0000-00000D340000}"/>
    <cellStyle name="Normal 154 3 2 3" xfId="13364" xr:uid="{00000000-0005-0000-0000-00000E340000}"/>
    <cellStyle name="Normal 154 3 2 3 2" xfId="13365" xr:uid="{00000000-0005-0000-0000-00000F340000}"/>
    <cellStyle name="Normal 154 3 2 3 2 2" xfId="13366" xr:uid="{00000000-0005-0000-0000-000010340000}"/>
    <cellStyle name="Normal 154 3 2 3 3" xfId="13367" xr:uid="{00000000-0005-0000-0000-000011340000}"/>
    <cellStyle name="Normal 154 3 2 4" xfId="13368" xr:uid="{00000000-0005-0000-0000-000012340000}"/>
    <cellStyle name="Normal 154 3 3" xfId="13369" xr:uid="{00000000-0005-0000-0000-000013340000}"/>
    <cellStyle name="Normal 154 3 3 2" xfId="13370" xr:uid="{00000000-0005-0000-0000-000014340000}"/>
    <cellStyle name="Normal 154 3 3 2 2" xfId="13371" xr:uid="{00000000-0005-0000-0000-000015340000}"/>
    <cellStyle name="Normal 154 3 3 3" xfId="13372" xr:uid="{00000000-0005-0000-0000-000016340000}"/>
    <cellStyle name="Normal 154 3 4" xfId="13373" xr:uid="{00000000-0005-0000-0000-000017340000}"/>
    <cellStyle name="Normal 154 3 4 2" xfId="13374" xr:uid="{00000000-0005-0000-0000-000018340000}"/>
    <cellStyle name="Normal 154 3 4 2 2" xfId="13375" xr:uid="{00000000-0005-0000-0000-000019340000}"/>
    <cellStyle name="Normal 154 3 4 3" xfId="13376" xr:uid="{00000000-0005-0000-0000-00001A340000}"/>
    <cellStyle name="Normal 154 3 5" xfId="13377" xr:uid="{00000000-0005-0000-0000-00001B340000}"/>
    <cellStyle name="Normal 154 3 5 2" xfId="13378" xr:uid="{00000000-0005-0000-0000-00001C340000}"/>
    <cellStyle name="Normal 154 3 5 2 2" xfId="13379" xr:uid="{00000000-0005-0000-0000-00001D340000}"/>
    <cellStyle name="Normal 154 3 5 3" xfId="13380" xr:uid="{00000000-0005-0000-0000-00001E340000}"/>
    <cellStyle name="Normal 154 3 6" xfId="13381" xr:uid="{00000000-0005-0000-0000-00001F340000}"/>
    <cellStyle name="Normal 154 4" xfId="13382" xr:uid="{00000000-0005-0000-0000-000020340000}"/>
    <cellStyle name="Normal 154 4 2" xfId="13383" xr:uid="{00000000-0005-0000-0000-000021340000}"/>
    <cellStyle name="Normal 154 4 2 2" xfId="13384" xr:uid="{00000000-0005-0000-0000-000022340000}"/>
    <cellStyle name="Normal 154 4 3" xfId="13385" xr:uid="{00000000-0005-0000-0000-000023340000}"/>
    <cellStyle name="Normal 154 5" xfId="13386" xr:uid="{00000000-0005-0000-0000-000024340000}"/>
    <cellStyle name="Normal 154 5 2" xfId="13387" xr:uid="{00000000-0005-0000-0000-000025340000}"/>
    <cellStyle name="Normal 154 5 2 2" xfId="13388" xr:uid="{00000000-0005-0000-0000-000026340000}"/>
    <cellStyle name="Normal 154 5 3" xfId="13389" xr:uid="{00000000-0005-0000-0000-000027340000}"/>
    <cellStyle name="Normal 154 6" xfId="13390" xr:uid="{00000000-0005-0000-0000-000028340000}"/>
    <cellStyle name="Normal 154 6 2" xfId="13391" xr:uid="{00000000-0005-0000-0000-000029340000}"/>
    <cellStyle name="Normal 154 6 2 2" xfId="13392" xr:uid="{00000000-0005-0000-0000-00002A340000}"/>
    <cellStyle name="Normal 154 6 3" xfId="13393" xr:uid="{00000000-0005-0000-0000-00002B340000}"/>
    <cellStyle name="Normal 154 7" xfId="13394" xr:uid="{00000000-0005-0000-0000-00002C340000}"/>
    <cellStyle name="Normal 155" xfId="13395" xr:uid="{00000000-0005-0000-0000-00002D340000}"/>
    <cellStyle name="Normal 155 2" xfId="13396" xr:uid="{00000000-0005-0000-0000-00002E340000}"/>
    <cellStyle name="Normal 155 2 2" xfId="13397" xr:uid="{00000000-0005-0000-0000-00002F340000}"/>
    <cellStyle name="Normal 155 2 2 2" xfId="13398" xr:uid="{00000000-0005-0000-0000-000030340000}"/>
    <cellStyle name="Normal 155 2 3" xfId="13399" xr:uid="{00000000-0005-0000-0000-000031340000}"/>
    <cellStyle name="Normal 155 2 3 2" xfId="13400" xr:uid="{00000000-0005-0000-0000-000032340000}"/>
    <cellStyle name="Normal 155 2 3 2 2" xfId="13401" xr:uid="{00000000-0005-0000-0000-000033340000}"/>
    <cellStyle name="Normal 155 2 3 3" xfId="13402" xr:uid="{00000000-0005-0000-0000-000034340000}"/>
    <cellStyle name="Normal 155 2 4" xfId="13403" xr:uid="{00000000-0005-0000-0000-000035340000}"/>
    <cellStyle name="Normal 155 2 4 2" xfId="13404" xr:uid="{00000000-0005-0000-0000-000036340000}"/>
    <cellStyle name="Normal 155 2 4 2 2" xfId="13405" xr:uid="{00000000-0005-0000-0000-000037340000}"/>
    <cellStyle name="Normal 155 2 4 3" xfId="13406" xr:uid="{00000000-0005-0000-0000-000038340000}"/>
    <cellStyle name="Normal 155 2 5" xfId="13407" xr:uid="{00000000-0005-0000-0000-000039340000}"/>
    <cellStyle name="Normal 155 3" xfId="13408" xr:uid="{00000000-0005-0000-0000-00003A340000}"/>
    <cellStyle name="Normal 155 3 2" xfId="13409" xr:uid="{00000000-0005-0000-0000-00003B340000}"/>
    <cellStyle name="Normal 155 3 2 2" xfId="13410" xr:uid="{00000000-0005-0000-0000-00003C340000}"/>
    <cellStyle name="Normal 155 3 2 2 2" xfId="13411" xr:uid="{00000000-0005-0000-0000-00003D340000}"/>
    <cellStyle name="Normal 155 3 2 3" xfId="13412" xr:uid="{00000000-0005-0000-0000-00003E340000}"/>
    <cellStyle name="Normal 155 3 2 3 2" xfId="13413" xr:uid="{00000000-0005-0000-0000-00003F340000}"/>
    <cellStyle name="Normal 155 3 2 3 2 2" xfId="13414" xr:uid="{00000000-0005-0000-0000-000040340000}"/>
    <cellStyle name="Normal 155 3 2 3 3" xfId="13415" xr:uid="{00000000-0005-0000-0000-000041340000}"/>
    <cellStyle name="Normal 155 3 2 4" xfId="13416" xr:uid="{00000000-0005-0000-0000-000042340000}"/>
    <cellStyle name="Normal 155 3 3" xfId="13417" xr:uid="{00000000-0005-0000-0000-000043340000}"/>
    <cellStyle name="Normal 155 3 3 2" xfId="13418" xr:uid="{00000000-0005-0000-0000-000044340000}"/>
    <cellStyle name="Normal 155 3 3 2 2" xfId="13419" xr:uid="{00000000-0005-0000-0000-000045340000}"/>
    <cellStyle name="Normal 155 3 3 3" xfId="13420" xr:uid="{00000000-0005-0000-0000-000046340000}"/>
    <cellStyle name="Normal 155 3 4" xfId="13421" xr:uid="{00000000-0005-0000-0000-000047340000}"/>
    <cellStyle name="Normal 155 3 4 2" xfId="13422" xr:uid="{00000000-0005-0000-0000-000048340000}"/>
    <cellStyle name="Normal 155 3 4 2 2" xfId="13423" xr:uid="{00000000-0005-0000-0000-000049340000}"/>
    <cellStyle name="Normal 155 3 4 3" xfId="13424" xr:uid="{00000000-0005-0000-0000-00004A340000}"/>
    <cellStyle name="Normal 155 3 5" xfId="13425" xr:uid="{00000000-0005-0000-0000-00004B340000}"/>
    <cellStyle name="Normal 155 3 5 2" xfId="13426" xr:uid="{00000000-0005-0000-0000-00004C340000}"/>
    <cellStyle name="Normal 155 3 5 2 2" xfId="13427" xr:uid="{00000000-0005-0000-0000-00004D340000}"/>
    <cellStyle name="Normal 155 3 5 3" xfId="13428" xr:uid="{00000000-0005-0000-0000-00004E340000}"/>
    <cellStyle name="Normal 155 3 6" xfId="13429" xr:uid="{00000000-0005-0000-0000-00004F340000}"/>
    <cellStyle name="Normal 155 4" xfId="13430" xr:uid="{00000000-0005-0000-0000-000050340000}"/>
    <cellStyle name="Normal 155 4 2" xfId="13431" xr:uid="{00000000-0005-0000-0000-000051340000}"/>
    <cellStyle name="Normal 155 4 2 2" xfId="13432" xr:uid="{00000000-0005-0000-0000-000052340000}"/>
    <cellStyle name="Normal 155 4 3" xfId="13433" xr:uid="{00000000-0005-0000-0000-000053340000}"/>
    <cellStyle name="Normal 155 5" xfId="13434" xr:uid="{00000000-0005-0000-0000-000054340000}"/>
    <cellStyle name="Normal 155 5 2" xfId="13435" xr:uid="{00000000-0005-0000-0000-000055340000}"/>
    <cellStyle name="Normal 155 5 2 2" xfId="13436" xr:uid="{00000000-0005-0000-0000-000056340000}"/>
    <cellStyle name="Normal 155 5 3" xfId="13437" xr:uid="{00000000-0005-0000-0000-000057340000}"/>
    <cellStyle name="Normal 155 6" xfId="13438" xr:uid="{00000000-0005-0000-0000-000058340000}"/>
    <cellStyle name="Normal 155 6 2" xfId="13439" xr:uid="{00000000-0005-0000-0000-000059340000}"/>
    <cellStyle name="Normal 155 6 2 2" xfId="13440" xr:uid="{00000000-0005-0000-0000-00005A340000}"/>
    <cellStyle name="Normal 155 6 3" xfId="13441" xr:uid="{00000000-0005-0000-0000-00005B340000}"/>
    <cellStyle name="Normal 155 7" xfId="13442" xr:uid="{00000000-0005-0000-0000-00005C340000}"/>
    <cellStyle name="Normal 156" xfId="13443" xr:uid="{00000000-0005-0000-0000-00005D340000}"/>
    <cellStyle name="Normal 156 2" xfId="13444" xr:uid="{00000000-0005-0000-0000-00005E340000}"/>
    <cellStyle name="Normal 156 2 2" xfId="13445" xr:uid="{00000000-0005-0000-0000-00005F340000}"/>
    <cellStyle name="Normal 156 2 2 2" xfId="13446" xr:uid="{00000000-0005-0000-0000-000060340000}"/>
    <cellStyle name="Normal 156 2 3" xfId="13447" xr:uid="{00000000-0005-0000-0000-000061340000}"/>
    <cellStyle name="Normal 156 2 3 2" xfId="13448" xr:uid="{00000000-0005-0000-0000-000062340000}"/>
    <cellStyle name="Normal 156 2 3 2 2" xfId="13449" xr:uid="{00000000-0005-0000-0000-000063340000}"/>
    <cellStyle name="Normal 156 2 3 3" xfId="13450" xr:uid="{00000000-0005-0000-0000-000064340000}"/>
    <cellStyle name="Normal 156 2 4" xfId="13451" xr:uid="{00000000-0005-0000-0000-000065340000}"/>
    <cellStyle name="Normal 156 2 4 2" xfId="13452" xr:uid="{00000000-0005-0000-0000-000066340000}"/>
    <cellStyle name="Normal 156 2 4 2 2" xfId="13453" xr:uid="{00000000-0005-0000-0000-000067340000}"/>
    <cellStyle name="Normal 156 2 4 3" xfId="13454" xr:uid="{00000000-0005-0000-0000-000068340000}"/>
    <cellStyle name="Normal 156 2 5" xfId="13455" xr:uid="{00000000-0005-0000-0000-000069340000}"/>
    <cellStyle name="Normal 156 3" xfId="13456" xr:uid="{00000000-0005-0000-0000-00006A340000}"/>
    <cellStyle name="Normal 156 3 2" xfId="13457" xr:uid="{00000000-0005-0000-0000-00006B340000}"/>
    <cellStyle name="Normal 156 3 2 2" xfId="13458" xr:uid="{00000000-0005-0000-0000-00006C340000}"/>
    <cellStyle name="Normal 156 3 2 2 2" xfId="13459" xr:uid="{00000000-0005-0000-0000-00006D340000}"/>
    <cellStyle name="Normal 156 3 2 3" xfId="13460" xr:uid="{00000000-0005-0000-0000-00006E340000}"/>
    <cellStyle name="Normal 156 3 2 3 2" xfId="13461" xr:uid="{00000000-0005-0000-0000-00006F340000}"/>
    <cellStyle name="Normal 156 3 2 3 2 2" xfId="13462" xr:uid="{00000000-0005-0000-0000-000070340000}"/>
    <cellStyle name="Normal 156 3 2 3 3" xfId="13463" xr:uid="{00000000-0005-0000-0000-000071340000}"/>
    <cellStyle name="Normal 156 3 2 4" xfId="13464" xr:uid="{00000000-0005-0000-0000-000072340000}"/>
    <cellStyle name="Normal 156 3 3" xfId="13465" xr:uid="{00000000-0005-0000-0000-000073340000}"/>
    <cellStyle name="Normal 156 3 3 2" xfId="13466" xr:uid="{00000000-0005-0000-0000-000074340000}"/>
    <cellStyle name="Normal 156 3 3 2 2" xfId="13467" xr:uid="{00000000-0005-0000-0000-000075340000}"/>
    <cellStyle name="Normal 156 3 3 3" xfId="13468" xr:uid="{00000000-0005-0000-0000-000076340000}"/>
    <cellStyle name="Normal 156 3 4" xfId="13469" xr:uid="{00000000-0005-0000-0000-000077340000}"/>
    <cellStyle name="Normal 156 3 4 2" xfId="13470" xr:uid="{00000000-0005-0000-0000-000078340000}"/>
    <cellStyle name="Normal 156 3 4 2 2" xfId="13471" xr:uid="{00000000-0005-0000-0000-000079340000}"/>
    <cellStyle name="Normal 156 3 4 3" xfId="13472" xr:uid="{00000000-0005-0000-0000-00007A340000}"/>
    <cellStyle name="Normal 156 3 5" xfId="13473" xr:uid="{00000000-0005-0000-0000-00007B340000}"/>
    <cellStyle name="Normal 156 3 5 2" xfId="13474" xr:uid="{00000000-0005-0000-0000-00007C340000}"/>
    <cellStyle name="Normal 156 3 5 2 2" xfId="13475" xr:uid="{00000000-0005-0000-0000-00007D340000}"/>
    <cellStyle name="Normal 156 3 5 3" xfId="13476" xr:uid="{00000000-0005-0000-0000-00007E340000}"/>
    <cellStyle name="Normal 156 3 6" xfId="13477" xr:uid="{00000000-0005-0000-0000-00007F340000}"/>
    <cellStyle name="Normal 156 4" xfId="13478" xr:uid="{00000000-0005-0000-0000-000080340000}"/>
    <cellStyle name="Normal 156 4 2" xfId="13479" xr:uid="{00000000-0005-0000-0000-000081340000}"/>
    <cellStyle name="Normal 156 4 2 2" xfId="13480" xr:uid="{00000000-0005-0000-0000-000082340000}"/>
    <cellStyle name="Normal 156 4 3" xfId="13481" xr:uid="{00000000-0005-0000-0000-000083340000}"/>
    <cellStyle name="Normal 156 5" xfId="13482" xr:uid="{00000000-0005-0000-0000-000084340000}"/>
    <cellStyle name="Normal 156 5 2" xfId="13483" xr:uid="{00000000-0005-0000-0000-000085340000}"/>
    <cellStyle name="Normal 156 5 2 2" xfId="13484" xr:uid="{00000000-0005-0000-0000-000086340000}"/>
    <cellStyle name="Normal 156 5 3" xfId="13485" xr:uid="{00000000-0005-0000-0000-000087340000}"/>
    <cellStyle name="Normal 156 6" xfId="13486" xr:uid="{00000000-0005-0000-0000-000088340000}"/>
    <cellStyle name="Normal 156 6 2" xfId="13487" xr:uid="{00000000-0005-0000-0000-000089340000}"/>
    <cellStyle name="Normal 156 6 2 2" xfId="13488" xr:uid="{00000000-0005-0000-0000-00008A340000}"/>
    <cellStyle name="Normal 156 6 3" xfId="13489" xr:uid="{00000000-0005-0000-0000-00008B340000}"/>
    <cellStyle name="Normal 156 7" xfId="13490" xr:uid="{00000000-0005-0000-0000-00008C340000}"/>
    <cellStyle name="Normal 157" xfId="13491" xr:uid="{00000000-0005-0000-0000-00008D340000}"/>
    <cellStyle name="Normal 157 2" xfId="13492" xr:uid="{00000000-0005-0000-0000-00008E340000}"/>
    <cellStyle name="Normal 157 2 2" xfId="13493" xr:uid="{00000000-0005-0000-0000-00008F340000}"/>
    <cellStyle name="Normal 157 2 2 2" xfId="13494" xr:uid="{00000000-0005-0000-0000-000090340000}"/>
    <cellStyle name="Normal 157 2 3" xfId="13495" xr:uid="{00000000-0005-0000-0000-000091340000}"/>
    <cellStyle name="Normal 157 2 3 2" xfId="13496" xr:uid="{00000000-0005-0000-0000-000092340000}"/>
    <cellStyle name="Normal 157 2 3 2 2" xfId="13497" xr:uid="{00000000-0005-0000-0000-000093340000}"/>
    <cellStyle name="Normal 157 2 3 3" xfId="13498" xr:uid="{00000000-0005-0000-0000-000094340000}"/>
    <cellStyle name="Normal 157 2 4" xfId="13499" xr:uid="{00000000-0005-0000-0000-000095340000}"/>
    <cellStyle name="Normal 157 2 4 2" xfId="13500" xr:uid="{00000000-0005-0000-0000-000096340000}"/>
    <cellStyle name="Normal 157 2 4 2 2" xfId="13501" xr:uid="{00000000-0005-0000-0000-000097340000}"/>
    <cellStyle name="Normal 157 2 4 3" xfId="13502" xr:uid="{00000000-0005-0000-0000-000098340000}"/>
    <cellStyle name="Normal 157 2 5" xfId="13503" xr:uid="{00000000-0005-0000-0000-000099340000}"/>
    <cellStyle name="Normal 157 3" xfId="13504" xr:uid="{00000000-0005-0000-0000-00009A340000}"/>
    <cellStyle name="Normal 157 3 2" xfId="13505" xr:uid="{00000000-0005-0000-0000-00009B340000}"/>
    <cellStyle name="Normal 157 3 2 2" xfId="13506" xr:uid="{00000000-0005-0000-0000-00009C340000}"/>
    <cellStyle name="Normal 157 3 2 2 2" xfId="13507" xr:uid="{00000000-0005-0000-0000-00009D340000}"/>
    <cellStyle name="Normal 157 3 2 3" xfId="13508" xr:uid="{00000000-0005-0000-0000-00009E340000}"/>
    <cellStyle name="Normal 157 3 2 3 2" xfId="13509" xr:uid="{00000000-0005-0000-0000-00009F340000}"/>
    <cellStyle name="Normal 157 3 2 3 2 2" xfId="13510" xr:uid="{00000000-0005-0000-0000-0000A0340000}"/>
    <cellStyle name="Normal 157 3 2 3 3" xfId="13511" xr:uid="{00000000-0005-0000-0000-0000A1340000}"/>
    <cellStyle name="Normal 157 3 2 4" xfId="13512" xr:uid="{00000000-0005-0000-0000-0000A2340000}"/>
    <cellStyle name="Normal 157 3 3" xfId="13513" xr:uid="{00000000-0005-0000-0000-0000A3340000}"/>
    <cellStyle name="Normal 157 3 3 2" xfId="13514" xr:uid="{00000000-0005-0000-0000-0000A4340000}"/>
    <cellStyle name="Normal 157 3 3 2 2" xfId="13515" xr:uid="{00000000-0005-0000-0000-0000A5340000}"/>
    <cellStyle name="Normal 157 3 3 3" xfId="13516" xr:uid="{00000000-0005-0000-0000-0000A6340000}"/>
    <cellStyle name="Normal 157 3 4" xfId="13517" xr:uid="{00000000-0005-0000-0000-0000A7340000}"/>
    <cellStyle name="Normal 157 3 4 2" xfId="13518" xr:uid="{00000000-0005-0000-0000-0000A8340000}"/>
    <cellStyle name="Normal 157 3 4 2 2" xfId="13519" xr:uid="{00000000-0005-0000-0000-0000A9340000}"/>
    <cellStyle name="Normal 157 3 4 3" xfId="13520" xr:uid="{00000000-0005-0000-0000-0000AA340000}"/>
    <cellStyle name="Normal 157 3 5" xfId="13521" xr:uid="{00000000-0005-0000-0000-0000AB340000}"/>
    <cellStyle name="Normal 157 3 5 2" xfId="13522" xr:uid="{00000000-0005-0000-0000-0000AC340000}"/>
    <cellStyle name="Normal 157 3 5 2 2" xfId="13523" xr:uid="{00000000-0005-0000-0000-0000AD340000}"/>
    <cellStyle name="Normal 157 3 5 3" xfId="13524" xr:uid="{00000000-0005-0000-0000-0000AE340000}"/>
    <cellStyle name="Normal 157 3 6" xfId="13525" xr:uid="{00000000-0005-0000-0000-0000AF340000}"/>
    <cellStyle name="Normal 157 4" xfId="13526" xr:uid="{00000000-0005-0000-0000-0000B0340000}"/>
    <cellStyle name="Normal 157 4 2" xfId="13527" xr:uid="{00000000-0005-0000-0000-0000B1340000}"/>
    <cellStyle name="Normal 157 4 2 2" xfId="13528" xr:uid="{00000000-0005-0000-0000-0000B2340000}"/>
    <cellStyle name="Normal 157 4 3" xfId="13529" xr:uid="{00000000-0005-0000-0000-0000B3340000}"/>
    <cellStyle name="Normal 157 5" xfId="13530" xr:uid="{00000000-0005-0000-0000-0000B4340000}"/>
    <cellStyle name="Normal 157 5 2" xfId="13531" xr:uid="{00000000-0005-0000-0000-0000B5340000}"/>
    <cellStyle name="Normal 157 5 2 2" xfId="13532" xr:uid="{00000000-0005-0000-0000-0000B6340000}"/>
    <cellStyle name="Normal 157 5 3" xfId="13533" xr:uid="{00000000-0005-0000-0000-0000B7340000}"/>
    <cellStyle name="Normal 157 6" xfId="13534" xr:uid="{00000000-0005-0000-0000-0000B8340000}"/>
    <cellStyle name="Normal 157 6 2" xfId="13535" xr:uid="{00000000-0005-0000-0000-0000B9340000}"/>
    <cellStyle name="Normal 157 6 2 2" xfId="13536" xr:uid="{00000000-0005-0000-0000-0000BA340000}"/>
    <cellStyle name="Normal 157 6 3" xfId="13537" xr:uid="{00000000-0005-0000-0000-0000BB340000}"/>
    <cellStyle name="Normal 157 7" xfId="13538" xr:uid="{00000000-0005-0000-0000-0000BC340000}"/>
    <cellStyle name="Normal 158" xfId="13539" xr:uid="{00000000-0005-0000-0000-0000BD340000}"/>
    <cellStyle name="Normal 158 2" xfId="13540" xr:uid="{00000000-0005-0000-0000-0000BE340000}"/>
    <cellStyle name="Normal 158 2 2" xfId="13541" xr:uid="{00000000-0005-0000-0000-0000BF340000}"/>
    <cellStyle name="Normal 158 2 2 2" xfId="13542" xr:uid="{00000000-0005-0000-0000-0000C0340000}"/>
    <cellStyle name="Normal 158 2 3" xfId="13543" xr:uid="{00000000-0005-0000-0000-0000C1340000}"/>
    <cellStyle name="Normal 158 2 3 2" xfId="13544" xr:uid="{00000000-0005-0000-0000-0000C2340000}"/>
    <cellStyle name="Normal 158 2 3 2 2" xfId="13545" xr:uid="{00000000-0005-0000-0000-0000C3340000}"/>
    <cellStyle name="Normal 158 2 3 3" xfId="13546" xr:uid="{00000000-0005-0000-0000-0000C4340000}"/>
    <cellStyle name="Normal 158 2 4" xfId="13547" xr:uid="{00000000-0005-0000-0000-0000C5340000}"/>
    <cellStyle name="Normal 158 2 4 2" xfId="13548" xr:uid="{00000000-0005-0000-0000-0000C6340000}"/>
    <cellStyle name="Normal 158 2 4 2 2" xfId="13549" xr:uid="{00000000-0005-0000-0000-0000C7340000}"/>
    <cellStyle name="Normal 158 2 4 3" xfId="13550" xr:uid="{00000000-0005-0000-0000-0000C8340000}"/>
    <cellStyle name="Normal 158 2 5" xfId="13551" xr:uid="{00000000-0005-0000-0000-0000C9340000}"/>
    <cellStyle name="Normal 158 3" xfId="13552" xr:uid="{00000000-0005-0000-0000-0000CA340000}"/>
    <cellStyle name="Normal 158 3 2" xfId="13553" xr:uid="{00000000-0005-0000-0000-0000CB340000}"/>
    <cellStyle name="Normal 158 3 2 2" xfId="13554" xr:uid="{00000000-0005-0000-0000-0000CC340000}"/>
    <cellStyle name="Normal 158 3 2 2 2" xfId="13555" xr:uid="{00000000-0005-0000-0000-0000CD340000}"/>
    <cellStyle name="Normal 158 3 2 3" xfId="13556" xr:uid="{00000000-0005-0000-0000-0000CE340000}"/>
    <cellStyle name="Normal 158 3 2 3 2" xfId="13557" xr:uid="{00000000-0005-0000-0000-0000CF340000}"/>
    <cellStyle name="Normal 158 3 2 3 2 2" xfId="13558" xr:uid="{00000000-0005-0000-0000-0000D0340000}"/>
    <cellStyle name="Normal 158 3 2 3 3" xfId="13559" xr:uid="{00000000-0005-0000-0000-0000D1340000}"/>
    <cellStyle name="Normal 158 3 2 4" xfId="13560" xr:uid="{00000000-0005-0000-0000-0000D2340000}"/>
    <cellStyle name="Normal 158 3 3" xfId="13561" xr:uid="{00000000-0005-0000-0000-0000D3340000}"/>
    <cellStyle name="Normal 158 3 3 2" xfId="13562" xr:uid="{00000000-0005-0000-0000-0000D4340000}"/>
    <cellStyle name="Normal 158 3 3 2 2" xfId="13563" xr:uid="{00000000-0005-0000-0000-0000D5340000}"/>
    <cellStyle name="Normal 158 3 3 3" xfId="13564" xr:uid="{00000000-0005-0000-0000-0000D6340000}"/>
    <cellStyle name="Normal 158 3 4" xfId="13565" xr:uid="{00000000-0005-0000-0000-0000D7340000}"/>
    <cellStyle name="Normal 158 3 4 2" xfId="13566" xr:uid="{00000000-0005-0000-0000-0000D8340000}"/>
    <cellStyle name="Normal 158 3 4 2 2" xfId="13567" xr:uid="{00000000-0005-0000-0000-0000D9340000}"/>
    <cellStyle name="Normal 158 3 4 3" xfId="13568" xr:uid="{00000000-0005-0000-0000-0000DA340000}"/>
    <cellStyle name="Normal 158 3 5" xfId="13569" xr:uid="{00000000-0005-0000-0000-0000DB340000}"/>
    <cellStyle name="Normal 158 3 5 2" xfId="13570" xr:uid="{00000000-0005-0000-0000-0000DC340000}"/>
    <cellStyle name="Normal 158 3 5 2 2" xfId="13571" xr:uid="{00000000-0005-0000-0000-0000DD340000}"/>
    <cellStyle name="Normal 158 3 5 3" xfId="13572" xr:uid="{00000000-0005-0000-0000-0000DE340000}"/>
    <cellStyle name="Normal 158 3 6" xfId="13573" xr:uid="{00000000-0005-0000-0000-0000DF340000}"/>
    <cellStyle name="Normal 158 4" xfId="13574" xr:uid="{00000000-0005-0000-0000-0000E0340000}"/>
    <cellStyle name="Normal 158 4 2" xfId="13575" xr:uid="{00000000-0005-0000-0000-0000E1340000}"/>
    <cellStyle name="Normal 158 4 2 2" xfId="13576" xr:uid="{00000000-0005-0000-0000-0000E2340000}"/>
    <cellStyle name="Normal 158 4 3" xfId="13577" xr:uid="{00000000-0005-0000-0000-0000E3340000}"/>
    <cellStyle name="Normal 158 5" xfId="13578" xr:uid="{00000000-0005-0000-0000-0000E4340000}"/>
    <cellStyle name="Normal 158 5 2" xfId="13579" xr:uid="{00000000-0005-0000-0000-0000E5340000}"/>
    <cellStyle name="Normal 158 5 2 2" xfId="13580" xr:uid="{00000000-0005-0000-0000-0000E6340000}"/>
    <cellStyle name="Normal 158 5 3" xfId="13581" xr:uid="{00000000-0005-0000-0000-0000E7340000}"/>
    <cellStyle name="Normal 158 6" xfId="13582" xr:uid="{00000000-0005-0000-0000-0000E8340000}"/>
    <cellStyle name="Normal 158 6 2" xfId="13583" xr:uid="{00000000-0005-0000-0000-0000E9340000}"/>
    <cellStyle name="Normal 158 6 2 2" xfId="13584" xr:uid="{00000000-0005-0000-0000-0000EA340000}"/>
    <cellStyle name="Normal 158 6 3" xfId="13585" xr:uid="{00000000-0005-0000-0000-0000EB340000}"/>
    <cellStyle name="Normal 158 7" xfId="13586" xr:uid="{00000000-0005-0000-0000-0000EC340000}"/>
    <cellStyle name="Normal 159" xfId="13587" xr:uid="{00000000-0005-0000-0000-0000ED340000}"/>
    <cellStyle name="Normal 159 2" xfId="13588" xr:uid="{00000000-0005-0000-0000-0000EE340000}"/>
    <cellStyle name="Normal 159 2 2" xfId="13589" xr:uid="{00000000-0005-0000-0000-0000EF340000}"/>
    <cellStyle name="Normal 159 2 2 2" xfId="13590" xr:uid="{00000000-0005-0000-0000-0000F0340000}"/>
    <cellStyle name="Normal 159 2 3" xfId="13591" xr:uid="{00000000-0005-0000-0000-0000F1340000}"/>
    <cellStyle name="Normal 159 2 3 2" xfId="13592" xr:uid="{00000000-0005-0000-0000-0000F2340000}"/>
    <cellStyle name="Normal 159 2 3 2 2" xfId="13593" xr:uid="{00000000-0005-0000-0000-0000F3340000}"/>
    <cellStyle name="Normal 159 2 3 3" xfId="13594" xr:uid="{00000000-0005-0000-0000-0000F4340000}"/>
    <cellStyle name="Normal 159 2 4" xfId="13595" xr:uid="{00000000-0005-0000-0000-0000F5340000}"/>
    <cellStyle name="Normal 159 2 4 2" xfId="13596" xr:uid="{00000000-0005-0000-0000-0000F6340000}"/>
    <cellStyle name="Normal 159 2 4 2 2" xfId="13597" xr:uid="{00000000-0005-0000-0000-0000F7340000}"/>
    <cellStyle name="Normal 159 2 4 3" xfId="13598" xr:uid="{00000000-0005-0000-0000-0000F8340000}"/>
    <cellStyle name="Normal 159 2 5" xfId="13599" xr:uid="{00000000-0005-0000-0000-0000F9340000}"/>
    <cellStyle name="Normal 159 3" xfId="13600" xr:uid="{00000000-0005-0000-0000-0000FA340000}"/>
    <cellStyle name="Normal 159 3 2" xfId="13601" xr:uid="{00000000-0005-0000-0000-0000FB340000}"/>
    <cellStyle name="Normal 159 3 2 2" xfId="13602" xr:uid="{00000000-0005-0000-0000-0000FC340000}"/>
    <cellStyle name="Normal 159 3 2 2 2" xfId="13603" xr:uid="{00000000-0005-0000-0000-0000FD340000}"/>
    <cellStyle name="Normal 159 3 2 3" xfId="13604" xr:uid="{00000000-0005-0000-0000-0000FE340000}"/>
    <cellStyle name="Normal 159 3 2 3 2" xfId="13605" xr:uid="{00000000-0005-0000-0000-0000FF340000}"/>
    <cellStyle name="Normal 159 3 2 3 2 2" xfId="13606" xr:uid="{00000000-0005-0000-0000-000000350000}"/>
    <cellStyle name="Normal 159 3 2 3 3" xfId="13607" xr:uid="{00000000-0005-0000-0000-000001350000}"/>
    <cellStyle name="Normal 159 3 2 4" xfId="13608" xr:uid="{00000000-0005-0000-0000-000002350000}"/>
    <cellStyle name="Normal 159 3 3" xfId="13609" xr:uid="{00000000-0005-0000-0000-000003350000}"/>
    <cellStyle name="Normal 159 3 3 2" xfId="13610" xr:uid="{00000000-0005-0000-0000-000004350000}"/>
    <cellStyle name="Normal 159 3 3 2 2" xfId="13611" xr:uid="{00000000-0005-0000-0000-000005350000}"/>
    <cellStyle name="Normal 159 3 3 3" xfId="13612" xr:uid="{00000000-0005-0000-0000-000006350000}"/>
    <cellStyle name="Normal 159 3 4" xfId="13613" xr:uid="{00000000-0005-0000-0000-000007350000}"/>
    <cellStyle name="Normal 159 3 4 2" xfId="13614" xr:uid="{00000000-0005-0000-0000-000008350000}"/>
    <cellStyle name="Normal 159 3 4 2 2" xfId="13615" xr:uid="{00000000-0005-0000-0000-000009350000}"/>
    <cellStyle name="Normal 159 3 4 3" xfId="13616" xr:uid="{00000000-0005-0000-0000-00000A350000}"/>
    <cellStyle name="Normal 159 3 5" xfId="13617" xr:uid="{00000000-0005-0000-0000-00000B350000}"/>
    <cellStyle name="Normal 159 3 5 2" xfId="13618" xr:uid="{00000000-0005-0000-0000-00000C350000}"/>
    <cellStyle name="Normal 159 3 5 2 2" xfId="13619" xr:uid="{00000000-0005-0000-0000-00000D350000}"/>
    <cellStyle name="Normal 159 3 5 3" xfId="13620" xr:uid="{00000000-0005-0000-0000-00000E350000}"/>
    <cellStyle name="Normal 159 3 6" xfId="13621" xr:uid="{00000000-0005-0000-0000-00000F350000}"/>
    <cellStyle name="Normal 159 4" xfId="13622" xr:uid="{00000000-0005-0000-0000-000010350000}"/>
    <cellStyle name="Normal 159 4 2" xfId="13623" xr:uid="{00000000-0005-0000-0000-000011350000}"/>
    <cellStyle name="Normal 159 4 2 2" xfId="13624" xr:uid="{00000000-0005-0000-0000-000012350000}"/>
    <cellStyle name="Normal 159 4 3" xfId="13625" xr:uid="{00000000-0005-0000-0000-000013350000}"/>
    <cellStyle name="Normal 159 5" xfId="13626" xr:uid="{00000000-0005-0000-0000-000014350000}"/>
    <cellStyle name="Normal 159 5 2" xfId="13627" xr:uid="{00000000-0005-0000-0000-000015350000}"/>
    <cellStyle name="Normal 159 5 2 2" xfId="13628" xr:uid="{00000000-0005-0000-0000-000016350000}"/>
    <cellStyle name="Normal 159 5 3" xfId="13629" xr:uid="{00000000-0005-0000-0000-000017350000}"/>
    <cellStyle name="Normal 159 6" xfId="13630" xr:uid="{00000000-0005-0000-0000-000018350000}"/>
    <cellStyle name="Normal 159 6 2" xfId="13631" xr:uid="{00000000-0005-0000-0000-000019350000}"/>
    <cellStyle name="Normal 159 6 2 2" xfId="13632" xr:uid="{00000000-0005-0000-0000-00001A350000}"/>
    <cellStyle name="Normal 159 6 3" xfId="13633" xr:uid="{00000000-0005-0000-0000-00001B350000}"/>
    <cellStyle name="Normal 159 7" xfId="13634" xr:uid="{00000000-0005-0000-0000-00001C350000}"/>
    <cellStyle name="Normal 16" xfId="70" xr:uid="{00000000-0005-0000-0000-00001D350000}"/>
    <cellStyle name="Normal 16 2" xfId="13635" xr:uid="{00000000-0005-0000-0000-00001E350000}"/>
    <cellStyle name="Normal 16 2 2" xfId="13636" xr:uid="{00000000-0005-0000-0000-00001F350000}"/>
    <cellStyle name="Normal 16 2 2 2" xfId="13637" xr:uid="{00000000-0005-0000-0000-000020350000}"/>
    <cellStyle name="Normal 16 2 2 2 2" xfId="13638" xr:uid="{00000000-0005-0000-0000-000021350000}"/>
    <cellStyle name="Normal 16 2 2 3" xfId="13639" xr:uid="{00000000-0005-0000-0000-000022350000}"/>
    <cellStyle name="Normal 16 2 2 3 2" xfId="13640" xr:uid="{00000000-0005-0000-0000-000023350000}"/>
    <cellStyle name="Normal 16 2 2 3 2 2" xfId="13641" xr:uid="{00000000-0005-0000-0000-000024350000}"/>
    <cellStyle name="Normal 16 2 2 3 3" xfId="13642" xr:uid="{00000000-0005-0000-0000-000025350000}"/>
    <cellStyle name="Normal 16 2 2 4" xfId="13643" xr:uid="{00000000-0005-0000-0000-000026350000}"/>
    <cellStyle name="Normal 16 2 2 4 2" xfId="13644" xr:uid="{00000000-0005-0000-0000-000027350000}"/>
    <cellStyle name="Normal 16 2 2 4 2 2" xfId="13645" xr:uid="{00000000-0005-0000-0000-000028350000}"/>
    <cellStyle name="Normal 16 2 2 4 3" xfId="13646" xr:uid="{00000000-0005-0000-0000-000029350000}"/>
    <cellStyle name="Normal 16 2 2 5" xfId="13647" xr:uid="{00000000-0005-0000-0000-00002A350000}"/>
    <cellStyle name="Normal 16 2 3" xfId="13648" xr:uid="{00000000-0005-0000-0000-00002B350000}"/>
    <cellStyle name="Normal 16 2 3 2" xfId="13649" xr:uid="{00000000-0005-0000-0000-00002C350000}"/>
    <cellStyle name="Normal 16 2 3 2 2" xfId="13650" xr:uid="{00000000-0005-0000-0000-00002D350000}"/>
    <cellStyle name="Normal 16 2 3 2 2 2" xfId="13651" xr:uid="{00000000-0005-0000-0000-00002E350000}"/>
    <cellStyle name="Normal 16 2 3 2 3" xfId="13652" xr:uid="{00000000-0005-0000-0000-00002F350000}"/>
    <cellStyle name="Normal 16 2 3 2 3 2" xfId="13653" xr:uid="{00000000-0005-0000-0000-000030350000}"/>
    <cellStyle name="Normal 16 2 3 2 3 2 2" xfId="13654" xr:uid="{00000000-0005-0000-0000-000031350000}"/>
    <cellStyle name="Normal 16 2 3 2 3 3" xfId="13655" xr:uid="{00000000-0005-0000-0000-000032350000}"/>
    <cellStyle name="Normal 16 2 3 2 4" xfId="13656" xr:uid="{00000000-0005-0000-0000-000033350000}"/>
    <cellStyle name="Normal 16 2 3 3" xfId="13657" xr:uid="{00000000-0005-0000-0000-000034350000}"/>
    <cellStyle name="Normal 16 2 3 3 2" xfId="13658" xr:uid="{00000000-0005-0000-0000-000035350000}"/>
    <cellStyle name="Normal 16 2 3 3 2 2" xfId="13659" xr:uid="{00000000-0005-0000-0000-000036350000}"/>
    <cellStyle name="Normal 16 2 3 3 3" xfId="13660" xr:uid="{00000000-0005-0000-0000-000037350000}"/>
    <cellStyle name="Normal 16 2 3 4" xfId="13661" xr:uid="{00000000-0005-0000-0000-000038350000}"/>
    <cellStyle name="Normal 16 2 3 4 2" xfId="13662" xr:uid="{00000000-0005-0000-0000-000039350000}"/>
    <cellStyle name="Normal 16 2 3 4 2 2" xfId="13663" xr:uid="{00000000-0005-0000-0000-00003A350000}"/>
    <cellStyle name="Normal 16 2 3 4 3" xfId="13664" xr:uid="{00000000-0005-0000-0000-00003B350000}"/>
    <cellStyle name="Normal 16 2 3 5" xfId="13665" xr:uid="{00000000-0005-0000-0000-00003C350000}"/>
    <cellStyle name="Normal 16 2 3 5 2" xfId="13666" xr:uid="{00000000-0005-0000-0000-00003D350000}"/>
    <cellStyle name="Normal 16 2 3 5 2 2" xfId="13667" xr:uid="{00000000-0005-0000-0000-00003E350000}"/>
    <cellStyle name="Normal 16 2 3 5 3" xfId="13668" xr:uid="{00000000-0005-0000-0000-00003F350000}"/>
    <cellStyle name="Normal 16 2 3 6" xfId="13669" xr:uid="{00000000-0005-0000-0000-000040350000}"/>
    <cellStyle name="Normal 16 2 4" xfId="13670" xr:uid="{00000000-0005-0000-0000-000041350000}"/>
    <cellStyle name="Normal 16 3" xfId="13671" xr:uid="{00000000-0005-0000-0000-000042350000}"/>
    <cellStyle name="Normal 16 3 2" xfId="13672" xr:uid="{00000000-0005-0000-0000-000043350000}"/>
    <cellStyle name="Normal 16 3 2 2" xfId="13673" xr:uid="{00000000-0005-0000-0000-000044350000}"/>
    <cellStyle name="Normal 16 3 2 2 2" xfId="13674" xr:uid="{00000000-0005-0000-0000-000045350000}"/>
    <cellStyle name="Normal 16 3 2 3" xfId="13675" xr:uid="{00000000-0005-0000-0000-000046350000}"/>
    <cellStyle name="Normal 16 3 2 3 2" xfId="13676" xr:uid="{00000000-0005-0000-0000-000047350000}"/>
    <cellStyle name="Normal 16 3 2 3 2 2" xfId="13677" xr:uid="{00000000-0005-0000-0000-000048350000}"/>
    <cellStyle name="Normal 16 3 2 3 3" xfId="13678" xr:uid="{00000000-0005-0000-0000-000049350000}"/>
    <cellStyle name="Normal 16 3 2 4" xfId="13679" xr:uid="{00000000-0005-0000-0000-00004A350000}"/>
    <cellStyle name="Normal 16 3 2 4 2" xfId="13680" xr:uid="{00000000-0005-0000-0000-00004B350000}"/>
    <cellStyle name="Normal 16 3 2 4 2 2" xfId="13681" xr:uid="{00000000-0005-0000-0000-00004C350000}"/>
    <cellStyle name="Normal 16 3 2 4 3" xfId="13682" xr:uid="{00000000-0005-0000-0000-00004D350000}"/>
    <cellStyle name="Normal 16 3 2 5" xfId="13683" xr:uid="{00000000-0005-0000-0000-00004E350000}"/>
    <cellStyle name="Normal 16 3 3" xfId="13684" xr:uid="{00000000-0005-0000-0000-00004F350000}"/>
    <cellStyle name="Normal 16 3 3 2" xfId="13685" xr:uid="{00000000-0005-0000-0000-000050350000}"/>
    <cellStyle name="Normal 16 3 3 2 2" xfId="13686" xr:uid="{00000000-0005-0000-0000-000051350000}"/>
    <cellStyle name="Normal 16 3 3 3" xfId="13687" xr:uid="{00000000-0005-0000-0000-000052350000}"/>
    <cellStyle name="Normal 16 3 4" xfId="13688" xr:uid="{00000000-0005-0000-0000-000053350000}"/>
    <cellStyle name="Normal 16 3 4 2" xfId="13689" xr:uid="{00000000-0005-0000-0000-000054350000}"/>
    <cellStyle name="Normal 16 3 4 2 2" xfId="13690" xr:uid="{00000000-0005-0000-0000-000055350000}"/>
    <cellStyle name="Normal 16 3 4 3" xfId="13691" xr:uid="{00000000-0005-0000-0000-000056350000}"/>
    <cellStyle name="Normal 16 3 5" xfId="13692" xr:uid="{00000000-0005-0000-0000-000057350000}"/>
    <cellStyle name="Normal 16 3 5 2" xfId="13693" xr:uid="{00000000-0005-0000-0000-000058350000}"/>
    <cellStyle name="Normal 16 3 5 2 2" xfId="13694" xr:uid="{00000000-0005-0000-0000-000059350000}"/>
    <cellStyle name="Normal 16 3 5 3" xfId="13695" xr:uid="{00000000-0005-0000-0000-00005A350000}"/>
    <cellStyle name="Normal 16 3 6" xfId="13696" xr:uid="{00000000-0005-0000-0000-00005B350000}"/>
    <cellStyle name="Normal 16 4" xfId="13697" xr:uid="{00000000-0005-0000-0000-00005C350000}"/>
    <cellStyle name="Normal 16 4 2" xfId="13698" xr:uid="{00000000-0005-0000-0000-00005D350000}"/>
    <cellStyle name="Normal 16 4 2 2" xfId="13699" xr:uid="{00000000-0005-0000-0000-00005E350000}"/>
    <cellStyle name="Normal 16 4 3" xfId="13700" xr:uid="{00000000-0005-0000-0000-00005F350000}"/>
    <cellStyle name="Normal 16 4 3 2" xfId="13701" xr:uid="{00000000-0005-0000-0000-000060350000}"/>
    <cellStyle name="Normal 16 4 3 2 2" xfId="13702" xr:uid="{00000000-0005-0000-0000-000061350000}"/>
    <cellStyle name="Normal 16 4 3 3" xfId="13703" xr:uid="{00000000-0005-0000-0000-000062350000}"/>
    <cellStyle name="Normal 16 4 4" xfId="13704" xr:uid="{00000000-0005-0000-0000-000063350000}"/>
    <cellStyle name="Normal 16 4 4 2" xfId="13705" xr:uid="{00000000-0005-0000-0000-000064350000}"/>
    <cellStyle name="Normal 16 4 4 2 2" xfId="13706" xr:uid="{00000000-0005-0000-0000-000065350000}"/>
    <cellStyle name="Normal 16 4 4 3" xfId="13707" xr:uid="{00000000-0005-0000-0000-000066350000}"/>
    <cellStyle name="Normal 16 4 5" xfId="13708" xr:uid="{00000000-0005-0000-0000-000067350000}"/>
    <cellStyle name="Normal 16 5" xfId="13709" xr:uid="{00000000-0005-0000-0000-000068350000}"/>
    <cellStyle name="Normal 16 5 2" xfId="13710" xr:uid="{00000000-0005-0000-0000-000069350000}"/>
    <cellStyle name="Normal 16 5 2 2" xfId="13711" xr:uid="{00000000-0005-0000-0000-00006A350000}"/>
    <cellStyle name="Normal 16 5 2 2 2" xfId="13712" xr:uid="{00000000-0005-0000-0000-00006B350000}"/>
    <cellStyle name="Normal 16 5 2 3" xfId="13713" xr:uid="{00000000-0005-0000-0000-00006C350000}"/>
    <cellStyle name="Normal 16 5 2 3 2" xfId="13714" xr:uid="{00000000-0005-0000-0000-00006D350000}"/>
    <cellStyle name="Normal 16 5 2 3 2 2" xfId="13715" xr:uid="{00000000-0005-0000-0000-00006E350000}"/>
    <cellStyle name="Normal 16 5 2 3 3" xfId="13716" xr:uid="{00000000-0005-0000-0000-00006F350000}"/>
    <cellStyle name="Normal 16 5 2 4" xfId="13717" xr:uid="{00000000-0005-0000-0000-000070350000}"/>
    <cellStyle name="Normal 16 5 3" xfId="13718" xr:uid="{00000000-0005-0000-0000-000071350000}"/>
    <cellStyle name="Normal 16 5 3 2" xfId="13719" xr:uid="{00000000-0005-0000-0000-000072350000}"/>
    <cellStyle name="Normal 16 5 3 2 2" xfId="13720" xr:uid="{00000000-0005-0000-0000-000073350000}"/>
    <cellStyle name="Normal 16 5 3 3" xfId="13721" xr:uid="{00000000-0005-0000-0000-000074350000}"/>
    <cellStyle name="Normal 16 5 4" xfId="13722" xr:uid="{00000000-0005-0000-0000-000075350000}"/>
    <cellStyle name="Normal 16 5 4 2" xfId="13723" xr:uid="{00000000-0005-0000-0000-000076350000}"/>
    <cellStyle name="Normal 16 5 4 2 2" xfId="13724" xr:uid="{00000000-0005-0000-0000-000077350000}"/>
    <cellStyle name="Normal 16 5 4 3" xfId="13725" xr:uid="{00000000-0005-0000-0000-000078350000}"/>
    <cellStyle name="Normal 16 5 5" xfId="13726" xr:uid="{00000000-0005-0000-0000-000079350000}"/>
    <cellStyle name="Normal 16 5 5 2" xfId="13727" xr:uid="{00000000-0005-0000-0000-00007A350000}"/>
    <cellStyle name="Normal 16 5 5 2 2" xfId="13728" xr:uid="{00000000-0005-0000-0000-00007B350000}"/>
    <cellStyle name="Normal 16 5 5 3" xfId="13729" xr:uid="{00000000-0005-0000-0000-00007C350000}"/>
    <cellStyle name="Normal 16 5 6" xfId="13730" xr:uid="{00000000-0005-0000-0000-00007D350000}"/>
    <cellStyle name="Normal 16 6" xfId="13731" xr:uid="{00000000-0005-0000-0000-00007E350000}"/>
    <cellStyle name="Normal 16 7" xfId="13732" xr:uid="{00000000-0005-0000-0000-00007F350000}"/>
    <cellStyle name="Normal 160" xfId="13733" xr:uid="{00000000-0005-0000-0000-000080350000}"/>
    <cellStyle name="Normal 160 2" xfId="13734" xr:uid="{00000000-0005-0000-0000-000081350000}"/>
    <cellStyle name="Normal 160 2 2" xfId="13735" xr:uid="{00000000-0005-0000-0000-000082350000}"/>
    <cellStyle name="Normal 160 2 2 2" xfId="13736" xr:uid="{00000000-0005-0000-0000-000083350000}"/>
    <cellStyle name="Normal 160 2 3" xfId="13737" xr:uid="{00000000-0005-0000-0000-000084350000}"/>
    <cellStyle name="Normal 160 2 3 2" xfId="13738" xr:uid="{00000000-0005-0000-0000-000085350000}"/>
    <cellStyle name="Normal 160 2 3 2 2" xfId="13739" xr:uid="{00000000-0005-0000-0000-000086350000}"/>
    <cellStyle name="Normal 160 2 3 3" xfId="13740" xr:uid="{00000000-0005-0000-0000-000087350000}"/>
    <cellStyle name="Normal 160 2 4" xfId="13741" xr:uid="{00000000-0005-0000-0000-000088350000}"/>
    <cellStyle name="Normal 160 2 4 2" xfId="13742" xr:uid="{00000000-0005-0000-0000-000089350000}"/>
    <cellStyle name="Normal 160 2 4 2 2" xfId="13743" xr:uid="{00000000-0005-0000-0000-00008A350000}"/>
    <cellStyle name="Normal 160 2 4 3" xfId="13744" xr:uid="{00000000-0005-0000-0000-00008B350000}"/>
    <cellStyle name="Normal 160 2 5" xfId="13745" xr:uid="{00000000-0005-0000-0000-00008C350000}"/>
    <cellStyle name="Normal 160 3" xfId="13746" xr:uid="{00000000-0005-0000-0000-00008D350000}"/>
    <cellStyle name="Normal 160 3 2" xfId="13747" xr:uid="{00000000-0005-0000-0000-00008E350000}"/>
    <cellStyle name="Normal 160 3 2 2" xfId="13748" xr:uid="{00000000-0005-0000-0000-00008F350000}"/>
    <cellStyle name="Normal 160 3 2 2 2" xfId="13749" xr:uid="{00000000-0005-0000-0000-000090350000}"/>
    <cellStyle name="Normal 160 3 2 3" xfId="13750" xr:uid="{00000000-0005-0000-0000-000091350000}"/>
    <cellStyle name="Normal 160 3 2 3 2" xfId="13751" xr:uid="{00000000-0005-0000-0000-000092350000}"/>
    <cellStyle name="Normal 160 3 2 3 2 2" xfId="13752" xr:uid="{00000000-0005-0000-0000-000093350000}"/>
    <cellStyle name="Normal 160 3 2 3 3" xfId="13753" xr:uid="{00000000-0005-0000-0000-000094350000}"/>
    <cellStyle name="Normal 160 3 2 4" xfId="13754" xr:uid="{00000000-0005-0000-0000-000095350000}"/>
    <cellStyle name="Normal 160 3 3" xfId="13755" xr:uid="{00000000-0005-0000-0000-000096350000}"/>
    <cellStyle name="Normal 160 3 3 2" xfId="13756" xr:uid="{00000000-0005-0000-0000-000097350000}"/>
    <cellStyle name="Normal 160 3 3 2 2" xfId="13757" xr:uid="{00000000-0005-0000-0000-000098350000}"/>
    <cellStyle name="Normal 160 3 3 3" xfId="13758" xr:uid="{00000000-0005-0000-0000-000099350000}"/>
    <cellStyle name="Normal 160 3 4" xfId="13759" xr:uid="{00000000-0005-0000-0000-00009A350000}"/>
    <cellStyle name="Normal 160 3 4 2" xfId="13760" xr:uid="{00000000-0005-0000-0000-00009B350000}"/>
    <cellStyle name="Normal 160 3 4 2 2" xfId="13761" xr:uid="{00000000-0005-0000-0000-00009C350000}"/>
    <cellStyle name="Normal 160 3 4 3" xfId="13762" xr:uid="{00000000-0005-0000-0000-00009D350000}"/>
    <cellStyle name="Normal 160 3 5" xfId="13763" xr:uid="{00000000-0005-0000-0000-00009E350000}"/>
    <cellStyle name="Normal 160 3 5 2" xfId="13764" xr:uid="{00000000-0005-0000-0000-00009F350000}"/>
    <cellStyle name="Normal 160 3 5 2 2" xfId="13765" xr:uid="{00000000-0005-0000-0000-0000A0350000}"/>
    <cellStyle name="Normal 160 3 5 3" xfId="13766" xr:uid="{00000000-0005-0000-0000-0000A1350000}"/>
    <cellStyle name="Normal 160 3 6" xfId="13767" xr:uid="{00000000-0005-0000-0000-0000A2350000}"/>
    <cellStyle name="Normal 160 4" xfId="13768" xr:uid="{00000000-0005-0000-0000-0000A3350000}"/>
    <cellStyle name="Normal 160 4 2" xfId="13769" xr:uid="{00000000-0005-0000-0000-0000A4350000}"/>
    <cellStyle name="Normal 160 4 2 2" xfId="13770" xr:uid="{00000000-0005-0000-0000-0000A5350000}"/>
    <cellStyle name="Normal 160 4 3" xfId="13771" xr:uid="{00000000-0005-0000-0000-0000A6350000}"/>
    <cellStyle name="Normal 160 5" xfId="13772" xr:uid="{00000000-0005-0000-0000-0000A7350000}"/>
    <cellStyle name="Normal 160 5 2" xfId="13773" xr:uid="{00000000-0005-0000-0000-0000A8350000}"/>
    <cellStyle name="Normal 160 5 2 2" xfId="13774" xr:uid="{00000000-0005-0000-0000-0000A9350000}"/>
    <cellStyle name="Normal 160 5 3" xfId="13775" xr:uid="{00000000-0005-0000-0000-0000AA350000}"/>
    <cellStyle name="Normal 160 6" xfId="13776" xr:uid="{00000000-0005-0000-0000-0000AB350000}"/>
    <cellStyle name="Normal 160 6 2" xfId="13777" xr:uid="{00000000-0005-0000-0000-0000AC350000}"/>
    <cellStyle name="Normal 160 6 2 2" xfId="13778" xr:uid="{00000000-0005-0000-0000-0000AD350000}"/>
    <cellStyle name="Normal 160 6 3" xfId="13779" xr:uid="{00000000-0005-0000-0000-0000AE350000}"/>
    <cellStyle name="Normal 160 7" xfId="13780" xr:uid="{00000000-0005-0000-0000-0000AF350000}"/>
    <cellStyle name="Normal 161" xfId="13781" xr:uid="{00000000-0005-0000-0000-0000B0350000}"/>
    <cellStyle name="Normal 161 2" xfId="13782" xr:uid="{00000000-0005-0000-0000-0000B1350000}"/>
    <cellStyle name="Normal 161 2 2" xfId="13783" xr:uid="{00000000-0005-0000-0000-0000B2350000}"/>
    <cellStyle name="Normal 161 2 2 2" xfId="13784" xr:uid="{00000000-0005-0000-0000-0000B3350000}"/>
    <cellStyle name="Normal 161 2 3" xfId="13785" xr:uid="{00000000-0005-0000-0000-0000B4350000}"/>
    <cellStyle name="Normal 161 2 3 2" xfId="13786" xr:uid="{00000000-0005-0000-0000-0000B5350000}"/>
    <cellStyle name="Normal 161 2 3 2 2" xfId="13787" xr:uid="{00000000-0005-0000-0000-0000B6350000}"/>
    <cellStyle name="Normal 161 2 3 3" xfId="13788" xr:uid="{00000000-0005-0000-0000-0000B7350000}"/>
    <cellStyle name="Normal 161 2 4" xfId="13789" xr:uid="{00000000-0005-0000-0000-0000B8350000}"/>
    <cellStyle name="Normal 161 2 4 2" xfId="13790" xr:uid="{00000000-0005-0000-0000-0000B9350000}"/>
    <cellStyle name="Normal 161 2 4 2 2" xfId="13791" xr:uid="{00000000-0005-0000-0000-0000BA350000}"/>
    <cellStyle name="Normal 161 2 4 3" xfId="13792" xr:uid="{00000000-0005-0000-0000-0000BB350000}"/>
    <cellStyle name="Normal 161 2 5" xfId="13793" xr:uid="{00000000-0005-0000-0000-0000BC350000}"/>
    <cellStyle name="Normal 161 3" xfId="13794" xr:uid="{00000000-0005-0000-0000-0000BD350000}"/>
    <cellStyle name="Normal 161 3 2" xfId="13795" xr:uid="{00000000-0005-0000-0000-0000BE350000}"/>
    <cellStyle name="Normal 161 3 2 2" xfId="13796" xr:uid="{00000000-0005-0000-0000-0000BF350000}"/>
    <cellStyle name="Normal 161 3 2 2 2" xfId="13797" xr:uid="{00000000-0005-0000-0000-0000C0350000}"/>
    <cellStyle name="Normal 161 3 2 3" xfId="13798" xr:uid="{00000000-0005-0000-0000-0000C1350000}"/>
    <cellStyle name="Normal 161 3 2 3 2" xfId="13799" xr:uid="{00000000-0005-0000-0000-0000C2350000}"/>
    <cellStyle name="Normal 161 3 2 3 2 2" xfId="13800" xr:uid="{00000000-0005-0000-0000-0000C3350000}"/>
    <cellStyle name="Normal 161 3 2 3 3" xfId="13801" xr:uid="{00000000-0005-0000-0000-0000C4350000}"/>
    <cellStyle name="Normal 161 3 2 4" xfId="13802" xr:uid="{00000000-0005-0000-0000-0000C5350000}"/>
    <cellStyle name="Normal 161 3 3" xfId="13803" xr:uid="{00000000-0005-0000-0000-0000C6350000}"/>
    <cellStyle name="Normal 161 3 3 2" xfId="13804" xr:uid="{00000000-0005-0000-0000-0000C7350000}"/>
    <cellStyle name="Normal 161 3 3 2 2" xfId="13805" xr:uid="{00000000-0005-0000-0000-0000C8350000}"/>
    <cellStyle name="Normal 161 3 3 3" xfId="13806" xr:uid="{00000000-0005-0000-0000-0000C9350000}"/>
    <cellStyle name="Normal 161 3 4" xfId="13807" xr:uid="{00000000-0005-0000-0000-0000CA350000}"/>
    <cellStyle name="Normal 161 3 4 2" xfId="13808" xr:uid="{00000000-0005-0000-0000-0000CB350000}"/>
    <cellStyle name="Normal 161 3 4 2 2" xfId="13809" xr:uid="{00000000-0005-0000-0000-0000CC350000}"/>
    <cellStyle name="Normal 161 3 4 3" xfId="13810" xr:uid="{00000000-0005-0000-0000-0000CD350000}"/>
    <cellStyle name="Normal 161 3 5" xfId="13811" xr:uid="{00000000-0005-0000-0000-0000CE350000}"/>
    <cellStyle name="Normal 161 3 5 2" xfId="13812" xr:uid="{00000000-0005-0000-0000-0000CF350000}"/>
    <cellStyle name="Normal 161 3 5 2 2" xfId="13813" xr:uid="{00000000-0005-0000-0000-0000D0350000}"/>
    <cellStyle name="Normal 161 3 5 3" xfId="13814" xr:uid="{00000000-0005-0000-0000-0000D1350000}"/>
    <cellStyle name="Normal 161 3 6" xfId="13815" xr:uid="{00000000-0005-0000-0000-0000D2350000}"/>
    <cellStyle name="Normal 161 4" xfId="13816" xr:uid="{00000000-0005-0000-0000-0000D3350000}"/>
    <cellStyle name="Normal 161 4 2" xfId="13817" xr:uid="{00000000-0005-0000-0000-0000D4350000}"/>
    <cellStyle name="Normal 161 4 2 2" xfId="13818" xr:uid="{00000000-0005-0000-0000-0000D5350000}"/>
    <cellStyle name="Normal 161 4 3" xfId="13819" xr:uid="{00000000-0005-0000-0000-0000D6350000}"/>
    <cellStyle name="Normal 161 5" xfId="13820" xr:uid="{00000000-0005-0000-0000-0000D7350000}"/>
    <cellStyle name="Normal 161 5 2" xfId="13821" xr:uid="{00000000-0005-0000-0000-0000D8350000}"/>
    <cellStyle name="Normal 161 5 2 2" xfId="13822" xr:uid="{00000000-0005-0000-0000-0000D9350000}"/>
    <cellStyle name="Normal 161 5 3" xfId="13823" xr:uid="{00000000-0005-0000-0000-0000DA350000}"/>
    <cellStyle name="Normal 161 6" xfId="13824" xr:uid="{00000000-0005-0000-0000-0000DB350000}"/>
    <cellStyle name="Normal 161 6 2" xfId="13825" xr:uid="{00000000-0005-0000-0000-0000DC350000}"/>
    <cellStyle name="Normal 161 6 2 2" xfId="13826" xr:uid="{00000000-0005-0000-0000-0000DD350000}"/>
    <cellStyle name="Normal 161 6 3" xfId="13827" xr:uid="{00000000-0005-0000-0000-0000DE350000}"/>
    <cellStyle name="Normal 161 7" xfId="13828" xr:uid="{00000000-0005-0000-0000-0000DF350000}"/>
    <cellStyle name="Normal 162" xfId="13829" xr:uid="{00000000-0005-0000-0000-0000E0350000}"/>
    <cellStyle name="Normal 162 2" xfId="13830" xr:uid="{00000000-0005-0000-0000-0000E1350000}"/>
    <cellStyle name="Normal 162 2 2" xfId="13831" xr:uid="{00000000-0005-0000-0000-0000E2350000}"/>
    <cellStyle name="Normal 162 2 2 2" xfId="13832" xr:uid="{00000000-0005-0000-0000-0000E3350000}"/>
    <cellStyle name="Normal 162 2 3" xfId="13833" xr:uid="{00000000-0005-0000-0000-0000E4350000}"/>
    <cellStyle name="Normal 162 2 3 2" xfId="13834" xr:uid="{00000000-0005-0000-0000-0000E5350000}"/>
    <cellStyle name="Normal 162 2 3 2 2" xfId="13835" xr:uid="{00000000-0005-0000-0000-0000E6350000}"/>
    <cellStyle name="Normal 162 2 3 3" xfId="13836" xr:uid="{00000000-0005-0000-0000-0000E7350000}"/>
    <cellStyle name="Normal 162 2 4" xfId="13837" xr:uid="{00000000-0005-0000-0000-0000E8350000}"/>
    <cellStyle name="Normal 162 2 4 2" xfId="13838" xr:uid="{00000000-0005-0000-0000-0000E9350000}"/>
    <cellStyle name="Normal 162 2 4 2 2" xfId="13839" xr:uid="{00000000-0005-0000-0000-0000EA350000}"/>
    <cellStyle name="Normal 162 2 4 3" xfId="13840" xr:uid="{00000000-0005-0000-0000-0000EB350000}"/>
    <cellStyle name="Normal 162 2 5" xfId="13841" xr:uid="{00000000-0005-0000-0000-0000EC350000}"/>
    <cellStyle name="Normal 162 3" xfId="13842" xr:uid="{00000000-0005-0000-0000-0000ED350000}"/>
    <cellStyle name="Normal 162 3 2" xfId="13843" xr:uid="{00000000-0005-0000-0000-0000EE350000}"/>
    <cellStyle name="Normal 162 3 2 2" xfId="13844" xr:uid="{00000000-0005-0000-0000-0000EF350000}"/>
    <cellStyle name="Normal 162 3 2 2 2" xfId="13845" xr:uid="{00000000-0005-0000-0000-0000F0350000}"/>
    <cellStyle name="Normal 162 3 2 3" xfId="13846" xr:uid="{00000000-0005-0000-0000-0000F1350000}"/>
    <cellStyle name="Normal 162 3 2 3 2" xfId="13847" xr:uid="{00000000-0005-0000-0000-0000F2350000}"/>
    <cellStyle name="Normal 162 3 2 3 2 2" xfId="13848" xr:uid="{00000000-0005-0000-0000-0000F3350000}"/>
    <cellStyle name="Normal 162 3 2 3 3" xfId="13849" xr:uid="{00000000-0005-0000-0000-0000F4350000}"/>
    <cellStyle name="Normal 162 3 2 4" xfId="13850" xr:uid="{00000000-0005-0000-0000-0000F5350000}"/>
    <cellStyle name="Normal 162 3 3" xfId="13851" xr:uid="{00000000-0005-0000-0000-0000F6350000}"/>
    <cellStyle name="Normal 162 3 3 2" xfId="13852" xr:uid="{00000000-0005-0000-0000-0000F7350000}"/>
    <cellStyle name="Normal 162 3 3 2 2" xfId="13853" xr:uid="{00000000-0005-0000-0000-0000F8350000}"/>
    <cellStyle name="Normal 162 3 3 3" xfId="13854" xr:uid="{00000000-0005-0000-0000-0000F9350000}"/>
    <cellStyle name="Normal 162 3 4" xfId="13855" xr:uid="{00000000-0005-0000-0000-0000FA350000}"/>
    <cellStyle name="Normal 162 3 4 2" xfId="13856" xr:uid="{00000000-0005-0000-0000-0000FB350000}"/>
    <cellStyle name="Normal 162 3 4 2 2" xfId="13857" xr:uid="{00000000-0005-0000-0000-0000FC350000}"/>
    <cellStyle name="Normal 162 3 4 3" xfId="13858" xr:uid="{00000000-0005-0000-0000-0000FD350000}"/>
    <cellStyle name="Normal 162 3 5" xfId="13859" xr:uid="{00000000-0005-0000-0000-0000FE350000}"/>
    <cellStyle name="Normal 162 3 5 2" xfId="13860" xr:uid="{00000000-0005-0000-0000-0000FF350000}"/>
    <cellStyle name="Normal 162 3 5 2 2" xfId="13861" xr:uid="{00000000-0005-0000-0000-000000360000}"/>
    <cellStyle name="Normal 162 3 5 3" xfId="13862" xr:uid="{00000000-0005-0000-0000-000001360000}"/>
    <cellStyle name="Normal 162 3 6" xfId="13863" xr:uid="{00000000-0005-0000-0000-000002360000}"/>
    <cellStyle name="Normal 162 4" xfId="13864" xr:uid="{00000000-0005-0000-0000-000003360000}"/>
    <cellStyle name="Normal 162 4 2" xfId="13865" xr:uid="{00000000-0005-0000-0000-000004360000}"/>
    <cellStyle name="Normal 162 4 2 2" xfId="13866" xr:uid="{00000000-0005-0000-0000-000005360000}"/>
    <cellStyle name="Normal 162 4 3" xfId="13867" xr:uid="{00000000-0005-0000-0000-000006360000}"/>
    <cellStyle name="Normal 162 5" xfId="13868" xr:uid="{00000000-0005-0000-0000-000007360000}"/>
    <cellStyle name="Normal 162 5 2" xfId="13869" xr:uid="{00000000-0005-0000-0000-000008360000}"/>
    <cellStyle name="Normal 162 5 2 2" xfId="13870" xr:uid="{00000000-0005-0000-0000-000009360000}"/>
    <cellStyle name="Normal 162 5 3" xfId="13871" xr:uid="{00000000-0005-0000-0000-00000A360000}"/>
    <cellStyle name="Normal 162 6" xfId="13872" xr:uid="{00000000-0005-0000-0000-00000B360000}"/>
    <cellStyle name="Normal 162 6 2" xfId="13873" xr:uid="{00000000-0005-0000-0000-00000C360000}"/>
    <cellStyle name="Normal 162 6 2 2" xfId="13874" xr:uid="{00000000-0005-0000-0000-00000D360000}"/>
    <cellStyle name="Normal 162 6 3" xfId="13875" xr:uid="{00000000-0005-0000-0000-00000E360000}"/>
    <cellStyle name="Normal 162 7" xfId="13876" xr:uid="{00000000-0005-0000-0000-00000F360000}"/>
    <cellStyle name="Normal 163" xfId="13877" xr:uid="{00000000-0005-0000-0000-000010360000}"/>
    <cellStyle name="Normal 163 2" xfId="13878" xr:uid="{00000000-0005-0000-0000-000011360000}"/>
    <cellStyle name="Normal 163 2 2" xfId="13879" xr:uid="{00000000-0005-0000-0000-000012360000}"/>
    <cellStyle name="Normal 163 2 2 2" xfId="13880" xr:uid="{00000000-0005-0000-0000-000013360000}"/>
    <cellStyle name="Normal 163 2 3" xfId="13881" xr:uid="{00000000-0005-0000-0000-000014360000}"/>
    <cellStyle name="Normal 163 2 3 2" xfId="13882" xr:uid="{00000000-0005-0000-0000-000015360000}"/>
    <cellStyle name="Normal 163 2 3 2 2" xfId="13883" xr:uid="{00000000-0005-0000-0000-000016360000}"/>
    <cellStyle name="Normal 163 2 3 3" xfId="13884" xr:uid="{00000000-0005-0000-0000-000017360000}"/>
    <cellStyle name="Normal 163 2 4" xfId="13885" xr:uid="{00000000-0005-0000-0000-000018360000}"/>
    <cellStyle name="Normal 163 2 4 2" xfId="13886" xr:uid="{00000000-0005-0000-0000-000019360000}"/>
    <cellStyle name="Normal 163 2 4 2 2" xfId="13887" xr:uid="{00000000-0005-0000-0000-00001A360000}"/>
    <cellStyle name="Normal 163 2 4 3" xfId="13888" xr:uid="{00000000-0005-0000-0000-00001B360000}"/>
    <cellStyle name="Normal 163 2 5" xfId="13889" xr:uid="{00000000-0005-0000-0000-00001C360000}"/>
    <cellStyle name="Normal 163 3" xfId="13890" xr:uid="{00000000-0005-0000-0000-00001D360000}"/>
    <cellStyle name="Normal 163 3 2" xfId="13891" xr:uid="{00000000-0005-0000-0000-00001E360000}"/>
    <cellStyle name="Normal 163 3 2 2" xfId="13892" xr:uid="{00000000-0005-0000-0000-00001F360000}"/>
    <cellStyle name="Normal 163 3 2 2 2" xfId="13893" xr:uid="{00000000-0005-0000-0000-000020360000}"/>
    <cellStyle name="Normal 163 3 2 3" xfId="13894" xr:uid="{00000000-0005-0000-0000-000021360000}"/>
    <cellStyle name="Normal 163 3 2 3 2" xfId="13895" xr:uid="{00000000-0005-0000-0000-000022360000}"/>
    <cellStyle name="Normal 163 3 2 3 2 2" xfId="13896" xr:uid="{00000000-0005-0000-0000-000023360000}"/>
    <cellStyle name="Normal 163 3 2 3 3" xfId="13897" xr:uid="{00000000-0005-0000-0000-000024360000}"/>
    <cellStyle name="Normal 163 3 2 4" xfId="13898" xr:uid="{00000000-0005-0000-0000-000025360000}"/>
    <cellStyle name="Normal 163 3 3" xfId="13899" xr:uid="{00000000-0005-0000-0000-000026360000}"/>
    <cellStyle name="Normal 163 3 3 2" xfId="13900" xr:uid="{00000000-0005-0000-0000-000027360000}"/>
    <cellStyle name="Normal 163 3 3 2 2" xfId="13901" xr:uid="{00000000-0005-0000-0000-000028360000}"/>
    <cellStyle name="Normal 163 3 3 3" xfId="13902" xr:uid="{00000000-0005-0000-0000-000029360000}"/>
    <cellStyle name="Normal 163 3 4" xfId="13903" xr:uid="{00000000-0005-0000-0000-00002A360000}"/>
    <cellStyle name="Normal 163 3 4 2" xfId="13904" xr:uid="{00000000-0005-0000-0000-00002B360000}"/>
    <cellStyle name="Normal 163 3 4 2 2" xfId="13905" xr:uid="{00000000-0005-0000-0000-00002C360000}"/>
    <cellStyle name="Normal 163 3 4 3" xfId="13906" xr:uid="{00000000-0005-0000-0000-00002D360000}"/>
    <cellStyle name="Normal 163 3 5" xfId="13907" xr:uid="{00000000-0005-0000-0000-00002E360000}"/>
    <cellStyle name="Normal 163 3 5 2" xfId="13908" xr:uid="{00000000-0005-0000-0000-00002F360000}"/>
    <cellStyle name="Normal 163 3 5 2 2" xfId="13909" xr:uid="{00000000-0005-0000-0000-000030360000}"/>
    <cellStyle name="Normal 163 3 5 3" xfId="13910" xr:uid="{00000000-0005-0000-0000-000031360000}"/>
    <cellStyle name="Normal 163 3 6" xfId="13911" xr:uid="{00000000-0005-0000-0000-000032360000}"/>
    <cellStyle name="Normal 163 4" xfId="13912" xr:uid="{00000000-0005-0000-0000-000033360000}"/>
    <cellStyle name="Normal 163 4 2" xfId="13913" xr:uid="{00000000-0005-0000-0000-000034360000}"/>
    <cellStyle name="Normal 163 4 2 2" xfId="13914" xr:uid="{00000000-0005-0000-0000-000035360000}"/>
    <cellStyle name="Normal 163 4 3" xfId="13915" xr:uid="{00000000-0005-0000-0000-000036360000}"/>
    <cellStyle name="Normal 163 5" xfId="13916" xr:uid="{00000000-0005-0000-0000-000037360000}"/>
    <cellStyle name="Normal 163 5 2" xfId="13917" xr:uid="{00000000-0005-0000-0000-000038360000}"/>
    <cellStyle name="Normal 163 5 2 2" xfId="13918" xr:uid="{00000000-0005-0000-0000-000039360000}"/>
    <cellStyle name="Normal 163 5 3" xfId="13919" xr:uid="{00000000-0005-0000-0000-00003A360000}"/>
    <cellStyle name="Normal 163 6" xfId="13920" xr:uid="{00000000-0005-0000-0000-00003B360000}"/>
    <cellStyle name="Normal 163 6 2" xfId="13921" xr:uid="{00000000-0005-0000-0000-00003C360000}"/>
    <cellStyle name="Normal 163 6 2 2" xfId="13922" xr:uid="{00000000-0005-0000-0000-00003D360000}"/>
    <cellStyle name="Normal 163 6 3" xfId="13923" xr:uid="{00000000-0005-0000-0000-00003E360000}"/>
    <cellStyle name="Normal 163 7" xfId="13924" xr:uid="{00000000-0005-0000-0000-00003F360000}"/>
    <cellStyle name="Normal 164" xfId="13925" xr:uid="{00000000-0005-0000-0000-000040360000}"/>
    <cellStyle name="Normal 164 2" xfId="13926" xr:uid="{00000000-0005-0000-0000-000041360000}"/>
    <cellStyle name="Normal 164 2 2" xfId="13927" xr:uid="{00000000-0005-0000-0000-000042360000}"/>
    <cellStyle name="Normal 164 2 2 2" xfId="13928" xr:uid="{00000000-0005-0000-0000-000043360000}"/>
    <cellStyle name="Normal 164 2 3" xfId="13929" xr:uid="{00000000-0005-0000-0000-000044360000}"/>
    <cellStyle name="Normal 164 2 3 2" xfId="13930" xr:uid="{00000000-0005-0000-0000-000045360000}"/>
    <cellStyle name="Normal 164 2 3 2 2" xfId="13931" xr:uid="{00000000-0005-0000-0000-000046360000}"/>
    <cellStyle name="Normal 164 2 3 3" xfId="13932" xr:uid="{00000000-0005-0000-0000-000047360000}"/>
    <cellStyle name="Normal 164 2 4" xfId="13933" xr:uid="{00000000-0005-0000-0000-000048360000}"/>
    <cellStyle name="Normal 164 2 4 2" xfId="13934" xr:uid="{00000000-0005-0000-0000-000049360000}"/>
    <cellStyle name="Normal 164 2 4 2 2" xfId="13935" xr:uid="{00000000-0005-0000-0000-00004A360000}"/>
    <cellStyle name="Normal 164 2 4 3" xfId="13936" xr:uid="{00000000-0005-0000-0000-00004B360000}"/>
    <cellStyle name="Normal 164 2 5" xfId="13937" xr:uid="{00000000-0005-0000-0000-00004C360000}"/>
    <cellStyle name="Normal 164 3" xfId="13938" xr:uid="{00000000-0005-0000-0000-00004D360000}"/>
    <cellStyle name="Normal 164 3 2" xfId="13939" xr:uid="{00000000-0005-0000-0000-00004E360000}"/>
    <cellStyle name="Normal 164 3 2 2" xfId="13940" xr:uid="{00000000-0005-0000-0000-00004F360000}"/>
    <cellStyle name="Normal 164 3 2 2 2" xfId="13941" xr:uid="{00000000-0005-0000-0000-000050360000}"/>
    <cellStyle name="Normal 164 3 2 3" xfId="13942" xr:uid="{00000000-0005-0000-0000-000051360000}"/>
    <cellStyle name="Normal 164 3 2 3 2" xfId="13943" xr:uid="{00000000-0005-0000-0000-000052360000}"/>
    <cellStyle name="Normal 164 3 2 3 2 2" xfId="13944" xr:uid="{00000000-0005-0000-0000-000053360000}"/>
    <cellStyle name="Normal 164 3 2 3 3" xfId="13945" xr:uid="{00000000-0005-0000-0000-000054360000}"/>
    <cellStyle name="Normal 164 3 2 4" xfId="13946" xr:uid="{00000000-0005-0000-0000-000055360000}"/>
    <cellStyle name="Normal 164 3 3" xfId="13947" xr:uid="{00000000-0005-0000-0000-000056360000}"/>
    <cellStyle name="Normal 164 3 3 2" xfId="13948" xr:uid="{00000000-0005-0000-0000-000057360000}"/>
    <cellStyle name="Normal 164 3 3 2 2" xfId="13949" xr:uid="{00000000-0005-0000-0000-000058360000}"/>
    <cellStyle name="Normal 164 3 3 3" xfId="13950" xr:uid="{00000000-0005-0000-0000-000059360000}"/>
    <cellStyle name="Normal 164 3 4" xfId="13951" xr:uid="{00000000-0005-0000-0000-00005A360000}"/>
    <cellStyle name="Normal 164 3 4 2" xfId="13952" xr:uid="{00000000-0005-0000-0000-00005B360000}"/>
    <cellStyle name="Normal 164 3 4 2 2" xfId="13953" xr:uid="{00000000-0005-0000-0000-00005C360000}"/>
    <cellStyle name="Normal 164 3 4 3" xfId="13954" xr:uid="{00000000-0005-0000-0000-00005D360000}"/>
    <cellStyle name="Normal 164 3 5" xfId="13955" xr:uid="{00000000-0005-0000-0000-00005E360000}"/>
    <cellStyle name="Normal 164 3 5 2" xfId="13956" xr:uid="{00000000-0005-0000-0000-00005F360000}"/>
    <cellStyle name="Normal 164 3 5 2 2" xfId="13957" xr:uid="{00000000-0005-0000-0000-000060360000}"/>
    <cellStyle name="Normal 164 3 5 3" xfId="13958" xr:uid="{00000000-0005-0000-0000-000061360000}"/>
    <cellStyle name="Normal 164 3 6" xfId="13959" xr:uid="{00000000-0005-0000-0000-000062360000}"/>
    <cellStyle name="Normal 164 4" xfId="13960" xr:uid="{00000000-0005-0000-0000-000063360000}"/>
    <cellStyle name="Normal 164 4 2" xfId="13961" xr:uid="{00000000-0005-0000-0000-000064360000}"/>
    <cellStyle name="Normal 164 4 2 2" xfId="13962" xr:uid="{00000000-0005-0000-0000-000065360000}"/>
    <cellStyle name="Normal 164 4 3" xfId="13963" xr:uid="{00000000-0005-0000-0000-000066360000}"/>
    <cellStyle name="Normal 164 5" xfId="13964" xr:uid="{00000000-0005-0000-0000-000067360000}"/>
    <cellStyle name="Normal 164 5 2" xfId="13965" xr:uid="{00000000-0005-0000-0000-000068360000}"/>
    <cellStyle name="Normal 164 5 2 2" xfId="13966" xr:uid="{00000000-0005-0000-0000-000069360000}"/>
    <cellStyle name="Normal 164 5 3" xfId="13967" xr:uid="{00000000-0005-0000-0000-00006A360000}"/>
    <cellStyle name="Normal 164 6" xfId="13968" xr:uid="{00000000-0005-0000-0000-00006B360000}"/>
    <cellStyle name="Normal 164 6 2" xfId="13969" xr:uid="{00000000-0005-0000-0000-00006C360000}"/>
    <cellStyle name="Normal 164 6 2 2" xfId="13970" xr:uid="{00000000-0005-0000-0000-00006D360000}"/>
    <cellStyle name="Normal 164 6 3" xfId="13971" xr:uid="{00000000-0005-0000-0000-00006E360000}"/>
    <cellStyle name="Normal 164 7" xfId="13972" xr:uid="{00000000-0005-0000-0000-00006F360000}"/>
    <cellStyle name="Normal 165" xfId="13973" xr:uid="{00000000-0005-0000-0000-000070360000}"/>
    <cellStyle name="Normal 165 2" xfId="13974" xr:uid="{00000000-0005-0000-0000-000071360000}"/>
    <cellStyle name="Normal 165 2 2" xfId="13975" xr:uid="{00000000-0005-0000-0000-000072360000}"/>
    <cellStyle name="Normal 165 2 2 2" xfId="13976" xr:uid="{00000000-0005-0000-0000-000073360000}"/>
    <cellStyle name="Normal 165 2 3" xfId="13977" xr:uid="{00000000-0005-0000-0000-000074360000}"/>
    <cellStyle name="Normal 165 2 3 2" xfId="13978" xr:uid="{00000000-0005-0000-0000-000075360000}"/>
    <cellStyle name="Normal 165 2 3 2 2" xfId="13979" xr:uid="{00000000-0005-0000-0000-000076360000}"/>
    <cellStyle name="Normal 165 2 3 3" xfId="13980" xr:uid="{00000000-0005-0000-0000-000077360000}"/>
    <cellStyle name="Normal 165 2 4" xfId="13981" xr:uid="{00000000-0005-0000-0000-000078360000}"/>
    <cellStyle name="Normal 165 2 4 2" xfId="13982" xr:uid="{00000000-0005-0000-0000-000079360000}"/>
    <cellStyle name="Normal 165 2 4 2 2" xfId="13983" xr:uid="{00000000-0005-0000-0000-00007A360000}"/>
    <cellStyle name="Normal 165 2 4 3" xfId="13984" xr:uid="{00000000-0005-0000-0000-00007B360000}"/>
    <cellStyle name="Normal 165 2 5" xfId="13985" xr:uid="{00000000-0005-0000-0000-00007C360000}"/>
    <cellStyle name="Normal 165 3" xfId="13986" xr:uid="{00000000-0005-0000-0000-00007D360000}"/>
    <cellStyle name="Normal 165 3 2" xfId="13987" xr:uid="{00000000-0005-0000-0000-00007E360000}"/>
    <cellStyle name="Normal 165 3 2 2" xfId="13988" xr:uid="{00000000-0005-0000-0000-00007F360000}"/>
    <cellStyle name="Normal 165 3 2 2 2" xfId="13989" xr:uid="{00000000-0005-0000-0000-000080360000}"/>
    <cellStyle name="Normal 165 3 2 3" xfId="13990" xr:uid="{00000000-0005-0000-0000-000081360000}"/>
    <cellStyle name="Normal 165 3 2 3 2" xfId="13991" xr:uid="{00000000-0005-0000-0000-000082360000}"/>
    <cellStyle name="Normal 165 3 2 3 2 2" xfId="13992" xr:uid="{00000000-0005-0000-0000-000083360000}"/>
    <cellStyle name="Normal 165 3 2 3 3" xfId="13993" xr:uid="{00000000-0005-0000-0000-000084360000}"/>
    <cellStyle name="Normal 165 3 2 4" xfId="13994" xr:uid="{00000000-0005-0000-0000-000085360000}"/>
    <cellStyle name="Normal 165 3 3" xfId="13995" xr:uid="{00000000-0005-0000-0000-000086360000}"/>
    <cellStyle name="Normal 165 3 3 2" xfId="13996" xr:uid="{00000000-0005-0000-0000-000087360000}"/>
    <cellStyle name="Normal 165 3 3 2 2" xfId="13997" xr:uid="{00000000-0005-0000-0000-000088360000}"/>
    <cellStyle name="Normal 165 3 3 3" xfId="13998" xr:uid="{00000000-0005-0000-0000-000089360000}"/>
    <cellStyle name="Normal 165 3 4" xfId="13999" xr:uid="{00000000-0005-0000-0000-00008A360000}"/>
    <cellStyle name="Normal 165 3 4 2" xfId="14000" xr:uid="{00000000-0005-0000-0000-00008B360000}"/>
    <cellStyle name="Normal 165 3 4 2 2" xfId="14001" xr:uid="{00000000-0005-0000-0000-00008C360000}"/>
    <cellStyle name="Normal 165 3 4 3" xfId="14002" xr:uid="{00000000-0005-0000-0000-00008D360000}"/>
    <cellStyle name="Normal 165 3 5" xfId="14003" xr:uid="{00000000-0005-0000-0000-00008E360000}"/>
    <cellStyle name="Normal 165 3 5 2" xfId="14004" xr:uid="{00000000-0005-0000-0000-00008F360000}"/>
    <cellStyle name="Normal 165 3 5 2 2" xfId="14005" xr:uid="{00000000-0005-0000-0000-000090360000}"/>
    <cellStyle name="Normal 165 3 5 3" xfId="14006" xr:uid="{00000000-0005-0000-0000-000091360000}"/>
    <cellStyle name="Normal 165 3 6" xfId="14007" xr:uid="{00000000-0005-0000-0000-000092360000}"/>
    <cellStyle name="Normal 165 4" xfId="14008" xr:uid="{00000000-0005-0000-0000-000093360000}"/>
    <cellStyle name="Normal 165 4 2" xfId="14009" xr:uid="{00000000-0005-0000-0000-000094360000}"/>
    <cellStyle name="Normal 165 4 2 2" xfId="14010" xr:uid="{00000000-0005-0000-0000-000095360000}"/>
    <cellStyle name="Normal 165 4 3" xfId="14011" xr:uid="{00000000-0005-0000-0000-000096360000}"/>
    <cellStyle name="Normal 165 5" xfId="14012" xr:uid="{00000000-0005-0000-0000-000097360000}"/>
    <cellStyle name="Normal 165 5 2" xfId="14013" xr:uid="{00000000-0005-0000-0000-000098360000}"/>
    <cellStyle name="Normal 165 5 2 2" xfId="14014" xr:uid="{00000000-0005-0000-0000-000099360000}"/>
    <cellStyle name="Normal 165 5 3" xfId="14015" xr:uid="{00000000-0005-0000-0000-00009A360000}"/>
    <cellStyle name="Normal 165 6" xfId="14016" xr:uid="{00000000-0005-0000-0000-00009B360000}"/>
    <cellStyle name="Normal 165 6 2" xfId="14017" xr:uid="{00000000-0005-0000-0000-00009C360000}"/>
    <cellStyle name="Normal 165 6 2 2" xfId="14018" xr:uid="{00000000-0005-0000-0000-00009D360000}"/>
    <cellStyle name="Normal 165 6 3" xfId="14019" xr:uid="{00000000-0005-0000-0000-00009E360000}"/>
    <cellStyle name="Normal 165 7" xfId="14020" xr:uid="{00000000-0005-0000-0000-00009F360000}"/>
    <cellStyle name="Normal 166" xfId="14021" xr:uid="{00000000-0005-0000-0000-0000A0360000}"/>
    <cellStyle name="Normal 166 2" xfId="14022" xr:uid="{00000000-0005-0000-0000-0000A1360000}"/>
    <cellStyle name="Normal 166 2 2" xfId="14023" xr:uid="{00000000-0005-0000-0000-0000A2360000}"/>
    <cellStyle name="Normal 166 2 2 2" xfId="14024" xr:uid="{00000000-0005-0000-0000-0000A3360000}"/>
    <cellStyle name="Normal 166 2 3" xfId="14025" xr:uid="{00000000-0005-0000-0000-0000A4360000}"/>
    <cellStyle name="Normal 166 2 3 2" xfId="14026" xr:uid="{00000000-0005-0000-0000-0000A5360000}"/>
    <cellStyle name="Normal 166 2 3 2 2" xfId="14027" xr:uid="{00000000-0005-0000-0000-0000A6360000}"/>
    <cellStyle name="Normal 166 2 3 3" xfId="14028" xr:uid="{00000000-0005-0000-0000-0000A7360000}"/>
    <cellStyle name="Normal 166 2 4" xfId="14029" xr:uid="{00000000-0005-0000-0000-0000A8360000}"/>
    <cellStyle name="Normal 166 2 4 2" xfId="14030" xr:uid="{00000000-0005-0000-0000-0000A9360000}"/>
    <cellStyle name="Normal 166 2 4 2 2" xfId="14031" xr:uid="{00000000-0005-0000-0000-0000AA360000}"/>
    <cellStyle name="Normal 166 2 4 3" xfId="14032" xr:uid="{00000000-0005-0000-0000-0000AB360000}"/>
    <cellStyle name="Normal 166 2 5" xfId="14033" xr:uid="{00000000-0005-0000-0000-0000AC360000}"/>
    <cellStyle name="Normal 166 3" xfId="14034" xr:uid="{00000000-0005-0000-0000-0000AD360000}"/>
    <cellStyle name="Normal 166 3 2" xfId="14035" xr:uid="{00000000-0005-0000-0000-0000AE360000}"/>
    <cellStyle name="Normal 166 3 2 2" xfId="14036" xr:uid="{00000000-0005-0000-0000-0000AF360000}"/>
    <cellStyle name="Normal 166 3 2 2 2" xfId="14037" xr:uid="{00000000-0005-0000-0000-0000B0360000}"/>
    <cellStyle name="Normal 166 3 2 3" xfId="14038" xr:uid="{00000000-0005-0000-0000-0000B1360000}"/>
    <cellStyle name="Normal 166 3 2 3 2" xfId="14039" xr:uid="{00000000-0005-0000-0000-0000B2360000}"/>
    <cellStyle name="Normal 166 3 2 3 2 2" xfId="14040" xr:uid="{00000000-0005-0000-0000-0000B3360000}"/>
    <cellStyle name="Normal 166 3 2 3 3" xfId="14041" xr:uid="{00000000-0005-0000-0000-0000B4360000}"/>
    <cellStyle name="Normal 166 3 2 4" xfId="14042" xr:uid="{00000000-0005-0000-0000-0000B5360000}"/>
    <cellStyle name="Normal 166 3 3" xfId="14043" xr:uid="{00000000-0005-0000-0000-0000B6360000}"/>
    <cellStyle name="Normal 166 3 3 2" xfId="14044" xr:uid="{00000000-0005-0000-0000-0000B7360000}"/>
    <cellStyle name="Normal 166 3 3 2 2" xfId="14045" xr:uid="{00000000-0005-0000-0000-0000B8360000}"/>
    <cellStyle name="Normal 166 3 3 3" xfId="14046" xr:uid="{00000000-0005-0000-0000-0000B9360000}"/>
    <cellStyle name="Normal 166 3 4" xfId="14047" xr:uid="{00000000-0005-0000-0000-0000BA360000}"/>
    <cellStyle name="Normal 166 3 4 2" xfId="14048" xr:uid="{00000000-0005-0000-0000-0000BB360000}"/>
    <cellStyle name="Normal 166 3 4 2 2" xfId="14049" xr:uid="{00000000-0005-0000-0000-0000BC360000}"/>
    <cellStyle name="Normal 166 3 4 3" xfId="14050" xr:uid="{00000000-0005-0000-0000-0000BD360000}"/>
    <cellStyle name="Normal 166 3 5" xfId="14051" xr:uid="{00000000-0005-0000-0000-0000BE360000}"/>
    <cellStyle name="Normal 166 3 5 2" xfId="14052" xr:uid="{00000000-0005-0000-0000-0000BF360000}"/>
    <cellStyle name="Normal 166 3 5 2 2" xfId="14053" xr:uid="{00000000-0005-0000-0000-0000C0360000}"/>
    <cellStyle name="Normal 166 3 5 3" xfId="14054" xr:uid="{00000000-0005-0000-0000-0000C1360000}"/>
    <cellStyle name="Normal 166 3 6" xfId="14055" xr:uid="{00000000-0005-0000-0000-0000C2360000}"/>
    <cellStyle name="Normal 166 4" xfId="14056" xr:uid="{00000000-0005-0000-0000-0000C3360000}"/>
    <cellStyle name="Normal 166 4 2" xfId="14057" xr:uid="{00000000-0005-0000-0000-0000C4360000}"/>
    <cellStyle name="Normal 166 4 2 2" xfId="14058" xr:uid="{00000000-0005-0000-0000-0000C5360000}"/>
    <cellStyle name="Normal 166 4 3" xfId="14059" xr:uid="{00000000-0005-0000-0000-0000C6360000}"/>
    <cellStyle name="Normal 166 5" xfId="14060" xr:uid="{00000000-0005-0000-0000-0000C7360000}"/>
    <cellStyle name="Normal 166 5 2" xfId="14061" xr:uid="{00000000-0005-0000-0000-0000C8360000}"/>
    <cellStyle name="Normal 166 5 2 2" xfId="14062" xr:uid="{00000000-0005-0000-0000-0000C9360000}"/>
    <cellStyle name="Normal 166 5 3" xfId="14063" xr:uid="{00000000-0005-0000-0000-0000CA360000}"/>
    <cellStyle name="Normal 166 6" xfId="14064" xr:uid="{00000000-0005-0000-0000-0000CB360000}"/>
    <cellStyle name="Normal 166 6 2" xfId="14065" xr:uid="{00000000-0005-0000-0000-0000CC360000}"/>
    <cellStyle name="Normal 166 6 2 2" xfId="14066" xr:uid="{00000000-0005-0000-0000-0000CD360000}"/>
    <cellStyle name="Normal 166 6 3" xfId="14067" xr:uid="{00000000-0005-0000-0000-0000CE360000}"/>
    <cellStyle name="Normal 166 7" xfId="14068" xr:uid="{00000000-0005-0000-0000-0000CF360000}"/>
    <cellStyle name="Normal 167" xfId="14069" xr:uid="{00000000-0005-0000-0000-0000D0360000}"/>
    <cellStyle name="Normal 167 2" xfId="14070" xr:uid="{00000000-0005-0000-0000-0000D1360000}"/>
    <cellStyle name="Normal 167 2 2" xfId="14071" xr:uid="{00000000-0005-0000-0000-0000D2360000}"/>
    <cellStyle name="Normal 167 2 2 2" xfId="14072" xr:uid="{00000000-0005-0000-0000-0000D3360000}"/>
    <cellStyle name="Normal 167 2 3" xfId="14073" xr:uid="{00000000-0005-0000-0000-0000D4360000}"/>
    <cellStyle name="Normal 167 2 3 2" xfId="14074" xr:uid="{00000000-0005-0000-0000-0000D5360000}"/>
    <cellStyle name="Normal 167 2 3 2 2" xfId="14075" xr:uid="{00000000-0005-0000-0000-0000D6360000}"/>
    <cellStyle name="Normal 167 2 3 3" xfId="14076" xr:uid="{00000000-0005-0000-0000-0000D7360000}"/>
    <cellStyle name="Normal 167 2 4" xfId="14077" xr:uid="{00000000-0005-0000-0000-0000D8360000}"/>
    <cellStyle name="Normal 167 2 4 2" xfId="14078" xr:uid="{00000000-0005-0000-0000-0000D9360000}"/>
    <cellStyle name="Normal 167 2 4 2 2" xfId="14079" xr:uid="{00000000-0005-0000-0000-0000DA360000}"/>
    <cellStyle name="Normal 167 2 4 3" xfId="14080" xr:uid="{00000000-0005-0000-0000-0000DB360000}"/>
    <cellStyle name="Normal 167 2 5" xfId="14081" xr:uid="{00000000-0005-0000-0000-0000DC360000}"/>
    <cellStyle name="Normal 167 3" xfId="14082" xr:uid="{00000000-0005-0000-0000-0000DD360000}"/>
    <cellStyle name="Normal 167 3 2" xfId="14083" xr:uid="{00000000-0005-0000-0000-0000DE360000}"/>
    <cellStyle name="Normal 167 3 2 2" xfId="14084" xr:uid="{00000000-0005-0000-0000-0000DF360000}"/>
    <cellStyle name="Normal 167 3 2 2 2" xfId="14085" xr:uid="{00000000-0005-0000-0000-0000E0360000}"/>
    <cellStyle name="Normal 167 3 2 3" xfId="14086" xr:uid="{00000000-0005-0000-0000-0000E1360000}"/>
    <cellStyle name="Normal 167 3 2 3 2" xfId="14087" xr:uid="{00000000-0005-0000-0000-0000E2360000}"/>
    <cellStyle name="Normal 167 3 2 3 2 2" xfId="14088" xr:uid="{00000000-0005-0000-0000-0000E3360000}"/>
    <cellStyle name="Normal 167 3 2 3 3" xfId="14089" xr:uid="{00000000-0005-0000-0000-0000E4360000}"/>
    <cellStyle name="Normal 167 3 2 4" xfId="14090" xr:uid="{00000000-0005-0000-0000-0000E5360000}"/>
    <cellStyle name="Normal 167 3 3" xfId="14091" xr:uid="{00000000-0005-0000-0000-0000E6360000}"/>
    <cellStyle name="Normal 167 3 3 2" xfId="14092" xr:uid="{00000000-0005-0000-0000-0000E7360000}"/>
    <cellStyle name="Normal 167 3 3 2 2" xfId="14093" xr:uid="{00000000-0005-0000-0000-0000E8360000}"/>
    <cellStyle name="Normal 167 3 3 3" xfId="14094" xr:uid="{00000000-0005-0000-0000-0000E9360000}"/>
    <cellStyle name="Normal 167 3 4" xfId="14095" xr:uid="{00000000-0005-0000-0000-0000EA360000}"/>
    <cellStyle name="Normal 167 3 4 2" xfId="14096" xr:uid="{00000000-0005-0000-0000-0000EB360000}"/>
    <cellStyle name="Normal 167 3 4 2 2" xfId="14097" xr:uid="{00000000-0005-0000-0000-0000EC360000}"/>
    <cellStyle name="Normal 167 3 4 3" xfId="14098" xr:uid="{00000000-0005-0000-0000-0000ED360000}"/>
    <cellStyle name="Normal 167 3 5" xfId="14099" xr:uid="{00000000-0005-0000-0000-0000EE360000}"/>
    <cellStyle name="Normal 167 3 5 2" xfId="14100" xr:uid="{00000000-0005-0000-0000-0000EF360000}"/>
    <cellStyle name="Normal 167 3 5 2 2" xfId="14101" xr:uid="{00000000-0005-0000-0000-0000F0360000}"/>
    <cellStyle name="Normal 167 3 5 3" xfId="14102" xr:uid="{00000000-0005-0000-0000-0000F1360000}"/>
    <cellStyle name="Normal 167 3 6" xfId="14103" xr:uid="{00000000-0005-0000-0000-0000F2360000}"/>
    <cellStyle name="Normal 167 4" xfId="14104" xr:uid="{00000000-0005-0000-0000-0000F3360000}"/>
    <cellStyle name="Normal 167 4 2" xfId="14105" xr:uid="{00000000-0005-0000-0000-0000F4360000}"/>
    <cellStyle name="Normal 167 4 2 2" xfId="14106" xr:uid="{00000000-0005-0000-0000-0000F5360000}"/>
    <cellStyle name="Normal 167 4 3" xfId="14107" xr:uid="{00000000-0005-0000-0000-0000F6360000}"/>
    <cellStyle name="Normal 167 5" xfId="14108" xr:uid="{00000000-0005-0000-0000-0000F7360000}"/>
    <cellStyle name="Normal 167 5 2" xfId="14109" xr:uid="{00000000-0005-0000-0000-0000F8360000}"/>
    <cellStyle name="Normal 167 5 2 2" xfId="14110" xr:uid="{00000000-0005-0000-0000-0000F9360000}"/>
    <cellStyle name="Normal 167 5 3" xfId="14111" xr:uid="{00000000-0005-0000-0000-0000FA360000}"/>
    <cellStyle name="Normal 167 6" xfId="14112" xr:uid="{00000000-0005-0000-0000-0000FB360000}"/>
    <cellStyle name="Normal 167 6 2" xfId="14113" xr:uid="{00000000-0005-0000-0000-0000FC360000}"/>
    <cellStyle name="Normal 167 6 2 2" xfId="14114" xr:uid="{00000000-0005-0000-0000-0000FD360000}"/>
    <cellStyle name="Normal 167 6 3" xfId="14115" xr:uid="{00000000-0005-0000-0000-0000FE360000}"/>
    <cellStyle name="Normal 167 7" xfId="14116" xr:uid="{00000000-0005-0000-0000-0000FF360000}"/>
    <cellStyle name="Normal 168" xfId="14117" xr:uid="{00000000-0005-0000-0000-000000370000}"/>
    <cellStyle name="Normal 168 2" xfId="14118" xr:uid="{00000000-0005-0000-0000-000001370000}"/>
    <cellStyle name="Normal 168 2 2" xfId="14119" xr:uid="{00000000-0005-0000-0000-000002370000}"/>
    <cellStyle name="Normal 168 2 2 2" xfId="14120" xr:uid="{00000000-0005-0000-0000-000003370000}"/>
    <cellStyle name="Normal 168 2 3" xfId="14121" xr:uid="{00000000-0005-0000-0000-000004370000}"/>
    <cellStyle name="Normal 168 2 3 2" xfId="14122" xr:uid="{00000000-0005-0000-0000-000005370000}"/>
    <cellStyle name="Normal 168 2 3 2 2" xfId="14123" xr:uid="{00000000-0005-0000-0000-000006370000}"/>
    <cellStyle name="Normal 168 2 3 3" xfId="14124" xr:uid="{00000000-0005-0000-0000-000007370000}"/>
    <cellStyle name="Normal 168 2 4" xfId="14125" xr:uid="{00000000-0005-0000-0000-000008370000}"/>
    <cellStyle name="Normal 168 2 4 2" xfId="14126" xr:uid="{00000000-0005-0000-0000-000009370000}"/>
    <cellStyle name="Normal 168 2 4 2 2" xfId="14127" xr:uid="{00000000-0005-0000-0000-00000A370000}"/>
    <cellStyle name="Normal 168 2 4 3" xfId="14128" xr:uid="{00000000-0005-0000-0000-00000B370000}"/>
    <cellStyle name="Normal 168 2 5" xfId="14129" xr:uid="{00000000-0005-0000-0000-00000C370000}"/>
    <cellStyle name="Normal 168 3" xfId="14130" xr:uid="{00000000-0005-0000-0000-00000D370000}"/>
    <cellStyle name="Normal 168 3 2" xfId="14131" xr:uid="{00000000-0005-0000-0000-00000E370000}"/>
    <cellStyle name="Normal 168 3 2 2" xfId="14132" xr:uid="{00000000-0005-0000-0000-00000F370000}"/>
    <cellStyle name="Normal 168 3 2 2 2" xfId="14133" xr:uid="{00000000-0005-0000-0000-000010370000}"/>
    <cellStyle name="Normal 168 3 2 3" xfId="14134" xr:uid="{00000000-0005-0000-0000-000011370000}"/>
    <cellStyle name="Normal 168 3 2 3 2" xfId="14135" xr:uid="{00000000-0005-0000-0000-000012370000}"/>
    <cellStyle name="Normal 168 3 2 3 2 2" xfId="14136" xr:uid="{00000000-0005-0000-0000-000013370000}"/>
    <cellStyle name="Normal 168 3 2 3 3" xfId="14137" xr:uid="{00000000-0005-0000-0000-000014370000}"/>
    <cellStyle name="Normal 168 3 2 4" xfId="14138" xr:uid="{00000000-0005-0000-0000-000015370000}"/>
    <cellStyle name="Normal 168 3 3" xfId="14139" xr:uid="{00000000-0005-0000-0000-000016370000}"/>
    <cellStyle name="Normal 168 3 3 2" xfId="14140" xr:uid="{00000000-0005-0000-0000-000017370000}"/>
    <cellStyle name="Normal 168 3 3 2 2" xfId="14141" xr:uid="{00000000-0005-0000-0000-000018370000}"/>
    <cellStyle name="Normal 168 3 3 3" xfId="14142" xr:uid="{00000000-0005-0000-0000-000019370000}"/>
    <cellStyle name="Normal 168 3 4" xfId="14143" xr:uid="{00000000-0005-0000-0000-00001A370000}"/>
    <cellStyle name="Normal 168 3 4 2" xfId="14144" xr:uid="{00000000-0005-0000-0000-00001B370000}"/>
    <cellStyle name="Normal 168 3 4 2 2" xfId="14145" xr:uid="{00000000-0005-0000-0000-00001C370000}"/>
    <cellStyle name="Normal 168 3 4 3" xfId="14146" xr:uid="{00000000-0005-0000-0000-00001D370000}"/>
    <cellStyle name="Normal 168 3 5" xfId="14147" xr:uid="{00000000-0005-0000-0000-00001E370000}"/>
    <cellStyle name="Normal 168 3 5 2" xfId="14148" xr:uid="{00000000-0005-0000-0000-00001F370000}"/>
    <cellStyle name="Normal 168 3 5 2 2" xfId="14149" xr:uid="{00000000-0005-0000-0000-000020370000}"/>
    <cellStyle name="Normal 168 3 5 3" xfId="14150" xr:uid="{00000000-0005-0000-0000-000021370000}"/>
    <cellStyle name="Normal 168 3 6" xfId="14151" xr:uid="{00000000-0005-0000-0000-000022370000}"/>
    <cellStyle name="Normal 168 4" xfId="14152" xr:uid="{00000000-0005-0000-0000-000023370000}"/>
    <cellStyle name="Normal 168 4 2" xfId="14153" xr:uid="{00000000-0005-0000-0000-000024370000}"/>
    <cellStyle name="Normal 168 4 2 2" xfId="14154" xr:uid="{00000000-0005-0000-0000-000025370000}"/>
    <cellStyle name="Normal 168 4 3" xfId="14155" xr:uid="{00000000-0005-0000-0000-000026370000}"/>
    <cellStyle name="Normal 168 5" xfId="14156" xr:uid="{00000000-0005-0000-0000-000027370000}"/>
    <cellStyle name="Normal 168 5 2" xfId="14157" xr:uid="{00000000-0005-0000-0000-000028370000}"/>
    <cellStyle name="Normal 168 5 2 2" xfId="14158" xr:uid="{00000000-0005-0000-0000-000029370000}"/>
    <cellStyle name="Normal 168 5 3" xfId="14159" xr:uid="{00000000-0005-0000-0000-00002A370000}"/>
    <cellStyle name="Normal 168 6" xfId="14160" xr:uid="{00000000-0005-0000-0000-00002B370000}"/>
    <cellStyle name="Normal 168 6 2" xfId="14161" xr:uid="{00000000-0005-0000-0000-00002C370000}"/>
    <cellStyle name="Normal 168 6 2 2" xfId="14162" xr:uid="{00000000-0005-0000-0000-00002D370000}"/>
    <cellStyle name="Normal 168 6 3" xfId="14163" xr:uid="{00000000-0005-0000-0000-00002E370000}"/>
    <cellStyle name="Normal 168 7" xfId="14164" xr:uid="{00000000-0005-0000-0000-00002F370000}"/>
    <cellStyle name="Normal 169" xfId="14165" xr:uid="{00000000-0005-0000-0000-000030370000}"/>
    <cellStyle name="Normal 169 2" xfId="14166" xr:uid="{00000000-0005-0000-0000-000031370000}"/>
    <cellStyle name="Normal 169 2 2" xfId="14167" xr:uid="{00000000-0005-0000-0000-000032370000}"/>
    <cellStyle name="Normal 169 2 2 2" xfId="14168" xr:uid="{00000000-0005-0000-0000-000033370000}"/>
    <cellStyle name="Normal 169 2 3" xfId="14169" xr:uid="{00000000-0005-0000-0000-000034370000}"/>
    <cellStyle name="Normal 169 2 3 2" xfId="14170" xr:uid="{00000000-0005-0000-0000-000035370000}"/>
    <cellStyle name="Normal 169 2 3 2 2" xfId="14171" xr:uid="{00000000-0005-0000-0000-000036370000}"/>
    <cellStyle name="Normal 169 2 3 3" xfId="14172" xr:uid="{00000000-0005-0000-0000-000037370000}"/>
    <cellStyle name="Normal 169 2 4" xfId="14173" xr:uid="{00000000-0005-0000-0000-000038370000}"/>
    <cellStyle name="Normal 169 2 4 2" xfId="14174" xr:uid="{00000000-0005-0000-0000-000039370000}"/>
    <cellStyle name="Normal 169 2 4 2 2" xfId="14175" xr:uid="{00000000-0005-0000-0000-00003A370000}"/>
    <cellStyle name="Normal 169 2 4 3" xfId="14176" xr:uid="{00000000-0005-0000-0000-00003B370000}"/>
    <cellStyle name="Normal 169 2 5" xfId="14177" xr:uid="{00000000-0005-0000-0000-00003C370000}"/>
    <cellStyle name="Normal 169 3" xfId="14178" xr:uid="{00000000-0005-0000-0000-00003D370000}"/>
    <cellStyle name="Normal 169 3 2" xfId="14179" xr:uid="{00000000-0005-0000-0000-00003E370000}"/>
    <cellStyle name="Normal 169 3 2 2" xfId="14180" xr:uid="{00000000-0005-0000-0000-00003F370000}"/>
    <cellStyle name="Normal 169 3 2 2 2" xfId="14181" xr:uid="{00000000-0005-0000-0000-000040370000}"/>
    <cellStyle name="Normal 169 3 2 3" xfId="14182" xr:uid="{00000000-0005-0000-0000-000041370000}"/>
    <cellStyle name="Normal 169 3 2 3 2" xfId="14183" xr:uid="{00000000-0005-0000-0000-000042370000}"/>
    <cellStyle name="Normal 169 3 2 3 2 2" xfId="14184" xr:uid="{00000000-0005-0000-0000-000043370000}"/>
    <cellStyle name="Normal 169 3 2 3 3" xfId="14185" xr:uid="{00000000-0005-0000-0000-000044370000}"/>
    <cellStyle name="Normal 169 3 2 4" xfId="14186" xr:uid="{00000000-0005-0000-0000-000045370000}"/>
    <cellStyle name="Normal 169 3 3" xfId="14187" xr:uid="{00000000-0005-0000-0000-000046370000}"/>
    <cellStyle name="Normal 169 3 3 2" xfId="14188" xr:uid="{00000000-0005-0000-0000-000047370000}"/>
    <cellStyle name="Normal 169 3 3 2 2" xfId="14189" xr:uid="{00000000-0005-0000-0000-000048370000}"/>
    <cellStyle name="Normal 169 3 3 3" xfId="14190" xr:uid="{00000000-0005-0000-0000-000049370000}"/>
    <cellStyle name="Normal 169 3 4" xfId="14191" xr:uid="{00000000-0005-0000-0000-00004A370000}"/>
    <cellStyle name="Normal 169 3 4 2" xfId="14192" xr:uid="{00000000-0005-0000-0000-00004B370000}"/>
    <cellStyle name="Normal 169 3 4 2 2" xfId="14193" xr:uid="{00000000-0005-0000-0000-00004C370000}"/>
    <cellStyle name="Normal 169 3 4 3" xfId="14194" xr:uid="{00000000-0005-0000-0000-00004D370000}"/>
    <cellStyle name="Normal 169 3 5" xfId="14195" xr:uid="{00000000-0005-0000-0000-00004E370000}"/>
    <cellStyle name="Normal 169 3 5 2" xfId="14196" xr:uid="{00000000-0005-0000-0000-00004F370000}"/>
    <cellStyle name="Normal 169 3 5 2 2" xfId="14197" xr:uid="{00000000-0005-0000-0000-000050370000}"/>
    <cellStyle name="Normal 169 3 5 3" xfId="14198" xr:uid="{00000000-0005-0000-0000-000051370000}"/>
    <cellStyle name="Normal 169 3 6" xfId="14199" xr:uid="{00000000-0005-0000-0000-000052370000}"/>
    <cellStyle name="Normal 169 4" xfId="14200" xr:uid="{00000000-0005-0000-0000-000053370000}"/>
    <cellStyle name="Normal 169 4 2" xfId="14201" xr:uid="{00000000-0005-0000-0000-000054370000}"/>
    <cellStyle name="Normal 169 4 2 2" xfId="14202" xr:uid="{00000000-0005-0000-0000-000055370000}"/>
    <cellStyle name="Normal 169 4 3" xfId="14203" xr:uid="{00000000-0005-0000-0000-000056370000}"/>
    <cellStyle name="Normal 169 5" xfId="14204" xr:uid="{00000000-0005-0000-0000-000057370000}"/>
    <cellStyle name="Normal 169 5 2" xfId="14205" xr:uid="{00000000-0005-0000-0000-000058370000}"/>
    <cellStyle name="Normal 169 5 2 2" xfId="14206" xr:uid="{00000000-0005-0000-0000-000059370000}"/>
    <cellStyle name="Normal 169 5 3" xfId="14207" xr:uid="{00000000-0005-0000-0000-00005A370000}"/>
    <cellStyle name="Normal 169 6" xfId="14208" xr:uid="{00000000-0005-0000-0000-00005B370000}"/>
    <cellStyle name="Normal 169 6 2" xfId="14209" xr:uid="{00000000-0005-0000-0000-00005C370000}"/>
    <cellStyle name="Normal 169 6 2 2" xfId="14210" xr:uid="{00000000-0005-0000-0000-00005D370000}"/>
    <cellStyle name="Normal 169 6 3" xfId="14211" xr:uid="{00000000-0005-0000-0000-00005E370000}"/>
    <cellStyle name="Normal 169 7" xfId="14212" xr:uid="{00000000-0005-0000-0000-00005F370000}"/>
    <cellStyle name="Normal 17" xfId="71" xr:uid="{00000000-0005-0000-0000-000060370000}"/>
    <cellStyle name="Normal 17 2" xfId="14213" xr:uid="{00000000-0005-0000-0000-000061370000}"/>
    <cellStyle name="Normal 17 2 2" xfId="14214" xr:uid="{00000000-0005-0000-0000-000062370000}"/>
    <cellStyle name="Normal 17 2 2 2" xfId="14215" xr:uid="{00000000-0005-0000-0000-000063370000}"/>
    <cellStyle name="Normal 17 2 2 2 2" xfId="14216" xr:uid="{00000000-0005-0000-0000-000064370000}"/>
    <cellStyle name="Normal 17 2 2 3" xfId="14217" xr:uid="{00000000-0005-0000-0000-000065370000}"/>
    <cellStyle name="Normal 17 2 2 3 2" xfId="14218" xr:uid="{00000000-0005-0000-0000-000066370000}"/>
    <cellStyle name="Normal 17 2 2 3 2 2" xfId="14219" xr:uid="{00000000-0005-0000-0000-000067370000}"/>
    <cellStyle name="Normal 17 2 2 3 3" xfId="14220" xr:uid="{00000000-0005-0000-0000-000068370000}"/>
    <cellStyle name="Normal 17 2 2 4" xfId="14221" xr:uid="{00000000-0005-0000-0000-000069370000}"/>
    <cellStyle name="Normal 17 2 2 4 2" xfId="14222" xr:uid="{00000000-0005-0000-0000-00006A370000}"/>
    <cellStyle name="Normal 17 2 2 4 2 2" xfId="14223" xr:uid="{00000000-0005-0000-0000-00006B370000}"/>
    <cellStyle name="Normal 17 2 2 4 3" xfId="14224" xr:uid="{00000000-0005-0000-0000-00006C370000}"/>
    <cellStyle name="Normal 17 2 2 5" xfId="14225" xr:uid="{00000000-0005-0000-0000-00006D370000}"/>
    <cellStyle name="Normal 17 2 3" xfId="14226" xr:uid="{00000000-0005-0000-0000-00006E370000}"/>
    <cellStyle name="Normal 17 2 3 2" xfId="14227" xr:uid="{00000000-0005-0000-0000-00006F370000}"/>
    <cellStyle name="Normal 17 2 3 2 2" xfId="14228" xr:uid="{00000000-0005-0000-0000-000070370000}"/>
    <cellStyle name="Normal 17 2 3 2 2 2" xfId="14229" xr:uid="{00000000-0005-0000-0000-000071370000}"/>
    <cellStyle name="Normal 17 2 3 2 3" xfId="14230" xr:uid="{00000000-0005-0000-0000-000072370000}"/>
    <cellStyle name="Normal 17 2 3 2 3 2" xfId="14231" xr:uid="{00000000-0005-0000-0000-000073370000}"/>
    <cellStyle name="Normal 17 2 3 2 3 2 2" xfId="14232" xr:uid="{00000000-0005-0000-0000-000074370000}"/>
    <cellStyle name="Normal 17 2 3 2 3 3" xfId="14233" xr:uid="{00000000-0005-0000-0000-000075370000}"/>
    <cellStyle name="Normal 17 2 3 2 4" xfId="14234" xr:uid="{00000000-0005-0000-0000-000076370000}"/>
    <cellStyle name="Normal 17 2 3 3" xfId="14235" xr:uid="{00000000-0005-0000-0000-000077370000}"/>
    <cellStyle name="Normal 17 2 3 3 2" xfId="14236" xr:uid="{00000000-0005-0000-0000-000078370000}"/>
    <cellStyle name="Normal 17 2 3 3 2 2" xfId="14237" xr:uid="{00000000-0005-0000-0000-000079370000}"/>
    <cellStyle name="Normal 17 2 3 3 3" xfId="14238" xr:uid="{00000000-0005-0000-0000-00007A370000}"/>
    <cellStyle name="Normal 17 2 3 4" xfId="14239" xr:uid="{00000000-0005-0000-0000-00007B370000}"/>
    <cellStyle name="Normal 17 2 3 4 2" xfId="14240" xr:uid="{00000000-0005-0000-0000-00007C370000}"/>
    <cellStyle name="Normal 17 2 3 4 2 2" xfId="14241" xr:uid="{00000000-0005-0000-0000-00007D370000}"/>
    <cellStyle name="Normal 17 2 3 4 3" xfId="14242" xr:uid="{00000000-0005-0000-0000-00007E370000}"/>
    <cellStyle name="Normal 17 2 3 5" xfId="14243" xr:uid="{00000000-0005-0000-0000-00007F370000}"/>
    <cellStyle name="Normal 17 2 3 5 2" xfId="14244" xr:uid="{00000000-0005-0000-0000-000080370000}"/>
    <cellStyle name="Normal 17 2 3 5 2 2" xfId="14245" xr:uid="{00000000-0005-0000-0000-000081370000}"/>
    <cellStyle name="Normal 17 2 3 5 3" xfId="14246" xr:uid="{00000000-0005-0000-0000-000082370000}"/>
    <cellStyle name="Normal 17 2 3 6" xfId="14247" xr:uid="{00000000-0005-0000-0000-000083370000}"/>
    <cellStyle name="Normal 17 2 4" xfId="14248" xr:uid="{00000000-0005-0000-0000-000084370000}"/>
    <cellStyle name="Normal 17 3" xfId="14249" xr:uid="{00000000-0005-0000-0000-000085370000}"/>
    <cellStyle name="Normal 17 3 2" xfId="14250" xr:uid="{00000000-0005-0000-0000-000086370000}"/>
    <cellStyle name="Normal 17 3 2 2" xfId="14251" xr:uid="{00000000-0005-0000-0000-000087370000}"/>
    <cellStyle name="Normal 17 3 2 2 2" xfId="14252" xr:uid="{00000000-0005-0000-0000-000088370000}"/>
    <cellStyle name="Normal 17 3 2 3" xfId="14253" xr:uid="{00000000-0005-0000-0000-000089370000}"/>
    <cellStyle name="Normal 17 3 2 3 2" xfId="14254" xr:uid="{00000000-0005-0000-0000-00008A370000}"/>
    <cellStyle name="Normal 17 3 2 3 2 2" xfId="14255" xr:uid="{00000000-0005-0000-0000-00008B370000}"/>
    <cellStyle name="Normal 17 3 2 3 3" xfId="14256" xr:uid="{00000000-0005-0000-0000-00008C370000}"/>
    <cellStyle name="Normal 17 3 2 4" xfId="14257" xr:uid="{00000000-0005-0000-0000-00008D370000}"/>
    <cellStyle name="Normal 17 3 2 4 2" xfId="14258" xr:uid="{00000000-0005-0000-0000-00008E370000}"/>
    <cellStyle name="Normal 17 3 2 4 2 2" xfId="14259" xr:uid="{00000000-0005-0000-0000-00008F370000}"/>
    <cellStyle name="Normal 17 3 2 4 3" xfId="14260" xr:uid="{00000000-0005-0000-0000-000090370000}"/>
    <cellStyle name="Normal 17 3 2 5" xfId="14261" xr:uid="{00000000-0005-0000-0000-000091370000}"/>
    <cellStyle name="Normal 17 3 3" xfId="14262" xr:uid="{00000000-0005-0000-0000-000092370000}"/>
    <cellStyle name="Normal 17 3 3 2" xfId="14263" xr:uid="{00000000-0005-0000-0000-000093370000}"/>
    <cellStyle name="Normal 17 3 3 2 2" xfId="14264" xr:uid="{00000000-0005-0000-0000-000094370000}"/>
    <cellStyle name="Normal 17 3 3 3" xfId="14265" xr:uid="{00000000-0005-0000-0000-000095370000}"/>
    <cellStyle name="Normal 17 3 4" xfId="14266" xr:uid="{00000000-0005-0000-0000-000096370000}"/>
    <cellStyle name="Normal 17 3 4 2" xfId="14267" xr:uid="{00000000-0005-0000-0000-000097370000}"/>
    <cellStyle name="Normal 17 3 4 2 2" xfId="14268" xr:uid="{00000000-0005-0000-0000-000098370000}"/>
    <cellStyle name="Normal 17 3 4 3" xfId="14269" xr:uid="{00000000-0005-0000-0000-000099370000}"/>
    <cellStyle name="Normal 17 3 5" xfId="14270" xr:uid="{00000000-0005-0000-0000-00009A370000}"/>
    <cellStyle name="Normal 17 3 5 2" xfId="14271" xr:uid="{00000000-0005-0000-0000-00009B370000}"/>
    <cellStyle name="Normal 17 3 5 2 2" xfId="14272" xr:uid="{00000000-0005-0000-0000-00009C370000}"/>
    <cellStyle name="Normal 17 3 5 3" xfId="14273" xr:uid="{00000000-0005-0000-0000-00009D370000}"/>
    <cellStyle name="Normal 17 3 6" xfId="14274" xr:uid="{00000000-0005-0000-0000-00009E370000}"/>
    <cellStyle name="Normal 17 4" xfId="14275" xr:uid="{00000000-0005-0000-0000-00009F370000}"/>
    <cellStyle name="Normal 17 4 2" xfId="14276" xr:uid="{00000000-0005-0000-0000-0000A0370000}"/>
    <cellStyle name="Normal 17 4 2 2" xfId="14277" xr:uid="{00000000-0005-0000-0000-0000A1370000}"/>
    <cellStyle name="Normal 17 4 3" xfId="14278" xr:uid="{00000000-0005-0000-0000-0000A2370000}"/>
    <cellStyle name="Normal 17 4 3 2" xfId="14279" xr:uid="{00000000-0005-0000-0000-0000A3370000}"/>
    <cellStyle name="Normal 17 4 3 2 2" xfId="14280" xr:uid="{00000000-0005-0000-0000-0000A4370000}"/>
    <cellStyle name="Normal 17 4 3 3" xfId="14281" xr:uid="{00000000-0005-0000-0000-0000A5370000}"/>
    <cellStyle name="Normal 17 4 4" xfId="14282" xr:uid="{00000000-0005-0000-0000-0000A6370000}"/>
    <cellStyle name="Normal 17 4 4 2" xfId="14283" xr:uid="{00000000-0005-0000-0000-0000A7370000}"/>
    <cellStyle name="Normal 17 4 4 2 2" xfId="14284" xr:uid="{00000000-0005-0000-0000-0000A8370000}"/>
    <cellStyle name="Normal 17 4 4 3" xfId="14285" xr:uid="{00000000-0005-0000-0000-0000A9370000}"/>
    <cellStyle name="Normal 17 4 5" xfId="14286" xr:uid="{00000000-0005-0000-0000-0000AA370000}"/>
    <cellStyle name="Normal 17 5" xfId="14287" xr:uid="{00000000-0005-0000-0000-0000AB370000}"/>
    <cellStyle name="Normal 17 5 2" xfId="14288" xr:uid="{00000000-0005-0000-0000-0000AC370000}"/>
    <cellStyle name="Normal 17 5 2 2" xfId="14289" xr:uid="{00000000-0005-0000-0000-0000AD370000}"/>
    <cellStyle name="Normal 17 5 2 2 2" xfId="14290" xr:uid="{00000000-0005-0000-0000-0000AE370000}"/>
    <cellStyle name="Normal 17 5 2 3" xfId="14291" xr:uid="{00000000-0005-0000-0000-0000AF370000}"/>
    <cellStyle name="Normal 17 5 2 3 2" xfId="14292" xr:uid="{00000000-0005-0000-0000-0000B0370000}"/>
    <cellStyle name="Normal 17 5 2 3 2 2" xfId="14293" xr:uid="{00000000-0005-0000-0000-0000B1370000}"/>
    <cellStyle name="Normal 17 5 2 3 3" xfId="14294" xr:uid="{00000000-0005-0000-0000-0000B2370000}"/>
    <cellStyle name="Normal 17 5 2 4" xfId="14295" xr:uid="{00000000-0005-0000-0000-0000B3370000}"/>
    <cellStyle name="Normal 17 5 3" xfId="14296" xr:uid="{00000000-0005-0000-0000-0000B4370000}"/>
    <cellStyle name="Normal 17 5 3 2" xfId="14297" xr:uid="{00000000-0005-0000-0000-0000B5370000}"/>
    <cellStyle name="Normal 17 5 3 2 2" xfId="14298" xr:uid="{00000000-0005-0000-0000-0000B6370000}"/>
    <cellStyle name="Normal 17 5 3 3" xfId="14299" xr:uid="{00000000-0005-0000-0000-0000B7370000}"/>
    <cellStyle name="Normal 17 5 4" xfId="14300" xr:uid="{00000000-0005-0000-0000-0000B8370000}"/>
    <cellStyle name="Normal 17 5 4 2" xfId="14301" xr:uid="{00000000-0005-0000-0000-0000B9370000}"/>
    <cellStyle name="Normal 17 5 4 2 2" xfId="14302" xr:uid="{00000000-0005-0000-0000-0000BA370000}"/>
    <cellStyle name="Normal 17 5 4 3" xfId="14303" xr:uid="{00000000-0005-0000-0000-0000BB370000}"/>
    <cellStyle name="Normal 17 5 5" xfId="14304" xr:uid="{00000000-0005-0000-0000-0000BC370000}"/>
    <cellStyle name="Normal 17 5 5 2" xfId="14305" xr:uid="{00000000-0005-0000-0000-0000BD370000}"/>
    <cellStyle name="Normal 17 5 5 2 2" xfId="14306" xr:uid="{00000000-0005-0000-0000-0000BE370000}"/>
    <cellStyle name="Normal 17 5 5 3" xfId="14307" xr:uid="{00000000-0005-0000-0000-0000BF370000}"/>
    <cellStyle name="Normal 17 5 6" xfId="14308" xr:uid="{00000000-0005-0000-0000-0000C0370000}"/>
    <cellStyle name="Normal 17 6" xfId="14309" xr:uid="{00000000-0005-0000-0000-0000C1370000}"/>
    <cellStyle name="Normal 17 7" xfId="14310" xr:uid="{00000000-0005-0000-0000-0000C2370000}"/>
    <cellStyle name="Normal 170" xfId="14311" xr:uid="{00000000-0005-0000-0000-0000C3370000}"/>
    <cellStyle name="Normal 170 2" xfId="14312" xr:uid="{00000000-0005-0000-0000-0000C4370000}"/>
    <cellStyle name="Normal 170 2 2" xfId="14313" xr:uid="{00000000-0005-0000-0000-0000C5370000}"/>
    <cellStyle name="Normal 170 2 2 2" xfId="14314" xr:uid="{00000000-0005-0000-0000-0000C6370000}"/>
    <cellStyle name="Normal 170 2 3" xfId="14315" xr:uid="{00000000-0005-0000-0000-0000C7370000}"/>
    <cellStyle name="Normal 170 2 3 2" xfId="14316" xr:uid="{00000000-0005-0000-0000-0000C8370000}"/>
    <cellStyle name="Normal 170 2 3 2 2" xfId="14317" xr:uid="{00000000-0005-0000-0000-0000C9370000}"/>
    <cellStyle name="Normal 170 2 3 3" xfId="14318" xr:uid="{00000000-0005-0000-0000-0000CA370000}"/>
    <cellStyle name="Normal 170 2 4" xfId="14319" xr:uid="{00000000-0005-0000-0000-0000CB370000}"/>
    <cellStyle name="Normal 170 2 4 2" xfId="14320" xr:uid="{00000000-0005-0000-0000-0000CC370000}"/>
    <cellStyle name="Normal 170 2 4 2 2" xfId="14321" xr:uid="{00000000-0005-0000-0000-0000CD370000}"/>
    <cellStyle name="Normal 170 2 4 3" xfId="14322" xr:uid="{00000000-0005-0000-0000-0000CE370000}"/>
    <cellStyle name="Normal 170 2 5" xfId="14323" xr:uid="{00000000-0005-0000-0000-0000CF370000}"/>
    <cellStyle name="Normal 170 3" xfId="14324" xr:uid="{00000000-0005-0000-0000-0000D0370000}"/>
    <cellStyle name="Normal 170 3 2" xfId="14325" xr:uid="{00000000-0005-0000-0000-0000D1370000}"/>
    <cellStyle name="Normal 170 3 2 2" xfId="14326" xr:uid="{00000000-0005-0000-0000-0000D2370000}"/>
    <cellStyle name="Normal 170 3 2 2 2" xfId="14327" xr:uid="{00000000-0005-0000-0000-0000D3370000}"/>
    <cellStyle name="Normal 170 3 2 3" xfId="14328" xr:uid="{00000000-0005-0000-0000-0000D4370000}"/>
    <cellStyle name="Normal 170 3 2 3 2" xfId="14329" xr:uid="{00000000-0005-0000-0000-0000D5370000}"/>
    <cellStyle name="Normal 170 3 2 3 2 2" xfId="14330" xr:uid="{00000000-0005-0000-0000-0000D6370000}"/>
    <cellStyle name="Normal 170 3 2 3 3" xfId="14331" xr:uid="{00000000-0005-0000-0000-0000D7370000}"/>
    <cellStyle name="Normal 170 3 2 4" xfId="14332" xr:uid="{00000000-0005-0000-0000-0000D8370000}"/>
    <cellStyle name="Normal 170 3 3" xfId="14333" xr:uid="{00000000-0005-0000-0000-0000D9370000}"/>
    <cellStyle name="Normal 170 3 3 2" xfId="14334" xr:uid="{00000000-0005-0000-0000-0000DA370000}"/>
    <cellStyle name="Normal 170 3 3 2 2" xfId="14335" xr:uid="{00000000-0005-0000-0000-0000DB370000}"/>
    <cellStyle name="Normal 170 3 3 3" xfId="14336" xr:uid="{00000000-0005-0000-0000-0000DC370000}"/>
    <cellStyle name="Normal 170 3 4" xfId="14337" xr:uid="{00000000-0005-0000-0000-0000DD370000}"/>
    <cellStyle name="Normal 170 3 4 2" xfId="14338" xr:uid="{00000000-0005-0000-0000-0000DE370000}"/>
    <cellStyle name="Normal 170 3 4 2 2" xfId="14339" xr:uid="{00000000-0005-0000-0000-0000DF370000}"/>
    <cellStyle name="Normal 170 3 4 3" xfId="14340" xr:uid="{00000000-0005-0000-0000-0000E0370000}"/>
    <cellStyle name="Normal 170 3 5" xfId="14341" xr:uid="{00000000-0005-0000-0000-0000E1370000}"/>
    <cellStyle name="Normal 170 3 5 2" xfId="14342" xr:uid="{00000000-0005-0000-0000-0000E2370000}"/>
    <cellStyle name="Normal 170 3 5 2 2" xfId="14343" xr:uid="{00000000-0005-0000-0000-0000E3370000}"/>
    <cellStyle name="Normal 170 3 5 3" xfId="14344" xr:uid="{00000000-0005-0000-0000-0000E4370000}"/>
    <cellStyle name="Normal 170 3 6" xfId="14345" xr:uid="{00000000-0005-0000-0000-0000E5370000}"/>
    <cellStyle name="Normal 170 4" xfId="14346" xr:uid="{00000000-0005-0000-0000-0000E6370000}"/>
    <cellStyle name="Normal 170 4 2" xfId="14347" xr:uid="{00000000-0005-0000-0000-0000E7370000}"/>
    <cellStyle name="Normal 170 4 2 2" xfId="14348" xr:uid="{00000000-0005-0000-0000-0000E8370000}"/>
    <cellStyle name="Normal 170 4 3" xfId="14349" xr:uid="{00000000-0005-0000-0000-0000E9370000}"/>
    <cellStyle name="Normal 170 5" xfId="14350" xr:uid="{00000000-0005-0000-0000-0000EA370000}"/>
    <cellStyle name="Normal 170 5 2" xfId="14351" xr:uid="{00000000-0005-0000-0000-0000EB370000}"/>
    <cellStyle name="Normal 170 5 2 2" xfId="14352" xr:uid="{00000000-0005-0000-0000-0000EC370000}"/>
    <cellStyle name="Normal 170 5 3" xfId="14353" xr:uid="{00000000-0005-0000-0000-0000ED370000}"/>
    <cellStyle name="Normal 170 6" xfId="14354" xr:uid="{00000000-0005-0000-0000-0000EE370000}"/>
    <cellStyle name="Normal 170 6 2" xfId="14355" xr:uid="{00000000-0005-0000-0000-0000EF370000}"/>
    <cellStyle name="Normal 170 6 2 2" xfId="14356" xr:uid="{00000000-0005-0000-0000-0000F0370000}"/>
    <cellStyle name="Normal 170 6 3" xfId="14357" xr:uid="{00000000-0005-0000-0000-0000F1370000}"/>
    <cellStyle name="Normal 170 7" xfId="14358" xr:uid="{00000000-0005-0000-0000-0000F2370000}"/>
    <cellStyle name="Normal 171" xfId="14359" xr:uid="{00000000-0005-0000-0000-0000F3370000}"/>
    <cellStyle name="Normal 171 2" xfId="14360" xr:uid="{00000000-0005-0000-0000-0000F4370000}"/>
    <cellStyle name="Normal 171 2 2" xfId="14361" xr:uid="{00000000-0005-0000-0000-0000F5370000}"/>
    <cellStyle name="Normal 171 2 2 2" xfId="14362" xr:uid="{00000000-0005-0000-0000-0000F6370000}"/>
    <cellStyle name="Normal 171 2 3" xfId="14363" xr:uid="{00000000-0005-0000-0000-0000F7370000}"/>
    <cellStyle name="Normal 171 2 3 2" xfId="14364" xr:uid="{00000000-0005-0000-0000-0000F8370000}"/>
    <cellStyle name="Normal 171 2 3 2 2" xfId="14365" xr:uid="{00000000-0005-0000-0000-0000F9370000}"/>
    <cellStyle name="Normal 171 2 3 3" xfId="14366" xr:uid="{00000000-0005-0000-0000-0000FA370000}"/>
    <cellStyle name="Normal 171 2 4" xfId="14367" xr:uid="{00000000-0005-0000-0000-0000FB370000}"/>
    <cellStyle name="Normal 171 2 4 2" xfId="14368" xr:uid="{00000000-0005-0000-0000-0000FC370000}"/>
    <cellStyle name="Normal 171 2 4 2 2" xfId="14369" xr:uid="{00000000-0005-0000-0000-0000FD370000}"/>
    <cellStyle name="Normal 171 2 4 3" xfId="14370" xr:uid="{00000000-0005-0000-0000-0000FE370000}"/>
    <cellStyle name="Normal 171 2 5" xfId="14371" xr:uid="{00000000-0005-0000-0000-0000FF370000}"/>
    <cellStyle name="Normal 171 3" xfId="14372" xr:uid="{00000000-0005-0000-0000-000000380000}"/>
    <cellStyle name="Normal 171 3 2" xfId="14373" xr:uid="{00000000-0005-0000-0000-000001380000}"/>
    <cellStyle name="Normal 171 3 2 2" xfId="14374" xr:uid="{00000000-0005-0000-0000-000002380000}"/>
    <cellStyle name="Normal 171 3 2 2 2" xfId="14375" xr:uid="{00000000-0005-0000-0000-000003380000}"/>
    <cellStyle name="Normal 171 3 2 3" xfId="14376" xr:uid="{00000000-0005-0000-0000-000004380000}"/>
    <cellStyle name="Normal 171 3 2 3 2" xfId="14377" xr:uid="{00000000-0005-0000-0000-000005380000}"/>
    <cellStyle name="Normal 171 3 2 3 2 2" xfId="14378" xr:uid="{00000000-0005-0000-0000-000006380000}"/>
    <cellStyle name="Normal 171 3 2 3 3" xfId="14379" xr:uid="{00000000-0005-0000-0000-000007380000}"/>
    <cellStyle name="Normal 171 3 2 4" xfId="14380" xr:uid="{00000000-0005-0000-0000-000008380000}"/>
    <cellStyle name="Normal 171 3 3" xfId="14381" xr:uid="{00000000-0005-0000-0000-000009380000}"/>
    <cellStyle name="Normal 171 3 3 2" xfId="14382" xr:uid="{00000000-0005-0000-0000-00000A380000}"/>
    <cellStyle name="Normal 171 3 3 2 2" xfId="14383" xr:uid="{00000000-0005-0000-0000-00000B380000}"/>
    <cellStyle name="Normal 171 3 3 3" xfId="14384" xr:uid="{00000000-0005-0000-0000-00000C380000}"/>
    <cellStyle name="Normal 171 3 4" xfId="14385" xr:uid="{00000000-0005-0000-0000-00000D380000}"/>
    <cellStyle name="Normal 171 3 4 2" xfId="14386" xr:uid="{00000000-0005-0000-0000-00000E380000}"/>
    <cellStyle name="Normal 171 3 4 2 2" xfId="14387" xr:uid="{00000000-0005-0000-0000-00000F380000}"/>
    <cellStyle name="Normal 171 3 4 3" xfId="14388" xr:uid="{00000000-0005-0000-0000-000010380000}"/>
    <cellStyle name="Normal 171 3 5" xfId="14389" xr:uid="{00000000-0005-0000-0000-000011380000}"/>
    <cellStyle name="Normal 171 3 5 2" xfId="14390" xr:uid="{00000000-0005-0000-0000-000012380000}"/>
    <cellStyle name="Normal 171 3 5 2 2" xfId="14391" xr:uid="{00000000-0005-0000-0000-000013380000}"/>
    <cellStyle name="Normal 171 3 5 3" xfId="14392" xr:uid="{00000000-0005-0000-0000-000014380000}"/>
    <cellStyle name="Normal 171 3 6" xfId="14393" xr:uid="{00000000-0005-0000-0000-000015380000}"/>
    <cellStyle name="Normal 171 4" xfId="14394" xr:uid="{00000000-0005-0000-0000-000016380000}"/>
    <cellStyle name="Normal 171 4 2" xfId="14395" xr:uid="{00000000-0005-0000-0000-000017380000}"/>
    <cellStyle name="Normal 171 4 2 2" xfId="14396" xr:uid="{00000000-0005-0000-0000-000018380000}"/>
    <cellStyle name="Normal 171 4 3" xfId="14397" xr:uid="{00000000-0005-0000-0000-000019380000}"/>
    <cellStyle name="Normal 171 5" xfId="14398" xr:uid="{00000000-0005-0000-0000-00001A380000}"/>
    <cellStyle name="Normal 171 5 2" xfId="14399" xr:uid="{00000000-0005-0000-0000-00001B380000}"/>
    <cellStyle name="Normal 171 5 2 2" xfId="14400" xr:uid="{00000000-0005-0000-0000-00001C380000}"/>
    <cellStyle name="Normal 171 5 3" xfId="14401" xr:uid="{00000000-0005-0000-0000-00001D380000}"/>
    <cellStyle name="Normal 171 6" xfId="14402" xr:uid="{00000000-0005-0000-0000-00001E380000}"/>
    <cellStyle name="Normal 171 6 2" xfId="14403" xr:uid="{00000000-0005-0000-0000-00001F380000}"/>
    <cellStyle name="Normal 171 6 2 2" xfId="14404" xr:uid="{00000000-0005-0000-0000-000020380000}"/>
    <cellStyle name="Normal 171 6 3" xfId="14405" xr:uid="{00000000-0005-0000-0000-000021380000}"/>
    <cellStyle name="Normal 171 7" xfId="14406" xr:uid="{00000000-0005-0000-0000-000022380000}"/>
    <cellStyle name="Normal 172" xfId="14407" xr:uid="{00000000-0005-0000-0000-000023380000}"/>
    <cellStyle name="Normal 172 2" xfId="14408" xr:uid="{00000000-0005-0000-0000-000024380000}"/>
    <cellStyle name="Normal 172 2 2" xfId="14409" xr:uid="{00000000-0005-0000-0000-000025380000}"/>
    <cellStyle name="Normal 172 2 2 2" xfId="14410" xr:uid="{00000000-0005-0000-0000-000026380000}"/>
    <cellStyle name="Normal 172 2 3" xfId="14411" xr:uid="{00000000-0005-0000-0000-000027380000}"/>
    <cellStyle name="Normal 172 2 3 2" xfId="14412" xr:uid="{00000000-0005-0000-0000-000028380000}"/>
    <cellStyle name="Normal 172 2 3 2 2" xfId="14413" xr:uid="{00000000-0005-0000-0000-000029380000}"/>
    <cellStyle name="Normal 172 2 3 3" xfId="14414" xr:uid="{00000000-0005-0000-0000-00002A380000}"/>
    <cellStyle name="Normal 172 2 4" xfId="14415" xr:uid="{00000000-0005-0000-0000-00002B380000}"/>
    <cellStyle name="Normal 172 2 4 2" xfId="14416" xr:uid="{00000000-0005-0000-0000-00002C380000}"/>
    <cellStyle name="Normal 172 2 4 2 2" xfId="14417" xr:uid="{00000000-0005-0000-0000-00002D380000}"/>
    <cellStyle name="Normal 172 2 4 3" xfId="14418" xr:uid="{00000000-0005-0000-0000-00002E380000}"/>
    <cellStyle name="Normal 172 2 5" xfId="14419" xr:uid="{00000000-0005-0000-0000-00002F380000}"/>
    <cellStyle name="Normal 172 3" xfId="14420" xr:uid="{00000000-0005-0000-0000-000030380000}"/>
    <cellStyle name="Normal 172 3 2" xfId="14421" xr:uid="{00000000-0005-0000-0000-000031380000}"/>
    <cellStyle name="Normal 172 3 2 2" xfId="14422" xr:uid="{00000000-0005-0000-0000-000032380000}"/>
    <cellStyle name="Normal 172 3 2 2 2" xfId="14423" xr:uid="{00000000-0005-0000-0000-000033380000}"/>
    <cellStyle name="Normal 172 3 2 3" xfId="14424" xr:uid="{00000000-0005-0000-0000-000034380000}"/>
    <cellStyle name="Normal 172 3 2 3 2" xfId="14425" xr:uid="{00000000-0005-0000-0000-000035380000}"/>
    <cellStyle name="Normal 172 3 2 3 2 2" xfId="14426" xr:uid="{00000000-0005-0000-0000-000036380000}"/>
    <cellStyle name="Normal 172 3 2 3 3" xfId="14427" xr:uid="{00000000-0005-0000-0000-000037380000}"/>
    <cellStyle name="Normal 172 3 2 4" xfId="14428" xr:uid="{00000000-0005-0000-0000-000038380000}"/>
    <cellStyle name="Normal 172 3 3" xfId="14429" xr:uid="{00000000-0005-0000-0000-000039380000}"/>
    <cellStyle name="Normal 172 3 3 2" xfId="14430" xr:uid="{00000000-0005-0000-0000-00003A380000}"/>
    <cellStyle name="Normal 172 3 3 2 2" xfId="14431" xr:uid="{00000000-0005-0000-0000-00003B380000}"/>
    <cellStyle name="Normal 172 3 3 3" xfId="14432" xr:uid="{00000000-0005-0000-0000-00003C380000}"/>
    <cellStyle name="Normal 172 3 4" xfId="14433" xr:uid="{00000000-0005-0000-0000-00003D380000}"/>
    <cellStyle name="Normal 172 3 4 2" xfId="14434" xr:uid="{00000000-0005-0000-0000-00003E380000}"/>
    <cellStyle name="Normal 172 3 4 2 2" xfId="14435" xr:uid="{00000000-0005-0000-0000-00003F380000}"/>
    <cellStyle name="Normal 172 3 4 3" xfId="14436" xr:uid="{00000000-0005-0000-0000-000040380000}"/>
    <cellStyle name="Normal 172 3 5" xfId="14437" xr:uid="{00000000-0005-0000-0000-000041380000}"/>
    <cellStyle name="Normal 172 3 5 2" xfId="14438" xr:uid="{00000000-0005-0000-0000-000042380000}"/>
    <cellStyle name="Normal 172 3 5 2 2" xfId="14439" xr:uid="{00000000-0005-0000-0000-000043380000}"/>
    <cellStyle name="Normal 172 3 5 3" xfId="14440" xr:uid="{00000000-0005-0000-0000-000044380000}"/>
    <cellStyle name="Normal 172 3 6" xfId="14441" xr:uid="{00000000-0005-0000-0000-000045380000}"/>
    <cellStyle name="Normal 172 4" xfId="14442" xr:uid="{00000000-0005-0000-0000-000046380000}"/>
    <cellStyle name="Normal 172 4 2" xfId="14443" xr:uid="{00000000-0005-0000-0000-000047380000}"/>
    <cellStyle name="Normal 172 4 2 2" xfId="14444" xr:uid="{00000000-0005-0000-0000-000048380000}"/>
    <cellStyle name="Normal 172 4 3" xfId="14445" xr:uid="{00000000-0005-0000-0000-000049380000}"/>
    <cellStyle name="Normal 172 5" xfId="14446" xr:uid="{00000000-0005-0000-0000-00004A380000}"/>
    <cellStyle name="Normal 172 5 2" xfId="14447" xr:uid="{00000000-0005-0000-0000-00004B380000}"/>
    <cellStyle name="Normal 172 5 2 2" xfId="14448" xr:uid="{00000000-0005-0000-0000-00004C380000}"/>
    <cellStyle name="Normal 172 5 3" xfId="14449" xr:uid="{00000000-0005-0000-0000-00004D380000}"/>
    <cellStyle name="Normal 172 6" xfId="14450" xr:uid="{00000000-0005-0000-0000-00004E380000}"/>
    <cellStyle name="Normal 172 6 2" xfId="14451" xr:uid="{00000000-0005-0000-0000-00004F380000}"/>
    <cellStyle name="Normal 172 6 2 2" xfId="14452" xr:uid="{00000000-0005-0000-0000-000050380000}"/>
    <cellStyle name="Normal 172 6 3" xfId="14453" xr:uid="{00000000-0005-0000-0000-000051380000}"/>
    <cellStyle name="Normal 172 7" xfId="14454" xr:uid="{00000000-0005-0000-0000-000052380000}"/>
    <cellStyle name="Normal 173" xfId="14455" xr:uid="{00000000-0005-0000-0000-000053380000}"/>
    <cellStyle name="Normal 173 2" xfId="14456" xr:uid="{00000000-0005-0000-0000-000054380000}"/>
    <cellStyle name="Normal 173 2 2" xfId="14457" xr:uid="{00000000-0005-0000-0000-000055380000}"/>
    <cellStyle name="Normal 173 2 2 2" xfId="14458" xr:uid="{00000000-0005-0000-0000-000056380000}"/>
    <cellStyle name="Normal 173 2 3" xfId="14459" xr:uid="{00000000-0005-0000-0000-000057380000}"/>
    <cellStyle name="Normal 173 2 3 2" xfId="14460" xr:uid="{00000000-0005-0000-0000-000058380000}"/>
    <cellStyle name="Normal 173 2 3 2 2" xfId="14461" xr:uid="{00000000-0005-0000-0000-000059380000}"/>
    <cellStyle name="Normal 173 2 3 3" xfId="14462" xr:uid="{00000000-0005-0000-0000-00005A380000}"/>
    <cellStyle name="Normal 173 2 4" xfId="14463" xr:uid="{00000000-0005-0000-0000-00005B380000}"/>
    <cellStyle name="Normal 173 2 4 2" xfId="14464" xr:uid="{00000000-0005-0000-0000-00005C380000}"/>
    <cellStyle name="Normal 173 2 4 2 2" xfId="14465" xr:uid="{00000000-0005-0000-0000-00005D380000}"/>
    <cellStyle name="Normal 173 2 4 3" xfId="14466" xr:uid="{00000000-0005-0000-0000-00005E380000}"/>
    <cellStyle name="Normal 173 2 5" xfId="14467" xr:uid="{00000000-0005-0000-0000-00005F380000}"/>
    <cellStyle name="Normal 173 3" xfId="14468" xr:uid="{00000000-0005-0000-0000-000060380000}"/>
    <cellStyle name="Normal 173 3 2" xfId="14469" xr:uid="{00000000-0005-0000-0000-000061380000}"/>
    <cellStyle name="Normal 173 3 2 2" xfId="14470" xr:uid="{00000000-0005-0000-0000-000062380000}"/>
    <cellStyle name="Normal 173 3 2 2 2" xfId="14471" xr:uid="{00000000-0005-0000-0000-000063380000}"/>
    <cellStyle name="Normal 173 3 2 3" xfId="14472" xr:uid="{00000000-0005-0000-0000-000064380000}"/>
    <cellStyle name="Normal 173 3 2 3 2" xfId="14473" xr:uid="{00000000-0005-0000-0000-000065380000}"/>
    <cellStyle name="Normal 173 3 2 3 2 2" xfId="14474" xr:uid="{00000000-0005-0000-0000-000066380000}"/>
    <cellStyle name="Normal 173 3 2 3 3" xfId="14475" xr:uid="{00000000-0005-0000-0000-000067380000}"/>
    <cellStyle name="Normal 173 3 2 4" xfId="14476" xr:uid="{00000000-0005-0000-0000-000068380000}"/>
    <cellStyle name="Normal 173 3 3" xfId="14477" xr:uid="{00000000-0005-0000-0000-000069380000}"/>
    <cellStyle name="Normal 173 3 3 2" xfId="14478" xr:uid="{00000000-0005-0000-0000-00006A380000}"/>
    <cellStyle name="Normal 173 3 3 2 2" xfId="14479" xr:uid="{00000000-0005-0000-0000-00006B380000}"/>
    <cellStyle name="Normal 173 3 3 3" xfId="14480" xr:uid="{00000000-0005-0000-0000-00006C380000}"/>
    <cellStyle name="Normal 173 3 4" xfId="14481" xr:uid="{00000000-0005-0000-0000-00006D380000}"/>
    <cellStyle name="Normal 173 3 4 2" xfId="14482" xr:uid="{00000000-0005-0000-0000-00006E380000}"/>
    <cellStyle name="Normal 173 3 4 2 2" xfId="14483" xr:uid="{00000000-0005-0000-0000-00006F380000}"/>
    <cellStyle name="Normal 173 3 4 3" xfId="14484" xr:uid="{00000000-0005-0000-0000-000070380000}"/>
    <cellStyle name="Normal 173 3 5" xfId="14485" xr:uid="{00000000-0005-0000-0000-000071380000}"/>
    <cellStyle name="Normal 173 3 5 2" xfId="14486" xr:uid="{00000000-0005-0000-0000-000072380000}"/>
    <cellStyle name="Normal 173 3 5 2 2" xfId="14487" xr:uid="{00000000-0005-0000-0000-000073380000}"/>
    <cellStyle name="Normal 173 3 5 3" xfId="14488" xr:uid="{00000000-0005-0000-0000-000074380000}"/>
    <cellStyle name="Normal 173 3 6" xfId="14489" xr:uid="{00000000-0005-0000-0000-000075380000}"/>
    <cellStyle name="Normal 173 4" xfId="14490" xr:uid="{00000000-0005-0000-0000-000076380000}"/>
    <cellStyle name="Normal 173 4 2" xfId="14491" xr:uid="{00000000-0005-0000-0000-000077380000}"/>
    <cellStyle name="Normal 173 4 2 2" xfId="14492" xr:uid="{00000000-0005-0000-0000-000078380000}"/>
    <cellStyle name="Normal 173 4 3" xfId="14493" xr:uid="{00000000-0005-0000-0000-000079380000}"/>
    <cellStyle name="Normal 173 5" xfId="14494" xr:uid="{00000000-0005-0000-0000-00007A380000}"/>
    <cellStyle name="Normal 173 5 2" xfId="14495" xr:uid="{00000000-0005-0000-0000-00007B380000}"/>
    <cellStyle name="Normal 173 5 2 2" xfId="14496" xr:uid="{00000000-0005-0000-0000-00007C380000}"/>
    <cellStyle name="Normal 173 5 3" xfId="14497" xr:uid="{00000000-0005-0000-0000-00007D380000}"/>
    <cellStyle name="Normal 173 6" xfId="14498" xr:uid="{00000000-0005-0000-0000-00007E380000}"/>
    <cellStyle name="Normal 173 6 2" xfId="14499" xr:uid="{00000000-0005-0000-0000-00007F380000}"/>
    <cellStyle name="Normal 173 6 2 2" xfId="14500" xr:uid="{00000000-0005-0000-0000-000080380000}"/>
    <cellStyle name="Normal 173 6 3" xfId="14501" xr:uid="{00000000-0005-0000-0000-000081380000}"/>
    <cellStyle name="Normal 173 7" xfId="14502" xr:uid="{00000000-0005-0000-0000-000082380000}"/>
    <cellStyle name="Normal 174" xfId="14503" xr:uid="{00000000-0005-0000-0000-000083380000}"/>
    <cellStyle name="Normal 174 2" xfId="14504" xr:uid="{00000000-0005-0000-0000-000084380000}"/>
    <cellStyle name="Normal 174 2 2" xfId="14505" xr:uid="{00000000-0005-0000-0000-000085380000}"/>
    <cellStyle name="Normal 174 2 2 2" xfId="14506" xr:uid="{00000000-0005-0000-0000-000086380000}"/>
    <cellStyle name="Normal 174 2 3" xfId="14507" xr:uid="{00000000-0005-0000-0000-000087380000}"/>
    <cellStyle name="Normal 174 2 3 2" xfId="14508" xr:uid="{00000000-0005-0000-0000-000088380000}"/>
    <cellStyle name="Normal 174 2 3 2 2" xfId="14509" xr:uid="{00000000-0005-0000-0000-000089380000}"/>
    <cellStyle name="Normal 174 2 3 3" xfId="14510" xr:uid="{00000000-0005-0000-0000-00008A380000}"/>
    <cellStyle name="Normal 174 2 4" xfId="14511" xr:uid="{00000000-0005-0000-0000-00008B380000}"/>
    <cellStyle name="Normal 174 2 4 2" xfId="14512" xr:uid="{00000000-0005-0000-0000-00008C380000}"/>
    <cellStyle name="Normal 174 2 4 2 2" xfId="14513" xr:uid="{00000000-0005-0000-0000-00008D380000}"/>
    <cellStyle name="Normal 174 2 4 3" xfId="14514" xr:uid="{00000000-0005-0000-0000-00008E380000}"/>
    <cellStyle name="Normal 174 2 5" xfId="14515" xr:uid="{00000000-0005-0000-0000-00008F380000}"/>
    <cellStyle name="Normal 174 3" xfId="14516" xr:uid="{00000000-0005-0000-0000-000090380000}"/>
    <cellStyle name="Normal 174 3 2" xfId="14517" xr:uid="{00000000-0005-0000-0000-000091380000}"/>
    <cellStyle name="Normal 174 3 2 2" xfId="14518" xr:uid="{00000000-0005-0000-0000-000092380000}"/>
    <cellStyle name="Normal 174 3 2 2 2" xfId="14519" xr:uid="{00000000-0005-0000-0000-000093380000}"/>
    <cellStyle name="Normal 174 3 2 3" xfId="14520" xr:uid="{00000000-0005-0000-0000-000094380000}"/>
    <cellStyle name="Normal 174 3 2 3 2" xfId="14521" xr:uid="{00000000-0005-0000-0000-000095380000}"/>
    <cellStyle name="Normal 174 3 2 3 2 2" xfId="14522" xr:uid="{00000000-0005-0000-0000-000096380000}"/>
    <cellStyle name="Normal 174 3 2 3 3" xfId="14523" xr:uid="{00000000-0005-0000-0000-000097380000}"/>
    <cellStyle name="Normal 174 3 2 4" xfId="14524" xr:uid="{00000000-0005-0000-0000-000098380000}"/>
    <cellStyle name="Normal 174 3 3" xfId="14525" xr:uid="{00000000-0005-0000-0000-000099380000}"/>
    <cellStyle name="Normal 174 3 3 2" xfId="14526" xr:uid="{00000000-0005-0000-0000-00009A380000}"/>
    <cellStyle name="Normal 174 3 3 2 2" xfId="14527" xr:uid="{00000000-0005-0000-0000-00009B380000}"/>
    <cellStyle name="Normal 174 3 3 3" xfId="14528" xr:uid="{00000000-0005-0000-0000-00009C380000}"/>
    <cellStyle name="Normal 174 3 4" xfId="14529" xr:uid="{00000000-0005-0000-0000-00009D380000}"/>
    <cellStyle name="Normal 174 3 4 2" xfId="14530" xr:uid="{00000000-0005-0000-0000-00009E380000}"/>
    <cellStyle name="Normal 174 3 4 2 2" xfId="14531" xr:uid="{00000000-0005-0000-0000-00009F380000}"/>
    <cellStyle name="Normal 174 3 4 3" xfId="14532" xr:uid="{00000000-0005-0000-0000-0000A0380000}"/>
    <cellStyle name="Normal 174 3 5" xfId="14533" xr:uid="{00000000-0005-0000-0000-0000A1380000}"/>
    <cellStyle name="Normal 174 3 5 2" xfId="14534" xr:uid="{00000000-0005-0000-0000-0000A2380000}"/>
    <cellStyle name="Normal 174 3 5 2 2" xfId="14535" xr:uid="{00000000-0005-0000-0000-0000A3380000}"/>
    <cellStyle name="Normal 174 3 5 3" xfId="14536" xr:uid="{00000000-0005-0000-0000-0000A4380000}"/>
    <cellStyle name="Normal 174 3 6" xfId="14537" xr:uid="{00000000-0005-0000-0000-0000A5380000}"/>
    <cellStyle name="Normal 174 4" xfId="14538" xr:uid="{00000000-0005-0000-0000-0000A6380000}"/>
    <cellStyle name="Normal 174 4 2" xfId="14539" xr:uid="{00000000-0005-0000-0000-0000A7380000}"/>
    <cellStyle name="Normal 174 4 2 2" xfId="14540" xr:uid="{00000000-0005-0000-0000-0000A8380000}"/>
    <cellStyle name="Normal 174 4 3" xfId="14541" xr:uid="{00000000-0005-0000-0000-0000A9380000}"/>
    <cellStyle name="Normal 174 5" xfId="14542" xr:uid="{00000000-0005-0000-0000-0000AA380000}"/>
    <cellStyle name="Normal 174 5 2" xfId="14543" xr:uid="{00000000-0005-0000-0000-0000AB380000}"/>
    <cellStyle name="Normal 174 5 2 2" xfId="14544" xr:uid="{00000000-0005-0000-0000-0000AC380000}"/>
    <cellStyle name="Normal 174 5 3" xfId="14545" xr:uid="{00000000-0005-0000-0000-0000AD380000}"/>
    <cellStyle name="Normal 174 6" xfId="14546" xr:uid="{00000000-0005-0000-0000-0000AE380000}"/>
    <cellStyle name="Normal 174 6 2" xfId="14547" xr:uid="{00000000-0005-0000-0000-0000AF380000}"/>
    <cellStyle name="Normal 174 6 2 2" xfId="14548" xr:uid="{00000000-0005-0000-0000-0000B0380000}"/>
    <cellStyle name="Normal 174 6 3" xfId="14549" xr:uid="{00000000-0005-0000-0000-0000B1380000}"/>
    <cellStyle name="Normal 174 7" xfId="14550" xr:uid="{00000000-0005-0000-0000-0000B2380000}"/>
    <cellStyle name="Normal 175" xfId="14551" xr:uid="{00000000-0005-0000-0000-0000B3380000}"/>
    <cellStyle name="Normal 175 2" xfId="14552" xr:uid="{00000000-0005-0000-0000-0000B4380000}"/>
    <cellStyle name="Normal 175 2 2" xfId="14553" xr:uid="{00000000-0005-0000-0000-0000B5380000}"/>
    <cellStyle name="Normal 175 2 2 2" xfId="14554" xr:uid="{00000000-0005-0000-0000-0000B6380000}"/>
    <cellStyle name="Normal 175 2 3" xfId="14555" xr:uid="{00000000-0005-0000-0000-0000B7380000}"/>
    <cellStyle name="Normal 175 2 3 2" xfId="14556" xr:uid="{00000000-0005-0000-0000-0000B8380000}"/>
    <cellStyle name="Normal 175 2 3 2 2" xfId="14557" xr:uid="{00000000-0005-0000-0000-0000B9380000}"/>
    <cellStyle name="Normal 175 2 3 3" xfId="14558" xr:uid="{00000000-0005-0000-0000-0000BA380000}"/>
    <cellStyle name="Normal 175 2 4" xfId="14559" xr:uid="{00000000-0005-0000-0000-0000BB380000}"/>
    <cellStyle name="Normal 175 2 4 2" xfId="14560" xr:uid="{00000000-0005-0000-0000-0000BC380000}"/>
    <cellStyle name="Normal 175 2 4 2 2" xfId="14561" xr:uid="{00000000-0005-0000-0000-0000BD380000}"/>
    <cellStyle name="Normal 175 2 4 3" xfId="14562" xr:uid="{00000000-0005-0000-0000-0000BE380000}"/>
    <cellStyle name="Normal 175 2 5" xfId="14563" xr:uid="{00000000-0005-0000-0000-0000BF380000}"/>
    <cellStyle name="Normal 175 3" xfId="14564" xr:uid="{00000000-0005-0000-0000-0000C0380000}"/>
    <cellStyle name="Normal 175 3 2" xfId="14565" xr:uid="{00000000-0005-0000-0000-0000C1380000}"/>
    <cellStyle name="Normal 175 3 2 2" xfId="14566" xr:uid="{00000000-0005-0000-0000-0000C2380000}"/>
    <cellStyle name="Normal 175 3 2 2 2" xfId="14567" xr:uid="{00000000-0005-0000-0000-0000C3380000}"/>
    <cellStyle name="Normal 175 3 2 3" xfId="14568" xr:uid="{00000000-0005-0000-0000-0000C4380000}"/>
    <cellStyle name="Normal 175 3 2 3 2" xfId="14569" xr:uid="{00000000-0005-0000-0000-0000C5380000}"/>
    <cellStyle name="Normal 175 3 2 3 2 2" xfId="14570" xr:uid="{00000000-0005-0000-0000-0000C6380000}"/>
    <cellStyle name="Normal 175 3 2 3 3" xfId="14571" xr:uid="{00000000-0005-0000-0000-0000C7380000}"/>
    <cellStyle name="Normal 175 3 2 4" xfId="14572" xr:uid="{00000000-0005-0000-0000-0000C8380000}"/>
    <cellStyle name="Normal 175 3 3" xfId="14573" xr:uid="{00000000-0005-0000-0000-0000C9380000}"/>
    <cellStyle name="Normal 175 3 3 2" xfId="14574" xr:uid="{00000000-0005-0000-0000-0000CA380000}"/>
    <cellStyle name="Normal 175 3 3 2 2" xfId="14575" xr:uid="{00000000-0005-0000-0000-0000CB380000}"/>
    <cellStyle name="Normal 175 3 3 3" xfId="14576" xr:uid="{00000000-0005-0000-0000-0000CC380000}"/>
    <cellStyle name="Normal 175 3 4" xfId="14577" xr:uid="{00000000-0005-0000-0000-0000CD380000}"/>
    <cellStyle name="Normal 175 3 4 2" xfId="14578" xr:uid="{00000000-0005-0000-0000-0000CE380000}"/>
    <cellStyle name="Normal 175 3 4 2 2" xfId="14579" xr:uid="{00000000-0005-0000-0000-0000CF380000}"/>
    <cellStyle name="Normal 175 3 4 3" xfId="14580" xr:uid="{00000000-0005-0000-0000-0000D0380000}"/>
    <cellStyle name="Normal 175 3 5" xfId="14581" xr:uid="{00000000-0005-0000-0000-0000D1380000}"/>
    <cellStyle name="Normal 175 3 5 2" xfId="14582" xr:uid="{00000000-0005-0000-0000-0000D2380000}"/>
    <cellStyle name="Normal 175 3 5 2 2" xfId="14583" xr:uid="{00000000-0005-0000-0000-0000D3380000}"/>
    <cellStyle name="Normal 175 3 5 3" xfId="14584" xr:uid="{00000000-0005-0000-0000-0000D4380000}"/>
    <cellStyle name="Normal 175 3 6" xfId="14585" xr:uid="{00000000-0005-0000-0000-0000D5380000}"/>
    <cellStyle name="Normal 175 4" xfId="14586" xr:uid="{00000000-0005-0000-0000-0000D6380000}"/>
    <cellStyle name="Normal 175 4 2" xfId="14587" xr:uid="{00000000-0005-0000-0000-0000D7380000}"/>
    <cellStyle name="Normal 175 4 2 2" xfId="14588" xr:uid="{00000000-0005-0000-0000-0000D8380000}"/>
    <cellStyle name="Normal 175 4 3" xfId="14589" xr:uid="{00000000-0005-0000-0000-0000D9380000}"/>
    <cellStyle name="Normal 175 5" xfId="14590" xr:uid="{00000000-0005-0000-0000-0000DA380000}"/>
    <cellStyle name="Normal 175 5 2" xfId="14591" xr:uid="{00000000-0005-0000-0000-0000DB380000}"/>
    <cellStyle name="Normal 175 5 2 2" xfId="14592" xr:uid="{00000000-0005-0000-0000-0000DC380000}"/>
    <cellStyle name="Normal 175 5 3" xfId="14593" xr:uid="{00000000-0005-0000-0000-0000DD380000}"/>
    <cellStyle name="Normal 175 6" xfId="14594" xr:uid="{00000000-0005-0000-0000-0000DE380000}"/>
    <cellStyle name="Normal 175 6 2" xfId="14595" xr:uid="{00000000-0005-0000-0000-0000DF380000}"/>
    <cellStyle name="Normal 175 6 2 2" xfId="14596" xr:uid="{00000000-0005-0000-0000-0000E0380000}"/>
    <cellStyle name="Normal 175 6 3" xfId="14597" xr:uid="{00000000-0005-0000-0000-0000E1380000}"/>
    <cellStyle name="Normal 175 7" xfId="14598" xr:uid="{00000000-0005-0000-0000-0000E2380000}"/>
    <cellStyle name="Normal 176" xfId="14599" xr:uid="{00000000-0005-0000-0000-0000E3380000}"/>
    <cellStyle name="Normal 176 2" xfId="14600" xr:uid="{00000000-0005-0000-0000-0000E4380000}"/>
    <cellStyle name="Normal 176 2 2" xfId="14601" xr:uid="{00000000-0005-0000-0000-0000E5380000}"/>
    <cellStyle name="Normal 176 2 2 2" xfId="14602" xr:uid="{00000000-0005-0000-0000-0000E6380000}"/>
    <cellStyle name="Normal 176 2 3" xfId="14603" xr:uid="{00000000-0005-0000-0000-0000E7380000}"/>
    <cellStyle name="Normal 176 2 3 2" xfId="14604" xr:uid="{00000000-0005-0000-0000-0000E8380000}"/>
    <cellStyle name="Normal 176 2 3 2 2" xfId="14605" xr:uid="{00000000-0005-0000-0000-0000E9380000}"/>
    <cellStyle name="Normal 176 2 3 3" xfId="14606" xr:uid="{00000000-0005-0000-0000-0000EA380000}"/>
    <cellStyle name="Normal 176 2 4" xfId="14607" xr:uid="{00000000-0005-0000-0000-0000EB380000}"/>
    <cellStyle name="Normal 176 2 4 2" xfId="14608" xr:uid="{00000000-0005-0000-0000-0000EC380000}"/>
    <cellStyle name="Normal 176 2 4 2 2" xfId="14609" xr:uid="{00000000-0005-0000-0000-0000ED380000}"/>
    <cellStyle name="Normal 176 2 4 3" xfId="14610" xr:uid="{00000000-0005-0000-0000-0000EE380000}"/>
    <cellStyle name="Normal 176 2 5" xfId="14611" xr:uid="{00000000-0005-0000-0000-0000EF380000}"/>
    <cellStyle name="Normal 176 3" xfId="14612" xr:uid="{00000000-0005-0000-0000-0000F0380000}"/>
    <cellStyle name="Normal 176 3 2" xfId="14613" xr:uid="{00000000-0005-0000-0000-0000F1380000}"/>
    <cellStyle name="Normal 176 3 2 2" xfId="14614" xr:uid="{00000000-0005-0000-0000-0000F2380000}"/>
    <cellStyle name="Normal 176 3 2 2 2" xfId="14615" xr:uid="{00000000-0005-0000-0000-0000F3380000}"/>
    <cellStyle name="Normal 176 3 2 3" xfId="14616" xr:uid="{00000000-0005-0000-0000-0000F4380000}"/>
    <cellStyle name="Normal 176 3 2 3 2" xfId="14617" xr:uid="{00000000-0005-0000-0000-0000F5380000}"/>
    <cellStyle name="Normal 176 3 2 3 2 2" xfId="14618" xr:uid="{00000000-0005-0000-0000-0000F6380000}"/>
    <cellStyle name="Normal 176 3 2 3 3" xfId="14619" xr:uid="{00000000-0005-0000-0000-0000F7380000}"/>
    <cellStyle name="Normal 176 3 2 4" xfId="14620" xr:uid="{00000000-0005-0000-0000-0000F8380000}"/>
    <cellStyle name="Normal 176 3 3" xfId="14621" xr:uid="{00000000-0005-0000-0000-0000F9380000}"/>
    <cellStyle name="Normal 176 3 3 2" xfId="14622" xr:uid="{00000000-0005-0000-0000-0000FA380000}"/>
    <cellStyle name="Normal 176 3 3 2 2" xfId="14623" xr:uid="{00000000-0005-0000-0000-0000FB380000}"/>
    <cellStyle name="Normal 176 3 3 3" xfId="14624" xr:uid="{00000000-0005-0000-0000-0000FC380000}"/>
    <cellStyle name="Normal 176 3 4" xfId="14625" xr:uid="{00000000-0005-0000-0000-0000FD380000}"/>
    <cellStyle name="Normal 176 3 4 2" xfId="14626" xr:uid="{00000000-0005-0000-0000-0000FE380000}"/>
    <cellStyle name="Normal 176 3 4 2 2" xfId="14627" xr:uid="{00000000-0005-0000-0000-0000FF380000}"/>
    <cellStyle name="Normal 176 3 4 3" xfId="14628" xr:uid="{00000000-0005-0000-0000-000000390000}"/>
    <cellStyle name="Normal 176 3 5" xfId="14629" xr:uid="{00000000-0005-0000-0000-000001390000}"/>
    <cellStyle name="Normal 176 3 5 2" xfId="14630" xr:uid="{00000000-0005-0000-0000-000002390000}"/>
    <cellStyle name="Normal 176 3 5 2 2" xfId="14631" xr:uid="{00000000-0005-0000-0000-000003390000}"/>
    <cellStyle name="Normal 176 3 5 3" xfId="14632" xr:uid="{00000000-0005-0000-0000-000004390000}"/>
    <cellStyle name="Normal 176 3 6" xfId="14633" xr:uid="{00000000-0005-0000-0000-000005390000}"/>
    <cellStyle name="Normal 176 4" xfId="14634" xr:uid="{00000000-0005-0000-0000-000006390000}"/>
    <cellStyle name="Normal 176 4 2" xfId="14635" xr:uid="{00000000-0005-0000-0000-000007390000}"/>
    <cellStyle name="Normal 176 4 2 2" xfId="14636" xr:uid="{00000000-0005-0000-0000-000008390000}"/>
    <cellStyle name="Normal 176 4 3" xfId="14637" xr:uid="{00000000-0005-0000-0000-000009390000}"/>
    <cellStyle name="Normal 176 5" xfId="14638" xr:uid="{00000000-0005-0000-0000-00000A390000}"/>
    <cellStyle name="Normal 176 5 2" xfId="14639" xr:uid="{00000000-0005-0000-0000-00000B390000}"/>
    <cellStyle name="Normal 176 5 2 2" xfId="14640" xr:uid="{00000000-0005-0000-0000-00000C390000}"/>
    <cellStyle name="Normal 176 5 3" xfId="14641" xr:uid="{00000000-0005-0000-0000-00000D390000}"/>
    <cellStyle name="Normal 176 6" xfId="14642" xr:uid="{00000000-0005-0000-0000-00000E390000}"/>
    <cellStyle name="Normal 176 6 2" xfId="14643" xr:uid="{00000000-0005-0000-0000-00000F390000}"/>
    <cellStyle name="Normal 176 6 2 2" xfId="14644" xr:uid="{00000000-0005-0000-0000-000010390000}"/>
    <cellStyle name="Normal 176 6 3" xfId="14645" xr:uid="{00000000-0005-0000-0000-000011390000}"/>
    <cellStyle name="Normal 176 7" xfId="14646" xr:uid="{00000000-0005-0000-0000-000012390000}"/>
    <cellStyle name="Normal 177" xfId="14647" xr:uid="{00000000-0005-0000-0000-000013390000}"/>
    <cellStyle name="Normal 177 2" xfId="14648" xr:uid="{00000000-0005-0000-0000-000014390000}"/>
    <cellStyle name="Normal 177 2 2" xfId="14649" xr:uid="{00000000-0005-0000-0000-000015390000}"/>
    <cellStyle name="Normal 177 2 2 2" xfId="14650" xr:uid="{00000000-0005-0000-0000-000016390000}"/>
    <cellStyle name="Normal 177 2 3" xfId="14651" xr:uid="{00000000-0005-0000-0000-000017390000}"/>
    <cellStyle name="Normal 177 2 3 2" xfId="14652" xr:uid="{00000000-0005-0000-0000-000018390000}"/>
    <cellStyle name="Normal 177 2 3 2 2" xfId="14653" xr:uid="{00000000-0005-0000-0000-000019390000}"/>
    <cellStyle name="Normal 177 2 3 3" xfId="14654" xr:uid="{00000000-0005-0000-0000-00001A390000}"/>
    <cellStyle name="Normal 177 2 4" xfId="14655" xr:uid="{00000000-0005-0000-0000-00001B390000}"/>
    <cellStyle name="Normal 177 2 4 2" xfId="14656" xr:uid="{00000000-0005-0000-0000-00001C390000}"/>
    <cellStyle name="Normal 177 2 4 2 2" xfId="14657" xr:uid="{00000000-0005-0000-0000-00001D390000}"/>
    <cellStyle name="Normal 177 2 4 3" xfId="14658" xr:uid="{00000000-0005-0000-0000-00001E390000}"/>
    <cellStyle name="Normal 177 2 5" xfId="14659" xr:uid="{00000000-0005-0000-0000-00001F390000}"/>
    <cellStyle name="Normal 177 3" xfId="14660" xr:uid="{00000000-0005-0000-0000-000020390000}"/>
    <cellStyle name="Normal 177 3 2" xfId="14661" xr:uid="{00000000-0005-0000-0000-000021390000}"/>
    <cellStyle name="Normal 177 3 2 2" xfId="14662" xr:uid="{00000000-0005-0000-0000-000022390000}"/>
    <cellStyle name="Normal 177 3 2 2 2" xfId="14663" xr:uid="{00000000-0005-0000-0000-000023390000}"/>
    <cellStyle name="Normal 177 3 2 3" xfId="14664" xr:uid="{00000000-0005-0000-0000-000024390000}"/>
    <cellStyle name="Normal 177 3 2 3 2" xfId="14665" xr:uid="{00000000-0005-0000-0000-000025390000}"/>
    <cellStyle name="Normal 177 3 2 3 2 2" xfId="14666" xr:uid="{00000000-0005-0000-0000-000026390000}"/>
    <cellStyle name="Normal 177 3 2 3 3" xfId="14667" xr:uid="{00000000-0005-0000-0000-000027390000}"/>
    <cellStyle name="Normal 177 3 2 4" xfId="14668" xr:uid="{00000000-0005-0000-0000-000028390000}"/>
    <cellStyle name="Normal 177 3 3" xfId="14669" xr:uid="{00000000-0005-0000-0000-000029390000}"/>
    <cellStyle name="Normal 177 3 3 2" xfId="14670" xr:uid="{00000000-0005-0000-0000-00002A390000}"/>
    <cellStyle name="Normal 177 3 3 2 2" xfId="14671" xr:uid="{00000000-0005-0000-0000-00002B390000}"/>
    <cellStyle name="Normal 177 3 3 3" xfId="14672" xr:uid="{00000000-0005-0000-0000-00002C390000}"/>
    <cellStyle name="Normal 177 3 4" xfId="14673" xr:uid="{00000000-0005-0000-0000-00002D390000}"/>
    <cellStyle name="Normal 177 3 4 2" xfId="14674" xr:uid="{00000000-0005-0000-0000-00002E390000}"/>
    <cellStyle name="Normal 177 3 4 2 2" xfId="14675" xr:uid="{00000000-0005-0000-0000-00002F390000}"/>
    <cellStyle name="Normal 177 3 4 3" xfId="14676" xr:uid="{00000000-0005-0000-0000-000030390000}"/>
    <cellStyle name="Normal 177 3 5" xfId="14677" xr:uid="{00000000-0005-0000-0000-000031390000}"/>
    <cellStyle name="Normal 177 3 5 2" xfId="14678" xr:uid="{00000000-0005-0000-0000-000032390000}"/>
    <cellStyle name="Normal 177 3 5 2 2" xfId="14679" xr:uid="{00000000-0005-0000-0000-000033390000}"/>
    <cellStyle name="Normal 177 3 5 3" xfId="14680" xr:uid="{00000000-0005-0000-0000-000034390000}"/>
    <cellStyle name="Normal 177 3 6" xfId="14681" xr:uid="{00000000-0005-0000-0000-000035390000}"/>
    <cellStyle name="Normal 177 4" xfId="14682" xr:uid="{00000000-0005-0000-0000-000036390000}"/>
    <cellStyle name="Normal 177 4 2" xfId="14683" xr:uid="{00000000-0005-0000-0000-000037390000}"/>
    <cellStyle name="Normal 177 4 2 2" xfId="14684" xr:uid="{00000000-0005-0000-0000-000038390000}"/>
    <cellStyle name="Normal 177 4 3" xfId="14685" xr:uid="{00000000-0005-0000-0000-000039390000}"/>
    <cellStyle name="Normal 177 5" xfId="14686" xr:uid="{00000000-0005-0000-0000-00003A390000}"/>
    <cellStyle name="Normal 177 5 2" xfId="14687" xr:uid="{00000000-0005-0000-0000-00003B390000}"/>
    <cellStyle name="Normal 177 5 2 2" xfId="14688" xr:uid="{00000000-0005-0000-0000-00003C390000}"/>
    <cellStyle name="Normal 177 5 3" xfId="14689" xr:uid="{00000000-0005-0000-0000-00003D390000}"/>
    <cellStyle name="Normal 177 6" xfId="14690" xr:uid="{00000000-0005-0000-0000-00003E390000}"/>
    <cellStyle name="Normal 177 6 2" xfId="14691" xr:uid="{00000000-0005-0000-0000-00003F390000}"/>
    <cellStyle name="Normal 177 6 2 2" xfId="14692" xr:uid="{00000000-0005-0000-0000-000040390000}"/>
    <cellStyle name="Normal 177 6 3" xfId="14693" xr:uid="{00000000-0005-0000-0000-000041390000}"/>
    <cellStyle name="Normal 177 7" xfId="14694" xr:uid="{00000000-0005-0000-0000-000042390000}"/>
    <cellStyle name="Normal 178" xfId="14695" xr:uid="{00000000-0005-0000-0000-000043390000}"/>
    <cellStyle name="Normal 178 2" xfId="14696" xr:uid="{00000000-0005-0000-0000-000044390000}"/>
    <cellStyle name="Normal 178 2 2" xfId="14697" xr:uid="{00000000-0005-0000-0000-000045390000}"/>
    <cellStyle name="Normal 178 2 2 2" xfId="14698" xr:uid="{00000000-0005-0000-0000-000046390000}"/>
    <cellStyle name="Normal 178 2 3" xfId="14699" xr:uid="{00000000-0005-0000-0000-000047390000}"/>
    <cellStyle name="Normal 178 2 3 2" xfId="14700" xr:uid="{00000000-0005-0000-0000-000048390000}"/>
    <cellStyle name="Normal 178 2 3 2 2" xfId="14701" xr:uid="{00000000-0005-0000-0000-000049390000}"/>
    <cellStyle name="Normal 178 2 3 3" xfId="14702" xr:uid="{00000000-0005-0000-0000-00004A390000}"/>
    <cellStyle name="Normal 178 2 4" xfId="14703" xr:uid="{00000000-0005-0000-0000-00004B390000}"/>
    <cellStyle name="Normal 178 2 4 2" xfId="14704" xr:uid="{00000000-0005-0000-0000-00004C390000}"/>
    <cellStyle name="Normal 178 2 4 2 2" xfId="14705" xr:uid="{00000000-0005-0000-0000-00004D390000}"/>
    <cellStyle name="Normal 178 2 4 3" xfId="14706" xr:uid="{00000000-0005-0000-0000-00004E390000}"/>
    <cellStyle name="Normal 178 2 5" xfId="14707" xr:uid="{00000000-0005-0000-0000-00004F390000}"/>
    <cellStyle name="Normal 178 3" xfId="14708" xr:uid="{00000000-0005-0000-0000-000050390000}"/>
    <cellStyle name="Normal 178 3 2" xfId="14709" xr:uid="{00000000-0005-0000-0000-000051390000}"/>
    <cellStyle name="Normal 178 3 2 2" xfId="14710" xr:uid="{00000000-0005-0000-0000-000052390000}"/>
    <cellStyle name="Normal 178 3 2 2 2" xfId="14711" xr:uid="{00000000-0005-0000-0000-000053390000}"/>
    <cellStyle name="Normal 178 3 2 3" xfId="14712" xr:uid="{00000000-0005-0000-0000-000054390000}"/>
    <cellStyle name="Normal 178 3 2 3 2" xfId="14713" xr:uid="{00000000-0005-0000-0000-000055390000}"/>
    <cellStyle name="Normal 178 3 2 3 2 2" xfId="14714" xr:uid="{00000000-0005-0000-0000-000056390000}"/>
    <cellStyle name="Normal 178 3 2 3 3" xfId="14715" xr:uid="{00000000-0005-0000-0000-000057390000}"/>
    <cellStyle name="Normal 178 3 2 4" xfId="14716" xr:uid="{00000000-0005-0000-0000-000058390000}"/>
    <cellStyle name="Normal 178 3 3" xfId="14717" xr:uid="{00000000-0005-0000-0000-000059390000}"/>
    <cellStyle name="Normal 178 3 3 2" xfId="14718" xr:uid="{00000000-0005-0000-0000-00005A390000}"/>
    <cellStyle name="Normal 178 3 3 2 2" xfId="14719" xr:uid="{00000000-0005-0000-0000-00005B390000}"/>
    <cellStyle name="Normal 178 3 3 3" xfId="14720" xr:uid="{00000000-0005-0000-0000-00005C390000}"/>
    <cellStyle name="Normal 178 3 4" xfId="14721" xr:uid="{00000000-0005-0000-0000-00005D390000}"/>
    <cellStyle name="Normal 178 3 4 2" xfId="14722" xr:uid="{00000000-0005-0000-0000-00005E390000}"/>
    <cellStyle name="Normal 178 3 4 2 2" xfId="14723" xr:uid="{00000000-0005-0000-0000-00005F390000}"/>
    <cellStyle name="Normal 178 3 4 3" xfId="14724" xr:uid="{00000000-0005-0000-0000-000060390000}"/>
    <cellStyle name="Normal 178 3 5" xfId="14725" xr:uid="{00000000-0005-0000-0000-000061390000}"/>
    <cellStyle name="Normal 178 3 5 2" xfId="14726" xr:uid="{00000000-0005-0000-0000-000062390000}"/>
    <cellStyle name="Normal 178 3 5 2 2" xfId="14727" xr:uid="{00000000-0005-0000-0000-000063390000}"/>
    <cellStyle name="Normal 178 3 5 3" xfId="14728" xr:uid="{00000000-0005-0000-0000-000064390000}"/>
    <cellStyle name="Normal 178 3 6" xfId="14729" xr:uid="{00000000-0005-0000-0000-000065390000}"/>
    <cellStyle name="Normal 178 4" xfId="14730" xr:uid="{00000000-0005-0000-0000-000066390000}"/>
    <cellStyle name="Normal 178 4 2" xfId="14731" xr:uid="{00000000-0005-0000-0000-000067390000}"/>
    <cellStyle name="Normal 178 4 2 2" xfId="14732" xr:uid="{00000000-0005-0000-0000-000068390000}"/>
    <cellStyle name="Normal 178 4 3" xfId="14733" xr:uid="{00000000-0005-0000-0000-000069390000}"/>
    <cellStyle name="Normal 178 5" xfId="14734" xr:uid="{00000000-0005-0000-0000-00006A390000}"/>
    <cellStyle name="Normal 178 5 2" xfId="14735" xr:uid="{00000000-0005-0000-0000-00006B390000}"/>
    <cellStyle name="Normal 178 5 2 2" xfId="14736" xr:uid="{00000000-0005-0000-0000-00006C390000}"/>
    <cellStyle name="Normal 178 5 3" xfId="14737" xr:uid="{00000000-0005-0000-0000-00006D390000}"/>
    <cellStyle name="Normal 178 6" xfId="14738" xr:uid="{00000000-0005-0000-0000-00006E390000}"/>
    <cellStyle name="Normal 178 6 2" xfId="14739" xr:uid="{00000000-0005-0000-0000-00006F390000}"/>
    <cellStyle name="Normal 178 6 2 2" xfId="14740" xr:uid="{00000000-0005-0000-0000-000070390000}"/>
    <cellStyle name="Normal 178 6 3" xfId="14741" xr:uid="{00000000-0005-0000-0000-000071390000}"/>
    <cellStyle name="Normal 178 7" xfId="14742" xr:uid="{00000000-0005-0000-0000-000072390000}"/>
    <cellStyle name="Normal 179" xfId="14743" xr:uid="{00000000-0005-0000-0000-000073390000}"/>
    <cellStyle name="Normal 179 2" xfId="14744" xr:uid="{00000000-0005-0000-0000-000074390000}"/>
    <cellStyle name="Normal 179 2 2" xfId="14745" xr:uid="{00000000-0005-0000-0000-000075390000}"/>
    <cellStyle name="Normal 179 2 2 2" xfId="14746" xr:uid="{00000000-0005-0000-0000-000076390000}"/>
    <cellStyle name="Normal 179 2 3" xfId="14747" xr:uid="{00000000-0005-0000-0000-000077390000}"/>
    <cellStyle name="Normal 179 2 3 2" xfId="14748" xr:uid="{00000000-0005-0000-0000-000078390000}"/>
    <cellStyle name="Normal 179 2 3 2 2" xfId="14749" xr:uid="{00000000-0005-0000-0000-000079390000}"/>
    <cellStyle name="Normal 179 2 3 3" xfId="14750" xr:uid="{00000000-0005-0000-0000-00007A390000}"/>
    <cellStyle name="Normal 179 2 4" xfId="14751" xr:uid="{00000000-0005-0000-0000-00007B390000}"/>
    <cellStyle name="Normal 179 2 4 2" xfId="14752" xr:uid="{00000000-0005-0000-0000-00007C390000}"/>
    <cellStyle name="Normal 179 2 4 2 2" xfId="14753" xr:uid="{00000000-0005-0000-0000-00007D390000}"/>
    <cellStyle name="Normal 179 2 4 3" xfId="14754" xr:uid="{00000000-0005-0000-0000-00007E390000}"/>
    <cellStyle name="Normal 179 2 5" xfId="14755" xr:uid="{00000000-0005-0000-0000-00007F390000}"/>
    <cellStyle name="Normal 179 3" xfId="14756" xr:uid="{00000000-0005-0000-0000-000080390000}"/>
    <cellStyle name="Normal 179 3 2" xfId="14757" xr:uid="{00000000-0005-0000-0000-000081390000}"/>
    <cellStyle name="Normal 179 3 2 2" xfId="14758" xr:uid="{00000000-0005-0000-0000-000082390000}"/>
    <cellStyle name="Normal 179 3 2 2 2" xfId="14759" xr:uid="{00000000-0005-0000-0000-000083390000}"/>
    <cellStyle name="Normal 179 3 2 3" xfId="14760" xr:uid="{00000000-0005-0000-0000-000084390000}"/>
    <cellStyle name="Normal 179 3 2 3 2" xfId="14761" xr:uid="{00000000-0005-0000-0000-000085390000}"/>
    <cellStyle name="Normal 179 3 2 3 2 2" xfId="14762" xr:uid="{00000000-0005-0000-0000-000086390000}"/>
    <cellStyle name="Normal 179 3 2 3 3" xfId="14763" xr:uid="{00000000-0005-0000-0000-000087390000}"/>
    <cellStyle name="Normal 179 3 2 4" xfId="14764" xr:uid="{00000000-0005-0000-0000-000088390000}"/>
    <cellStyle name="Normal 179 3 3" xfId="14765" xr:uid="{00000000-0005-0000-0000-000089390000}"/>
    <cellStyle name="Normal 179 3 3 2" xfId="14766" xr:uid="{00000000-0005-0000-0000-00008A390000}"/>
    <cellStyle name="Normal 179 3 3 2 2" xfId="14767" xr:uid="{00000000-0005-0000-0000-00008B390000}"/>
    <cellStyle name="Normal 179 3 3 3" xfId="14768" xr:uid="{00000000-0005-0000-0000-00008C390000}"/>
    <cellStyle name="Normal 179 3 4" xfId="14769" xr:uid="{00000000-0005-0000-0000-00008D390000}"/>
    <cellStyle name="Normal 179 3 4 2" xfId="14770" xr:uid="{00000000-0005-0000-0000-00008E390000}"/>
    <cellStyle name="Normal 179 3 4 2 2" xfId="14771" xr:uid="{00000000-0005-0000-0000-00008F390000}"/>
    <cellStyle name="Normal 179 3 4 3" xfId="14772" xr:uid="{00000000-0005-0000-0000-000090390000}"/>
    <cellStyle name="Normal 179 3 5" xfId="14773" xr:uid="{00000000-0005-0000-0000-000091390000}"/>
    <cellStyle name="Normal 179 3 5 2" xfId="14774" xr:uid="{00000000-0005-0000-0000-000092390000}"/>
    <cellStyle name="Normal 179 3 5 2 2" xfId="14775" xr:uid="{00000000-0005-0000-0000-000093390000}"/>
    <cellStyle name="Normal 179 3 5 3" xfId="14776" xr:uid="{00000000-0005-0000-0000-000094390000}"/>
    <cellStyle name="Normal 179 3 6" xfId="14777" xr:uid="{00000000-0005-0000-0000-000095390000}"/>
    <cellStyle name="Normal 179 4" xfId="14778" xr:uid="{00000000-0005-0000-0000-000096390000}"/>
    <cellStyle name="Normal 179 4 2" xfId="14779" xr:uid="{00000000-0005-0000-0000-000097390000}"/>
    <cellStyle name="Normal 179 4 2 2" xfId="14780" xr:uid="{00000000-0005-0000-0000-000098390000}"/>
    <cellStyle name="Normal 179 4 3" xfId="14781" xr:uid="{00000000-0005-0000-0000-000099390000}"/>
    <cellStyle name="Normal 179 5" xfId="14782" xr:uid="{00000000-0005-0000-0000-00009A390000}"/>
    <cellStyle name="Normal 179 5 2" xfId="14783" xr:uid="{00000000-0005-0000-0000-00009B390000}"/>
    <cellStyle name="Normal 179 5 2 2" xfId="14784" xr:uid="{00000000-0005-0000-0000-00009C390000}"/>
    <cellStyle name="Normal 179 5 3" xfId="14785" xr:uid="{00000000-0005-0000-0000-00009D390000}"/>
    <cellStyle name="Normal 179 6" xfId="14786" xr:uid="{00000000-0005-0000-0000-00009E390000}"/>
    <cellStyle name="Normal 179 6 2" xfId="14787" xr:uid="{00000000-0005-0000-0000-00009F390000}"/>
    <cellStyle name="Normal 179 6 2 2" xfId="14788" xr:uid="{00000000-0005-0000-0000-0000A0390000}"/>
    <cellStyle name="Normal 179 6 3" xfId="14789" xr:uid="{00000000-0005-0000-0000-0000A1390000}"/>
    <cellStyle name="Normal 179 7" xfId="14790" xr:uid="{00000000-0005-0000-0000-0000A2390000}"/>
    <cellStyle name="Normal 18" xfId="14791" xr:uid="{00000000-0005-0000-0000-0000A3390000}"/>
    <cellStyle name="Normal 18 2" xfId="14792" xr:uid="{00000000-0005-0000-0000-0000A4390000}"/>
    <cellStyle name="Normal 18 2 2" xfId="14793" xr:uid="{00000000-0005-0000-0000-0000A5390000}"/>
    <cellStyle name="Normal 18 2 2 2" xfId="14794" xr:uid="{00000000-0005-0000-0000-0000A6390000}"/>
    <cellStyle name="Normal 18 2 2 2 2" xfId="14795" xr:uid="{00000000-0005-0000-0000-0000A7390000}"/>
    <cellStyle name="Normal 18 2 2 3" xfId="14796" xr:uid="{00000000-0005-0000-0000-0000A8390000}"/>
    <cellStyle name="Normal 18 2 2 3 2" xfId="14797" xr:uid="{00000000-0005-0000-0000-0000A9390000}"/>
    <cellStyle name="Normal 18 2 2 3 2 2" xfId="14798" xr:uid="{00000000-0005-0000-0000-0000AA390000}"/>
    <cellStyle name="Normal 18 2 2 3 3" xfId="14799" xr:uid="{00000000-0005-0000-0000-0000AB390000}"/>
    <cellStyle name="Normal 18 2 2 4" xfId="14800" xr:uid="{00000000-0005-0000-0000-0000AC390000}"/>
    <cellStyle name="Normal 18 2 2 4 2" xfId="14801" xr:uid="{00000000-0005-0000-0000-0000AD390000}"/>
    <cellStyle name="Normal 18 2 2 4 2 2" xfId="14802" xr:uid="{00000000-0005-0000-0000-0000AE390000}"/>
    <cellStyle name="Normal 18 2 2 4 3" xfId="14803" xr:uid="{00000000-0005-0000-0000-0000AF390000}"/>
    <cellStyle name="Normal 18 2 2 5" xfId="14804" xr:uid="{00000000-0005-0000-0000-0000B0390000}"/>
    <cellStyle name="Normal 18 2 3" xfId="14805" xr:uid="{00000000-0005-0000-0000-0000B1390000}"/>
    <cellStyle name="Normal 18 2 3 2" xfId="14806" xr:uid="{00000000-0005-0000-0000-0000B2390000}"/>
    <cellStyle name="Normal 18 2 3 2 2" xfId="14807" xr:uid="{00000000-0005-0000-0000-0000B3390000}"/>
    <cellStyle name="Normal 18 2 3 2 2 2" xfId="14808" xr:uid="{00000000-0005-0000-0000-0000B4390000}"/>
    <cellStyle name="Normal 18 2 3 2 3" xfId="14809" xr:uid="{00000000-0005-0000-0000-0000B5390000}"/>
    <cellStyle name="Normal 18 2 3 2 3 2" xfId="14810" xr:uid="{00000000-0005-0000-0000-0000B6390000}"/>
    <cellStyle name="Normal 18 2 3 2 3 2 2" xfId="14811" xr:uid="{00000000-0005-0000-0000-0000B7390000}"/>
    <cellStyle name="Normal 18 2 3 2 3 3" xfId="14812" xr:uid="{00000000-0005-0000-0000-0000B8390000}"/>
    <cellStyle name="Normal 18 2 3 2 4" xfId="14813" xr:uid="{00000000-0005-0000-0000-0000B9390000}"/>
    <cellStyle name="Normal 18 2 3 3" xfId="14814" xr:uid="{00000000-0005-0000-0000-0000BA390000}"/>
    <cellStyle name="Normal 18 2 3 3 2" xfId="14815" xr:uid="{00000000-0005-0000-0000-0000BB390000}"/>
    <cellStyle name="Normal 18 2 3 3 2 2" xfId="14816" xr:uid="{00000000-0005-0000-0000-0000BC390000}"/>
    <cellStyle name="Normal 18 2 3 3 3" xfId="14817" xr:uid="{00000000-0005-0000-0000-0000BD390000}"/>
    <cellStyle name="Normal 18 2 3 4" xfId="14818" xr:uid="{00000000-0005-0000-0000-0000BE390000}"/>
    <cellStyle name="Normal 18 2 3 4 2" xfId="14819" xr:uid="{00000000-0005-0000-0000-0000BF390000}"/>
    <cellStyle name="Normal 18 2 3 4 2 2" xfId="14820" xr:uid="{00000000-0005-0000-0000-0000C0390000}"/>
    <cellStyle name="Normal 18 2 3 4 3" xfId="14821" xr:uid="{00000000-0005-0000-0000-0000C1390000}"/>
    <cellStyle name="Normal 18 2 3 5" xfId="14822" xr:uid="{00000000-0005-0000-0000-0000C2390000}"/>
    <cellStyle name="Normal 18 2 3 5 2" xfId="14823" xr:uid="{00000000-0005-0000-0000-0000C3390000}"/>
    <cellStyle name="Normal 18 2 3 5 2 2" xfId="14824" xr:uid="{00000000-0005-0000-0000-0000C4390000}"/>
    <cellStyle name="Normal 18 2 3 5 3" xfId="14825" xr:uid="{00000000-0005-0000-0000-0000C5390000}"/>
    <cellStyle name="Normal 18 2 3 6" xfId="14826" xr:uid="{00000000-0005-0000-0000-0000C6390000}"/>
    <cellStyle name="Normal 18 2 4" xfId="14827" xr:uid="{00000000-0005-0000-0000-0000C7390000}"/>
    <cellStyle name="Normal 18 2 4 2" xfId="14828" xr:uid="{00000000-0005-0000-0000-0000C8390000}"/>
    <cellStyle name="Normal 18 2 4 2 2" xfId="14829" xr:uid="{00000000-0005-0000-0000-0000C9390000}"/>
    <cellStyle name="Normal 18 2 4 3" xfId="14830" xr:uid="{00000000-0005-0000-0000-0000CA390000}"/>
    <cellStyle name="Normal 18 2 5" xfId="14831" xr:uid="{00000000-0005-0000-0000-0000CB390000}"/>
    <cellStyle name="Normal 18 2 5 2" xfId="14832" xr:uid="{00000000-0005-0000-0000-0000CC390000}"/>
    <cellStyle name="Normal 18 2 5 2 2" xfId="14833" xr:uid="{00000000-0005-0000-0000-0000CD390000}"/>
    <cellStyle name="Normal 18 2 5 3" xfId="14834" xr:uid="{00000000-0005-0000-0000-0000CE390000}"/>
    <cellStyle name="Normal 18 2 6" xfId="14835" xr:uid="{00000000-0005-0000-0000-0000CF390000}"/>
    <cellStyle name="Normal 18 2 6 2" xfId="14836" xr:uid="{00000000-0005-0000-0000-0000D0390000}"/>
    <cellStyle name="Normal 18 2 6 2 2" xfId="14837" xr:uid="{00000000-0005-0000-0000-0000D1390000}"/>
    <cellStyle name="Normal 18 2 6 3" xfId="14838" xr:uid="{00000000-0005-0000-0000-0000D2390000}"/>
    <cellStyle name="Normal 18 2 7" xfId="14839" xr:uid="{00000000-0005-0000-0000-0000D3390000}"/>
    <cellStyle name="Normal 18 3" xfId="14840" xr:uid="{00000000-0005-0000-0000-0000D4390000}"/>
    <cellStyle name="Normal 18 3 2" xfId="14841" xr:uid="{00000000-0005-0000-0000-0000D5390000}"/>
    <cellStyle name="Normal 18 3 2 2" xfId="14842" xr:uid="{00000000-0005-0000-0000-0000D6390000}"/>
    <cellStyle name="Normal 18 3 2 2 2" xfId="14843" xr:uid="{00000000-0005-0000-0000-0000D7390000}"/>
    <cellStyle name="Normal 18 3 2 3" xfId="14844" xr:uid="{00000000-0005-0000-0000-0000D8390000}"/>
    <cellStyle name="Normal 18 3 2 3 2" xfId="14845" xr:uid="{00000000-0005-0000-0000-0000D9390000}"/>
    <cellStyle name="Normal 18 3 2 3 2 2" xfId="14846" xr:uid="{00000000-0005-0000-0000-0000DA390000}"/>
    <cellStyle name="Normal 18 3 2 3 3" xfId="14847" xr:uid="{00000000-0005-0000-0000-0000DB390000}"/>
    <cellStyle name="Normal 18 3 2 4" xfId="14848" xr:uid="{00000000-0005-0000-0000-0000DC390000}"/>
    <cellStyle name="Normal 18 3 2 4 2" xfId="14849" xr:uid="{00000000-0005-0000-0000-0000DD390000}"/>
    <cellStyle name="Normal 18 3 2 4 2 2" xfId="14850" xr:uid="{00000000-0005-0000-0000-0000DE390000}"/>
    <cellStyle name="Normal 18 3 2 4 3" xfId="14851" xr:uid="{00000000-0005-0000-0000-0000DF390000}"/>
    <cellStyle name="Normal 18 3 2 5" xfId="14852" xr:uid="{00000000-0005-0000-0000-0000E0390000}"/>
    <cellStyle name="Normal 18 3 3" xfId="14853" xr:uid="{00000000-0005-0000-0000-0000E1390000}"/>
    <cellStyle name="Normal 18 3 3 2" xfId="14854" xr:uid="{00000000-0005-0000-0000-0000E2390000}"/>
    <cellStyle name="Normal 18 3 3 2 2" xfId="14855" xr:uid="{00000000-0005-0000-0000-0000E3390000}"/>
    <cellStyle name="Normal 18 3 3 3" xfId="14856" xr:uid="{00000000-0005-0000-0000-0000E4390000}"/>
    <cellStyle name="Normal 18 3 4" xfId="14857" xr:uid="{00000000-0005-0000-0000-0000E5390000}"/>
    <cellStyle name="Normal 18 3 4 2" xfId="14858" xr:uid="{00000000-0005-0000-0000-0000E6390000}"/>
    <cellStyle name="Normal 18 3 4 2 2" xfId="14859" xr:uid="{00000000-0005-0000-0000-0000E7390000}"/>
    <cellStyle name="Normal 18 3 4 3" xfId="14860" xr:uid="{00000000-0005-0000-0000-0000E8390000}"/>
    <cellStyle name="Normal 18 3 5" xfId="14861" xr:uid="{00000000-0005-0000-0000-0000E9390000}"/>
    <cellStyle name="Normal 18 3 5 2" xfId="14862" xr:uid="{00000000-0005-0000-0000-0000EA390000}"/>
    <cellStyle name="Normal 18 3 5 2 2" xfId="14863" xr:uid="{00000000-0005-0000-0000-0000EB390000}"/>
    <cellStyle name="Normal 18 3 5 3" xfId="14864" xr:uid="{00000000-0005-0000-0000-0000EC390000}"/>
    <cellStyle name="Normal 18 3 6" xfId="14865" xr:uid="{00000000-0005-0000-0000-0000ED390000}"/>
    <cellStyle name="Normal 18 4" xfId="14866" xr:uid="{00000000-0005-0000-0000-0000EE390000}"/>
    <cellStyle name="Normal 18 4 2" xfId="14867" xr:uid="{00000000-0005-0000-0000-0000EF390000}"/>
    <cellStyle name="Normal 18 4 2 2" xfId="14868" xr:uid="{00000000-0005-0000-0000-0000F0390000}"/>
    <cellStyle name="Normal 18 4 3" xfId="14869" xr:uid="{00000000-0005-0000-0000-0000F1390000}"/>
    <cellStyle name="Normal 18 4 3 2" xfId="14870" xr:uid="{00000000-0005-0000-0000-0000F2390000}"/>
    <cellStyle name="Normal 18 4 3 2 2" xfId="14871" xr:uid="{00000000-0005-0000-0000-0000F3390000}"/>
    <cellStyle name="Normal 18 4 3 3" xfId="14872" xr:uid="{00000000-0005-0000-0000-0000F4390000}"/>
    <cellStyle name="Normal 18 4 4" xfId="14873" xr:uid="{00000000-0005-0000-0000-0000F5390000}"/>
    <cellStyle name="Normal 18 4 4 2" xfId="14874" xr:uid="{00000000-0005-0000-0000-0000F6390000}"/>
    <cellStyle name="Normal 18 4 4 2 2" xfId="14875" xr:uid="{00000000-0005-0000-0000-0000F7390000}"/>
    <cellStyle name="Normal 18 4 4 3" xfId="14876" xr:uid="{00000000-0005-0000-0000-0000F8390000}"/>
    <cellStyle name="Normal 18 4 5" xfId="14877" xr:uid="{00000000-0005-0000-0000-0000F9390000}"/>
    <cellStyle name="Normal 18 5" xfId="14878" xr:uid="{00000000-0005-0000-0000-0000FA390000}"/>
    <cellStyle name="Normal 18 5 2" xfId="14879" xr:uid="{00000000-0005-0000-0000-0000FB390000}"/>
    <cellStyle name="Normal 18 5 2 2" xfId="14880" xr:uid="{00000000-0005-0000-0000-0000FC390000}"/>
    <cellStyle name="Normal 18 5 2 2 2" xfId="14881" xr:uid="{00000000-0005-0000-0000-0000FD390000}"/>
    <cellStyle name="Normal 18 5 2 3" xfId="14882" xr:uid="{00000000-0005-0000-0000-0000FE390000}"/>
    <cellStyle name="Normal 18 5 2 3 2" xfId="14883" xr:uid="{00000000-0005-0000-0000-0000FF390000}"/>
    <cellStyle name="Normal 18 5 2 3 2 2" xfId="14884" xr:uid="{00000000-0005-0000-0000-0000003A0000}"/>
    <cellStyle name="Normal 18 5 2 3 3" xfId="14885" xr:uid="{00000000-0005-0000-0000-0000013A0000}"/>
    <cellStyle name="Normal 18 5 2 4" xfId="14886" xr:uid="{00000000-0005-0000-0000-0000023A0000}"/>
    <cellStyle name="Normal 18 5 3" xfId="14887" xr:uid="{00000000-0005-0000-0000-0000033A0000}"/>
    <cellStyle name="Normal 18 5 3 2" xfId="14888" xr:uid="{00000000-0005-0000-0000-0000043A0000}"/>
    <cellStyle name="Normal 18 5 3 2 2" xfId="14889" xr:uid="{00000000-0005-0000-0000-0000053A0000}"/>
    <cellStyle name="Normal 18 5 3 3" xfId="14890" xr:uid="{00000000-0005-0000-0000-0000063A0000}"/>
    <cellStyle name="Normal 18 5 4" xfId="14891" xr:uid="{00000000-0005-0000-0000-0000073A0000}"/>
    <cellStyle name="Normal 18 5 4 2" xfId="14892" xr:uid="{00000000-0005-0000-0000-0000083A0000}"/>
    <cellStyle name="Normal 18 5 4 2 2" xfId="14893" xr:uid="{00000000-0005-0000-0000-0000093A0000}"/>
    <cellStyle name="Normal 18 5 4 3" xfId="14894" xr:uid="{00000000-0005-0000-0000-00000A3A0000}"/>
    <cellStyle name="Normal 18 5 5" xfId="14895" xr:uid="{00000000-0005-0000-0000-00000B3A0000}"/>
    <cellStyle name="Normal 18 5 5 2" xfId="14896" xr:uid="{00000000-0005-0000-0000-00000C3A0000}"/>
    <cellStyle name="Normal 18 5 5 2 2" xfId="14897" xr:uid="{00000000-0005-0000-0000-00000D3A0000}"/>
    <cellStyle name="Normal 18 5 5 3" xfId="14898" xr:uid="{00000000-0005-0000-0000-00000E3A0000}"/>
    <cellStyle name="Normal 18 5 6" xfId="14899" xr:uid="{00000000-0005-0000-0000-00000F3A0000}"/>
    <cellStyle name="Normal 18 6" xfId="14900" xr:uid="{00000000-0005-0000-0000-0000103A0000}"/>
    <cellStyle name="Normal 18 7" xfId="14901" xr:uid="{00000000-0005-0000-0000-0000113A0000}"/>
    <cellStyle name="Normal 180" xfId="14902" xr:uid="{00000000-0005-0000-0000-0000123A0000}"/>
    <cellStyle name="Normal 180 2" xfId="14903" xr:uid="{00000000-0005-0000-0000-0000133A0000}"/>
    <cellStyle name="Normal 180 2 2" xfId="14904" xr:uid="{00000000-0005-0000-0000-0000143A0000}"/>
    <cellStyle name="Normal 180 2 2 2" xfId="14905" xr:uid="{00000000-0005-0000-0000-0000153A0000}"/>
    <cellStyle name="Normal 180 2 3" xfId="14906" xr:uid="{00000000-0005-0000-0000-0000163A0000}"/>
    <cellStyle name="Normal 180 2 3 2" xfId="14907" xr:uid="{00000000-0005-0000-0000-0000173A0000}"/>
    <cellStyle name="Normal 180 2 3 2 2" xfId="14908" xr:uid="{00000000-0005-0000-0000-0000183A0000}"/>
    <cellStyle name="Normal 180 2 3 3" xfId="14909" xr:uid="{00000000-0005-0000-0000-0000193A0000}"/>
    <cellStyle name="Normal 180 2 4" xfId="14910" xr:uid="{00000000-0005-0000-0000-00001A3A0000}"/>
    <cellStyle name="Normal 180 2 4 2" xfId="14911" xr:uid="{00000000-0005-0000-0000-00001B3A0000}"/>
    <cellStyle name="Normal 180 2 4 2 2" xfId="14912" xr:uid="{00000000-0005-0000-0000-00001C3A0000}"/>
    <cellStyle name="Normal 180 2 4 3" xfId="14913" xr:uid="{00000000-0005-0000-0000-00001D3A0000}"/>
    <cellStyle name="Normal 180 2 5" xfId="14914" xr:uid="{00000000-0005-0000-0000-00001E3A0000}"/>
    <cellStyle name="Normal 180 3" xfId="14915" xr:uid="{00000000-0005-0000-0000-00001F3A0000}"/>
    <cellStyle name="Normal 180 3 2" xfId="14916" xr:uid="{00000000-0005-0000-0000-0000203A0000}"/>
    <cellStyle name="Normal 180 3 2 2" xfId="14917" xr:uid="{00000000-0005-0000-0000-0000213A0000}"/>
    <cellStyle name="Normal 180 3 2 2 2" xfId="14918" xr:uid="{00000000-0005-0000-0000-0000223A0000}"/>
    <cellStyle name="Normal 180 3 2 3" xfId="14919" xr:uid="{00000000-0005-0000-0000-0000233A0000}"/>
    <cellStyle name="Normal 180 3 2 3 2" xfId="14920" xr:uid="{00000000-0005-0000-0000-0000243A0000}"/>
    <cellStyle name="Normal 180 3 2 3 2 2" xfId="14921" xr:uid="{00000000-0005-0000-0000-0000253A0000}"/>
    <cellStyle name="Normal 180 3 2 3 3" xfId="14922" xr:uid="{00000000-0005-0000-0000-0000263A0000}"/>
    <cellStyle name="Normal 180 3 2 4" xfId="14923" xr:uid="{00000000-0005-0000-0000-0000273A0000}"/>
    <cellStyle name="Normal 180 3 3" xfId="14924" xr:uid="{00000000-0005-0000-0000-0000283A0000}"/>
    <cellStyle name="Normal 180 3 3 2" xfId="14925" xr:uid="{00000000-0005-0000-0000-0000293A0000}"/>
    <cellStyle name="Normal 180 3 3 2 2" xfId="14926" xr:uid="{00000000-0005-0000-0000-00002A3A0000}"/>
    <cellStyle name="Normal 180 3 3 3" xfId="14927" xr:uid="{00000000-0005-0000-0000-00002B3A0000}"/>
    <cellStyle name="Normal 180 3 4" xfId="14928" xr:uid="{00000000-0005-0000-0000-00002C3A0000}"/>
    <cellStyle name="Normal 180 3 4 2" xfId="14929" xr:uid="{00000000-0005-0000-0000-00002D3A0000}"/>
    <cellStyle name="Normal 180 3 4 2 2" xfId="14930" xr:uid="{00000000-0005-0000-0000-00002E3A0000}"/>
    <cellStyle name="Normal 180 3 4 3" xfId="14931" xr:uid="{00000000-0005-0000-0000-00002F3A0000}"/>
    <cellStyle name="Normal 180 3 5" xfId="14932" xr:uid="{00000000-0005-0000-0000-0000303A0000}"/>
    <cellStyle name="Normal 180 3 5 2" xfId="14933" xr:uid="{00000000-0005-0000-0000-0000313A0000}"/>
    <cellStyle name="Normal 180 3 5 2 2" xfId="14934" xr:uid="{00000000-0005-0000-0000-0000323A0000}"/>
    <cellStyle name="Normal 180 3 5 3" xfId="14935" xr:uid="{00000000-0005-0000-0000-0000333A0000}"/>
    <cellStyle name="Normal 180 3 6" xfId="14936" xr:uid="{00000000-0005-0000-0000-0000343A0000}"/>
    <cellStyle name="Normal 180 4" xfId="14937" xr:uid="{00000000-0005-0000-0000-0000353A0000}"/>
    <cellStyle name="Normal 180 4 2" xfId="14938" xr:uid="{00000000-0005-0000-0000-0000363A0000}"/>
    <cellStyle name="Normal 180 4 2 2" xfId="14939" xr:uid="{00000000-0005-0000-0000-0000373A0000}"/>
    <cellStyle name="Normal 180 4 3" xfId="14940" xr:uid="{00000000-0005-0000-0000-0000383A0000}"/>
    <cellStyle name="Normal 180 5" xfId="14941" xr:uid="{00000000-0005-0000-0000-0000393A0000}"/>
    <cellStyle name="Normal 180 5 2" xfId="14942" xr:uid="{00000000-0005-0000-0000-00003A3A0000}"/>
    <cellStyle name="Normal 180 5 2 2" xfId="14943" xr:uid="{00000000-0005-0000-0000-00003B3A0000}"/>
    <cellStyle name="Normal 180 5 3" xfId="14944" xr:uid="{00000000-0005-0000-0000-00003C3A0000}"/>
    <cellStyle name="Normal 180 6" xfId="14945" xr:uid="{00000000-0005-0000-0000-00003D3A0000}"/>
    <cellStyle name="Normal 180 6 2" xfId="14946" xr:uid="{00000000-0005-0000-0000-00003E3A0000}"/>
    <cellStyle name="Normal 180 6 2 2" xfId="14947" xr:uid="{00000000-0005-0000-0000-00003F3A0000}"/>
    <cellStyle name="Normal 180 6 3" xfId="14948" xr:uid="{00000000-0005-0000-0000-0000403A0000}"/>
    <cellStyle name="Normal 180 7" xfId="14949" xr:uid="{00000000-0005-0000-0000-0000413A0000}"/>
    <cellStyle name="Normal 181" xfId="14950" xr:uid="{00000000-0005-0000-0000-0000423A0000}"/>
    <cellStyle name="Normal 181 2" xfId="14951" xr:uid="{00000000-0005-0000-0000-0000433A0000}"/>
    <cellStyle name="Normal 181 2 2" xfId="14952" xr:uid="{00000000-0005-0000-0000-0000443A0000}"/>
    <cellStyle name="Normal 181 2 2 2" xfId="14953" xr:uid="{00000000-0005-0000-0000-0000453A0000}"/>
    <cellStyle name="Normal 181 2 3" xfId="14954" xr:uid="{00000000-0005-0000-0000-0000463A0000}"/>
    <cellStyle name="Normal 181 2 3 2" xfId="14955" xr:uid="{00000000-0005-0000-0000-0000473A0000}"/>
    <cellStyle name="Normal 181 2 3 2 2" xfId="14956" xr:uid="{00000000-0005-0000-0000-0000483A0000}"/>
    <cellStyle name="Normal 181 2 3 3" xfId="14957" xr:uid="{00000000-0005-0000-0000-0000493A0000}"/>
    <cellStyle name="Normal 181 2 4" xfId="14958" xr:uid="{00000000-0005-0000-0000-00004A3A0000}"/>
    <cellStyle name="Normal 181 2 4 2" xfId="14959" xr:uid="{00000000-0005-0000-0000-00004B3A0000}"/>
    <cellStyle name="Normal 181 2 4 2 2" xfId="14960" xr:uid="{00000000-0005-0000-0000-00004C3A0000}"/>
    <cellStyle name="Normal 181 2 4 3" xfId="14961" xr:uid="{00000000-0005-0000-0000-00004D3A0000}"/>
    <cellStyle name="Normal 181 2 5" xfId="14962" xr:uid="{00000000-0005-0000-0000-00004E3A0000}"/>
    <cellStyle name="Normal 181 3" xfId="14963" xr:uid="{00000000-0005-0000-0000-00004F3A0000}"/>
    <cellStyle name="Normal 181 3 2" xfId="14964" xr:uid="{00000000-0005-0000-0000-0000503A0000}"/>
    <cellStyle name="Normal 181 3 2 2" xfId="14965" xr:uid="{00000000-0005-0000-0000-0000513A0000}"/>
    <cellStyle name="Normal 181 3 2 2 2" xfId="14966" xr:uid="{00000000-0005-0000-0000-0000523A0000}"/>
    <cellStyle name="Normal 181 3 2 3" xfId="14967" xr:uid="{00000000-0005-0000-0000-0000533A0000}"/>
    <cellStyle name="Normal 181 3 2 3 2" xfId="14968" xr:uid="{00000000-0005-0000-0000-0000543A0000}"/>
    <cellStyle name="Normal 181 3 2 3 2 2" xfId="14969" xr:uid="{00000000-0005-0000-0000-0000553A0000}"/>
    <cellStyle name="Normal 181 3 2 3 3" xfId="14970" xr:uid="{00000000-0005-0000-0000-0000563A0000}"/>
    <cellStyle name="Normal 181 3 2 4" xfId="14971" xr:uid="{00000000-0005-0000-0000-0000573A0000}"/>
    <cellStyle name="Normal 181 3 3" xfId="14972" xr:uid="{00000000-0005-0000-0000-0000583A0000}"/>
    <cellStyle name="Normal 181 3 3 2" xfId="14973" xr:uid="{00000000-0005-0000-0000-0000593A0000}"/>
    <cellStyle name="Normal 181 3 3 2 2" xfId="14974" xr:uid="{00000000-0005-0000-0000-00005A3A0000}"/>
    <cellStyle name="Normal 181 3 3 3" xfId="14975" xr:uid="{00000000-0005-0000-0000-00005B3A0000}"/>
    <cellStyle name="Normal 181 3 4" xfId="14976" xr:uid="{00000000-0005-0000-0000-00005C3A0000}"/>
    <cellStyle name="Normal 181 3 4 2" xfId="14977" xr:uid="{00000000-0005-0000-0000-00005D3A0000}"/>
    <cellStyle name="Normal 181 3 4 2 2" xfId="14978" xr:uid="{00000000-0005-0000-0000-00005E3A0000}"/>
    <cellStyle name="Normal 181 3 4 3" xfId="14979" xr:uid="{00000000-0005-0000-0000-00005F3A0000}"/>
    <cellStyle name="Normal 181 3 5" xfId="14980" xr:uid="{00000000-0005-0000-0000-0000603A0000}"/>
    <cellStyle name="Normal 181 3 5 2" xfId="14981" xr:uid="{00000000-0005-0000-0000-0000613A0000}"/>
    <cellStyle name="Normal 181 3 5 2 2" xfId="14982" xr:uid="{00000000-0005-0000-0000-0000623A0000}"/>
    <cellStyle name="Normal 181 3 5 3" xfId="14983" xr:uid="{00000000-0005-0000-0000-0000633A0000}"/>
    <cellStyle name="Normal 181 3 6" xfId="14984" xr:uid="{00000000-0005-0000-0000-0000643A0000}"/>
    <cellStyle name="Normal 181 4" xfId="14985" xr:uid="{00000000-0005-0000-0000-0000653A0000}"/>
    <cellStyle name="Normal 181 4 2" xfId="14986" xr:uid="{00000000-0005-0000-0000-0000663A0000}"/>
    <cellStyle name="Normal 181 4 2 2" xfId="14987" xr:uid="{00000000-0005-0000-0000-0000673A0000}"/>
    <cellStyle name="Normal 181 4 3" xfId="14988" xr:uid="{00000000-0005-0000-0000-0000683A0000}"/>
    <cellStyle name="Normal 181 5" xfId="14989" xr:uid="{00000000-0005-0000-0000-0000693A0000}"/>
    <cellStyle name="Normal 181 5 2" xfId="14990" xr:uid="{00000000-0005-0000-0000-00006A3A0000}"/>
    <cellStyle name="Normal 181 5 2 2" xfId="14991" xr:uid="{00000000-0005-0000-0000-00006B3A0000}"/>
    <cellStyle name="Normal 181 5 3" xfId="14992" xr:uid="{00000000-0005-0000-0000-00006C3A0000}"/>
    <cellStyle name="Normal 181 6" xfId="14993" xr:uid="{00000000-0005-0000-0000-00006D3A0000}"/>
    <cellStyle name="Normal 181 6 2" xfId="14994" xr:uid="{00000000-0005-0000-0000-00006E3A0000}"/>
    <cellStyle name="Normal 181 6 2 2" xfId="14995" xr:uid="{00000000-0005-0000-0000-00006F3A0000}"/>
    <cellStyle name="Normal 181 6 3" xfId="14996" xr:uid="{00000000-0005-0000-0000-0000703A0000}"/>
    <cellStyle name="Normal 181 7" xfId="14997" xr:uid="{00000000-0005-0000-0000-0000713A0000}"/>
    <cellStyle name="Normal 182" xfId="14998" xr:uid="{00000000-0005-0000-0000-0000723A0000}"/>
    <cellStyle name="Normal 182 2" xfId="14999" xr:uid="{00000000-0005-0000-0000-0000733A0000}"/>
    <cellStyle name="Normal 182 2 2" xfId="15000" xr:uid="{00000000-0005-0000-0000-0000743A0000}"/>
    <cellStyle name="Normal 182 2 2 2" xfId="15001" xr:uid="{00000000-0005-0000-0000-0000753A0000}"/>
    <cellStyle name="Normal 182 2 3" xfId="15002" xr:uid="{00000000-0005-0000-0000-0000763A0000}"/>
    <cellStyle name="Normal 182 2 3 2" xfId="15003" xr:uid="{00000000-0005-0000-0000-0000773A0000}"/>
    <cellStyle name="Normal 182 2 3 2 2" xfId="15004" xr:uid="{00000000-0005-0000-0000-0000783A0000}"/>
    <cellStyle name="Normal 182 2 3 3" xfId="15005" xr:uid="{00000000-0005-0000-0000-0000793A0000}"/>
    <cellStyle name="Normal 182 2 4" xfId="15006" xr:uid="{00000000-0005-0000-0000-00007A3A0000}"/>
    <cellStyle name="Normal 182 2 4 2" xfId="15007" xr:uid="{00000000-0005-0000-0000-00007B3A0000}"/>
    <cellStyle name="Normal 182 2 4 2 2" xfId="15008" xr:uid="{00000000-0005-0000-0000-00007C3A0000}"/>
    <cellStyle name="Normal 182 2 4 3" xfId="15009" xr:uid="{00000000-0005-0000-0000-00007D3A0000}"/>
    <cellStyle name="Normal 182 2 5" xfId="15010" xr:uid="{00000000-0005-0000-0000-00007E3A0000}"/>
    <cellStyle name="Normal 182 3" xfId="15011" xr:uid="{00000000-0005-0000-0000-00007F3A0000}"/>
    <cellStyle name="Normal 182 3 2" xfId="15012" xr:uid="{00000000-0005-0000-0000-0000803A0000}"/>
    <cellStyle name="Normal 182 3 2 2" xfId="15013" xr:uid="{00000000-0005-0000-0000-0000813A0000}"/>
    <cellStyle name="Normal 182 3 2 2 2" xfId="15014" xr:uid="{00000000-0005-0000-0000-0000823A0000}"/>
    <cellStyle name="Normal 182 3 2 3" xfId="15015" xr:uid="{00000000-0005-0000-0000-0000833A0000}"/>
    <cellStyle name="Normal 182 3 2 3 2" xfId="15016" xr:uid="{00000000-0005-0000-0000-0000843A0000}"/>
    <cellStyle name="Normal 182 3 2 3 2 2" xfId="15017" xr:uid="{00000000-0005-0000-0000-0000853A0000}"/>
    <cellStyle name="Normal 182 3 2 3 3" xfId="15018" xr:uid="{00000000-0005-0000-0000-0000863A0000}"/>
    <cellStyle name="Normal 182 3 2 4" xfId="15019" xr:uid="{00000000-0005-0000-0000-0000873A0000}"/>
    <cellStyle name="Normal 182 3 3" xfId="15020" xr:uid="{00000000-0005-0000-0000-0000883A0000}"/>
    <cellStyle name="Normal 182 3 3 2" xfId="15021" xr:uid="{00000000-0005-0000-0000-0000893A0000}"/>
    <cellStyle name="Normal 182 3 3 2 2" xfId="15022" xr:uid="{00000000-0005-0000-0000-00008A3A0000}"/>
    <cellStyle name="Normal 182 3 3 3" xfId="15023" xr:uid="{00000000-0005-0000-0000-00008B3A0000}"/>
    <cellStyle name="Normal 182 3 4" xfId="15024" xr:uid="{00000000-0005-0000-0000-00008C3A0000}"/>
    <cellStyle name="Normal 182 3 4 2" xfId="15025" xr:uid="{00000000-0005-0000-0000-00008D3A0000}"/>
    <cellStyle name="Normal 182 3 4 2 2" xfId="15026" xr:uid="{00000000-0005-0000-0000-00008E3A0000}"/>
    <cellStyle name="Normal 182 3 4 3" xfId="15027" xr:uid="{00000000-0005-0000-0000-00008F3A0000}"/>
    <cellStyle name="Normal 182 3 5" xfId="15028" xr:uid="{00000000-0005-0000-0000-0000903A0000}"/>
    <cellStyle name="Normal 182 3 5 2" xfId="15029" xr:uid="{00000000-0005-0000-0000-0000913A0000}"/>
    <cellStyle name="Normal 182 3 5 2 2" xfId="15030" xr:uid="{00000000-0005-0000-0000-0000923A0000}"/>
    <cellStyle name="Normal 182 3 5 3" xfId="15031" xr:uid="{00000000-0005-0000-0000-0000933A0000}"/>
    <cellStyle name="Normal 182 3 6" xfId="15032" xr:uid="{00000000-0005-0000-0000-0000943A0000}"/>
    <cellStyle name="Normal 182 4" xfId="15033" xr:uid="{00000000-0005-0000-0000-0000953A0000}"/>
    <cellStyle name="Normal 182 4 2" xfId="15034" xr:uid="{00000000-0005-0000-0000-0000963A0000}"/>
    <cellStyle name="Normal 182 4 2 2" xfId="15035" xr:uid="{00000000-0005-0000-0000-0000973A0000}"/>
    <cellStyle name="Normal 182 4 3" xfId="15036" xr:uid="{00000000-0005-0000-0000-0000983A0000}"/>
    <cellStyle name="Normal 182 5" xfId="15037" xr:uid="{00000000-0005-0000-0000-0000993A0000}"/>
    <cellStyle name="Normal 182 5 2" xfId="15038" xr:uid="{00000000-0005-0000-0000-00009A3A0000}"/>
    <cellStyle name="Normal 182 5 2 2" xfId="15039" xr:uid="{00000000-0005-0000-0000-00009B3A0000}"/>
    <cellStyle name="Normal 182 5 3" xfId="15040" xr:uid="{00000000-0005-0000-0000-00009C3A0000}"/>
    <cellStyle name="Normal 182 6" xfId="15041" xr:uid="{00000000-0005-0000-0000-00009D3A0000}"/>
    <cellStyle name="Normal 182 6 2" xfId="15042" xr:uid="{00000000-0005-0000-0000-00009E3A0000}"/>
    <cellStyle name="Normal 182 6 2 2" xfId="15043" xr:uid="{00000000-0005-0000-0000-00009F3A0000}"/>
    <cellStyle name="Normal 182 6 3" xfId="15044" xr:uid="{00000000-0005-0000-0000-0000A03A0000}"/>
    <cellStyle name="Normal 182 7" xfId="15045" xr:uid="{00000000-0005-0000-0000-0000A13A0000}"/>
    <cellStyle name="Normal 183" xfId="15046" xr:uid="{00000000-0005-0000-0000-0000A23A0000}"/>
    <cellStyle name="Normal 183 2" xfId="15047" xr:uid="{00000000-0005-0000-0000-0000A33A0000}"/>
    <cellStyle name="Normal 183 2 2" xfId="15048" xr:uid="{00000000-0005-0000-0000-0000A43A0000}"/>
    <cellStyle name="Normal 183 2 2 2" xfId="15049" xr:uid="{00000000-0005-0000-0000-0000A53A0000}"/>
    <cellStyle name="Normal 183 2 3" xfId="15050" xr:uid="{00000000-0005-0000-0000-0000A63A0000}"/>
    <cellStyle name="Normal 183 2 3 2" xfId="15051" xr:uid="{00000000-0005-0000-0000-0000A73A0000}"/>
    <cellStyle name="Normal 183 2 3 2 2" xfId="15052" xr:uid="{00000000-0005-0000-0000-0000A83A0000}"/>
    <cellStyle name="Normal 183 2 3 3" xfId="15053" xr:uid="{00000000-0005-0000-0000-0000A93A0000}"/>
    <cellStyle name="Normal 183 2 4" xfId="15054" xr:uid="{00000000-0005-0000-0000-0000AA3A0000}"/>
    <cellStyle name="Normal 183 2 4 2" xfId="15055" xr:uid="{00000000-0005-0000-0000-0000AB3A0000}"/>
    <cellStyle name="Normal 183 2 4 2 2" xfId="15056" xr:uid="{00000000-0005-0000-0000-0000AC3A0000}"/>
    <cellStyle name="Normal 183 2 4 3" xfId="15057" xr:uid="{00000000-0005-0000-0000-0000AD3A0000}"/>
    <cellStyle name="Normal 183 2 5" xfId="15058" xr:uid="{00000000-0005-0000-0000-0000AE3A0000}"/>
    <cellStyle name="Normal 183 3" xfId="15059" xr:uid="{00000000-0005-0000-0000-0000AF3A0000}"/>
    <cellStyle name="Normal 183 3 2" xfId="15060" xr:uid="{00000000-0005-0000-0000-0000B03A0000}"/>
    <cellStyle name="Normal 183 3 2 2" xfId="15061" xr:uid="{00000000-0005-0000-0000-0000B13A0000}"/>
    <cellStyle name="Normal 183 3 2 2 2" xfId="15062" xr:uid="{00000000-0005-0000-0000-0000B23A0000}"/>
    <cellStyle name="Normal 183 3 2 3" xfId="15063" xr:uid="{00000000-0005-0000-0000-0000B33A0000}"/>
    <cellStyle name="Normal 183 3 2 3 2" xfId="15064" xr:uid="{00000000-0005-0000-0000-0000B43A0000}"/>
    <cellStyle name="Normal 183 3 2 3 2 2" xfId="15065" xr:uid="{00000000-0005-0000-0000-0000B53A0000}"/>
    <cellStyle name="Normal 183 3 2 3 3" xfId="15066" xr:uid="{00000000-0005-0000-0000-0000B63A0000}"/>
    <cellStyle name="Normal 183 3 2 4" xfId="15067" xr:uid="{00000000-0005-0000-0000-0000B73A0000}"/>
    <cellStyle name="Normal 183 3 3" xfId="15068" xr:uid="{00000000-0005-0000-0000-0000B83A0000}"/>
    <cellStyle name="Normal 183 3 3 2" xfId="15069" xr:uid="{00000000-0005-0000-0000-0000B93A0000}"/>
    <cellStyle name="Normal 183 3 3 2 2" xfId="15070" xr:uid="{00000000-0005-0000-0000-0000BA3A0000}"/>
    <cellStyle name="Normal 183 3 3 3" xfId="15071" xr:uid="{00000000-0005-0000-0000-0000BB3A0000}"/>
    <cellStyle name="Normal 183 3 4" xfId="15072" xr:uid="{00000000-0005-0000-0000-0000BC3A0000}"/>
    <cellStyle name="Normal 183 3 4 2" xfId="15073" xr:uid="{00000000-0005-0000-0000-0000BD3A0000}"/>
    <cellStyle name="Normal 183 3 4 2 2" xfId="15074" xr:uid="{00000000-0005-0000-0000-0000BE3A0000}"/>
    <cellStyle name="Normal 183 3 4 3" xfId="15075" xr:uid="{00000000-0005-0000-0000-0000BF3A0000}"/>
    <cellStyle name="Normal 183 3 5" xfId="15076" xr:uid="{00000000-0005-0000-0000-0000C03A0000}"/>
    <cellStyle name="Normal 183 3 5 2" xfId="15077" xr:uid="{00000000-0005-0000-0000-0000C13A0000}"/>
    <cellStyle name="Normal 183 3 5 2 2" xfId="15078" xr:uid="{00000000-0005-0000-0000-0000C23A0000}"/>
    <cellStyle name="Normal 183 3 5 3" xfId="15079" xr:uid="{00000000-0005-0000-0000-0000C33A0000}"/>
    <cellStyle name="Normal 183 3 6" xfId="15080" xr:uid="{00000000-0005-0000-0000-0000C43A0000}"/>
    <cellStyle name="Normal 183 4" xfId="15081" xr:uid="{00000000-0005-0000-0000-0000C53A0000}"/>
    <cellStyle name="Normal 183 4 2" xfId="15082" xr:uid="{00000000-0005-0000-0000-0000C63A0000}"/>
    <cellStyle name="Normal 183 4 2 2" xfId="15083" xr:uid="{00000000-0005-0000-0000-0000C73A0000}"/>
    <cellStyle name="Normal 183 4 3" xfId="15084" xr:uid="{00000000-0005-0000-0000-0000C83A0000}"/>
    <cellStyle name="Normal 183 5" xfId="15085" xr:uid="{00000000-0005-0000-0000-0000C93A0000}"/>
    <cellStyle name="Normal 183 5 2" xfId="15086" xr:uid="{00000000-0005-0000-0000-0000CA3A0000}"/>
    <cellStyle name="Normal 183 5 2 2" xfId="15087" xr:uid="{00000000-0005-0000-0000-0000CB3A0000}"/>
    <cellStyle name="Normal 183 5 3" xfId="15088" xr:uid="{00000000-0005-0000-0000-0000CC3A0000}"/>
    <cellStyle name="Normal 183 6" xfId="15089" xr:uid="{00000000-0005-0000-0000-0000CD3A0000}"/>
    <cellStyle name="Normal 183 6 2" xfId="15090" xr:uid="{00000000-0005-0000-0000-0000CE3A0000}"/>
    <cellStyle name="Normal 183 6 2 2" xfId="15091" xr:uid="{00000000-0005-0000-0000-0000CF3A0000}"/>
    <cellStyle name="Normal 183 6 3" xfId="15092" xr:uid="{00000000-0005-0000-0000-0000D03A0000}"/>
    <cellStyle name="Normal 183 7" xfId="15093" xr:uid="{00000000-0005-0000-0000-0000D13A0000}"/>
    <cellStyle name="Normal 184" xfId="15094" xr:uid="{00000000-0005-0000-0000-0000D23A0000}"/>
    <cellStyle name="Normal 184 2" xfId="15095" xr:uid="{00000000-0005-0000-0000-0000D33A0000}"/>
    <cellStyle name="Normal 184 2 2" xfId="15096" xr:uid="{00000000-0005-0000-0000-0000D43A0000}"/>
    <cellStyle name="Normal 184 2 2 2" xfId="15097" xr:uid="{00000000-0005-0000-0000-0000D53A0000}"/>
    <cellStyle name="Normal 184 2 3" xfId="15098" xr:uid="{00000000-0005-0000-0000-0000D63A0000}"/>
    <cellStyle name="Normal 184 2 3 2" xfId="15099" xr:uid="{00000000-0005-0000-0000-0000D73A0000}"/>
    <cellStyle name="Normal 184 2 3 2 2" xfId="15100" xr:uid="{00000000-0005-0000-0000-0000D83A0000}"/>
    <cellStyle name="Normal 184 2 3 3" xfId="15101" xr:uid="{00000000-0005-0000-0000-0000D93A0000}"/>
    <cellStyle name="Normal 184 2 4" xfId="15102" xr:uid="{00000000-0005-0000-0000-0000DA3A0000}"/>
    <cellStyle name="Normal 184 2 4 2" xfId="15103" xr:uid="{00000000-0005-0000-0000-0000DB3A0000}"/>
    <cellStyle name="Normal 184 2 4 2 2" xfId="15104" xr:uid="{00000000-0005-0000-0000-0000DC3A0000}"/>
    <cellStyle name="Normal 184 2 4 3" xfId="15105" xr:uid="{00000000-0005-0000-0000-0000DD3A0000}"/>
    <cellStyle name="Normal 184 2 5" xfId="15106" xr:uid="{00000000-0005-0000-0000-0000DE3A0000}"/>
    <cellStyle name="Normal 184 3" xfId="15107" xr:uid="{00000000-0005-0000-0000-0000DF3A0000}"/>
    <cellStyle name="Normal 184 3 2" xfId="15108" xr:uid="{00000000-0005-0000-0000-0000E03A0000}"/>
    <cellStyle name="Normal 184 3 2 2" xfId="15109" xr:uid="{00000000-0005-0000-0000-0000E13A0000}"/>
    <cellStyle name="Normal 184 3 2 2 2" xfId="15110" xr:uid="{00000000-0005-0000-0000-0000E23A0000}"/>
    <cellStyle name="Normal 184 3 2 3" xfId="15111" xr:uid="{00000000-0005-0000-0000-0000E33A0000}"/>
    <cellStyle name="Normal 184 3 2 3 2" xfId="15112" xr:uid="{00000000-0005-0000-0000-0000E43A0000}"/>
    <cellStyle name="Normal 184 3 2 3 2 2" xfId="15113" xr:uid="{00000000-0005-0000-0000-0000E53A0000}"/>
    <cellStyle name="Normal 184 3 2 3 3" xfId="15114" xr:uid="{00000000-0005-0000-0000-0000E63A0000}"/>
    <cellStyle name="Normal 184 3 2 4" xfId="15115" xr:uid="{00000000-0005-0000-0000-0000E73A0000}"/>
    <cellStyle name="Normal 184 3 3" xfId="15116" xr:uid="{00000000-0005-0000-0000-0000E83A0000}"/>
    <cellStyle name="Normal 184 3 3 2" xfId="15117" xr:uid="{00000000-0005-0000-0000-0000E93A0000}"/>
    <cellStyle name="Normal 184 3 3 2 2" xfId="15118" xr:uid="{00000000-0005-0000-0000-0000EA3A0000}"/>
    <cellStyle name="Normal 184 3 3 3" xfId="15119" xr:uid="{00000000-0005-0000-0000-0000EB3A0000}"/>
    <cellStyle name="Normal 184 3 4" xfId="15120" xr:uid="{00000000-0005-0000-0000-0000EC3A0000}"/>
    <cellStyle name="Normal 184 3 4 2" xfId="15121" xr:uid="{00000000-0005-0000-0000-0000ED3A0000}"/>
    <cellStyle name="Normal 184 3 4 2 2" xfId="15122" xr:uid="{00000000-0005-0000-0000-0000EE3A0000}"/>
    <cellStyle name="Normal 184 3 4 3" xfId="15123" xr:uid="{00000000-0005-0000-0000-0000EF3A0000}"/>
    <cellStyle name="Normal 184 3 5" xfId="15124" xr:uid="{00000000-0005-0000-0000-0000F03A0000}"/>
    <cellStyle name="Normal 184 3 5 2" xfId="15125" xr:uid="{00000000-0005-0000-0000-0000F13A0000}"/>
    <cellStyle name="Normal 184 3 5 2 2" xfId="15126" xr:uid="{00000000-0005-0000-0000-0000F23A0000}"/>
    <cellStyle name="Normal 184 3 5 3" xfId="15127" xr:uid="{00000000-0005-0000-0000-0000F33A0000}"/>
    <cellStyle name="Normal 184 3 6" xfId="15128" xr:uid="{00000000-0005-0000-0000-0000F43A0000}"/>
    <cellStyle name="Normal 184 4" xfId="15129" xr:uid="{00000000-0005-0000-0000-0000F53A0000}"/>
    <cellStyle name="Normal 184 4 2" xfId="15130" xr:uid="{00000000-0005-0000-0000-0000F63A0000}"/>
    <cellStyle name="Normal 184 4 2 2" xfId="15131" xr:uid="{00000000-0005-0000-0000-0000F73A0000}"/>
    <cellStyle name="Normal 184 4 3" xfId="15132" xr:uid="{00000000-0005-0000-0000-0000F83A0000}"/>
    <cellStyle name="Normal 184 5" xfId="15133" xr:uid="{00000000-0005-0000-0000-0000F93A0000}"/>
    <cellStyle name="Normal 184 5 2" xfId="15134" xr:uid="{00000000-0005-0000-0000-0000FA3A0000}"/>
    <cellStyle name="Normal 184 5 2 2" xfId="15135" xr:uid="{00000000-0005-0000-0000-0000FB3A0000}"/>
    <cellStyle name="Normal 184 5 3" xfId="15136" xr:uid="{00000000-0005-0000-0000-0000FC3A0000}"/>
    <cellStyle name="Normal 184 6" xfId="15137" xr:uid="{00000000-0005-0000-0000-0000FD3A0000}"/>
    <cellStyle name="Normal 184 6 2" xfId="15138" xr:uid="{00000000-0005-0000-0000-0000FE3A0000}"/>
    <cellStyle name="Normal 184 6 2 2" xfId="15139" xr:uid="{00000000-0005-0000-0000-0000FF3A0000}"/>
    <cellStyle name="Normal 184 6 3" xfId="15140" xr:uid="{00000000-0005-0000-0000-0000003B0000}"/>
    <cellStyle name="Normal 184 7" xfId="15141" xr:uid="{00000000-0005-0000-0000-0000013B0000}"/>
    <cellStyle name="Normal 185" xfId="15142" xr:uid="{00000000-0005-0000-0000-0000023B0000}"/>
    <cellStyle name="Normal 185 2" xfId="15143" xr:uid="{00000000-0005-0000-0000-0000033B0000}"/>
    <cellStyle name="Normal 185 2 2" xfId="15144" xr:uid="{00000000-0005-0000-0000-0000043B0000}"/>
    <cellStyle name="Normal 185 2 2 2" xfId="15145" xr:uid="{00000000-0005-0000-0000-0000053B0000}"/>
    <cellStyle name="Normal 185 2 3" xfId="15146" xr:uid="{00000000-0005-0000-0000-0000063B0000}"/>
    <cellStyle name="Normal 185 2 3 2" xfId="15147" xr:uid="{00000000-0005-0000-0000-0000073B0000}"/>
    <cellStyle name="Normal 185 2 3 2 2" xfId="15148" xr:uid="{00000000-0005-0000-0000-0000083B0000}"/>
    <cellStyle name="Normal 185 2 3 3" xfId="15149" xr:uid="{00000000-0005-0000-0000-0000093B0000}"/>
    <cellStyle name="Normal 185 2 4" xfId="15150" xr:uid="{00000000-0005-0000-0000-00000A3B0000}"/>
    <cellStyle name="Normal 185 2 4 2" xfId="15151" xr:uid="{00000000-0005-0000-0000-00000B3B0000}"/>
    <cellStyle name="Normal 185 2 4 2 2" xfId="15152" xr:uid="{00000000-0005-0000-0000-00000C3B0000}"/>
    <cellStyle name="Normal 185 2 4 3" xfId="15153" xr:uid="{00000000-0005-0000-0000-00000D3B0000}"/>
    <cellStyle name="Normal 185 2 5" xfId="15154" xr:uid="{00000000-0005-0000-0000-00000E3B0000}"/>
    <cellStyle name="Normal 185 3" xfId="15155" xr:uid="{00000000-0005-0000-0000-00000F3B0000}"/>
    <cellStyle name="Normal 185 3 2" xfId="15156" xr:uid="{00000000-0005-0000-0000-0000103B0000}"/>
    <cellStyle name="Normal 185 3 2 2" xfId="15157" xr:uid="{00000000-0005-0000-0000-0000113B0000}"/>
    <cellStyle name="Normal 185 3 2 2 2" xfId="15158" xr:uid="{00000000-0005-0000-0000-0000123B0000}"/>
    <cellStyle name="Normal 185 3 2 3" xfId="15159" xr:uid="{00000000-0005-0000-0000-0000133B0000}"/>
    <cellStyle name="Normal 185 3 2 3 2" xfId="15160" xr:uid="{00000000-0005-0000-0000-0000143B0000}"/>
    <cellStyle name="Normal 185 3 2 3 2 2" xfId="15161" xr:uid="{00000000-0005-0000-0000-0000153B0000}"/>
    <cellStyle name="Normal 185 3 2 3 3" xfId="15162" xr:uid="{00000000-0005-0000-0000-0000163B0000}"/>
    <cellStyle name="Normal 185 3 2 4" xfId="15163" xr:uid="{00000000-0005-0000-0000-0000173B0000}"/>
    <cellStyle name="Normal 185 3 3" xfId="15164" xr:uid="{00000000-0005-0000-0000-0000183B0000}"/>
    <cellStyle name="Normal 185 3 3 2" xfId="15165" xr:uid="{00000000-0005-0000-0000-0000193B0000}"/>
    <cellStyle name="Normal 185 3 3 2 2" xfId="15166" xr:uid="{00000000-0005-0000-0000-00001A3B0000}"/>
    <cellStyle name="Normal 185 3 3 3" xfId="15167" xr:uid="{00000000-0005-0000-0000-00001B3B0000}"/>
    <cellStyle name="Normal 185 3 4" xfId="15168" xr:uid="{00000000-0005-0000-0000-00001C3B0000}"/>
    <cellStyle name="Normal 185 3 4 2" xfId="15169" xr:uid="{00000000-0005-0000-0000-00001D3B0000}"/>
    <cellStyle name="Normal 185 3 4 2 2" xfId="15170" xr:uid="{00000000-0005-0000-0000-00001E3B0000}"/>
    <cellStyle name="Normal 185 3 4 3" xfId="15171" xr:uid="{00000000-0005-0000-0000-00001F3B0000}"/>
    <cellStyle name="Normal 185 3 5" xfId="15172" xr:uid="{00000000-0005-0000-0000-0000203B0000}"/>
    <cellStyle name="Normal 185 3 5 2" xfId="15173" xr:uid="{00000000-0005-0000-0000-0000213B0000}"/>
    <cellStyle name="Normal 185 3 5 2 2" xfId="15174" xr:uid="{00000000-0005-0000-0000-0000223B0000}"/>
    <cellStyle name="Normal 185 3 5 3" xfId="15175" xr:uid="{00000000-0005-0000-0000-0000233B0000}"/>
    <cellStyle name="Normal 185 3 6" xfId="15176" xr:uid="{00000000-0005-0000-0000-0000243B0000}"/>
    <cellStyle name="Normal 185 4" xfId="15177" xr:uid="{00000000-0005-0000-0000-0000253B0000}"/>
    <cellStyle name="Normal 185 4 2" xfId="15178" xr:uid="{00000000-0005-0000-0000-0000263B0000}"/>
    <cellStyle name="Normal 185 4 2 2" xfId="15179" xr:uid="{00000000-0005-0000-0000-0000273B0000}"/>
    <cellStyle name="Normal 185 4 3" xfId="15180" xr:uid="{00000000-0005-0000-0000-0000283B0000}"/>
    <cellStyle name="Normal 185 5" xfId="15181" xr:uid="{00000000-0005-0000-0000-0000293B0000}"/>
    <cellStyle name="Normal 185 5 2" xfId="15182" xr:uid="{00000000-0005-0000-0000-00002A3B0000}"/>
    <cellStyle name="Normal 185 5 2 2" xfId="15183" xr:uid="{00000000-0005-0000-0000-00002B3B0000}"/>
    <cellStyle name="Normal 185 5 3" xfId="15184" xr:uid="{00000000-0005-0000-0000-00002C3B0000}"/>
    <cellStyle name="Normal 185 6" xfId="15185" xr:uid="{00000000-0005-0000-0000-00002D3B0000}"/>
    <cellStyle name="Normal 185 6 2" xfId="15186" xr:uid="{00000000-0005-0000-0000-00002E3B0000}"/>
    <cellStyle name="Normal 185 6 2 2" xfId="15187" xr:uid="{00000000-0005-0000-0000-00002F3B0000}"/>
    <cellStyle name="Normal 185 6 3" xfId="15188" xr:uid="{00000000-0005-0000-0000-0000303B0000}"/>
    <cellStyle name="Normal 185 7" xfId="15189" xr:uid="{00000000-0005-0000-0000-0000313B0000}"/>
    <cellStyle name="Normal 186" xfId="15190" xr:uid="{00000000-0005-0000-0000-0000323B0000}"/>
    <cellStyle name="Normal 186 2" xfId="15191" xr:uid="{00000000-0005-0000-0000-0000333B0000}"/>
    <cellStyle name="Normal 186 2 2" xfId="15192" xr:uid="{00000000-0005-0000-0000-0000343B0000}"/>
    <cellStyle name="Normal 186 2 2 2" xfId="15193" xr:uid="{00000000-0005-0000-0000-0000353B0000}"/>
    <cellStyle name="Normal 186 2 3" xfId="15194" xr:uid="{00000000-0005-0000-0000-0000363B0000}"/>
    <cellStyle name="Normal 186 2 3 2" xfId="15195" xr:uid="{00000000-0005-0000-0000-0000373B0000}"/>
    <cellStyle name="Normal 186 2 3 2 2" xfId="15196" xr:uid="{00000000-0005-0000-0000-0000383B0000}"/>
    <cellStyle name="Normal 186 2 3 3" xfId="15197" xr:uid="{00000000-0005-0000-0000-0000393B0000}"/>
    <cellStyle name="Normal 186 2 4" xfId="15198" xr:uid="{00000000-0005-0000-0000-00003A3B0000}"/>
    <cellStyle name="Normal 186 2 4 2" xfId="15199" xr:uid="{00000000-0005-0000-0000-00003B3B0000}"/>
    <cellStyle name="Normal 186 2 4 2 2" xfId="15200" xr:uid="{00000000-0005-0000-0000-00003C3B0000}"/>
    <cellStyle name="Normal 186 2 4 3" xfId="15201" xr:uid="{00000000-0005-0000-0000-00003D3B0000}"/>
    <cellStyle name="Normal 186 2 5" xfId="15202" xr:uid="{00000000-0005-0000-0000-00003E3B0000}"/>
    <cellStyle name="Normal 186 3" xfId="15203" xr:uid="{00000000-0005-0000-0000-00003F3B0000}"/>
    <cellStyle name="Normal 186 3 2" xfId="15204" xr:uid="{00000000-0005-0000-0000-0000403B0000}"/>
    <cellStyle name="Normal 186 3 2 2" xfId="15205" xr:uid="{00000000-0005-0000-0000-0000413B0000}"/>
    <cellStyle name="Normal 186 3 2 2 2" xfId="15206" xr:uid="{00000000-0005-0000-0000-0000423B0000}"/>
    <cellStyle name="Normal 186 3 2 3" xfId="15207" xr:uid="{00000000-0005-0000-0000-0000433B0000}"/>
    <cellStyle name="Normal 186 3 2 3 2" xfId="15208" xr:uid="{00000000-0005-0000-0000-0000443B0000}"/>
    <cellStyle name="Normal 186 3 2 3 2 2" xfId="15209" xr:uid="{00000000-0005-0000-0000-0000453B0000}"/>
    <cellStyle name="Normal 186 3 2 3 3" xfId="15210" xr:uid="{00000000-0005-0000-0000-0000463B0000}"/>
    <cellStyle name="Normal 186 3 2 4" xfId="15211" xr:uid="{00000000-0005-0000-0000-0000473B0000}"/>
    <cellStyle name="Normal 186 3 3" xfId="15212" xr:uid="{00000000-0005-0000-0000-0000483B0000}"/>
    <cellStyle name="Normal 186 3 3 2" xfId="15213" xr:uid="{00000000-0005-0000-0000-0000493B0000}"/>
    <cellStyle name="Normal 186 3 3 2 2" xfId="15214" xr:uid="{00000000-0005-0000-0000-00004A3B0000}"/>
    <cellStyle name="Normal 186 3 3 3" xfId="15215" xr:uid="{00000000-0005-0000-0000-00004B3B0000}"/>
    <cellStyle name="Normal 186 3 4" xfId="15216" xr:uid="{00000000-0005-0000-0000-00004C3B0000}"/>
    <cellStyle name="Normal 186 3 4 2" xfId="15217" xr:uid="{00000000-0005-0000-0000-00004D3B0000}"/>
    <cellStyle name="Normal 186 3 4 2 2" xfId="15218" xr:uid="{00000000-0005-0000-0000-00004E3B0000}"/>
    <cellStyle name="Normal 186 3 4 3" xfId="15219" xr:uid="{00000000-0005-0000-0000-00004F3B0000}"/>
    <cellStyle name="Normal 186 3 5" xfId="15220" xr:uid="{00000000-0005-0000-0000-0000503B0000}"/>
    <cellStyle name="Normal 186 3 5 2" xfId="15221" xr:uid="{00000000-0005-0000-0000-0000513B0000}"/>
    <cellStyle name="Normal 186 3 5 2 2" xfId="15222" xr:uid="{00000000-0005-0000-0000-0000523B0000}"/>
    <cellStyle name="Normal 186 3 5 3" xfId="15223" xr:uid="{00000000-0005-0000-0000-0000533B0000}"/>
    <cellStyle name="Normal 186 3 6" xfId="15224" xr:uid="{00000000-0005-0000-0000-0000543B0000}"/>
    <cellStyle name="Normal 186 4" xfId="15225" xr:uid="{00000000-0005-0000-0000-0000553B0000}"/>
    <cellStyle name="Normal 186 4 2" xfId="15226" xr:uid="{00000000-0005-0000-0000-0000563B0000}"/>
    <cellStyle name="Normal 186 4 2 2" xfId="15227" xr:uid="{00000000-0005-0000-0000-0000573B0000}"/>
    <cellStyle name="Normal 186 4 3" xfId="15228" xr:uid="{00000000-0005-0000-0000-0000583B0000}"/>
    <cellStyle name="Normal 186 5" xfId="15229" xr:uid="{00000000-0005-0000-0000-0000593B0000}"/>
    <cellStyle name="Normal 186 5 2" xfId="15230" xr:uid="{00000000-0005-0000-0000-00005A3B0000}"/>
    <cellStyle name="Normal 186 5 2 2" xfId="15231" xr:uid="{00000000-0005-0000-0000-00005B3B0000}"/>
    <cellStyle name="Normal 186 5 3" xfId="15232" xr:uid="{00000000-0005-0000-0000-00005C3B0000}"/>
    <cellStyle name="Normal 186 6" xfId="15233" xr:uid="{00000000-0005-0000-0000-00005D3B0000}"/>
    <cellStyle name="Normal 186 6 2" xfId="15234" xr:uid="{00000000-0005-0000-0000-00005E3B0000}"/>
    <cellStyle name="Normal 186 6 2 2" xfId="15235" xr:uid="{00000000-0005-0000-0000-00005F3B0000}"/>
    <cellStyle name="Normal 186 6 3" xfId="15236" xr:uid="{00000000-0005-0000-0000-0000603B0000}"/>
    <cellStyle name="Normal 186 7" xfId="15237" xr:uid="{00000000-0005-0000-0000-0000613B0000}"/>
    <cellStyle name="Normal 187" xfId="15238" xr:uid="{00000000-0005-0000-0000-0000623B0000}"/>
    <cellStyle name="Normal 187 2" xfId="15239" xr:uid="{00000000-0005-0000-0000-0000633B0000}"/>
    <cellStyle name="Normal 187 2 2" xfId="15240" xr:uid="{00000000-0005-0000-0000-0000643B0000}"/>
    <cellStyle name="Normal 187 2 2 2" xfId="15241" xr:uid="{00000000-0005-0000-0000-0000653B0000}"/>
    <cellStyle name="Normal 187 2 3" xfId="15242" xr:uid="{00000000-0005-0000-0000-0000663B0000}"/>
    <cellStyle name="Normal 187 2 3 2" xfId="15243" xr:uid="{00000000-0005-0000-0000-0000673B0000}"/>
    <cellStyle name="Normal 187 2 3 2 2" xfId="15244" xr:uid="{00000000-0005-0000-0000-0000683B0000}"/>
    <cellStyle name="Normal 187 2 3 3" xfId="15245" xr:uid="{00000000-0005-0000-0000-0000693B0000}"/>
    <cellStyle name="Normal 187 2 4" xfId="15246" xr:uid="{00000000-0005-0000-0000-00006A3B0000}"/>
    <cellStyle name="Normal 187 2 4 2" xfId="15247" xr:uid="{00000000-0005-0000-0000-00006B3B0000}"/>
    <cellStyle name="Normal 187 2 4 2 2" xfId="15248" xr:uid="{00000000-0005-0000-0000-00006C3B0000}"/>
    <cellStyle name="Normal 187 2 4 3" xfId="15249" xr:uid="{00000000-0005-0000-0000-00006D3B0000}"/>
    <cellStyle name="Normal 187 2 5" xfId="15250" xr:uid="{00000000-0005-0000-0000-00006E3B0000}"/>
    <cellStyle name="Normal 187 3" xfId="15251" xr:uid="{00000000-0005-0000-0000-00006F3B0000}"/>
    <cellStyle name="Normal 187 3 2" xfId="15252" xr:uid="{00000000-0005-0000-0000-0000703B0000}"/>
    <cellStyle name="Normal 187 3 2 2" xfId="15253" xr:uid="{00000000-0005-0000-0000-0000713B0000}"/>
    <cellStyle name="Normal 187 3 2 2 2" xfId="15254" xr:uid="{00000000-0005-0000-0000-0000723B0000}"/>
    <cellStyle name="Normal 187 3 2 3" xfId="15255" xr:uid="{00000000-0005-0000-0000-0000733B0000}"/>
    <cellStyle name="Normal 187 3 2 3 2" xfId="15256" xr:uid="{00000000-0005-0000-0000-0000743B0000}"/>
    <cellStyle name="Normal 187 3 2 3 2 2" xfId="15257" xr:uid="{00000000-0005-0000-0000-0000753B0000}"/>
    <cellStyle name="Normal 187 3 2 3 3" xfId="15258" xr:uid="{00000000-0005-0000-0000-0000763B0000}"/>
    <cellStyle name="Normal 187 3 2 4" xfId="15259" xr:uid="{00000000-0005-0000-0000-0000773B0000}"/>
    <cellStyle name="Normal 187 3 3" xfId="15260" xr:uid="{00000000-0005-0000-0000-0000783B0000}"/>
    <cellStyle name="Normal 187 3 3 2" xfId="15261" xr:uid="{00000000-0005-0000-0000-0000793B0000}"/>
    <cellStyle name="Normal 187 3 3 2 2" xfId="15262" xr:uid="{00000000-0005-0000-0000-00007A3B0000}"/>
    <cellStyle name="Normal 187 3 3 3" xfId="15263" xr:uid="{00000000-0005-0000-0000-00007B3B0000}"/>
    <cellStyle name="Normal 187 3 4" xfId="15264" xr:uid="{00000000-0005-0000-0000-00007C3B0000}"/>
    <cellStyle name="Normal 187 3 4 2" xfId="15265" xr:uid="{00000000-0005-0000-0000-00007D3B0000}"/>
    <cellStyle name="Normal 187 3 4 2 2" xfId="15266" xr:uid="{00000000-0005-0000-0000-00007E3B0000}"/>
    <cellStyle name="Normal 187 3 4 3" xfId="15267" xr:uid="{00000000-0005-0000-0000-00007F3B0000}"/>
    <cellStyle name="Normal 187 3 5" xfId="15268" xr:uid="{00000000-0005-0000-0000-0000803B0000}"/>
    <cellStyle name="Normal 187 3 5 2" xfId="15269" xr:uid="{00000000-0005-0000-0000-0000813B0000}"/>
    <cellStyle name="Normal 187 3 5 2 2" xfId="15270" xr:uid="{00000000-0005-0000-0000-0000823B0000}"/>
    <cellStyle name="Normal 187 3 5 3" xfId="15271" xr:uid="{00000000-0005-0000-0000-0000833B0000}"/>
    <cellStyle name="Normal 187 3 6" xfId="15272" xr:uid="{00000000-0005-0000-0000-0000843B0000}"/>
    <cellStyle name="Normal 187 4" xfId="15273" xr:uid="{00000000-0005-0000-0000-0000853B0000}"/>
    <cellStyle name="Normal 187 4 2" xfId="15274" xr:uid="{00000000-0005-0000-0000-0000863B0000}"/>
    <cellStyle name="Normal 187 4 2 2" xfId="15275" xr:uid="{00000000-0005-0000-0000-0000873B0000}"/>
    <cellStyle name="Normal 187 4 3" xfId="15276" xr:uid="{00000000-0005-0000-0000-0000883B0000}"/>
    <cellStyle name="Normal 187 5" xfId="15277" xr:uid="{00000000-0005-0000-0000-0000893B0000}"/>
    <cellStyle name="Normal 187 5 2" xfId="15278" xr:uid="{00000000-0005-0000-0000-00008A3B0000}"/>
    <cellStyle name="Normal 187 5 2 2" xfId="15279" xr:uid="{00000000-0005-0000-0000-00008B3B0000}"/>
    <cellStyle name="Normal 187 5 3" xfId="15280" xr:uid="{00000000-0005-0000-0000-00008C3B0000}"/>
    <cellStyle name="Normal 187 6" xfId="15281" xr:uid="{00000000-0005-0000-0000-00008D3B0000}"/>
    <cellStyle name="Normal 187 6 2" xfId="15282" xr:uid="{00000000-0005-0000-0000-00008E3B0000}"/>
    <cellStyle name="Normal 187 6 2 2" xfId="15283" xr:uid="{00000000-0005-0000-0000-00008F3B0000}"/>
    <cellStyle name="Normal 187 6 3" xfId="15284" xr:uid="{00000000-0005-0000-0000-0000903B0000}"/>
    <cellStyle name="Normal 187 7" xfId="15285" xr:uid="{00000000-0005-0000-0000-0000913B0000}"/>
    <cellStyle name="Normal 188" xfId="15286" xr:uid="{00000000-0005-0000-0000-0000923B0000}"/>
    <cellStyle name="Normal 188 2" xfId="15287" xr:uid="{00000000-0005-0000-0000-0000933B0000}"/>
    <cellStyle name="Normal 188 2 2" xfId="15288" xr:uid="{00000000-0005-0000-0000-0000943B0000}"/>
    <cellStyle name="Normal 188 2 2 2" xfId="15289" xr:uid="{00000000-0005-0000-0000-0000953B0000}"/>
    <cellStyle name="Normal 188 2 3" xfId="15290" xr:uid="{00000000-0005-0000-0000-0000963B0000}"/>
    <cellStyle name="Normal 188 2 3 2" xfId="15291" xr:uid="{00000000-0005-0000-0000-0000973B0000}"/>
    <cellStyle name="Normal 188 2 3 2 2" xfId="15292" xr:uid="{00000000-0005-0000-0000-0000983B0000}"/>
    <cellStyle name="Normal 188 2 3 3" xfId="15293" xr:uid="{00000000-0005-0000-0000-0000993B0000}"/>
    <cellStyle name="Normal 188 2 4" xfId="15294" xr:uid="{00000000-0005-0000-0000-00009A3B0000}"/>
    <cellStyle name="Normal 188 2 4 2" xfId="15295" xr:uid="{00000000-0005-0000-0000-00009B3B0000}"/>
    <cellStyle name="Normal 188 2 4 2 2" xfId="15296" xr:uid="{00000000-0005-0000-0000-00009C3B0000}"/>
    <cellStyle name="Normal 188 2 4 3" xfId="15297" xr:uid="{00000000-0005-0000-0000-00009D3B0000}"/>
    <cellStyle name="Normal 188 2 5" xfId="15298" xr:uid="{00000000-0005-0000-0000-00009E3B0000}"/>
    <cellStyle name="Normal 188 3" xfId="15299" xr:uid="{00000000-0005-0000-0000-00009F3B0000}"/>
    <cellStyle name="Normal 188 3 2" xfId="15300" xr:uid="{00000000-0005-0000-0000-0000A03B0000}"/>
    <cellStyle name="Normal 188 3 2 2" xfId="15301" xr:uid="{00000000-0005-0000-0000-0000A13B0000}"/>
    <cellStyle name="Normal 188 3 2 2 2" xfId="15302" xr:uid="{00000000-0005-0000-0000-0000A23B0000}"/>
    <cellStyle name="Normal 188 3 2 3" xfId="15303" xr:uid="{00000000-0005-0000-0000-0000A33B0000}"/>
    <cellStyle name="Normal 188 3 2 3 2" xfId="15304" xr:uid="{00000000-0005-0000-0000-0000A43B0000}"/>
    <cellStyle name="Normal 188 3 2 3 2 2" xfId="15305" xr:uid="{00000000-0005-0000-0000-0000A53B0000}"/>
    <cellStyle name="Normal 188 3 2 3 3" xfId="15306" xr:uid="{00000000-0005-0000-0000-0000A63B0000}"/>
    <cellStyle name="Normal 188 3 2 4" xfId="15307" xr:uid="{00000000-0005-0000-0000-0000A73B0000}"/>
    <cellStyle name="Normal 188 3 3" xfId="15308" xr:uid="{00000000-0005-0000-0000-0000A83B0000}"/>
    <cellStyle name="Normal 188 3 3 2" xfId="15309" xr:uid="{00000000-0005-0000-0000-0000A93B0000}"/>
    <cellStyle name="Normal 188 3 3 2 2" xfId="15310" xr:uid="{00000000-0005-0000-0000-0000AA3B0000}"/>
    <cellStyle name="Normal 188 3 3 3" xfId="15311" xr:uid="{00000000-0005-0000-0000-0000AB3B0000}"/>
    <cellStyle name="Normal 188 3 4" xfId="15312" xr:uid="{00000000-0005-0000-0000-0000AC3B0000}"/>
    <cellStyle name="Normal 188 3 4 2" xfId="15313" xr:uid="{00000000-0005-0000-0000-0000AD3B0000}"/>
    <cellStyle name="Normal 188 3 4 2 2" xfId="15314" xr:uid="{00000000-0005-0000-0000-0000AE3B0000}"/>
    <cellStyle name="Normal 188 3 4 3" xfId="15315" xr:uid="{00000000-0005-0000-0000-0000AF3B0000}"/>
    <cellStyle name="Normal 188 3 5" xfId="15316" xr:uid="{00000000-0005-0000-0000-0000B03B0000}"/>
    <cellStyle name="Normal 188 3 5 2" xfId="15317" xr:uid="{00000000-0005-0000-0000-0000B13B0000}"/>
    <cellStyle name="Normal 188 3 5 2 2" xfId="15318" xr:uid="{00000000-0005-0000-0000-0000B23B0000}"/>
    <cellStyle name="Normal 188 3 5 3" xfId="15319" xr:uid="{00000000-0005-0000-0000-0000B33B0000}"/>
    <cellStyle name="Normal 188 3 6" xfId="15320" xr:uid="{00000000-0005-0000-0000-0000B43B0000}"/>
    <cellStyle name="Normal 188 4" xfId="15321" xr:uid="{00000000-0005-0000-0000-0000B53B0000}"/>
    <cellStyle name="Normal 188 4 2" xfId="15322" xr:uid="{00000000-0005-0000-0000-0000B63B0000}"/>
    <cellStyle name="Normal 188 4 2 2" xfId="15323" xr:uid="{00000000-0005-0000-0000-0000B73B0000}"/>
    <cellStyle name="Normal 188 4 3" xfId="15324" xr:uid="{00000000-0005-0000-0000-0000B83B0000}"/>
    <cellStyle name="Normal 188 5" xfId="15325" xr:uid="{00000000-0005-0000-0000-0000B93B0000}"/>
    <cellStyle name="Normal 188 5 2" xfId="15326" xr:uid="{00000000-0005-0000-0000-0000BA3B0000}"/>
    <cellStyle name="Normal 188 5 2 2" xfId="15327" xr:uid="{00000000-0005-0000-0000-0000BB3B0000}"/>
    <cellStyle name="Normal 188 5 3" xfId="15328" xr:uid="{00000000-0005-0000-0000-0000BC3B0000}"/>
    <cellStyle name="Normal 188 6" xfId="15329" xr:uid="{00000000-0005-0000-0000-0000BD3B0000}"/>
    <cellStyle name="Normal 188 6 2" xfId="15330" xr:uid="{00000000-0005-0000-0000-0000BE3B0000}"/>
    <cellStyle name="Normal 188 6 2 2" xfId="15331" xr:uid="{00000000-0005-0000-0000-0000BF3B0000}"/>
    <cellStyle name="Normal 188 6 3" xfId="15332" xr:uid="{00000000-0005-0000-0000-0000C03B0000}"/>
    <cellStyle name="Normal 188 7" xfId="15333" xr:uid="{00000000-0005-0000-0000-0000C13B0000}"/>
    <cellStyle name="Normal 189" xfId="15334" xr:uid="{00000000-0005-0000-0000-0000C23B0000}"/>
    <cellStyle name="Normal 189 2" xfId="15335" xr:uid="{00000000-0005-0000-0000-0000C33B0000}"/>
    <cellStyle name="Normal 189 2 2" xfId="15336" xr:uid="{00000000-0005-0000-0000-0000C43B0000}"/>
    <cellStyle name="Normal 189 2 2 2" xfId="15337" xr:uid="{00000000-0005-0000-0000-0000C53B0000}"/>
    <cellStyle name="Normal 189 2 3" xfId="15338" xr:uid="{00000000-0005-0000-0000-0000C63B0000}"/>
    <cellStyle name="Normal 189 2 3 2" xfId="15339" xr:uid="{00000000-0005-0000-0000-0000C73B0000}"/>
    <cellStyle name="Normal 189 2 3 2 2" xfId="15340" xr:uid="{00000000-0005-0000-0000-0000C83B0000}"/>
    <cellStyle name="Normal 189 2 3 3" xfId="15341" xr:uid="{00000000-0005-0000-0000-0000C93B0000}"/>
    <cellStyle name="Normal 189 2 4" xfId="15342" xr:uid="{00000000-0005-0000-0000-0000CA3B0000}"/>
    <cellStyle name="Normal 189 2 4 2" xfId="15343" xr:uid="{00000000-0005-0000-0000-0000CB3B0000}"/>
    <cellStyle name="Normal 189 2 4 2 2" xfId="15344" xr:uid="{00000000-0005-0000-0000-0000CC3B0000}"/>
    <cellStyle name="Normal 189 2 4 3" xfId="15345" xr:uid="{00000000-0005-0000-0000-0000CD3B0000}"/>
    <cellStyle name="Normal 189 2 5" xfId="15346" xr:uid="{00000000-0005-0000-0000-0000CE3B0000}"/>
    <cellStyle name="Normal 189 3" xfId="15347" xr:uid="{00000000-0005-0000-0000-0000CF3B0000}"/>
    <cellStyle name="Normal 189 3 2" xfId="15348" xr:uid="{00000000-0005-0000-0000-0000D03B0000}"/>
    <cellStyle name="Normal 189 3 2 2" xfId="15349" xr:uid="{00000000-0005-0000-0000-0000D13B0000}"/>
    <cellStyle name="Normal 189 3 2 2 2" xfId="15350" xr:uid="{00000000-0005-0000-0000-0000D23B0000}"/>
    <cellStyle name="Normal 189 3 2 3" xfId="15351" xr:uid="{00000000-0005-0000-0000-0000D33B0000}"/>
    <cellStyle name="Normal 189 3 2 3 2" xfId="15352" xr:uid="{00000000-0005-0000-0000-0000D43B0000}"/>
    <cellStyle name="Normal 189 3 2 3 2 2" xfId="15353" xr:uid="{00000000-0005-0000-0000-0000D53B0000}"/>
    <cellStyle name="Normal 189 3 2 3 3" xfId="15354" xr:uid="{00000000-0005-0000-0000-0000D63B0000}"/>
    <cellStyle name="Normal 189 3 2 4" xfId="15355" xr:uid="{00000000-0005-0000-0000-0000D73B0000}"/>
    <cellStyle name="Normal 189 3 3" xfId="15356" xr:uid="{00000000-0005-0000-0000-0000D83B0000}"/>
    <cellStyle name="Normal 189 3 3 2" xfId="15357" xr:uid="{00000000-0005-0000-0000-0000D93B0000}"/>
    <cellStyle name="Normal 189 3 3 2 2" xfId="15358" xr:uid="{00000000-0005-0000-0000-0000DA3B0000}"/>
    <cellStyle name="Normal 189 3 3 3" xfId="15359" xr:uid="{00000000-0005-0000-0000-0000DB3B0000}"/>
    <cellStyle name="Normal 189 3 4" xfId="15360" xr:uid="{00000000-0005-0000-0000-0000DC3B0000}"/>
    <cellStyle name="Normal 189 3 4 2" xfId="15361" xr:uid="{00000000-0005-0000-0000-0000DD3B0000}"/>
    <cellStyle name="Normal 189 3 4 2 2" xfId="15362" xr:uid="{00000000-0005-0000-0000-0000DE3B0000}"/>
    <cellStyle name="Normal 189 3 4 3" xfId="15363" xr:uid="{00000000-0005-0000-0000-0000DF3B0000}"/>
    <cellStyle name="Normal 189 3 5" xfId="15364" xr:uid="{00000000-0005-0000-0000-0000E03B0000}"/>
    <cellStyle name="Normal 189 3 5 2" xfId="15365" xr:uid="{00000000-0005-0000-0000-0000E13B0000}"/>
    <cellStyle name="Normal 189 3 5 2 2" xfId="15366" xr:uid="{00000000-0005-0000-0000-0000E23B0000}"/>
    <cellStyle name="Normal 189 3 5 3" xfId="15367" xr:uid="{00000000-0005-0000-0000-0000E33B0000}"/>
    <cellStyle name="Normal 189 3 6" xfId="15368" xr:uid="{00000000-0005-0000-0000-0000E43B0000}"/>
    <cellStyle name="Normal 189 4" xfId="15369" xr:uid="{00000000-0005-0000-0000-0000E53B0000}"/>
    <cellStyle name="Normal 189 4 2" xfId="15370" xr:uid="{00000000-0005-0000-0000-0000E63B0000}"/>
    <cellStyle name="Normal 189 4 2 2" xfId="15371" xr:uid="{00000000-0005-0000-0000-0000E73B0000}"/>
    <cellStyle name="Normal 189 4 3" xfId="15372" xr:uid="{00000000-0005-0000-0000-0000E83B0000}"/>
    <cellStyle name="Normal 189 5" xfId="15373" xr:uid="{00000000-0005-0000-0000-0000E93B0000}"/>
    <cellStyle name="Normal 189 5 2" xfId="15374" xr:uid="{00000000-0005-0000-0000-0000EA3B0000}"/>
    <cellStyle name="Normal 189 5 2 2" xfId="15375" xr:uid="{00000000-0005-0000-0000-0000EB3B0000}"/>
    <cellStyle name="Normal 189 5 3" xfId="15376" xr:uid="{00000000-0005-0000-0000-0000EC3B0000}"/>
    <cellStyle name="Normal 189 6" xfId="15377" xr:uid="{00000000-0005-0000-0000-0000ED3B0000}"/>
    <cellStyle name="Normal 189 6 2" xfId="15378" xr:uid="{00000000-0005-0000-0000-0000EE3B0000}"/>
    <cellStyle name="Normal 189 6 2 2" xfId="15379" xr:uid="{00000000-0005-0000-0000-0000EF3B0000}"/>
    <cellStyle name="Normal 189 6 3" xfId="15380" xr:uid="{00000000-0005-0000-0000-0000F03B0000}"/>
    <cellStyle name="Normal 189 7" xfId="15381" xr:uid="{00000000-0005-0000-0000-0000F13B0000}"/>
    <cellStyle name="Normal 19" xfId="15382" xr:uid="{00000000-0005-0000-0000-0000F23B0000}"/>
    <cellStyle name="Normal 19 2" xfId="15383" xr:uid="{00000000-0005-0000-0000-0000F33B0000}"/>
    <cellStyle name="Normal 19 2 2" xfId="15384" xr:uid="{00000000-0005-0000-0000-0000F43B0000}"/>
    <cellStyle name="Normal 19 2 2 2" xfId="15385" xr:uid="{00000000-0005-0000-0000-0000F53B0000}"/>
    <cellStyle name="Normal 19 2 2 2 2" xfId="15386" xr:uid="{00000000-0005-0000-0000-0000F63B0000}"/>
    <cellStyle name="Normal 19 2 2 3" xfId="15387" xr:uid="{00000000-0005-0000-0000-0000F73B0000}"/>
    <cellStyle name="Normal 19 2 2 3 2" xfId="15388" xr:uid="{00000000-0005-0000-0000-0000F83B0000}"/>
    <cellStyle name="Normal 19 2 2 3 2 2" xfId="15389" xr:uid="{00000000-0005-0000-0000-0000F93B0000}"/>
    <cellStyle name="Normal 19 2 2 3 3" xfId="15390" xr:uid="{00000000-0005-0000-0000-0000FA3B0000}"/>
    <cellStyle name="Normal 19 2 2 4" xfId="15391" xr:uid="{00000000-0005-0000-0000-0000FB3B0000}"/>
    <cellStyle name="Normal 19 2 2 4 2" xfId="15392" xr:uid="{00000000-0005-0000-0000-0000FC3B0000}"/>
    <cellStyle name="Normal 19 2 2 4 2 2" xfId="15393" xr:uid="{00000000-0005-0000-0000-0000FD3B0000}"/>
    <cellStyle name="Normal 19 2 2 4 3" xfId="15394" xr:uid="{00000000-0005-0000-0000-0000FE3B0000}"/>
    <cellStyle name="Normal 19 2 2 5" xfId="15395" xr:uid="{00000000-0005-0000-0000-0000FF3B0000}"/>
    <cellStyle name="Normal 19 2 3" xfId="15396" xr:uid="{00000000-0005-0000-0000-0000003C0000}"/>
    <cellStyle name="Normal 19 2 3 2" xfId="15397" xr:uid="{00000000-0005-0000-0000-0000013C0000}"/>
    <cellStyle name="Normal 19 2 3 2 2" xfId="15398" xr:uid="{00000000-0005-0000-0000-0000023C0000}"/>
    <cellStyle name="Normal 19 2 3 3" xfId="15399" xr:uid="{00000000-0005-0000-0000-0000033C0000}"/>
    <cellStyle name="Normal 19 2 4" xfId="15400" xr:uid="{00000000-0005-0000-0000-0000043C0000}"/>
    <cellStyle name="Normal 19 2 4 2" xfId="15401" xr:uid="{00000000-0005-0000-0000-0000053C0000}"/>
    <cellStyle name="Normal 19 2 4 2 2" xfId="15402" xr:uid="{00000000-0005-0000-0000-0000063C0000}"/>
    <cellStyle name="Normal 19 2 4 3" xfId="15403" xr:uid="{00000000-0005-0000-0000-0000073C0000}"/>
    <cellStyle name="Normal 19 2 5" xfId="15404" xr:uid="{00000000-0005-0000-0000-0000083C0000}"/>
    <cellStyle name="Normal 19 2 5 2" xfId="15405" xr:uid="{00000000-0005-0000-0000-0000093C0000}"/>
    <cellStyle name="Normal 19 2 5 2 2" xfId="15406" xr:uid="{00000000-0005-0000-0000-00000A3C0000}"/>
    <cellStyle name="Normal 19 2 5 3" xfId="15407" xr:uid="{00000000-0005-0000-0000-00000B3C0000}"/>
    <cellStyle name="Normal 19 2 6" xfId="15408" xr:uid="{00000000-0005-0000-0000-00000C3C0000}"/>
    <cellStyle name="Normal 19 3" xfId="15409" xr:uid="{00000000-0005-0000-0000-00000D3C0000}"/>
    <cellStyle name="Normal 19 3 2" xfId="15410" xr:uid="{00000000-0005-0000-0000-00000E3C0000}"/>
    <cellStyle name="Normal 19 3 2 2" xfId="15411" xr:uid="{00000000-0005-0000-0000-00000F3C0000}"/>
    <cellStyle name="Normal 19 3 3" xfId="15412" xr:uid="{00000000-0005-0000-0000-0000103C0000}"/>
    <cellStyle name="Normal 19 3 3 2" xfId="15413" xr:uid="{00000000-0005-0000-0000-0000113C0000}"/>
    <cellStyle name="Normal 19 3 3 2 2" xfId="15414" xr:uid="{00000000-0005-0000-0000-0000123C0000}"/>
    <cellStyle name="Normal 19 3 3 3" xfId="15415" xr:uid="{00000000-0005-0000-0000-0000133C0000}"/>
    <cellStyle name="Normal 19 3 4" xfId="15416" xr:uid="{00000000-0005-0000-0000-0000143C0000}"/>
    <cellStyle name="Normal 19 3 4 2" xfId="15417" xr:uid="{00000000-0005-0000-0000-0000153C0000}"/>
    <cellStyle name="Normal 19 3 4 2 2" xfId="15418" xr:uid="{00000000-0005-0000-0000-0000163C0000}"/>
    <cellStyle name="Normal 19 3 4 3" xfId="15419" xr:uid="{00000000-0005-0000-0000-0000173C0000}"/>
    <cellStyle name="Normal 19 3 5" xfId="15420" xr:uid="{00000000-0005-0000-0000-0000183C0000}"/>
    <cellStyle name="Normal 19 4" xfId="15421" xr:uid="{00000000-0005-0000-0000-0000193C0000}"/>
    <cellStyle name="Normal 19 4 2" xfId="15422" xr:uid="{00000000-0005-0000-0000-00001A3C0000}"/>
    <cellStyle name="Normal 19 4 2 2" xfId="15423" xr:uid="{00000000-0005-0000-0000-00001B3C0000}"/>
    <cellStyle name="Normal 19 4 2 2 2" xfId="15424" xr:uid="{00000000-0005-0000-0000-00001C3C0000}"/>
    <cellStyle name="Normal 19 4 2 3" xfId="15425" xr:uid="{00000000-0005-0000-0000-00001D3C0000}"/>
    <cellStyle name="Normal 19 4 2 3 2" xfId="15426" xr:uid="{00000000-0005-0000-0000-00001E3C0000}"/>
    <cellStyle name="Normal 19 4 2 3 2 2" xfId="15427" xr:uid="{00000000-0005-0000-0000-00001F3C0000}"/>
    <cellStyle name="Normal 19 4 2 3 3" xfId="15428" xr:uid="{00000000-0005-0000-0000-0000203C0000}"/>
    <cellStyle name="Normal 19 4 2 4" xfId="15429" xr:uid="{00000000-0005-0000-0000-0000213C0000}"/>
    <cellStyle name="Normal 19 4 3" xfId="15430" xr:uid="{00000000-0005-0000-0000-0000223C0000}"/>
    <cellStyle name="Normal 19 4 3 2" xfId="15431" xr:uid="{00000000-0005-0000-0000-0000233C0000}"/>
    <cellStyle name="Normal 19 4 3 2 2" xfId="15432" xr:uid="{00000000-0005-0000-0000-0000243C0000}"/>
    <cellStyle name="Normal 19 4 3 3" xfId="15433" xr:uid="{00000000-0005-0000-0000-0000253C0000}"/>
    <cellStyle name="Normal 19 4 4" xfId="15434" xr:uid="{00000000-0005-0000-0000-0000263C0000}"/>
    <cellStyle name="Normal 19 4 4 2" xfId="15435" xr:uid="{00000000-0005-0000-0000-0000273C0000}"/>
    <cellStyle name="Normal 19 4 4 2 2" xfId="15436" xr:uid="{00000000-0005-0000-0000-0000283C0000}"/>
    <cellStyle name="Normal 19 4 4 3" xfId="15437" xr:uid="{00000000-0005-0000-0000-0000293C0000}"/>
    <cellStyle name="Normal 19 4 5" xfId="15438" xr:uid="{00000000-0005-0000-0000-00002A3C0000}"/>
    <cellStyle name="Normal 19 4 5 2" xfId="15439" xr:uid="{00000000-0005-0000-0000-00002B3C0000}"/>
    <cellStyle name="Normal 19 4 5 2 2" xfId="15440" xr:uid="{00000000-0005-0000-0000-00002C3C0000}"/>
    <cellStyle name="Normal 19 4 5 3" xfId="15441" xr:uid="{00000000-0005-0000-0000-00002D3C0000}"/>
    <cellStyle name="Normal 19 4 6" xfId="15442" xr:uid="{00000000-0005-0000-0000-00002E3C0000}"/>
    <cellStyle name="Normal 19 5" xfId="15443" xr:uid="{00000000-0005-0000-0000-00002F3C0000}"/>
    <cellStyle name="Normal 190" xfId="15444" xr:uid="{00000000-0005-0000-0000-0000303C0000}"/>
    <cellStyle name="Normal 190 2" xfId="15445" xr:uid="{00000000-0005-0000-0000-0000313C0000}"/>
    <cellStyle name="Normal 190 2 2" xfId="15446" xr:uid="{00000000-0005-0000-0000-0000323C0000}"/>
    <cellStyle name="Normal 190 2 2 2" xfId="15447" xr:uid="{00000000-0005-0000-0000-0000333C0000}"/>
    <cellStyle name="Normal 190 2 3" xfId="15448" xr:uid="{00000000-0005-0000-0000-0000343C0000}"/>
    <cellStyle name="Normal 190 2 3 2" xfId="15449" xr:uid="{00000000-0005-0000-0000-0000353C0000}"/>
    <cellStyle name="Normal 190 2 3 2 2" xfId="15450" xr:uid="{00000000-0005-0000-0000-0000363C0000}"/>
    <cellStyle name="Normal 190 2 3 3" xfId="15451" xr:uid="{00000000-0005-0000-0000-0000373C0000}"/>
    <cellStyle name="Normal 190 2 4" xfId="15452" xr:uid="{00000000-0005-0000-0000-0000383C0000}"/>
    <cellStyle name="Normal 190 2 4 2" xfId="15453" xr:uid="{00000000-0005-0000-0000-0000393C0000}"/>
    <cellStyle name="Normal 190 2 4 2 2" xfId="15454" xr:uid="{00000000-0005-0000-0000-00003A3C0000}"/>
    <cellStyle name="Normal 190 2 4 3" xfId="15455" xr:uid="{00000000-0005-0000-0000-00003B3C0000}"/>
    <cellStyle name="Normal 190 2 5" xfId="15456" xr:uid="{00000000-0005-0000-0000-00003C3C0000}"/>
    <cellStyle name="Normal 190 3" xfId="15457" xr:uid="{00000000-0005-0000-0000-00003D3C0000}"/>
    <cellStyle name="Normal 190 3 2" xfId="15458" xr:uid="{00000000-0005-0000-0000-00003E3C0000}"/>
    <cellStyle name="Normal 190 3 2 2" xfId="15459" xr:uid="{00000000-0005-0000-0000-00003F3C0000}"/>
    <cellStyle name="Normal 190 3 2 2 2" xfId="15460" xr:uid="{00000000-0005-0000-0000-0000403C0000}"/>
    <cellStyle name="Normal 190 3 2 3" xfId="15461" xr:uid="{00000000-0005-0000-0000-0000413C0000}"/>
    <cellStyle name="Normal 190 3 2 3 2" xfId="15462" xr:uid="{00000000-0005-0000-0000-0000423C0000}"/>
    <cellStyle name="Normal 190 3 2 3 2 2" xfId="15463" xr:uid="{00000000-0005-0000-0000-0000433C0000}"/>
    <cellStyle name="Normal 190 3 2 3 3" xfId="15464" xr:uid="{00000000-0005-0000-0000-0000443C0000}"/>
    <cellStyle name="Normal 190 3 2 4" xfId="15465" xr:uid="{00000000-0005-0000-0000-0000453C0000}"/>
    <cellStyle name="Normal 190 3 3" xfId="15466" xr:uid="{00000000-0005-0000-0000-0000463C0000}"/>
    <cellStyle name="Normal 190 3 3 2" xfId="15467" xr:uid="{00000000-0005-0000-0000-0000473C0000}"/>
    <cellStyle name="Normal 190 3 3 2 2" xfId="15468" xr:uid="{00000000-0005-0000-0000-0000483C0000}"/>
    <cellStyle name="Normal 190 3 3 3" xfId="15469" xr:uid="{00000000-0005-0000-0000-0000493C0000}"/>
    <cellStyle name="Normal 190 3 4" xfId="15470" xr:uid="{00000000-0005-0000-0000-00004A3C0000}"/>
    <cellStyle name="Normal 190 3 4 2" xfId="15471" xr:uid="{00000000-0005-0000-0000-00004B3C0000}"/>
    <cellStyle name="Normal 190 3 4 2 2" xfId="15472" xr:uid="{00000000-0005-0000-0000-00004C3C0000}"/>
    <cellStyle name="Normal 190 3 4 3" xfId="15473" xr:uid="{00000000-0005-0000-0000-00004D3C0000}"/>
    <cellStyle name="Normal 190 3 5" xfId="15474" xr:uid="{00000000-0005-0000-0000-00004E3C0000}"/>
    <cellStyle name="Normal 190 3 5 2" xfId="15475" xr:uid="{00000000-0005-0000-0000-00004F3C0000}"/>
    <cellStyle name="Normal 190 3 5 2 2" xfId="15476" xr:uid="{00000000-0005-0000-0000-0000503C0000}"/>
    <cellStyle name="Normal 190 3 5 3" xfId="15477" xr:uid="{00000000-0005-0000-0000-0000513C0000}"/>
    <cellStyle name="Normal 190 3 6" xfId="15478" xr:uid="{00000000-0005-0000-0000-0000523C0000}"/>
    <cellStyle name="Normal 190 4" xfId="15479" xr:uid="{00000000-0005-0000-0000-0000533C0000}"/>
    <cellStyle name="Normal 190 4 2" xfId="15480" xr:uid="{00000000-0005-0000-0000-0000543C0000}"/>
    <cellStyle name="Normal 190 4 2 2" xfId="15481" xr:uid="{00000000-0005-0000-0000-0000553C0000}"/>
    <cellStyle name="Normal 190 4 3" xfId="15482" xr:uid="{00000000-0005-0000-0000-0000563C0000}"/>
    <cellStyle name="Normal 190 5" xfId="15483" xr:uid="{00000000-0005-0000-0000-0000573C0000}"/>
    <cellStyle name="Normal 190 5 2" xfId="15484" xr:uid="{00000000-0005-0000-0000-0000583C0000}"/>
    <cellStyle name="Normal 190 5 2 2" xfId="15485" xr:uid="{00000000-0005-0000-0000-0000593C0000}"/>
    <cellStyle name="Normal 190 5 3" xfId="15486" xr:uid="{00000000-0005-0000-0000-00005A3C0000}"/>
    <cellStyle name="Normal 190 6" xfId="15487" xr:uid="{00000000-0005-0000-0000-00005B3C0000}"/>
    <cellStyle name="Normal 190 6 2" xfId="15488" xr:uid="{00000000-0005-0000-0000-00005C3C0000}"/>
    <cellStyle name="Normal 190 6 2 2" xfId="15489" xr:uid="{00000000-0005-0000-0000-00005D3C0000}"/>
    <cellStyle name="Normal 190 6 3" xfId="15490" xr:uid="{00000000-0005-0000-0000-00005E3C0000}"/>
    <cellStyle name="Normal 190 7" xfId="15491" xr:uid="{00000000-0005-0000-0000-00005F3C0000}"/>
    <cellStyle name="Normal 191" xfId="15492" xr:uid="{00000000-0005-0000-0000-0000603C0000}"/>
    <cellStyle name="Normal 191 2" xfId="15493" xr:uid="{00000000-0005-0000-0000-0000613C0000}"/>
    <cellStyle name="Normal 191 2 2" xfId="15494" xr:uid="{00000000-0005-0000-0000-0000623C0000}"/>
    <cellStyle name="Normal 191 2 2 2" xfId="15495" xr:uid="{00000000-0005-0000-0000-0000633C0000}"/>
    <cellStyle name="Normal 191 2 3" xfId="15496" xr:uid="{00000000-0005-0000-0000-0000643C0000}"/>
    <cellStyle name="Normal 191 2 3 2" xfId="15497" xr:uid="{00000000-0005-0000-0000-0000653C0000}"/>
    <cellStyle name="Normal 191 2 3 2 2" xfId="15498" xr:uid="{00000000-0005-0000-0000-0000663C0000}"/>
    <cellStyle name="Normal 191 2 3 3" xfId="15499" xr:uid="{00000000-0005-0000-0000-0000673C0000}"/>
    <cellStyle name="Normal 191 2 4" xfId="15500" xr:uid="{00000000-0005-0000-0000-0000683C0000}"/>
    <cellStyle name="Normal 191 2 4 2" xfId="15501" xr:uid="{00000000-0005-0000-0000-0000693C0000}"/>
    <cellStyle name="Normal 191 2 4 2 2" xfId="15502" xr:uid="{00000000-0005-0000-0000-00006A3C0000}"/>
    <cellStyle name="Normal 191 2 4 3" xfId="15503" xr:uid="{00000000-0005-0000-0000-00006B3C0000}"/>
    <cellStyle name="Normal 191 2 5" xfId="15504" xr:uid="{00000000-0005-0000-0000-00006C3C0000}"/>
    <cellStyle name="Normal 191 3" xfId="15505" xr:uid="{00000000-0005-0000-0000-00006D3C0000}"/>
    <cellStyle name="Normal 191 3 2" xfId="15506" xr:uid="{00000000-0005-0000-0000-00006E3C0000}"/>
    <cellStyle name="Normal 191 3 2 2" xfId="15507" xr:uid="{00000000-0005-0000-0000-00006F3C0000}"/>
    <cellStyle name="Normal 191 3 2 2 2" xfId="15508" xr:uid="{00000000-0005-0000-0000-0000703C0000}"/>
    <cellStyle name="Normal 191 3 2 3" xfId="15509" xr:uid="{00000000-0005-0000-0000-0000713C0000}"/>
    <cellStyle name="Normal 191 3 2 3 2" xfId="15510" xr:uid="{00000000-0005-0000-0000-0000723C0000}"/>
    <cellStyle name="Normal 191 3 2 3 2 2" xfId="15511" xr:uid="{00000000-0005-0000-0000-0000733C0000}"/>
    <cellStyle name="Normal 191 3 2 3 3" xfId="15512" xr:uid="{00000000-0005-0000-0000-0000743C0000}"/>
    <cellStyle name="Normal 191 3 2 4" xfId="15513" xr:uid="{00000000-0005-0000-0000-0000753C0000}"/>
    <cellStyle name="Normal 191 3 3" xfId="15514" xr:uid="{00000000-0005-0000-0000-0000763C0000}"/>
    <cellStyle name="Normal 191 3 3 2" xfId="15515" xr:uid="{00000000-0005-0000-0000-0000773C0000}"/>
    <cellStyle name="Normal 191 3 3 2 2" xfId="15516" xr:uid="{00000000-0005-0000-0000-0000783C0000}"/>
    <cellStyle name="Normal 191 3 3 3" xfId="15517" xr:uid="{00000000-0005-0000-0000-0000793C0000}"/>
    <cellStyle name="Normal 191 3 4" xfId="15518" xr:uid="{00000000-0005-0000-0000-00007A3C0000}"/>
    <cellStyle name="Normal 191 3 4 2" xfId="15519" xr:uid="{00000000-0005-0000-0000-00007B3C0000}"/>
    <cellStyle name="Normal 191 3 4 2 2" xfId="15520" xr:uid="{00000000-0005-0000-0000-00007C3C0000}"/>
    <cellStyle name="Normal 191 3 4 3" xfId="15521" xr:uid="{00000000-0005-0000-0000-00007D3C0000}"/>
    <cellStyle name="Normal 191 3 5" xfId="15522" xr:uid="{00000000-0005-0000-0000-00007E3C0000}"/>
    <cellStyle name="Normal 191 3 5 2" xfId="15523" xr:uid="{00000000-0005-0000-0000-00007F3C0000}"/>
    <cellStyle name="Normal 191 3 5 2 2" xfId="15524" xr:uid="{00000000-0005-0000-0000-0000803C0000}"/>
    <cellStyle name="Normal 191 3 5 3" xfId="15525" xr:uid="{00000000-0005-0000-0000-0000813C0000}"/>
    <cellStyle name="Normal 191 3 6" xfId="15526" xr:uid="{00000000-0005-0000-0000-0000823C0000}"/>
    <cellStyle name="Normal 191 4" xfId="15527" xr:uid="{00000000-0005-0000-0000-0000833C0000}"/>
    <cellStyle name="Normal 191 4 2" xfId="15528" xr:uid="{00000000-0005-0000-0000-0000843C0000}"/>
    <cellStyle name="Normal 191 4 2 2" xfId="15529" xr:uid="{00000000-0005-0000-0000-0000853C0000}"/>
    <cellStyle name="Normal 191 4 3" xfId="15530" xr:uid="{00000000-0005-0000-0000-0000863C0000}"/>
    <cellStyle name="Normal 191 5" xfId="15531" xr:uid="{00000000-0005-0000-0000-0000873C0000}"/>
    <cellStyle name="Normal 191 5 2" xfId="15532" xr:uid="{00000000-0005-0000-0000-0000883C0000}"/>
    <cellStyle name="Normal 191 5 2 2" xfId="15533" xr:uid="{00000000-0005-0000-0000-0000893C0000}"/>
    <cellStyle name="Normal 191 5 3" xfId="15534" xr:uid="{00000000-0005-0000-0000-00008A3C0000}"/>
    <cellStyle name="Normal 191 6" xfId="15535" xr:uid="{00000000-0005-0000-0000-00008B3C0000}"/>
    <cellStyle name="Normal 191 6 2" xfId="15536" xr:uid="{00000000-0005-0000-0000-00008C3C0000}"/>
    <cellStyle name="Normal 191 6 2 2" xfId="15537" xr:uid="{00000000-0005-0000-0000-00008D3C0000}"/>
    <cellStyle name="Normal 191 6 3" xfId="15538" xr:uid="{00000000-0005-0000-0000-00008E3C0000}"/>
    <cellStyle name="Normal 191 7" xfId="15539" xr:uid="{00000000-0005-0000-0000-00008F3C0000}"/>
    <cellStyle name="Normal 192" xfId="15540" xr:uid="{00000000-0005-0000-0000-0000903C0000}"/>
    <cellStyle name="Normal 192 2" xfId="15541" xr:uid="{00000000-0005-0000-0000-0000913C0000}"/>
    <cellStyle name="Normal 192 2 2" xfId="15542" xr:uid="{00000000-0005-0000-0000-0000923C0000}"/>
    <cellStyle name="Normal 192 2 2 2" xfId="15543" xr:uid="{00000000-0005-0000-0000-0000933C0000}"/>
    <cellStyle name="Normal 192 2 2 2 2" xfId="15544" xr:uid="{00000000-0005-0000-0000-0000943C0000}"/>
    <cellStyle name="Normal 192 2 2 3" xfId="15545" xr:uid="{00000000-0005-0000-0000-0000953C0000}"/>
    <cellStyle name="Normal 192 2 2 3 2" xfId="15546" xr:uid="{00000000-0005-0000-0000-0000963C0000}"/>
    <cellStyle name="Normal 192 2 2 3 2 2" xfId="15547" xr:uid="{00000000-0005-0000-0000-0000973C0000}"/>
    <cellStyle name="Normal 192 2 2 3 3" xfId="15548" xr:uid="{00000000-0005-0000-0000-0000983C0000}"/>
    <cellStyle name="Normal 192 2 2 4" xfId="15549" xr:uid="{00000000-0005-0000-0000-0000993C0000}"/>
    <cellStyle name="Normal 192 2 2 4 2" xfId="15550" xr:uid="{00000000-0005-0000-0000-00009A3C0000}"/>
    <cellStyle name="Normal 192 2 2 4 2 2" xfId="15551" xr:uid="{00000000-0005-0000-0000-00009B3C0000}"/>
    <cellStyle name="Normal 192 2 2 4 3" xfId="15552" xr:uid="{00000000-0005-0000-0000-00009C3C0000}"/>
    <cellStyle name="Normal 192 2 2 5" xfId="15553" xr:uid="{00000000-0005-0000-0000-00009D3C0000}"/>
    <cellStyle name="Normal 192 2 3" xfId="15554" xr:uid="{00000000-0005-0000-0000-00009E3C0000}"/>
    <cellStyle name="Normal 192 2 3 2" xfId="15555" xr:uid="{00000000-0005-0000-0000-00009F3C0000}"/>
    <cellStyle name="Normal 192 2 3 2 2" xfId="15556" xr:uid="{00000000-0005-0000-0000-0000A03C0000}"/>
    <cellStyle name="Normal 192 2 3 2 2 2" xfId="15557" xr:uid="{00000000-0005-0000-0000-0000A13C0000}"/>
    <cellStyle name="Normal 192 2 3 2 3" xfId="15558" xr:uid="{00000000-0005-0000-0000-0000A23C0000}"/>
    <cellStyle name="Normal 192 2 3 2 3 2" xfId="15559" xr:uid="{00000000-0005-0000-0000-0000A33C0000}"/>
    <cellStyle name="Normal 192 2 3 2 3 2 2" xfId="15560" xr:uid="{00000000-0005-0000-0000-0000A43C0000}"/>
    <cellStyle name="Normal 192 2 3 2 3 3" xfId="15561" xr:uid="{00000000-0005-0000-0000-0000A53C0000}"/>
    <cellStyle name="Normal 192 2 3 2 4" xfId="15562" xr:uid="{00000000-0005-0000-0000-0000A63C0000}"/>
    <cellStyle name="Normal 192 2 3 3" xfId="15563" xr:uid="{00000000-0005-0000-0000-0000A73C0000}"/>
    <cellStyle name="Normal 192 2 3 3 2" xfId="15564" xr:uid="{00000000-0005-0000-0000-0000A83C0000}"/>
    <cellStyle name="Normal 192 2 3 3 2 2" xfId="15565" xr:uid="{00000000-0005-0000-0000-0000A93C0000}"/>
    <cellStyle name="Normal 192 2 3 3 3" xfId="15566" xr:uid="{00000000-0005-0000-0000-0000AA3C0000}"/>
    <cellStyle name="Normal 192 2 3 4" xfId="15567" xr:uid="{00000000-0005-0000-0000-0000AB3C0000}"/>
    <cellStyle name="Normal 192 2 3 4 2" xfId="15568" xr:uid="{00000000-0005-0000-0000-0000AC3C0000}"/>
    <cellStyle name="Normal 192 2 3 4 2 2" xfId="15569" xr:uid="{00000000-0005-0000-0000-0000AD3C0000}"/>
    <cellStyle name="Normal 192 2 3 4 3" xfId="15570" xr:uid="{00000000-0005-0000-0000-0000AE3C0000}"/>
    <cellStyle name="Normal 192 2 3 5" xfId="15571" xr:uid="{00000000-0005-0000-0000-0000AF3C0000}"/>
    <cellStyle name="Normal 192 2 3 5 2" xfId="15572" xr:uid="{00000000-0005-0000-0000-0000B03C0000}"/>
    <cellStyle name="Normal 192 2 3 5 2 2" xfId="15573" xr:uid="{00000000-0005-0000-0000-0000B13C0000}"/>
    <cellStyle name="Normal 192 2 3 5 3" xfId="15574" xr:uid="{00000000-0005-0000-0000-0000B23C0000}"/>
    <cellStyle name="Normal 192 2 3 6" xfId="15575" xr:uid="{00000000-0005-0000-0000-0000B33C0000}"/>
    <cellStyle name="Normal 192 2 4" xfId="15576" xr:uid="{00000000-0005-0000-0000-0000B43C0000}"/>
    <cellStyle name="Normal 192 2 4 2" xfId="15577" xr:uid="{00000000-0005-0000-0000-0000B53C0000}"/>
    <cellStyle name="Normal 192 2 4 2 2" xfId="15578" xr:uid="{00000000-0005-0000-0000-0000B63C0000}"/>
    <cellStyle name="Normal 192 2 4 3" xfId="15579" xr:uid="{00000000-0005-0000-0000-0000B73C0000}"/>
    <cellStyle name="Normal 192 2 5" xfId="15580" xr:uid="{00000000-0005-0000-0000-0000B83C0000}"/>
    <cellStyle name="Normal 192 2 5 2" xfId="15581" xr:uid="{00000000-0005-0000-0000-0000B93C0000}"/>
    <cellStyle name="Normal 192 2 5 2 2" xfId="15582" xr:uid="{00000000-0005-0000-0000-0000BA3C0000}"/>
    <cellStyle name="Normal 192 2 5 3" xfId="15583" xr:uid="{00000000-0005-0000-0000-0000BB3C0000}"/>
    <cellStyle name="Normal 192 2 6" xfId="15584" xr:uid="{00000000-0005-0000-0000-0000BC3C0000}"/>
    <cellStyle name="Normal 192 2 6 2" xfId="15585" xr:uid="{00000000-0005-0000-0000-0000BD3C0000}"/>
    <cellStyle name="Normal 192 2 6 2 2" xfId="15586" xr:uid="{00000000-0005-0000-0000-0000BE3C0000}"/>
    <cellStyle name="Normal 192 2 6 3" xfId="15587" xr:uid="{00000000-0005-0000-0000-0000BF3C0000}"/>
    <cellStyle name="Normal 192 2 7" xfId="15588" xr:uid="{00000000-0005-0000-0000-0000C03C0000}"/>
    <cellStyle name="Normal 192 3" xfId="15589" xr:uid="{00000000-0005-0000-0000-0000C13C0000}"/>
    <cellStyle name="Normal 192 3 2" xfId="15590" xr:uid="{00000000-0005-0000-0000-0000C23C0000}"/>
    <cellStyle name="Normal 192 3 2 2" xfId="15591" xr:uid="{00000000-0005-0000-0000-0000C33C0000}"/>
    <cellStyle name="Normal 192 3 3" xfId="15592" xr:uid="{00000000-0005-0000-0000-0000C43C0000}"/>
    <cellStyle name="Normal 192 3 3 2" xfId="15593" xr:uid="{00000000-0005-0000-0000-0000C53C0000}"/>
    <cellStyle name="Normal 192 3 3 2 2" xfId="15594" xr:uid="{00000000-0005-0000-0000-0000C63C0000}"/>
    <cellStyle name="Normal 192 3 3 3" xfId="15595" xr:uid="{00000000-0005-0000-0000-0000C73C0000}"/>
    <cellStyle name="Normal 192 3 4" xfId="15596" xr:uid="{00000000-0005-0000-0000-0000C83C0000}"/>
    <cellStyle name="Normal 192 3 4 2" xfId="15597" xr:uid="{00000000-0005-0000-0000-0000C93C0000}"/>
    <cellStyle name="Normal 192 3 4 2 2" xfId="15598" xr:uid="{00000000-0005-0000-0000-0000CA3C0000}"/>
    <cellStyle name="Normal 192 3 4 3" xfId="15599" xr:uid="{00000000-0005-0000-0000-0000CB3C0000}"/>
    <cellStyle name="Normal 192 3 5" xfId="15600" xr:uid="{00000000-0005-0000-0000-0000CC3C0000}"/>
    <cellStyle name="Normal 192 4" xfId="15601" xr:uid="{00000000-0005-0000-0000-0000CD3C0000}"/>
    <cellStyle name="Normal 192 4 2" xfId="15602" xr:uid="{00000000-0005-0000-0000-0000CE3C0000}"/>
    <cellStyle name="Normal 192 4 2 2" xfId="15603" xr:uid="{00000000-0005-0000-0000-0000CF3C0000}"/>
    <cellStyle name="Normal 192 4 2 2 2" xfId="15604" xr:uid="{00000000-0005-0000-0000-0000D03C0000}"/>
    <cellStyle name="Normal 192 4 2 3" xfId="15605" xr:uid="{00000000-0005-0000-0000-0000D13C0000}"/>
    <cellStyle name="Normal 192 4 2 3 2" xfId="15606" xr:uid="{00000000-0005-0000-0000-0000D23C0000}"/>
    <cellStyle name="Normal 192 4 2 3 2 2" xfId="15607" xr:uid="{00000000-0005-0000-0000-0000D33C0000}"/>
    <cellStyle name="Normal 192 4 2 3 3" xfId="15608" xr:uid="{00000000-0005-0000-0000-0000D43C0000}"/>
    <cellStyle name="Normal 192 4 2 4" xfId="15609" xr:uid="{00000000-0005-0000-0000-0000D53C0000}"/>
    <cellStyle name="Normal 192 4 3" xfId="15610" xr:uid="{00000000-0005-0000-0000-0000D63C0000}"/>
    <cellStyle name="Normal 192 4 3 2" xfId="15611" xr:uid="{00000000-0005-0000-0000-0000D73C0000}"/>
    <cellStyle name="Normal 192 4 3 2 2" xfId="15612" xr:uid="{00000000-0005-0000-0000-0000D83C0000}"/>
    <cellStyle name="Normal 192 4 3 3" xfId="15613" xr:uid="{00000000-0005-0000-0000-0000D93C0000}"/>
    <cellStyle name="Normal 192 4 4" xfId="15614" xr:uid="{00000000-0005-0000-0000-0000DA3C0000}"/>
    <cellStyle name="Normal 192 4 4 2" xfId="15615" xr:uid="{00000000-0005-0000-0000-0000DB3C0000}"/>
    <cellStyle name="Normal 192 4 4 2 2" xfId="15616" xr:uid="{00000000-0005-0000-0000-0000DC3C0000}"/>
    <cellStyle name="Normal 192 4 4 3" xfId="15617" xr:uid="{00000000-0005-0000-0000-0000DD3C0000}"/>
    <cellStyle name="Normal 192 4 5" xfId="15618" xr:uid="{00000000-0005-0000-0000-0000DE3C0000}"/>
    <cellStyle name="Normal 192 4 5 2" xfId="15619" xr:uid="{00000000-0005-0000-0000-0000DF3C0000}"/>
    <cellStyle name="Normal 192 4 5 2 2" xfId="15620" xr:uid="{00000000-0005-0000-0000-0000E03C0000}"/>
    <cellStyle name="Normal 192 4 5 3" xfId="15621" xr:uid="{00000000-0005-0000-0000-0000E13C0000}"/>
    <cellStyle name="Normal 192 4 6" xfId="15622" xr:uid="{00000000-0005-0000-0000-0000E23C0000}"/>
    <cellStyle name="Normal 192 5" xfId="15623" xr:uid="{00000000-0005-0000-0000-0000E33C0000}"/>
    <cellStyle name="Normal 192 5 2" xfId="15624" xr:uid="{00000000-0005-0000-0000-0000E43C0000}"/>
    <cellStyle name="Normal 192 5 2 2" xfId="15625" xr:uid="{00000000-0005-0000-0000-0000E53C0000}"/>
    <cellStyle name="Normal 192 5 3" xfId="15626" xr:uid="{00000000-0005-0000-0000-0000E63C0000}"/>
    <cellStyle name="Normal 192 6" xfId="15627" xr:uid="{00000000-0005-0000-0000-0000E73C0000}"/>
    <cellStyle name="Normal 192 6 2" xfId="15628" xr:uid="{00000000-0005-0000-0000-0000E83C0000}"/>
    <cellStyle name="Normal 192 6 2 2" xfId="15629" xr:uid="{00000000-0005-0000-0000-0000E93C0000}"/>
    <cellStyle name="Normal 192 6 3" xfId="15630" xr:uid="{00000000-0005-0000-0000-0000EA3C0000}"/>
    <cellStyle name="Normal 192 7" xfId="15631" xr:uid="{00000000-0005-0000-0000-0000EB3C0000}"/>
    <cellStyle name="Normal 192 7 2" xfId="15632" xr:uid="{00000000-0005-0000-0000-0000EC3C0000}"/>
    <cellStyle name="Normal 192 7 2 2" xfId="15633" xr:uid="{00000000-0005-0000-0000-0000ED3C0000}"/>
    <cellStyle name="Normal 192 7 3" xfId="15634" xr:uid="{00000000-0005-0000-0000-0000EE3C0000}"/>
    <cellStyle name="Normal 192 8" xfId="15635" xr:uid="{00000000-0005-0000-0000-0000EF3C0000}"/>
    <cellStyle name="Normal 193" xfId="15636" xr:uid="{00000000-0005-0000-0000-0000F03C0000}"/>
    <cellStyle name="Normal 193 2" xfId="15637" xr:uid="{00000000-0005-0000-0000-0000F13C0000}"/>
    <cellStyle name="Normal 193 2 2" xfId="15638" xr:uid="{00000000-0005-0000-0000-0000F23C0000}"/>
    <cellStyle name="Normal 193 2 2 2" xfId="15639" xr:uid="{00000000-0005-0000-0000-0000F33C0000}"/>
    <cellStyle name="Normal 193 2 2 2 2" xfId="15640" xr:uid="{00000000-0005-0000-0000-0000F43C0000}"/>
    <cellStyle name="Normal 193 2 2 3" xfId="15641" xr:uid="{00000000-0005-0000-0000-0000F53C0000}"/>
    <cellStyle name="Normal 193 2 2 3 2" xfId="15642" xr:uid="{00000000-0005-0000-0000-0000F63C0000}"/>
    <cellStyle name="Normal 193 2 2 3 2 2" xfId="15643" xr:uid="{00000000-0005-0000-0000-0000F73C0000}"/>
    <cellStyle name="Normal 193 2 2 3 3" xfId="15644" xr:uid="{00000000-0005-0000-0000-0000F83C0000}"/>
    <cellStyle name="Normal 193 2 2 4" xfId="15645" xr:uid="{00000000-0005-0000-0000-0000F93C0000}"/>
    <cellStyle name="Normal 193 2 2 4 2" xfId="15646" xr:uid="{00000000-0005-0000-0000-0000FA3C0000}"/>
    <cellStyle name="Normal 193 2 2 4 2 2" xfId="15647" xr:uid="{00000000-0005-0000-0000-0000FB3C0000}"/>
    <cellStyle name="Normal 193 2 2 4 3" xfId="15648" xr:uid="{00000000-0005-0000-0000-0000FC3C0000}"/>
    <cellStyle name="Normal 193 2 2 5" xfId="15649" xr:uid="{00000000-0005-0000-0000-0000FD3C0000}"/>
    <cellStyle name="Normal 193 2 3" xfId="15650" xr:uid="{00000000-0005-0000-0000-0000FE3C0000}"/>
    <cellStyle name="Normal 193 2 3 2" xfId="15651" xr:uid="{00000000-0005-0000-0000-0000FF3C0000}"/>
    <cellStyle name="Normal 193 2 3 2 2" xfId="15652" xr:uid="{00000000-0005-0000-0000-0000003D0000}"/>
    <cellStyle name="Normal 193 2 3 2 2 2" xfId="15653" xr:uid="{00000000-0005-0000-0000-0000013D0000}"/>
    <cellStyle name="Normal 193 2 3 2 3" xfId="15654" xr:uid="{00000000-0005-0000-0000-0000023D0000}"/>
    <cellStyle name="Normal 193 2 3 2 3 2" xfId="15655" xr:uid="{00000000-0005-0000-0000-0000033D0000}"/>
    <cellStyle name="Normal 193 2 3 2 3 2 2" xfId="15656" xr:uid="{00000000-0005-0000-0000-0000043D0000}"/>
    <cellStyle name="Normal 193 2 3 2 3 3" xfId="15657" xr:uid="{00000000-0005-0000-0000-0000053D0000}"/>
    <cellStyle name="Normal 193 2 3 2 4" xfId="15658" xr:uid="{00000000-0005-0000-0000-0000063D0000}"/>
    <cellStyle name="Normal 193 2 3 3" xfId="15659" xr:uid="{00000000-0005-0000-0000-0000073D0000}"/>
    <cellStyle name="Normal 193 2 3 3 2" xfId="15660" xr:uid="{00000000-0005-0000-0000-0000083D0000}"/>
    <cellStyle name="Normal 193 2 3 3 2 2" xfId="15661" xr:uid="{00000000-0005-0000-0000-0000093D0000}"/>
    <cellStyle name="Normal 193 2 3 3 3" xfId="15662" xr:uid="{00000000-0005-0000-0000-00000A3D0000}"/>
    <cellStyle name="Normal 193 2 3 4" xfId="15663" xr:uid="{00000000-0005-0000-0000-00000B3D0000}"/>
    <cellStyle name="Normal 193 2 3 4 2" xfId="15664" xr:uid="{00000000-0005-0000-0000-00000C3D0000}"/>
    <cellStyle name="Normal 193 2 3 4 2 2" xfId="15665" xr:uid="{00000000-0005-0000-0000-00000D3D0000}"/>
    <cellStyle name="Normal 193 2 3 4 3" xfId="15666" xr:uid="{00000000-0005-0000-0000-00000E3D0000}"/>
    <cellStyle name="Normal 193 2 3 5" xfId="15667" xr:uid="{00000000-0005-0000-0000-00000F3D0000}"/>
    <cellStyle name="Normal 193 2 3 5 2" xfId="15668" xr:uid="{00000000-0005-0000-0000-0000103D0000}"/>
    <cellStyle name="Normal 193 2 3 5 2 2" xfId="15669" xr:uid="{00000000-0005-0000-0000-0000113D0000}"/>
    <cellStyle name="Normal 193 2 3 5 3" xfId="15670" xr:uid="{00000000-0005-0000-0000-0000123D0000}"/>
    <cellStyle name="Normal 193 2 3 6" xfId="15671" xr:uid="{00000000-0005-0000-0000-0000133D0000}"/>
    <cellStyle name="Normal 193 2 4" xfId="15672" xr:uid="{00000000-0005-0000-0000-0000143D0000}"/>
    <cellStyle name="Normal 193 2 4 2" xfId="15673" xr:uid="{00000000-0005-0000-0000-0000153D0000}"/>
    <cellStyle name="Normal 193 2 4 2 2" xfId="15674" xr:uid="{00000000-0005-0000-0000-0000163D0000}"/>
    <cellStyle name="Normal 193 2 4 3" xfId="15675" xr:uid="{00000000-0005-0000-0000-0000173D0000}"/>
    <cellStyle name="Normal 193 2 5" xfId="15676" xr:uid="{00000000-0005-0000-0000-0000183D0000}"/>
    <cellStyle name="Normal 193 2 5 2" xfId="15677" xr:uid="{00000000-0005-0000-0000-0000193D0000}"/>
    <cellStyle name="Normal 193 2 5 2 2" xfId="15678" xr:uid="{00000000-0005-0000-0000-00001A3D0000}"/>
    <cellStyle name="Normal 193 2 5 3" xfId="15679" xr:uid="{00000000-0005-0000-0000-00001B3D0000}"/>
    <cellStyle name="Normal 193 2 6" xfId="15680" xr:uid="{00000000-0005-0000-0000-00001C3D0000}"/>
    <cellStyle name="Normal 193 2 6 2" xfId="15681" xr:uid="{00000000-0005-0000-0000-00001D3D0000}"/>
    <cellStyle name="Normal 193 2 6 2 2" xfId="15682" xr:uid="{00000000-0005-0000-0000-00001E3D0000}"/>
    <cellStyle name="Normal 193 2 6 3" xfId="15683" xr:uid="{00000000-0005-0000-0000-00001F3D0000}"/>
    <cellStyle name="Normal 193 2 7" xfId="15684" xr:uid="{00000000-0005-0000-0000-0000203D0000}"/>
    <cellStyle name="Normal 193 3" xfId="15685" xr:uid="{00000000-0005-0000-0000-0000213D0000}"/>
    <cellStyle name="Normal 193 3 2" xfId="15686" xr:uid="{00000000-0005-0000-0000-0000223D0000}"/>
    <cellStyle name="Normal 193 3 2 2" xfId="15687" xr:uid="{00000000-0005-0000-0000-0000233D0000}"/>
    <cellStyle name="Normal 193 3 3" xfId="15688" xr:uid="{00000000-0005-0000-0000-0000243D0000}"/>
    <cellStyle name="Normal 193 3 3 2" xfId="15689" xr:uid="{00000000-0005-0000-0000-0000253D0000}"/>
    <cellStyle name="Normal 193 3 3 2 2" xfId="15690" xr:uid="{00000000-0005-0000-0000-0000263D0000}"/>
    <cellStyle name="Normal 193 3 3 3" xfId="15691" xr:uid="{00000000-0005-0000-0000-0000273D0000}"/>
    <cellStyle name="Normal 193 3 4" xfId="15692" xr:uid="{00000000-0005-0000-0000-0000283D0000}"/>
    <cellStyle name="Normal 193 3 4 2" xfId="15693" xr:uid="{00000000-0005-0000-0000-0000293D0000}"/>
    <cellStyle name="Normal 193 3 4 2 2" xfId="15694" xr:uid="{00000000-0005-0000-0000-00002A3D0000}"/>
    <cellStyle name="Normal 193 3 4 3" xfId="15695" xr:uid="{00000000-0005-0000-0000-00002B3D0000}"/>
    <cellStyle name="Normal 193 3 5" xfId="15696" xr:uid="{00000000-0005-0000-0000-00002C3D0000}"/>
    <cellStyle name="Normal 193 4" xfId="15697" xr:uid="{00000000-0005-0000-0000-00002D3D0000}"/>
    <cellStyle name="Normal 193 4 2" xfId="15698" xr:uid="{00000000-0005-0000-0000-00002E3D0000}"/>
    <cellStyle name="Normal 193 4 2 2" xfId="15699" xr:uid="{00000000-0005-0000-0000-00002F3D0000}"/>
    <cellStyle name="Normal 193 4 2 2 2" xfId="15700" xr:uid="{00000000-0005-0000-0000-0000303D0000}"/>
    <cellStyle name="Normal 193 4 2 3" xfId="15701" xr:uid="{00000000-0005-0000-0000-0000313D0000}"/>
    <cellStyle name="Normal 193 4 2 3 2" xfId="15702" xr:uid="{00000000-0005-0000-0000-0000323D0000}"/>
    <cellStyle name="Normal 193 4 2 3 2 2" xfId="15703" xr:uid="{00000000-0005-0000-0000-0000333D0000}"/>
    <cellStyle name="Normal 193 4 2 3 3" xfId="15704" xr:uid="{00000000-0005-0000-0000-0000343D0000}"/>
    <cellStyle name="Normal 193 4 2 4" xfId="15705" xr:uid="{00000000-0005-0000-0000-0000353D0000}"/>
    <cellStyle name="Normal 193 4 3" xfId="15706" xr:uid="{00000000-0005-0000-0000-0000363D0000}"/>
    <cellStyle name="Normal 193 4 3 2" xfId="15707" xr:uid="{00000000-0005-0000-0000-0000373D0000}"/>
    <cellStyle name="Normal 193 4 3 2 2" xfId="15708" xr:uid="{00000000-0005-0000-0000-0000383D0000}"/>
    <cellStyle name="Normal 193 4 3 3" xfId="15709" xr:uid="{00000000-0005-0000-0000-0000393D0000}"/>
    <cellStyle name="Normal 193 4 4" xfId="15710" xr:uid="{00000000-0005-0000-0000-00003A3D0000}"/>
    <cellStyle name="Normal 193 4 4 2" xfId="15711" xr:uid="{00000000-0005-0000-0000-00003B3D0000}"/>
    <cellStyle name="Normal 193 4 4 2 2" xfId="15712" xr:uid="{00000000-0005-0000-0000-00003C3D0000}"/>
    <cellStyle name="Normal 193 4 4 3" xfId="15713" xr:uid="{00000000-0005-0000-0000-00003D3D0000}"/>
    <cellStyle name="Normal 193 4 5" xfId="15714" xr:uid="{00000000-0005-0000-0000-00003E3D0000}"/>
    <cellStyle name="Normal 193 4 5 2" xfId="15715" xr:uid="{00000000-0005-0000-0000-00003F3D0000}"/>
    <cellStyle name="Normal 193 4 5 2 2" xfId="15716" xr:uid="{00000000-0005-0000-0000-0000403D0000}"/>
    <cellStyle name="Normal 193 4 5 3" xfId="15717" xr:uid="{00000000-0005-0000-0000-0000413D0000}"/>
    <cellStyle name="Normal 193 4 6" xfId="15718" xr:uid="{00000000-0005-0000-0000-0000423D0000}"/>
    <cellStyle name="Normal 193 5" xfId="15719" xr:uid="{00000000-0005-0000-0000-0000433D0000}"/>
    <cellStyle name="Normal 193 5 2" xfId="15720" xr:uid="{00000000-0005-0000-0000-0000443D0000}"/>
    <cellStyle name="Normal 193 5 2 2" xfId="15721" xr:uid="{00000000-0005-0000-0000-0000453D0000}"/>
    <cellStyle name="Normal 193 5 3" xfId="15722" xr:uid="{00000000-0005-0000-0000-0000463D0000}"/>
    <cellStyle name="Normal 193 6" xfId="15723" xr:uid="{00000000-0005-0000-0000-0000473D0000}"/>
    <cellStyle name="Normal 193 6 2" xfId="15724" xr:uid="{00000000-0005-0000-0000-0000483D0000}"/>
    <cellStyle name="Normal 193 6 2 2" xfId="15725" xr:uid="{00000000-0005-0000-0000-0000493D0000}"/>
    <cellStyle name="Normal 193 6 3" xfId="15726" xr:uid="{00000000-0005-0000-0000-00004A3D0000}"/>
    <cellStyle name="Normal 193 7" xfId="15727" xr:uid="{00000000-0005-0000-0000-00004B3D0000}"/>
    <cellStyle name="Normal 193 7 2" xfId="15728" xr:uid="{00000000-0005-0000-0000-00004C3D0000}"/>
    <cellStyle name="Normal 193 7 2 2" xfId="15729" xr:uid="{00000000-0005-0000-0000-00004D3D0000}"/>
    <cellStyle name="Normal 193 7 3" xfId="15730" xr:uid="{00000000-0005-0000-0000-00004E3D0000}"/>
    <cellStyle name="Normal 193 8" xfId="15731" xr:uid="{00000000-0005-0000-0000-00004F3D0000}"/>
    <cellStyle name="Normal 194" xfId="15732" xr:uid="{00000000-0005-0000-0000-0000503D0000}"/>
    <cellStyle name="Normal 194 2" xfId="15733" xr:uid="{00000000-0005-0000-0000-0000513D0000}"/>
    <cellStyle name="Normal 194 2 2" xfId="15734" xr:uid="{00000000-0005-0000-0000-0000523D0000}"/>
    <cellStyle name="Normal 194 2 2 2" xfId="15735" xr:uid="{00000000-0005-0000-0000-0000533D0000}"/>
    <cellStyle name="Normal 194 2 2 2 2" xfId="15736" xr:uid="{00000000-0005-0000-0000-0000543D0000}"/>
    <cellStyle name="Normal 194 2 2 3" xfId="15737" xr:uid="{00000000-0005-0000-0000-0000553D0000}"/>
    <cellStyle name="Normal 194 2 2 3 2" xfId="15738" xr:uid="{00000000-0005-0000-0000-0000563D0000}"/>
    <cellStyle name="Normal 194 2 2 3 2 2" xfId="15739" xr:uid="{00000000-0005-0000-0000-0000573D0000}"/>
    <cellStyle name="Normal 194 2 2 3 3" xfId="15740" xr:uid="{00000000-0005-0000-0000-0000583D0000}"/>
    <cellStyle name="Normal 194 2 2 4" xfId="15741" xr:uid="{00000000-0005-0000-0000-0000593D0000}"/>
    <cellStyle name="Normal 194 2 2 4 2" xfId="15742" xr:uid="{00000000-0005-0000-0000-00005A3D0000}"/>
    <cellStyle name="Normal 194 2 2 4 2 2" xfId="15743" xr:uid="{00000000-0005-0000-0000-00005B3D0000}"/>
    <cellStyle name="Normal 194 2 2 4 3" xfId="15744" xr:uid="{00000000-0005-0000-0000-00005C3D0000}"/>
    <cellStyle name="Normal 194 2 2 5" xfId="15745" xr:uid="{00000000-0005-0000-0000-00005D3D0000}"/>
    <cellStyle name="Normal 194 2 3" xfId="15746" xr:uid="{00000000-0005-0000-0000-00005E3D0000}"/>
    <cellStyle name="Normal 194 2 3 2" xfId="15747" xr:uid="{00000000-0005-0000-0000-00005F3D0000}"/>
    <cellStyle name="Normal 194 2 3 2 2" xfId="15748" xr:uid="{00000000-0005-0000-0000-0000603D0000}"/>
    <cellStyle name="Normal 194 2 3 2 2 2" xfId="15749" xr:uid="{00000000-0005-0000-0000-0000613D0000}"/>
    <cellStyle name="Normal 194 2 3 2 3" xfId="15750" xr:uid="{00000000-0005-0000-0000-0000623D0000}"/>
    <cellStyle name="Normal 194 2 3 2 3 2" xfId="15751" xr:uid="{00000000-0005-0000-0000-0000633D0000}"/>
    <cellStyle name="Normal 194 2 3 2 3 2 2" xfId="15752" xr:uid="{00000000-0005-0000-0000-0000643D0000}"/>
    <cellStyle name="Normal 194 2 3 2 3 3" xfId="15753" xr:uid="{00000000-0005-0000-0000-0000653D0000}"/>
    <cellStyle name="Normal 194 2 3 2 4" xfId="15754" xr:uid="{00000000-0005-0000-0000-0000663D0000}"/>
    <cellStyle name="Normal 194 2 3 3" xfId="15755" xr:uid="{00000000-0005-0000-0000-0000673D0000}"/>
    <cellStyle name="Normal 194 2 3 3 2" xfId="15756" xr:uid="{00000000-0005-0000-0000-0000683D0000}"/>
    <cellStyle name="Normal 194 2 3 3 2 2" xfId="15757" xr:uid="{00000000-0005-0000-0000-0000693D0000}"/>
    <cellStyle name="Normal 194 2 3 3 3" xfId="15758" xr:uid="{00000000-0005-0000-0000-00006A3D0000}"/>
    <cellStyle name="Normal 194 2 3 4" xfId="15759" xr:uid="{00000000-0005-0000-0000-00006B3D0000}"/>
    <cellStyle name="Normal 194 2 3 4 2" xfId="15760" xr:uid="{00000000-0005-0000-0000-00006C3D0000}"/>
    <cellStyle name="Normal 194 2 3 4 2 2" xfId="15761" xr:uid="{00000000-0005-0000-0000-00006D3D0000}"/>
    <cellStyle name="Normal 194 2 3 4 3" xfId="15762" xr:uid="{00000000-0005-0000-0000-00006E3D0000}"/>
    <cellStyle name="Normal 194 2 3 5" xfId="15763" xr:uid="{00000000-0005-0000-0000-00006F3D0000}"/>
    <cellStyle name="Normal 194 2 3 5 2" xfId="15764" xr:uid="{00000000-0005-0000-0000-0000703D0000}"/>
    <cellStyle name="Normal 194 2 3 5 2 2" xfId="15765" xr:uid="{00000000-0005-0000-0000-0000713D0000}"/>
    <cellStyle name="Normal 194 2 3 5 3" xfId="15766" xr:uid="{00000000-0005-0000-0000-0000723D0000}"/>
    <cellStyle name="Normal 194 2 3 6" xfId="15767" xr:uid="{00000000-0005-0000-0000-0000733D0000}"/>
    <cellStyle name="Normal 194 2 4" xfId="15768" xr:uid="{00000000-0005-0000-0000-0000743D0000}"/>
    <cellStyle name="Normal 194 2 4 2" xfId="15769" xr:uid="{00000000-0005-0000-0000-0000753D0000}"/>
    <cellStyle name="Normal 194 2 4 2 2" xfId="15770" xr:uid="{00000000-0005-0000-0000-0000763D0000}"/>
    <cellStyle name="Normal 194 2 4 3" xfId="15771" xr:uid="{00000000-0005-0000-0000-0000773D0000}"/>
    <cellStyle name="Normal 194 2 5" xfId="15772" xr:uid="{00000000-0005-0000-0000-0000783D0000}"/>
    <cellStyle name="Normal 194 2 5 2" xfId="15773" xr:uid="{00000000-0005-0000-0000-0000793D0000}"/>
    <cellStyle name="Normal 194 2 5 2 2" xfId="15774" xr:uid="{00000000-0005-0000-0000-00007A3D0000}"/>
    <cellStyle name="Normal 194 2 5 3" xfId="15775" xr:uid="{00000000-0005-0000-0000-00007B3D0000}"/>
    <cellStyle name="Normal 194 2 6" xfId="15776" xr:uid="{00000000-0005-0000-0000-00007C3D0000}"/>
    <cellStyle name="Normal 194 2 6 2" xfId="15777" xr:uid="{00000000-0005-0000-0000-00007D3D0000}"/>
    <cellStyle name="Normal 194 2 6 2 2" xfId="15778" xr:uid="{00000000-0005-0000-0000-00007E3D0000}"/>
    <cellStyle name="Normal 194 2 6 3" xfId="15779" xr:uid="{00000000-0005-0000-0000-00007F3D0000}"/>
    <cellStyle name="Normal 194 2 7" xfId="15780" xr:uid="{00000000-0005-0000-0000-0000803D0000}"/>
    <cellStyle name="Normal 194 3" xfId="15781" xr:uid="{00000000-0005-0000-0000-0000813D0000}"/>
    <cellStyle name="Normal 194 3 2" xfId="15782" xr:uid="{00000000-0005-0000-0000-0000823D0000}"/>
    <cellStyle name="Normal 194 3 2 2" xfId="15783" xr:uid="{00000000-0005-0000-0000-0000833D0000}"/>
    <cellStyle name="Normal 194 3 3" xfId="15784" xr:uid="{00000000-0005-0000-0000-0000843D0000}"/>
    <cellStyle name="Normal 194 3 3 2" xfId="15785" xr:uid="{00000000-0005-0000-0000-0000853D0000}"/>
    <cellStyle name="Normal 194 3 3 2 2" xfId="15786" xr:uid="{00000000-0005-0000-0000-0000863D0000}"/>
    <cellStyle name="Normal 194 3 3 3" xfId="15787" xr:uid="{00000000-0005-0000-0000-0000873D0000}"/>
    <cellStyle name="Normal 194 3 4" xfId="15788" xr:uid="{00000000-0005-0000-0000-0000883D0000}"/>
    <cellStyle name="Normal 194 3 4 2" xfId="15789" xr:uid="{00000000-0005-0000-0000-0000893D0000}"/>
    <cellStyle name="Normal 194 3 4 2 2" xfId="15790" xr:uid="{00000000-0005-0000-0000-00008A3D0000}"/>
    <cellStyle name="Normal 194 3 4 3" xfId="15791" xr:uid="{00000000-0005-0000-0000-00008B3D0000}"/>
    <cellStyle name="Normal 194 3 5" xfId="15792" xr:uid="{00000000-0005-0000-0000-00008C3D0000}"/>
    <cellStyle name="Normal 194 4" xfId="15793" xr:uid="{00000000-0005-0000-0000-00008D3D0000}"/>
    <cellStyle name="Normal 194 4 2" xfId="15794" xr:uid="{00000000-0005-0000-0000-00008E3D0000}"/>
    <cellStyle name="Normal 194 4 2 2" xfId="15795" xr:uid="{00000000-0005-0000-0000-00008F3D0000}"/>
    <cellStyle name="Normal 194 4 2 2 2" xfId="15796" xr:uid="{00000000-0005-0000-0000-0000903D0000}"/>
    <cellStyle name="Normal 194 4 2 3" xfId="15797" xr:uid="{00000000-0005-0000-0000-0000913D0000}"/>
    <cellStyle name="Normal 194 4 2 3 2" xfId="15798" xr:uid="{00000000-0005-0000-0000-0000923D0000}"/>
    <cellStyle name="Normal 194 4 2 3 2 2" xfId="15799" xr:uid="{00000000-0005-0000-0000-0000933D0000}"/>
    <cellStyle name="Normal 194 4 2 3 3" xfId="15800" xr:uid="{00000000-0005-0000-0000-0000943D0000}"/>
    <cellStyle name="Normal 194 4 2 4" xfId="15801" xr:uid="{00000000-0005-0000-0000-0000953D0000}"/>
    <cellStyle name="Normal 194 4 3" xfId="15802" xr:uid="{00000000-0005-0000-0000-0000963D0000}"/>
    <cellStyle name="Normal 194 4 3 2" xfId="15803" xr:uid="{00000000-0005-0000-0000-0000973D0000}"/>
    <cellStyle name="Normal 194 4 3 2 2" xfId="15804" xr:uid="{00000000-0005-0000-0000-0000983D0000}"/>
    <cellStyle name="Normal 194 4 3 3" xfId="15805" xr:uid="{00000000-0005-0000-0000-0000993D0000}"/>
    <cellStyle name="Normal 194 4 4" xfId="15806" xr:uid="{00000000-0005-0000-0000-00009A3D0000}"/>
    <cellStyle name="Normal 194 4 4 2" xfId="15807" xr:uid="{00000000-0005-0000-0000-00009B3D0000}"/>
    <cellStyle name="Normal 194 4 4 2 2" xfId="15808" xr:uid="{00000000-0005-0000-0000-00009C3D0000}"/>
    <cellStyle name="Normal 194 4 4 3" xfId="15809" xr:uid="{00000000-0005-0000-0000-00009D3D0000}"/>
    <cellStyle name="Normal 194 4 5" xfId="15810" xr:uid="{00000000-0005-0000-0000-00009E3D0000}"/>
    <cellStyle name="Normal 194 4 5 2" xfId="15811" xr:uid="{00000000-0005-0000-0000-00009F3D0000}"/>
    <cellStyle name="Normal 194 4 5 2 2" xfId="15812" xr:uid="{00000000-0005-0000-0000-0000A03D0000}"/>
    <cellStyle name="Normal 194 4 5 3" xfId="15813" xr:uid="{00000000-0005-0000-0000-0000A13D0000}"/>
    <cellStyle name="Normal 194 4 6" xfId="15814" xr:uid="{00000000-0005-0000-0000-0000A23D0000}"/>
    <cellStyle name="Normal 194 5" xfId="15815" xr:uid="{00000000-0005-0000-0000-0000A33D0000}"/>
    <cellStyle name="Normal 194 5 2" xfId="15816" xr:uid="{00000000-0005-0000-0000-0000A43D0000}"/>
    <cellStyle name="Normal 194 5 2 2" xfId="15817" xr:uid="{00000000-0005-0000-0000-0000A53D0000}"/>
    <cellStyle name="Normal 194 5 3" xfId="15818" xr:uid="{00000000-0005-0000-0000-0000A63D0000}"/>
    <cellStyle name="Normal 194 6" xfId="15819" xr:uid="{00000000-0005-0000-0000-0000A73D0000}"/>
    <cellStyle name="Normal 194 6 2" xfId="15820" xr:uid="{00000000-0005-0000-0000-0000A83D0000}"/>
    <cellStyle name="Normal 194 6 2 2" xfId="15821" xr:uid="{00000000-0005-0000-0000-0000A93D0000}"/>
    <cellStyle name="Normal 194 6 3" xfId="15822" xr:uid="{00000000-0005-0000-0000-0000AA3D0000}"/>
    <cellStyle name="Normal 194 7" xfId="15823" xr:uid="{00000000-0005-0000-0000-0000AB3D0000}"/>
    <cellStyle name="Normal 194 7 2" xfId="15824" xr:uid="{00000000-0005-0000-0000-0000AC3D0000}"/>
    <cellStyle name="Normal 194 7 2 2" xfId="15825" xr:uid="{00000000-0005-0000-0000-0000AD3D0000}"/>
    <cellStyle name="Normal 194 7 3" xfId="15826" xr:uid="{00000000-0005-0000-0000-0000AE3D0000}"/>
    <cellStyle name="Normal 194 8" xfId="15827" xr:uid="{00000000-0005-0000-0000-0000AF3D0000}"/>
    <cellStyle name="Normal 195" xfId="15828" xr:uid="{00000000-0005-0000-0000-0000B03D0000}"/>
    <cellStyle name="Normal 195 2" xfId="15829" xr:uid="{00000000-0005-0000-0000-0000B13D0000}"/>
    <cellStyle name="Normal 195 2 2" xfId="15830" xr:uid="{00000000-0005-0000-0000-0000B23D0000}"/>
    <cellStyle name="Normal 195 2 2 2" xfId="15831" xr:uid="{00000000-0005-0000-0000-0000B33D0000}"/>
    <cellStyle name="Normal 195 2 2 2 2" xfId="15832" xr:uid="{00000000-0005-0000-0000-0000B43D0000}"/>
    <cellStyle name="Normal 195 2 2 3" xfId="15833" xr:uid="{00000000-0005-0000-0000-0000B53D0000}"/>
    <cellStyle name="Normal 195 2 2 3 2" xfId="15834" xr:uid="{00000000-0005-0000-0000-0000B63D0000}"/>
    <cellStyle name="Normal 195 2 2 3 2 2" xfId="15835" xr:uid="{00000000-0005-0000-0000-0000B73D0000}"/>
    <cellStyle name="Normal 195 2 2 3 3" xfId="15836" xr:uid="{00000000-0005-0000-0000-0000B83D0000}"/>
    <cellStyle name="Normal 195 2 2 4" xfId="15837" xr:uid="{00000000-0005-0000-0000-0000B93D0000}"/>
    <cellStyle name="Normal 195 2 2 4 2" xfId="15838" xr:uid="{00000000-0005-0000-0000-0000BA3D0000}"/>
    <cellStyle name="Normal 195 2 2 4 2 2" xfId="15839" xr:uid="{00000000-0005-0000-0000-0000BB3D0000}"/>
    <cellStyle name="Normal 195 2 2 4 3" xfId="15840" xr:uid="{00000000-0005-0000-0000-0000BC3D0000}"/>
    <cellStyle name="Normal 195 2 2 5" xfId="15841" xr:uid="{00000000-0005-0000-0000-0000BD3D0000}"/>
    <cellStyle name="Normal 195 2 3" xfId="15842" xr:uid="{00000000-0005-0000-0000-0000BE3D0000}"/>
    <cellStyle name="Normal 195 2 3 2" xfId="15843" xr:uid="{00000000-0005-0000-0000-0000BF3D0000}"/>
    <cellStyle name="Normal 195 2 3 2 2" xfId="15844" xr:uid="{00000000-0005-0000-0000-0000C03D0000}"/>
    <cellStyle name="Normal 195 2 3 2 2 2" xfId="15845" xr:uid="{00000000-0005-0000-0000-0000C13D0000}"/>
    <cellStyle name="Normal 195 2 3 2 3" xfId="15846" xr:uid="{00000000-0005-0000-0000-0000C23D0000}"/>
    <cellStyle name="Normal 195 2 3 2 3 2" xfId="15847" xr:uid="{00000000-0005-0000-0000-0000C33D0000}"/>
    <cellStyle name="Normal 195 2 3 2 3 2 2" xfId="15848" xr:uid="{00000000-0005-0000-0000-0000C43D0000}"/>
    <cellStyle name="Normal 195 2 3 2 3 3" xfId="15849" xr:uid="{00000000-0005-0000-0000-0000C53D0000}"/>
    <cellStyle name="Normal 195 2 3 2 4" xfId="15850" xr:uid="{00000000-0005-0000-0000-0000C63D0000}"/>
    <cellStyle name="Normal 195 2 3 3" xfId="15851" xr:uid="{00000000-0005-0000-0000-0000C73D0000}"/>
    <cellStyle name="Normal 195 2 3 3 2" xfId="15852" xr:uid="{00000000-0005-0000-0000-0000C83D0000}"/>
    <cellStyle name="Normal 195 2 3 3 2 2" xfId="15853" xr:uid="{00000000-0005-0000-0000-0000C93D0000}"/>
    <cellStyle name="Normal 195 2 3 3 3" xfId="15854" xr:uid="{00000000-0005-0000-0000-0000CA3D0000}"/>
    <cellStyle name="Normal 195 2 3 4" xfId="15855" xr:uid="{00000000-0005-0000-0000-0000CB3D0000}"/>
    <cellStyle name="Normal 195 2 3 4 2" xfId="15856" xr:uid="{00000000-0005-0000-0000-0000CC3D0000}"/>
    <cellStyle name="Normal 195 2 3 4 2 2" xfId="15857" xr:uid="{00000000-0005-0000-0000-0000CD3D0000}"/>
    <cellStyle name="Normal 195 2 3 4 3" xfId="15858" xr:uid="{00000000-0005-0000-0000-0000CE3D0000}"/>
    <cellStyle name="Normal 195 2 3 5" xfId="15859" xr:uid="{00000000-0005-0000-0000-0000CF3D0000}"/>
    <cellStyle name="Normal 195 2 3 5 2" xfId="15860" xr:uid="{00000000-0005-0000-0000-0000D03D0000}"/>
    <cellStyle name="Normal 195 2 3 5 2 2" xfId="15861" xr:uid="{00000000-0005-0000-0000-0000D13D0000}"/>
    <cellStyle name="Normal 195 2 3 5 3" xfId="15862" xr:uid="{00000000-0005-0000-0000-0000D23D0000}"/>
    <cellStyle name="Normal 195 2 3 6" xfId="15863" xr:uid="{00000000-0005-0000-0000-0000D33D0000}"/>
    <cellStyle name="Normal 195 2 4" xfId="15864" xr:uid="{00000000-0005-0000-0000-0000D43D0000}"/>
    <cellStyle name="Normal 195 2 4 2" xfId="15865" xr:uid="{00000000-0005-0000-0000-0000D53D0000}"/>
    <cellStyle name="Normal 195 2 4 2 2" xfId="15866" xr:uid="{00000000-0005-0000-0000-0000D63D0000}"/>
    <cellStyle name="Normal 195 2 4 3" xfId="15867" xr:uid="{00000000-0005-0000-0000-0000D73D0000}"/>
    <cellStyle name="Normal 195 2 5" xfId="15868" xr:uid="{00000000-0005-0000-0000-0000D83D0000}"/>
    <cellStyle name="Normal 195 2 5 2" xfId="15869" xr:uid="{00000000-0005-0000-0000-0000D93D0000}"/>
    <cellStyle name="Normal 195 2 5 2 2" xfId="15870" xr:uid="{00000000-0005-0000-0000-0000DA3D0000}"/>
    <cellStyle name="Normal 195 2 5 3" xfId="15871" xr:uid="{00000000-0005-0000-0000-0000DB3D0000}"/>
    <cellStyle name="Normal 195 2 6" xfId="15872" xr:uid="{00000000-0005-0000-0000-0000DC3D0000}"/>
    <cellStyle name="Normal 195 2 6 2" xfId="15873" xr:uid="{00000000-0005-0000-0000-0000DD3D0000}"/>
    <cellStyle name="Normal 195 2 6 2 2" xfId="15874" xr:uid="{00000000-0005-0000-0000-0000DE3D0000}"/>
    <cellStyle name="Normal 195 2 6 3" xfId="15875" xr:uid="{00000000-0005-0000-0000-0000DF3D0000}"/>
    <cellStyle name="Normal 195 2 7" xfId="15876" xr:uid="{00000000-0005-0000-0000-0000E03D0000}"/>
    <cellStyle name="Normal 195 3" xfId="15877" xr:uid="{00000000-0005-0000-0000-0000E13D0000}"/>
    <cellStyle name="Normal 195 3 2" xfId="15878" xr:uid="{00000000-0005-0000-0000-0000E23D0000}"/>
    <cellStyle name="Normal 195 3 2 2" xfId="15879" xr:uid="{00000000-0005-0000-0000-0000E33D0000}"/>
    <cellStyle name="Normal 195 3 3" xfId="15880" xr:uid="{00000000-0005-0000-0000-0000E43D0000}"/>
    <cellStyle name="Normal 195 3 3 2" xfId="15881" xr:uid="{00000000-0005-0000-0000-0000E53D0000}"/>
    <cellStyle name="Normal 195 3 3 2 2" xfId="15882" xr:uid="{00000000-0005-0000-0000-0000E63D0000}"/>
    <cellStyle name="Normal 195 3 3 3" xfId="15883" xr:uid="{00000000-0005-0000-0000-0000E73D0000}"/>
    <cellStyle name="Normal 195 3 4" xfId="15884" xr:uid="{00000000-0005-0000-0000-0000E83D0000}"/>
    <cellStyle name="Normal 195 3 4 2" xfId="15885" xr:uid="{00000000-0005-0000-0000-0000E93D0000}"/>
    <cellStyle name="Normal 195 3 4 2 2" xfId="15886" xr:uid="{00000000-0005-0000-0000-0000EA3D0000}"/>
    <cellStyle name="Normal 195 3 4 3" xfId="15887" xr:uid="{00000000-0005-0000-0000-0000EB3D0000}"/>
    <cellStyle name="Normal 195 3 5" xfId="15888" xr:uid="{00000000-0005-0000-0000-0000EC3D0000}"/>
    <cellStyle name="Normal 195 4" xfId="15889" xr:uid="{00000000-0005-0000-0000-0000ED3D0000}"/>
    <cellStyle name="Normal 195 4 2" xfId="15890" xr:uid="{00000000-0005-0000-0000-0000EE3D0000}"/>
    <cellStyle name="Normal 195 4 2 2" xfId="15891" xr:uid="{00000000-0005-0000-0000-0000EF3D0000}"/>
    <cellStyle name="Normal 195 4 2 2 2" xfId="15892" xr:uid="{00000000-0005-0000-0000-0000F03D0000}"/>
    <cellStyle name="Normal 195 4 2 3" xfId="15893" xr:uid="{00000000-0005-0000-0000-0000F13D0000}"/>
    <cellStyle name="Normal 195 4 2 3 2" xfId="15894" xr:uid="{00000000-0005-0000-0000-0000F23D0000}"/>
    <cellStyle name="Normal 195 4 2 3 2 2" xfId="15895" xr:uid="{00000000-0005-0000-0000-0000F33D0000}"/>
    <cellStyle name="Normal 195 4 2 3 3" xfId="15896" xr:uid="{00000000-0005-0000-0000-0000F43D0000}"/>
    <cellStyle name="Normal 195 4 2 4" xfId="15897" xr:uid="{00000000-0005-0000-0000-0000F53D0000}"/>
    <cellStyle name="Normal 195 4 3" xfId="15898" xr:uid="{00000000-0005-0000-0000-0000F63D0000}"/>
    <cellStyle name="Normal 195 4 3 2" xfId="15899" xr:uid="{00000000-0005-0000-0000-0000F73D0000}"/>
    <cellStyle name="Normal 195 4 3 2 2" xfId="15900" xr:uid="{00000000-0005-0000-0000-0000F83D0000}"/>
    <cellStyle name="Normal 195 4 3 3" xfId="15901" xr:uid="{00000000-0005-0000-0000-0000F93D0000}"/>
    <cellStyle name="Normal 195 4 4" xfId="15902" xr:uid="{00000000-0005-0000-0000-0000FA3D0000}"/>
    <cellStyle name="Normal 195 4 4 2" xfId="15903" xr:uid="{00000000-0005-0000-0000-0000FB3D0000}"/>
    <cellStyle name="Normal 195 4 4 2 2" xfId="15904" xr:uid="{00000000-0005-0000-0000-0000FC3D0000}"/>
    <cellStyle name="Normal 195 4 4 3" xfId="15905" xr:uid="{00000000-0005-0000-0000-0000FD3D0000}"/>
    <cellStyle name="Normal 195 4 5" xfId="15906" xr:uid="{00000000-0005-0000-0000-0000FE3D0000}"/>
    <cellStyle name="Normal 195 4 5 2" xfId="15907" xr:uid="{00000000-0005-0000-0000-0000FF3D0000}"/>
    <cellStyle name="Normal 195 4 5 2 2" xfId="15908" xr:uid="{00000000-0005-0000-0000-0000003E0000}"/>
    <cellStyle name="Normal 195 4 5 3" xfId="15909" xr:uid="{00000000-0005-0000-0000-0000013E0000}"/>
    <cellStyle name="Normal 195 4 6" xfId="15910" xr:uid="{00000000-0005-0000-0000-0000023E0000}"/>
    <cellStyle name="Normal 195 5" xfId="15911" xr:uid="{00000000-0005-0000-0000-0000033E0000}"/>
    <cellStyle name="Normal 195 5 2" xfId="15912" xr:uid="{00000000-0005-0000-0000-0000043E0000}"/>
    <cellStyle name="Normal 195 5 2 2" xfId="15913" xr:uid="{00000000-0005-0000-0000-0000053E0000}"/>
    <cellStyle name="Normal 195 5 3" xfId="15914" xr:uid="{00000000-0005-0000-0000-0000063E0000}"/>
    <cellStyle name="Normal 195 6" xfId="15915" xr:uid="{00000000-0005-0000-0000-0000073E0000}"/>
    <cellStyle name="Normal 195 6 2" xfId="15916" xr:uid="{00000000-0005-0000-0000-0000083E0000}"/>
    <cellStyle name="Normal 195 6 2 2" xfId="15917" xr:uid="{00000000-0005-0000-0000-0000093E0000}"/>
    <cellStyle name="Normal 195 6 3" xfId="15918" xr:uid="{00000000-0005-0000-0000-00000A3E0000}"/>
    <cellStyle name="Normal 195 7" xfId="15919" xr:uid="{00000000-0005-0000-0000-00000B3E0000}"/>
    <cellStyle name="Normal 195 7 2" xfId="15920" xr:uid="{00000000-0005-0000-0000-00000C3E0000}"/>
    <cellStyle name="Normal 195 7 2 2" xfId="15921" xr:uid="{00000000-0005-0000-0000-00000D3E0000}"/>
    <cellStyle name="Normal 195 7 3" xfId="15922" xr:uid="{00000000-0005-0000-0000-00000E3E0000}"/>
    <cellStyle name="Normal 195 8" xfId="15923" xr:uid="{00000000-0005-0000-0000-00000F3E0000}"/>
    <cellStyle name="Normal 196" xfId="15924" xr:uid="{00000000-0005-0000-0000-0000103E0000}"/>
    <cellStyle name="Normal 196 2" xfId="15925" xr:uid="{00000000-0005-0000-0000-0000113E0000}"/>
    <cellStyle name="Normal 196 2 2" xfId="15926" xr:uid="{00000000-0005-0000-0000-0000123E0000}"/>
    <cellStyle name="Normal 196 2 2 2" xfId="15927" xr:uid="{00000000-0005-0000-0000-0000133E0000}"/>
    <cellStyle name="Normal 196 2 2 2 2" xfId="15928" xr:uid="{00000000-0005-0000-0000-0000143E0000}"/>
    <cellStyle name="Normal 196 2 2 3" xfId="15929" xr:uid="{00000000-0005-0000-0000-0000153E0000}"/>
    <cellStyle name="Normal 196 2 2 3 2" xfId="15930" xr:uid="{00000000-0005-0000-0000-0000163E0000}"/>
    <cellStyle name="Normal 196 2 2 3 2 2" xfId="15931" xr:uid="{00000000-0005-0000-0000-0000173E0000}"/>
    <cellStyle name="Normal 196 2 2 3 3" xfId="15932" xr:uid="{00000000-0005-0000-0000-0000183E0000}"/>
    <cellStyle name="Normal 196 2 2 4" xfId="15933" xr:uid="{00000000-0005-0000-0000-0000193E0000}"/>
    <cellStyle name="Normal 196 2 2 4 2" xfId="15934" xr:uid="{00000000-0005-0000-0000-00001A3E0000}"/>
    <cellStyle name="Normal 196 2 2 4 2 2" xfId="15935" xr:uid="{00000000-0005-0000-0000-00001B3E0000}"/>
    <cellStyle name="Normal 196 2 2 4 3" xfId="15936" xr:uid="{00000000-0005-0000-0000-00001C3E0000}"/>
    <cellStyle name="Normal 196 2 2 5" xfId="15937" xr:uid="{00000000-0005-0000-0000-00001D3E0000}"/>
    <cellStyle name="Normal 196 2 3" xfId="15938" xr:uid="{00000000-0005-0000-0000-00001E3E0000}"/>
    <cellStyle name="Normal 196 2 3 2" xfId="15939" xr:uid="{00000000-0005-0000-0000-00001F3E0000}"/>
    <cellStyle name="Normal 196 2 3 2 2" xfId="15940" xr:uid="{00000000-0005-0000-0000-0000203E0000}"/>
    <cellStyle name="Normal 196 2 3 2 2 2" xfId="15941" xr:uid="{00000000-0005-0000-0000-0000213E0000}"/>
    <cellStyle name="Normal 196 2 3 2 3" xfId="15942" xr:uid="{00000000-0005-0000-0000-0000223E0000}"/>
    <cellStyle name="Normal 196 2 3 2 3 2" xfId="15943" xr:uid="{00000000-0005-0000-0000-0000233E0000}"/>
    <cellStyle name="Normal 196 2 3 2 3 2 2" xfId="15944" xr:uid="{00000000-0005-0000-0000-0000243E0000}"/>
    <cellStyle name="Normal 196 2 3 2 3 3" xfId="15945" xr:uid="{00000000-0005-0000-0000-0000253E0000}"/>
    <cellStyle name="Normal 196 2 3 2 4" xfId="15946" xr:uid="{00000000-0005-0000-0000-0000263E0000}"/>
    <cellStyle name="Normal 196 2 3 3" xfId="15947" xr:uid="{00000000-0005-0000-0000-0000273E0000}"/>
    <cellStyle name="Normal 196 2 3 3 2" xfId="15948" xr:uid="{00000000-0005-0000-0000-0000283E0000}"/>
    <cellStyle name="Normal 196 2 3 3 2 2" xfId="15949" xr:uid="{00000000-0005-0000-0000-0000293E0000}"/>
    <cellStyle name="Normal 196 2 3 3 3" xfId="15950" xr:uid="{00000000-0005-0000-0000-00002A3E0000}"/>
    <cellStyle name="Normal 196 2 3 4" xfId="15951" xr:uid="{00000000-0005-0000-0000-00002B3E0000}"/>
    <cellStyle name="Normal 196 2 3 4 2" xfId="15952" xr:uid="{00000000-0005-0000-0000-00002C3E0000}"/>
    <cellStyle name="Normal 196 2 3 4 2 2" xfId="15953" xr:uid="{00000000-0005-0000-0000-00002D3E0000}"/>
    <cellStyle name="Normal 196 2 3 4 3" xfId="15954" xr:uid="{00000000-0005-0000-0000-00002E3E0000}"/>
    <cellStyle name="Normal 196 2 3 5" xfId="15955" xr:uid="{00000000-0005-0000-0000-00002F3E0000}"/>
    <cellStyle name="Normal 196 2 3 5 2" xfId="15956" xr:uid="{00000000-0005-0000-0000-0000303E0000}"/>
    <cellStyle name="Normal 196 2 3 5 2 2" xfId="15957" xr:uid="{00000000-0005-0000-0000-0000313E0000}"/>
    <cellStyle name="Normal 196 2 3 5 3" xfId="15958" xr:uid="{00000000-0005-0000-0000-0000323E0000}"/>
    <cellStyle name="Normal 196 2 3 6" xfId="15959" xr:uid="{00000000-0005-0000-0000-0000333E0000}"/>
    <cellStyle name="Normal 196 2 4" xfId="15960" xr:uid="{00000000-0005-0000-0000-0000343E0000}"/>
    <cellStyle name="Normal 196 2 4 2" xfId="15961" xr:uid="{00000000-0005-0000-0000-0000353E0000}"/>
    <cellStyle name="Normal 196 2 4 2 2" xfId="15962" xr:uid="{00000000-0005-0000-0000-0000363E0000}"/>
    <cellStyle name="Normal 196 2 4 3" xfId="15963" xr:uid="{00000000-0005-0000-0000-0000373E0000}"/>
    <cellStyle name="Normal 196 2 5" xfId="15964" xr:uid="{00000000-0005-0000-0000-0000383E0000}"/>
    <cellStyle name="Normal 196 2 5 2" xfId="15965" xr:uid="{00000000-0005-0000-0000-0000393E0000}"/>
    <cellStyle name="Normal 196 2 5 2 2" xfId="15966" xr:uid="{00000000-0005-0000-0000-00003A3E0000}"/>
    <cellStyle name="Normal 196 2 5 3" xfId="15967" xr:uid="{00000000-0005-0000-0000-00003B3E0000}"/>
    <cellStyle name="Normal 196 2 6" xfId="15968" xr:uid="{00000000-0005-0000-0000-00003C3E0000}"/>
    <cellStyle name="Normal 196 2 6 2" xfId="15969" xr:uid="{00000000-0005-0000-0000-00003D3E0000}"/>
    <cellStyle name="Normal 196 2 6 2 2" xfId="15970" xr:uid="{00000000-0005-0000-0000-00003E3E0000}"/>
    <cellStyle name="Normal 196 2 6 3" xfId="15971" xr:uid="{00000000-0005-0000-0000-00003F3E0000}"/>
    <cellStyle name="Normal 196 2 7" xfId="15972" xr:uid="{00000000-0005-0000-0000-0000403E0000}"/>
    <cellStyle name="Normal 196 3" xfId="15973" xr:uid="{00000000-0005-0000-0000-0000413E0000}"/>
    <cellStyle name="Normal 196 3 2" xfId="15974" xr:uid="{00000000-0005-0000-0000-0000423E0000}"/>
    <cellStyle name="Normal 196 3 2 2" xfId="15975" xr:uid="{00000000-0005-0000-0000-0000433E0000}"/>
    <cellStyle name="Normal 196 3 3" xfId="15976" xr:uid="{00000000-0005-0000-0000-0000443E0000}"/>
    <cellStyle name="Normal 196 3 3 2" xfId="15977" xr:uid="{00000000-0005-0000-0000-0000453E0000}"/>
    <cellStyle name="Normal 196 3 3 2 2" xfId="15978" xr:uid="{00000000-0005-0000-0000-0000463E0000}"/>
    <cellStyle name="Normal 196 3 3 3" xfId="15979" xr:uid="{00000000-0005-0000-0000-0000473E0000}"/>
    <cellStyle name="Normal 196 3 4" xfId="15980" xr:uid="{00000000-0005-0000-0000-0000483E0000}"/>
    <cellStyle name="Normal 196 3 4 2" xfId="15981" xr:uid="{00000000-0005-0000-0000-0000493E0000}"/>
    <cellStyle name="Normal 196 3 4 2 2" xfId="15982" xr:uid="{00000000-0005-0000-0000-00004A3E0000}"/>
    <cellStyle name="Normal 196 3 4 3" xfId="15983" xr:uid="{00000000-0005-0000-0000-00004B3E0000}"/>
    <cellStyle name="Normal 196 3 5" xfId="15984" xr:uid="{00000000-0005-0000-0000-00004C3E0000}"/>
    <cellStyle name="Normal 196 4" xfId="15985" xr:uid="{00000000-0005-0000-0000-00004D3E0000}"/>
    <cellStyle name="Normal 196 4 2" xfId="15986" xr:uid="{00000000-0005-0000-0000-00004E3E0000}"/>
    <cellStyle name="Normal 196 4 2 2" xfId="15987" xr:uid="{00000000-0005-0000-0000-00004F3E0000}"/>
    <cellStyle name="Normal 196 4 2 2 2" xfId="15988" xr:uid="{00000000-0005-0000-0000-0000503E0000}"/>
    <cellStyle name="Normal 196 4 2 3" xfId="15989" xr:uid="{00000000-0005-0000-0000-0000513E0000}"/>
    <cellStyle name="Normal 196 4 2 3 2" xfId="15990" xr:uid="{00000000-0005-0000-0000-0000523E0000}"/>
    <cellStyle name="Normal 196 4 2 3 2 2" xfId="15991" xr:uid="{00000000-0005-0000-0000-0000533E0000}"/>
    <cellStyle name="Normal 196 4 2 3 3" xfId="15992" xr:uid="{00000000-0005-0000-0000-0000543E0000}"/>
    <cellStyle name="Normal 196 4 2 4" xfId="15993" xr:uid="{00000000-0005-0000-0000-0000553E0000}"/>
    <cellStyle name="Normal 196 4 3" xfId="15994" xr:uid="{00000000-0005-0000-0000-0000563E0000}"/>
    <cellStyle name="Normal 196 4 3 2" xfId="15995" xr:uid="{00000000-0005-0000-0000-0000573E0000}"/>
    <cellStyle name="Normal 196 4 3 2 2" xfId="15996" xr:uid="{00000000-0005-0000-0000-0000583E0000}"/>
    <cellStyle name="Normal 196 4 3 3" xfId="15997" xr:uid="{00000000-0005-0000-0000-0000593E0000}"/>
    <cellStyle name="Normal 196 4 4" xfId="15998" xr:uid="{00000000-0005-0000-0000-00005A3E0000}"/>
    <cellStyle name="Normal 196 4 4 2" xfId="15999" xr:uid="{00000000-0005-0000-0000-00005B3E0000}"/>
    <cellStyle name="Normal 196 4 4 2 2" xfId="16000" xr:uid="{00000000-0005-0000-0000-00005C3E0000}"/>
    <cellStyle name="Normal 196 4 4 3" xfId="16001" xr:uid="{00000000-0005-0000-0000-00005D3E0000}"/>
    <cellStyle name="Normal 196 4 5" xfId="16002" xr:uid="{00000000-0005-0000-0000-00005E3E0000}"/>
    <cellStyle name="Normal 196 4 5 2" xfId="16003" xr:uid="{00000000-0005-0000-0000-00005F3E0000}"/>
    <cellStyle name="Normal 196 4 5 2 2" xfId="16004" xr:uid="{00000000-0005-0000-0000-0000603E0000}"/>
    <cellStyle name="Normal 196 4 5 3" xfId="16005" xr:uid="{00000000-0005-0000-0000-0000613E0000}"/>
    <cellStyle name="Normal 196 4 6" xfId="16006" xr:uid="{00000000-0005-0000-0000-0000623E0000}"/>
    <cellStyle name="Normal 196 5" xfId="16007" xr:uid="{00000000-0005-0000-0000-0000633E0000}"/>
    <cellStyle name="Normal 196 5 2" xfId="16008" xr:uid="{00000000-0005-0000-0000-0000643E0000}"/>
    <cellStyle name="Normal 196 5 2 2" xfId="16009" xr:uid="{00000000-0005-0000-0000-0000653E0000}"/>
    <cellStyle name="Normal 196 5 3" xfId="16010" xr:uid="{00000000-0005-0000-0000-0000663E0000}"/>
    <cellStyle name="Normal 196 6" xfId="16011" xr:uid="{00000000-0005-0000-0000-0000673E0000}"/>
    <cellStyle name="Normal 196 6 2" xfId="16012" xr:uid="{00000000-0005-0000-0000-0000683E0000}"/>
    <cellStyle name="Normal 196 6 2 2" xfId="16013" xr:uid="{00000000-0005-0000-0000-0000693E0000}"/>
    <cellStyle name="Normal 196 6 3" xfId="16014" xr:uid="{00000000-0005-0000-0000-00006A3E0000}"/>
    <cellStyle name="Normal 196 7" xfId="16015" xr:uid="{00000000-0005-0000-0000-00006B3E0000}"/>
    <cellStyle name="Normal 196 7 2" xfId="16016" xr:uid="{00000000-0005-0000-0000-00006C3E0000}"/>
    <cellStyle name="Normal 196 7 2 2" xfId="16017" xr:uid="{00000000-0005-0000-0000-00006D3E0000}"/>
    <cellStyle name="Normal 196 7 3" xfId="16018" xr:uid="{00000000-0005-0000-0000-00006E3E0000}"/>
    <cellStyle name="Normal 196 8" xfId="16019" xr:uid="{00000000-0005-0000-0000-00006F3E0000}"/>
    <cellStyle name="Normal 197" xfId="16020" xr:uid="{00000000-0005-0000-0000-0000703E0000}"/>
    <cellStyle name="Normal 197 2" xfId="16021" xr:uid="{00000000-0005-0000-0000-0000713E0000}"/>
    <cellStyle name="Normal 197 2 2" xfId="16022" xr:uid="{00000000-0005-0000-0000-0000723E0000}"/>
    <cellStyle name="Normal 197 2 2 2" xfId="16023" xr:uid="{00000000-0005-0000-0000-0000733E0000}"/>
    <cellStyle name="Normal 197 2 2 2 2" xfId="16024" xr:uid="{00000000-0005-0000-0000-0000743E0000}"/>
    <cellStyle name="Normal 197 2 2 3" xfId="16025" xr:uid="{00000000-0005-0000-0000-0000753E0000}"/>
    <cellStyle name="Normal 197 2 2 3 2" xfId="16026" xr:uid="{00000000-0005-0000-0000-0000763E0000}"/>
    <cellStyle name="Normal 197 2 2 3 2 2" xfId="16027" xr:uid="{00000000-0005-0000-0000-0000773E0000}"/>
    <cellStyle name="Normal 197 2 2 3 3" xfId="16028" xr:uid="{00000000-0005-0000-0000-0000783E0000}"/>
    <cellStyle name="Normal 197 2 2 4" xfId="16029" xr:uid="{00000000-0005-0000-0000-0000793E0000}"/>
    <cellStyle name="Normal 197 2 2 4 2" xfId="16030" xr:uid="{00000000-0005-0000-0000-00007A3E0000}"/>
    <cellStyle name="Normal 197 2 2 4 2 2" xfId="16031" xr:uid="{00000000-0005-0000-0000-00007B3E0000}"/>
    <cellStyle name="Normal 197 2 2 4 3" xfId="16032" xr:uid="{00000000-0005-0000-0000-00007C3E0000}"/>
    <cellStyle name="Normal 197 2 2 5" xfId="16033" xr:uid="{00000000-0005-0000-0000-00007D3E0000}"/>
    <cellStyle name="Normal 197 2 3" xfId="16034" xr:uid="{00000000-0005-0000-0000-00007E3E0000}"/>
    <cellStyle name="Normal 197 2 3 2" xfId="16035" xr:uid="{00000000-0005-0000-0000-00007F3E0000}"/>
    <cellStyle name="Normal 197 2 3 2 2" xfId="16036" xr:uid="{00000000-0005-0000-0000-0000803E0000}"/>
    <cellStyle name="Normal 197 2 3 2 2 2" xfId="16037" xr:uid="{00000000-0005-0000-0000-0000813E0000}"/>
    <cellStyle name="Normal 197 2 3 2 3" xfId="16038" xr:uid="{00000000-0005-0000-0000-0000823E0000}"/>
    <cellStyle name="Normal 197 2 3 2 3 2" xfId="16039" xr:uid="{00000000-0005-0000-0000-0000833E0000}"/>
    <cellStyle name="Normal 197 2 3 2 3 2 2" xfId="16040" xr:uid="{00000000-0005-0000-0000-0000843E0000}"/>
    <cellStyle name="Normal 197 2 3 2 3 3" xfId="16041" xr:uid="{00000000-0005-0000-0000-0000853E0000}"/>
    <cellStyle name="Normal 197 2 3 2 4" xfId="16042" xr:uid="{00000000-0005-0000-0000-0000863E0000}"/>
    <cellStyle name="Normal 197 2 3 3" xfId="16043" xr:uid="{00000000-0005-0000-0000-0000873E0000}"/>
    <cellStyle name="Normal 197 2 3 3 2" xfId="16044" xr:uid="{00000000-0005-0000-0000-0000883E0000}"/>
    <cellStyle name="Normal 197 2 3 3 2 2" xfId="16045" xr:uid="{00000000-0005-0000-0000-0000893E0000}"/>
    <cellStyle name="Normal 197 2 3 3 3" xfId="16046" xr:uid="{00000000-0005-0000-0000-00008A3E0000}"/>
    <cellStyle name="Normal 197 2 3 4" xfId="16047" xr:uid="{00000000-0005-0000-0000-00008B3E0000}"/>
    <cellStyle name="Normal 197 2 3 4 2" xfId="16048" xr:uid="{00000000-0005-0000-0000-00008C3E0000}"/>
    <cellStyle name="Normal 197 2 3 4 2 2" xfId="16049" xr:uid="{00000000-0005-0000-0000-00008D3E0000}"/>
    <cellStyle name="Normal 197 2 3 4 3" xfId="16050" xr:uid="{00000000-0005-0000-0000-00008E3E0000}"/>
    <cellStyle name="Normal 197 2 3 5" xfId="16051" xr:uid="{00000000-0005-0000-0000-00008F3E0000}"/>
    <cellStyle name="Normal 197 2 3 5 2" xfId="16052" xr:uid="{00000000-0005-0000-0000-0000903E0000}"/>
    <cellStyle name="Normal 197 2 3 5 2 2" xfId="16053" xr:uid="{00000000-0005-0000-0000-0000913E0000}"/>
    <cellStyle name="Normal 197 2 3 5 3" xfId="16054" xr:uid="{00000000-0005-0000-0000-0000923E0000}"/>
    <cellStyle name="Normal 197 2 3 6" xfId="16055" xr:uid="{00000000-0005-0000-0000-0000933E0000}"/>
    <cellStyle name="Normal 197 2 4" xfId="16056" xr:uid="{00000000-0005-0000-0000-0000943E0000}"/>
    <cellStyle name="Normal 197 2 4 2" xfId="16057" xr:uid="{00000000-0005-0000-0000-0000953E0000}"/>
    <cellStyle name="Normal 197 2 4 2 2" xfId="16058" xr:uid="{00000000-0005-0000-0000-0000963E0000}"/>
    <cellStyle name="Normal 197 2 4 3" xfId="16059" xr:uid="{00000000-0005-0000-0000-0000973E0000}"/>
    <cellStyle name="Normal 197 2 5" xfId="16060" xr:uid="{00000000-0005-0000-0000-0000983E0000}"/>
    <cellStyle name="Normal 197 2 5 2" xfId="16061" xr:uid="{00000000-0005-0000-0000-0000993E0000}"/>
    <cellStyle name="Normal 197 2 5 2 2" xfId="16062" xr:uid="{00000000-0005-0000-0000-00009A3E0000}"/>
    <cellStyle name="Normal 197 2 5 3" xfId="16063" xr:uid="{00000000-0005-0000-0000-00009B3E0000}"/>
    <cellStyle name="Normal 197 2 6" xfId="16064" xr:uid="{00000000-0005-0000-0000-00009C3E0000}"/>
    <cellStyle name="Normal 197 2 6 2" xfId="16065" xr:uid="{00000000-0005-0000-0000-00009D3E0000}"/>
    <cellStyle name="Normal 197 2 6 2 2" xfId="16066" xr:uid="{00000000-0005-0000-0000-00009E3E0000}"/>
    <cellStyle name="Normal 197 2 6 3" xfId="16067" xr:uid="{00000000-0005-0000-0000-00009F3E0000}"/>
    <cellStyle name="Normal 197 2 7" xfId="16068" xr:uid="{00000000-0005-0000-0000-0000A03E0000}"/>
    <cellStyle name="Normal 197 3" xfId="16069" xr:uid="{00000000-0005-0000-0000-0000A13E0000}"/>
    <cellStyle name="Normal 197 3 2" xfId="16070" xr:uid="{00000000-0005-0000-0000-0000A23E0000}"/>
    <cellStyle name="Normal 197 3 2 2" xfId="16071" xr:uid="{00000000-0005-0000-0000-0000A33E0000}"/>
    <cellStyle name="Normal 197 3 3" xfId="16072" xr:uid="{00000000-0005-0000-0000-0000A43E0000}"/>
    <cellStyle name="Normal 197 3 3 2" xfId="16073" xr:uid="{00000000-0005-0000-0000-0000A53E0000}"/>
    <cellStyle name="Normal 197 3 3 2 2" xfId="16074" xr:uid="{00000000-0005-0000-0000-0000A63E0000}"/>
    <cellStyle name="Normal 197 3 3 3" xfId="16075" xr:uid="{00000000-0005-0000-0000-0000A73E0000}"/>
    <cellStyle name="Normal 197 3 4" xfId="16076" xr:uid="{00000000-0005-0000-0000-0000A83E0000}"/>
    <cellStyle name="Normal 197 3 4 2" xfId="16077" xr:uid="{00000000-0005-0000-0000-0000A93E0000}"/>
    <cellStyle name="Normal 197 3 4 2 2" xfId="16078" xr:uid="{00000000-0005-0000-0000-0000AA3E0000}"/>
    <cellStyle name="Normal 197 3 4 3" xfId="16079" xr:uid="{00000000-0005-0000-0000-0000AB3E0000}"/>
    <cellStyle name="Normal 197 3 5" xfId="16080" xr:uid="{00000000-0005-0000-0000-0000AC3E0000}"/>
    <cellStyle name="Normal 197 4" xfId="16081" xr:uid="{00000000-0005-0000-0000-0000AD3E0000}"/>
    <cellStyle name="Normal 197 4 2" xfId="16082" xr:uid="{00000000-0005-0000-0000-0000AE3E0000}"/>
    <cellStyle name="Normal 197 4 2 2" xfId="16083" xr:uid="{00000000-0005-0000-0000-0000AF3E0000}"/>
    <cellStyle name="Normal 197 4 2 2 2" xfId="16084" xr:uid="{00000000-0005-0000-0000-0000B03E0000}"/>
    <cellStyle name="Normal 197 4 2 3" xfId="16085" xr:uid="{00000000-0005-0000-0000-0000B13E0000}"/>
    <cellStyle name="Normal 197 4 2 3 2" xfId="16086" xr:uid="{00000000-0005-0000-0000-0000B23E0000}"/>
    <cellStyle name="Normal 197 4 2 3 2 2" xfId="16087" xr:uid="{00000000-0005-0000-0000-0000B33E0000}"/>
    <cellStyle name="Normal 197 4 2 3 3" xfId="16088" xr:uid="{00000000-0005-0000-0000-0000B43E0000}"/>
    <cellStyle name="Normal 197 4 2 4" xfId="16089" xr:uid="{00000000-0005-0000-0000-0000B53E0000}"/>
    <cellStyle name="Normal 197 4 3" xfId="16090" xr:uid="{00000000-0005-0000-0000-0000B63E0000}"/>
    <cellStyle name="Normal 197 4 3 2" xfId="16091" xr:uid="{00000000-0005-0000-0000-0000B73E0000}"/>
    <cellStyle name="Normal 197 4 3 2 2" xfId="16092" xr:uid="{00000000-0005-0000-0000-0000B83E0000}"/>
    <cellStyle name="Normal 197 4 3 3" xfId="16093" xr:uid="{00000000-0005-0000-0000-0000B93E0000}"/>
    <cellStyle name="Normal 197 4 4" xfId="16094" xr:uid="{00000000-0005-0000-0000-0000BA3E0000}"/>
    <cellStyle name="Normal 197 4 4 2" xfId="16095" xr:uid="{00000000-0005-0000-0000-0000BB3E0000}"/>
    <cellStyle name="Normal 197 4 4 2 2" xfId="16096" xr:uid="{00000000-0005-0000-0000-0000BC3E0000}"/>
    <cellStyle name="Normal 197 4 4 3" xfId="16097" xr:uid="{00000000-0005-0000-0000-0000BD3E0000}"/>
    <cellStyle name="Normal 197 4 5" xfId="16098" xr:uid="{00000000-0005-0000-0000-0000BE3E0000}"/>
    <cellStyle name="Normal 197 4 5 2" xfId="16099" xr:uid="{00000000-0005-0000-0000-0000BF3E0000}"/>
    <cellStyle name="Normal 197 4 5 2 2" xfId="16100" xr:uid="{00000000-0005-0000-0000-0000C03E0000}"/>
    <cellStyle name="Normal 197 4 5 3" xfId="16101" xr:uid="{00000000-0005-0000-0000-0000C13E0000}"/>
    <cellStyle name="Normal 197 4 6" xfId="16102" xr:uid="{00000000-0005-0000-0000-0000C23E0000}"/>
    <cellStyle name="Normal 197 5" xfId="16103" xr:uid="{00000000-0005-0000-0000-0000C33E0000}"/>
    <cellStyle name="Normal 197 5 2" xfId="16104" xr:uid="{00000000-0005-0000-0000-0000C43E0000}"/>
    <cellStyle name="Normal 197 5 2 2" xfId="16105" xr:uid="{00000000-0005-0000-0000-0000C53E0000}"/>
    <cellStyle name="Normal 197 5 3" xfId="16106" xr:uid="{00000000-0005-0000-0000-0000C63E0000}"/>
    <cellStyle name="Normal 197 6" xfId="16107" xr:uid="{00000000-0005-0000-0000-0000C73E0000}"/>
    <cellStyle name="Normal 197 6 2" xfId="16108" xr:uid="{00000000-0005-0000-0000-0000C83E0000}"/>
    <cellStyle name="Normal 197 6 2 2" xfId="16109" xr:uid="{00000000-0005-0000-0000-0000C93E0000}"/>
    <cellStyle name="Normal 197 6 3" xfId="16110" xr:uid="{00000000-0005-0000-0000-0000CA3E0000}"/>
    <cellStyle name="Normal 197 7" xfId="16111" xr:uid="{00000000-0005-0000-0000-0000CB3E0000}"/>
    <cellStyle name="Normal 197 7 2" xfId="16112" xr:uid="{00000000-0005-0000-0000-0000CC3E0000}"/>
    <cellStyle name="Normal 197 7 2 2" xfId="16113" xr:uid="{00000000-0005-0000-0000-0000CD3E0000}"/>
    <cellStyle name="Normal 197 7 3" xfId="16114" xr:uid="{00000000-0005-0000-0000-0000CE3E0000}"/>
    <cellStyle name="Normal 197 8" xfId="16115" xr:uid="{00000000-0005-0000-0000-0000CF3E0000}"/>
    <cellStyle name="Normal 198" xfId="16116" xr:uid="{00000000-0005-0000-0000-0000D03E0000}"/>
    <cellStyle name="Normal 198 2" xfId="16117" xr:uid="{00000000-0005-0000-0000-0000D13E0000}"/>
    <cellStyle name="Normal 198 2 2" xfId="16118" xr:uid="{00000000-0005-0000-0000-0000D23E0000}"/>
    <cellStyle name="Normal 198 2 2 2" xfId="16119" xr:uid="{00000000-0005-0000-0000-0000D33E0000}"/>
    <cellStyle name="Normal 198 2 2 2 2" xfId="16120" xr:uid="{00000000-0005-0000-0000-0000D43E0000}"/>
    <cellStyle name="Normal 198 2 2 3" xfId="16121" xr:uid="{00000000-0005-0000-0000-0000D53E0000}"/>
    <cellStyle name="Normal 198 2 2 3 2" xfId="16122" xr:uid="{00000000-0005-0000-0000-0000D63E0000}"/>
    <cellStyle name="Normal 198 2 2 3 2 2" xfId="16123" xr:uid="{00000000-0005-0000-0000-0000D73E0000}"/>
    <cellStyle name="Normal 198 2 2 3 3" xfId="16124" xr:uid="{00000000-0005-0000-0000-0000D83E0000}"/>
    <cellStyle name="Normal 198 2 2 4" xfId="16125" xr:uid="{00000000-0005-0000-0000-0000D93E0000}"/>
    <cellStyle name="Normal 198 2 2 4 2" xfId="16126" xr:uid="{00000000-0005-0000-0000-0000DA3E0000}"/>
    <cellStyle name="Normal 198 2 2 4 2 2" xfId="16127" xr:uid="{00000000-0005-0000-0000-0000DB3E0000}"/>
    <cellStyle name="Normal 198 2 2 4 3" xfId="16128" xr:uid="{00000000-0005-0000-0000-0000DC3E0000}"/>
    <cellStyle name="Normal 198 2 2 5" xfId="16129" xr:uid="{00000000-0005-0000-0000-0000DD3E0000}"/>
    <cellStyle name="Normal 198 2 3" xfId="16130" xr:uid="{00000000-0005-0000-0000-0000DE3E0000}"/>
    <cellStyle name="Normal 198 2 3 2" xfId="16131" xr:uid="{00000000-0005-0000-0000-0000DF3E0000}"/>
    <cellStyle name="Normal 198 2 3 2 2" xfId="16132" xr:uid="{00000000-0005-0000-0000-0000E03E0000}"/>
    <cellStyle name="Normal 198 2 3 2 2 2" xfId="16133" xr:uid="{00000000-0005-0000-0000-0000E13E0000}"/>
    <cellStyle name="Normal 198 2 3 2 3" xfId="16134" xr:uid="{00000000-0005-0000-0000-0000E23E0000}"/>
    <cellStyle name="Normal 198 2 3 2 3 2" xfId="16135" xr:uid="{00000000-0005-0000-0000-0000E33E0000}"/>
    <cellStyle name="Normal 198 2 3 2 3 2 2" xfId="16136" xr:uid="{00000000-0005-0000-0000-0000E43E0000}"/>
    <cellStyle name="Normal 198 2 3 2 3 3" xfId="16137" xr:uid="{00000000-0005-0000-0000-0000E53E0000}"/>
    <cellStyle name="Normal 198 2 3 2 4" xfId="16138" xr:uid="{00000000-0005-0000-0000-0000E63E0000}"/>
    <cellStyle name="Normal 198 2 3 3" xfId="16139" xr:uid="{00000000-0005-0000-0000-0000E73E0000}"/>
    <cellStyle name="Normal 198 2 3 3 2" xfId="16140" xr:uid="{00000000-0005-0000-0000-0000E83E0000}"/>
    <cellStyle name="Normal 198 2 3 3 2 2" xfId="16141" xr:uid="{00000000-0005-0000-0000-0000E93E0000}"/>
    <cellStyle name="Normal 198 2 3 3 3" xfId="16142" xr:uid="{00000000-0005-0000-0000-0000EA3E0000}"/>
    <cellStyle name="Normal 198 2 3 4" xfId="16143" xr:uid="{00000000-0005-0000-0000-0000EB3E0000}"/>
    <cellStyle name="Normal 198 2 3 4 2" xfId="16144" xr:uid="{00000000-0005-0000-0000-0000EC3E0000}"/>
    <cellStyle name="Normal 198 2 3 4 2 2" xfId="16145" xr:uid="{00000000-0005-0000-0000-0000ED3E0000}"/>
    <cellStyle name="Normal 198 2 3 4 3" xfId="16146" xr:uid="{00000000-0005-0000-0000-0000EE3E0000}"/>
    <cellStyle name="Normal 198 2 3 5" xfId="16147" xr:uid="{00000000-0005-0000-0000-0000EF3E0000}"/>
    <cellStyle name="Normal 198 2 3 5 2" xfId="16148" xr:uid="{00000000-0005-0000-0000-0000F03E0000}"/>
    <cellStyle name="Normal 198 2 3 5 2 2" xfId="16149" xr:uid="{00000000-0005-0000-0000-0000F13E0000}"/>
    <cellStyle name="Normal 198 2 3 5 3" xfId="16150" xr:uid="{00000000-0005-0000-0000-0000F23E0000}"/>
    <cellStyle name="Normal 198 2 3 6" xfId="16151" xr:uid="{00000000-0005-0000-0000-0000F33E0000}"/>
    <cellStyle name="Normal 198 2 4" xfId="16152" xr:uid="{00000000-0005-0000-0000-0000F43E0000}"/>
    <cellStyle name="Normal 198 2 4 2" xfId="16153" xr:uid="{00000000-0005-0000-0000-0000F53E0000}"/>
    <cellStyle name="Normal 198 2 4 2 2" xfId="16154" xr:uid="{00000000-0005-0000-0000-0000F63E0000}"/>
    <cellStyle name="Normal 198 2 4 3" xfId="16155" xr:uid="{00000000-0005-0000-0000-0000F73E0000}"/>
    <cellStyle name="Normal 198 2 5" xfId="16156" xr:uid="{00000000-0005-0000-0000-0000F83E0000}"/>
    <cellStyle name="Normal 198 2 5 2" xfId="16157" xr:uid="{00000000-0005-0000-0000-0000F93E0000}"/>
    <cellStyle name="Normal 198 2 5 2 2" xfId="16158" xr:uid="{00000000-0005-0000-0000-0000FA3E0000}"/>
    <cellStyle name="Normal 198 2 5 3" xfId="16159" xr:uid="{00000000-0005-0000-0000-0000FB3E0000}"/>
    <cellStyle name="Normal 198 2 6" xfId="16160" xr:uid="{00000000-0005-0000-0000-0000FC3E0000}"/>
    <cellStyle name="Normal 198 2 6 2" xfId="16161" xr:uid="{00000000-0005-0000-0000-0000FD3E0000}"/>
    <cellStyle name="Normal 198 2 6 2 2" xfId="16162" xr:uid="{00000000-0005-0000-0000-0000FE3E0000}"/>
    <cellStyle name="Normal 198 2 6 3" xfId="16163" xr:uid="{00000000-0005-0000-0000-0000FF3E0000}"/>
    <cellStyle name="Normal 198 2 7" xfId="16164" xr:uid="{00000000-0005-0000-0000-0000003F0000}"/>
    <cellStyle name="Normal 198 3" xfId="16165" xr:uid="{00000000-0005-0000-0000-0000013F0000}"/>
    <cellStyle name="Normal 198 3 2" xfId="16166" xr:uid="{00000000-0005-0000-0000-0000023F0000}"/>
    <cellStyle name="Normal 198 3 2 2" xfId="16167" xr:uid="{00000000-0005-0000-0000-0000033F0000}"/>
    <cellStyle name="Normal 198 3 3" xfId="16168" xr:uid="{00000000-0005-0000-0000-0000043F0000}"/>
    <cellStyle name="Normal 198 3 3 2" xfId="16169" xr:uid="{00000000-0005-0000-0000-0000053F0000}"/>
    <cellStyle name="Normal 198 3 3 2 2" xfId="16170" xr:uid="{00000000-0005-0000-0000-0000063F0000}"/>
    <cellStyle name="Normal 198 3 3 3" xfId="16171" xr:uid="{00000000-0005-0000-0000-0000073F0000}"/>
    <cellStyle name="Normal 198 3 4" xfId="16172" xr:uid="{00000000-0005-0000-0000-0000083F0000}"/>
    <cellStyle name="Normal 198 3 4 2" xfId="16173" xr:uid="{00000000-0005-0000-0000-0000093F0000}"/>
    <cellStyle name="Normal 198 3 4 2 2" xfId="16174" xr:uid="{00000000-0005-0000-0000-00000A3F0000}"/>
    <cellStyle name="Normal 198 3 4 3" xfId="16175" xr:uid="{00000000-0005-0000-0000-00000B3F0000}"/>
    <cellStyle name="Normal 198 3 5" xfId="16176" xr:uid="{00000000-0005-0000-0000-00000C3F0000}"/>
    <cellStyle name="Normal 198 4" xfId="16177" xr:uid="{00000000-0005-0000-0000-00000D3F0000}"/>
    <cellStyle name="Normal 198 4 2" xfId="16178" xr:uid="{00000000-0005-0000-0000-00000E3F0000}"/>
    <cellStyle name="Normal 198 4 2 2" xfId="16179" xr:uid="{00000000-0005-0000-0000-00000F3F0000}"/>
    <cellStyle name="Normal 198 4 2 2 2" xfId="16180" xr:uid="{00000000-0005-0000-0000-0000103F0000}"/>
    <cellStyle name="Normal 198 4 2 3" xfId="16181" xr:uid="{00000000-0005-0000-0000-0000113F0000}"/>
    <cellStyle name="Normal 198 4 2 3 2" xfId="16182" xr:uid="{00000000-0005-0000-0000-0000123F0000}"/>
    <cellStyle name="Normal 198 4 2 3 2 2" xfId="16183" xr:uid="{00000000-0005-0000-0000-0000133F0000}"/>
    <cellStyle name="Normal 198 4 2 3 3" xfId="16184" xr:uid="{00000000-0005-0000-0000-0000143F0000}"/>
    <cellStyle name="Normal 198 4 2 4" xfId="16185" xr:uid="{00000000-0005-0000-0000-0000153F0000}"/>
    <cellStyle name="Normal 198 4 3" xfId="16186" xr:uid="{00000000-0005-0000-0000-0000163F0000}"/>
    <cellStyle name="Normal 198 4 3 2" xfId="16187" xr:uid="{00000000-0005-0000-0000-0000173F0000}"/>
    <cellStyle name="Normal 198 4 3 2 2" xfId="16188" xr:uid="{00000000-0005-0000-0000-0000183F0000}"/>
    <cellStyle name="Normal 198 4 3 3" xfId="16189" xr:uid="{00000000-0005-0000-0000-0000193F0000}"/>
    <cellStyle name="Normal 198 4 4" xfId="16190" xr:uid="{00000000-0005-0000-0000-00001A3F0000}"/>
    <cellStyle name="Normal 198 4 4 2" xfId="16191" xr:uid="{00000000-0005-0000-0000-00001B3F0000}"/>
    <cellStyle name="Normal 198 4 4 2 2" xfId="16192" xr:uid="{00000000-0005-0000-0000-00001C3F0000}"/>
    <cellStyle name="Normal 198 4 4 3" xfId="16193" xr:uid="{00000000-0005-0000-0000-00001D3F0000}"/>
    <cellStyle name="Normal 198 4 5" xfId="16194" xr:uid="{00000000-0005-0000-0000-00001E3F0000}"/>
    <cellStyle name="Normal 198 4 5 2" xfId="16195" xr:uid="{00000000-0005-0000-0000-00001F3F0000}"/>
    <cellStyle name="Normal 198 4 5 2 2" xfId="16196" xr:uid="{00000000-0005-0000-0000-0000203F0000}"/>
    <cellStyle name="Normal 198 4 5 3" xfId="16197" xr:uid="{00000000-0005-0000-0000-0000213F0000}"/>
    <cellStyle name="Normal 198 4 6" xfId="16198" xr:uid="{00000000-0005-0000-0000-0000223F0000}"/>
    <cellStyle name="Normal 198 5" xfId="16199" xr:uid="{00000000-0005-0000-0000-0000233F0000}"/>
    <cellStyle name="Normal 198 5 2" xfId="16200" xr:uid="{00000000-0005-0000-0000-0000243F0000}"/>
    <cellStyle name="Normal 198 5 2 2" xfId="16201" xr:uid="{00000000-0005-0000-0000-0000253F0000}"/>
    <cellStyle name="Normal 198 5 3" xfId="16202" xr:uid="{00000000-0005-0000-0000-0000263F0000}"/>
    <cellStyle name="Normal 198 6" xfId="16203" xr:uid="{00000000-0005-0000-0000-0000273F0000}"/>
    <cellStyle name="Normal 198 6 2" xfId="16204" xr:uid="{00000000-0005-0000-0000-0000283F0000}"/>
    <cellStyle name="Normal 198 6 2 2" xfId="16205" xr:uid="{00000000-0005-0000-0000-0000293F0000}"/>
    <cellStyle name="Normal 198 6 3" xfId="16206" xr:uid="{00000000-0005-0000-0000-00002A3F0000}"/>
    <cellStyle name="Normal 198 7" xfId="16207" xr:uid="{00000000-0005-0000-0000-00002B3F0000}"/>
    <cellStyle name="Normal 198 7 2" xfId="16208" xr:uid="{00000000-0005-0000-0000-00002C3F0000}"/>
    <cellStyle name="Normal 198 7 2 2" xfId="16209" xr:uid="{00000000-0005-0000-0000-00002D3F0000}"/>
    <cellStyle name="Normal 198 7 3" xfId="16210" xr:uid="{00000000-0005-0000-0000-00002E3F0000}"/>
    <cellStyle name="Normal 198 8" xfId="16211" xr:uid="{00000000-0005-0000-0000-00002F3F0000}"/>
    <cellStyle name="Normal 199" xfId="16212" xr:uid="{00000000-0005-0000-0000-0000303F0000}"/>
    <cellStyle name="Normal 199 2" xfId="16213" xr:uid="{00000000-0005-0000-0000-0000313F0000}"/>
    <cellStyle name="Normal 199 2 2" xfId="16214" xr:uid="{00000000-0005-0000-0000-0000323F0000}"/>
    <cellStyle name="Normal 199 2 2 2" xfId="16215" xr:uid="{00000000-0005-0000-0000-0000333F0000}"/>
    <cellStyle name="Normal 199 2 2 2 2" xfId="16216" xr:uid="{00000000-0005-0000-0000-0000343F0000}"/>
    <cellStyle name="Normal 199 2 2 3" xfId="16217" xr:uid="{00000000-0005-0000-0000-0000353F0000}"/>
    <cellStyle name="Normal 199 2 2 3 2" xfId="16218" xr:uid="{00000000-0005-0000-0000-0000363F0000}"/>
    <cellStyle name="Normal 199 2 2 3 2 2" xfId="16219" xr:uid="{00000000-0005-0000-0000-0000373F0000}"/>
    <cellStyle name="Normal 199 2 2 3 3" xfId="16220" xr:uid="{00000000-0005-0000-0000-0000383F0000}"/>
    <cellStyle name="Normal 199 2 2 4" xfId="16221" xr:uid="{00000000-0005-0000-0000-0000393F0000}"/>
    <cellStyle name="Normal 199 2 2 4 2" xfId="16222" xr:uid="{00000000-0005-0000-0000-00003A3F0000}"/>
    <cellStyle name="Normal 199 2 2 4 2 2" xfId="16223" xr:uid="{00000000-0005-0000-0000-00003B3F0000}"/>
    <cellStyle name="Normal 199 2 2 4 3" xfId="16224" xr:uid="{00000000-0005-0000-0000-00003C3F0000}"/>
    <cellStyle name="Normal 199 2 2 5" xfId="16225" xr:uid="{00000000-0005-0000-0000-00003D3F0000}"/>
    <cellStyle name="Normal 199 2 3" xfId="16226" xr:uid="{00000000-0005-0000-0000-00003E3F0000}"/>
    <cellStyle name="Normal 199 2 3 2" xfId="16227" xr:uid="{00000000-0005-0000-0000-00003F3F0000}"/>
    <cellStyle name="Normal 199 2 3 2 2" xfId="16228" xr:uid="{00000000-0005-0000-0000-0000403F0000}"/>
    <cellStyle name="Normal 199 2 3 2 2 2" xfId="16229" xr:uid="{00000000-0005-0000-0000-0000413F0000}"/>
    <cellStyle name="Normal 199 2 3 2 3" xfId="16230" xr:uid="{00000000-0005-0000-0000-0000423F0000}"/>
    <cellStyle name="Normal 199 2 3 2 3 2" xfId="16231" xr:uid="{00000000-0005-0000-0000-0000433F0000}"/>
    <cellStyle name="Normal 199 2 3 2 3 2 2" xfId="16232" xr:uid="{00000000-0005-0000-0000-0000443F0000}"/>
    <cellStyle name="Normal 199 2 3 2 3 3" xfId="16233" xr:uid="{00000000-0005-0000-0000-0000453F0000}"/>
    <cellStyle name="Normal 199 2 3 2 4" xfId="16234" xr:uid="{00000000-0005-0000-0000-0000463F0000}"/>
    <cellStyle name="Normal 199 2 3 3" xfId="16235" xr:uid="{00000000-0005-0000-0000-0000473F0000}"/>
    <cellStyle name="Normal 199 2 3 3 2" xfId="16236" xr:uid="{00000000-0005-0000-0000-0000483F0000}"/>
    <cellStyle name="Normal 199 2 3 3 2 2" xfId="16237" xr:uid="{00000000-0005-0000-0000-0000493F0000}"/>
    <cellStyle name="Normal 199 2 3 3 3" xfId="16238" xr:uid="{00000000-0005-0000-0000-00004A3F0000}"/>
    <cellStyle name="Normal 199 2 3 4" xfId="16239" xr:uid="{00000000-0005-0000-0000-00004B3F0000}"/>
    <cellStyle name="Normal 199 2 3 4 2" xfId="16240" xr:uid="{00000000-0005-0000-0000-00004C3F0000}"/>
    <cellStyle name="Normal 199 2 3 4 2 2" xfId="16241" xr:uid="{00000000-0005-0000-0000-00004D3F0000}"/>
    <cellStyle name="Normal 199 2 3 4 3" xfId="16242" xr:uid="{00000000-0005-0000-0000-00004E3F0000}"/>
    <cellStyle name="Normal 199 2 3 5" xfId="16243" xr:uid="{00000000-0005-0000-0000-00004F3F0000}"/>
    <cellStyle name="Normal 199 2 3 5 2" xfId="16244" xr:uid="{00000000-0005-0000-0000-0000503F0000}"/>
    <cellStyle name="Normal 199 2 3 5 2 2" xfId="16245" xr:uid="{00000000-0005-0000-0000-0000513F0000}"/>
    <cellStyle name="Normal 199 2 3 5 3" xfId="16246" xr:uid="{00000000-0005-0000-0000-0000523F0000}"/>
    <cellStyle name="Normal 199 2 3 6" xfId="16247" xr:uid="{00000000-0005-0000-0000-0000533F0000}"/>
    <cellStyle name="Normal 199 2 4" xfId="16248" xr:uid="{00000000-0005-0000-0000-0000543F0000}"/>
    <cellStyle name="Normal 199 2 4 2" xfId="16249" xr:uid="{00000000-0005-0000-0000-0000553F0000}"/>
    <cellStyle name="Normal 199 2 4 2 2" xfId="16250" xr:uid="{00000000-0005-0000-0000-0000563F0000}"/>
    <cellStyle name="Normal 199 2 4 3" xfId="16251" xr:uid="{00000000-0005-0000-0000-0000573F0000}"/>
    <cellStyle name="Normal 199 2 5" xfId="16252" xr:uid="{00000000-0005-0000-0000-0000583F0000}"/>
    <cellStyle name="Normal 199 2 5 2" xfId="16253" xr:uid="{00000000-0005-0000-0000-0000593F0000}"/>
    <cellStyle name="Normal 199 2 5 2 2" xfId="16254" xr:uid="{00000000-0005-0000-0000-00005A3F0000}"/>
    <cellStyle name="Normal 199 2 5 3" xfId="16255" xr:uid="{00000000-0005-0000-0000-00005B3F0000}"/>
    <cellStyle name="Normal 199 2 6" xfId="16256" xr:uid="{00000000-0005-0000-0000-00005C3F0000}"/>
    <cellStyle name="Normal 199 2 6 2" xfId="16257" xr:uid="{00000000-0005-0000-0000-00005D3F0000}"/>
    <cellStyle name="Normal 199 2 6 2 2" xfId="16258" xr:uid="{00000000-0005-0000-0000-00005E3F0000}"/>
    <cellStyle name="Normal 199 2 6 3" xfId="16259" xr:uid="{00000000-0005-0000-0000-00005F3F0000}"/>
    <cellStyle name="Normal 199 2 7" xfId="16260" xr:uid="{00000000-0005-0000-0000-0000603F0000}"/>
    <cellStyle name="Normal 199 3" xfId="16261" xr:uid="{00000000-0005-0000-0000-0000613F0000}"/>
    <cellStyle name="Normal 199 3 2" xfId="16262" xr:uid="{00000000-0005-0000-0000-0000623F0000}"/>
    <cellStyle name="Normal 199 3 2 2" xfId="16263" xr:uid="{00000000-0005-0000-0000-0000633F0000}"/>
    <cellStyle name="Normal 199 3 3" xfId="16264" xr:uid="{00000000-0005-0000-0000-0000643F0000}"/>
    <cellStyle name="Normal 199 3 3 2" xfId="16265" xr:uid="{00000000-0005-0000-0000-0000653F0000}"/>
    <cellStyle name="Normal 199 3 3 2 2" xfId="16266" xr:uid="{00000000-0005-0000-0000-0000663F0000}"/>
    <cellStyle name="Normal 199 3 3 3" xfId="16267" xr:uid="{00000000-0005-0000-0000-0000673F0000}"/>
    <cellStyle name="Normal 199 3 4" xfId="16268" xr:uid="{00000000-0005-0000-0000-0000683F0000}"/>
    <cellStyle name="Normal 199 3 4 2" xfId="16269" xr:uid="{00000000-0005-0000-0000-0000693F0000}"/>
    <cellStyle name="Normal 199 3 4 2 2" xfId="16270" xr:uid="{00000000-0005-0000-0000-00006A3F0000}"/>
    <cellStyle name="Normal 199 3 4 3" xfId="16271" xr:uid="{00000000-0005-0000-0000-00006B3F0000}"/>
    <cellStyle name="Normal 199 3 5" xfId="16272" xr:uid="{00000000-0005-0000-0000-00006C3F0000}"/>
    <cellStyle name="Normal 199 4" xfId="16273" xr:uid="{00000000-0005-0000-0000-00006D3F0000}"/>
    <cellStyle name="Normal 199 4 2" xfId="16274" xr:uid="{00000000-0005-0000-0000-00006E3F0000}"/>
    <cellStyle name="Normal 199 4 2 2" xfId="16275" xr:uid="{00000000-0005-0000-0000-00006F3F0000}"/>
    <cellStyle name="Normal 199 4 2 2 2" xfId="16276" xr:uid="{00000000-0005-0000-0000-0000703F0000}"/>
    <cellStyle name="Normal 199 4 2 3" xfId="16277" xr:uid="{00000000-0005-0000-0000-0000713F0000}"/>
    <cellStyle name="Normal 199 4 2 3 2" xfId="16278" xr:uid="{00000000-0005-0000-0000-0000723F0000}"/>
    <cellStyle name="Normal 199 4 2 3 2 2" xfId="16279" xr:uid="{00000000-0005-0000-0000-0000733F0000}"/>
    <cellStyle name="Normal 199 4 2 3 3" xfId="16280" xr:uid="{00000000-0005-0000-0000-0000743F0000}"/>
    <cellStyle name="Normal 199 4 2 4" xfId="16281" xr:uid="{00000000-0005-0000-0000-0000753F0000}"/>
    <cellStyle name="Normal 199 4 3" xfId="16282" xr:uid="{00000000-0005-0000-0000-0000763F0000}"/>
    <cellStyle name="Normal 199 4 3 2" xfId="16283" xr:uid="{00000000-0005-0000-0000-0000773F0000}"/>
    <cellStyle name="Normal 199 4 3 2 2" xfId="16284" xr:uid="{00000000-0005-0000-0000-0000783F0000}"/>
    <cellStyle name="Normal 199 4 3 3" xfId="16285" xr:uid="{00000000-0005-0000-0000-0000793F0000}"/>
    <cellStyle name="Normal 199 4 4" xfId="16286" xr:uid="{00000000-0005-0000-0000-00007A3F0000}"/>
    <cellStyle name="Normal 199 4 4 2" xfId="16287" xr:uid="{00000000-0005-0000-0000-00007B3F0000}"/>
    <cellStyle name="Normal 199 4 4 2 2" xfId="16288" xr:uid="{00000000-0005-0000-0000-00007C3F0000}"/>
    <cellStyle name="Normal 199 4 4 3" xfId="16289" xr:uid="{00000000-0005-0000-0000-00007D3F0000}"/>
    <cellStyle name="Normal 199 4 5" xfId="16290" xr:uid="{00000000-0005-0000-0000-00007E3F0000}"/>
    <cellStyle name="Normal 199 4 5 2" xfId="16291" xr:uid="{00000000-0005-0000-0000-00007F3F0000}"/>
    <cellStyle name="Normal 199 4 5 2 2" xfId="16292" xr:uid="{00000000-0005-0000-0000-0000803F0000}"/>
    <cellStyle name="Normal 199 4 5 3" xfId="16293" xr:uid="{00000000-0005-0000-0000-0000813F0000}"/>
    <cellStyle name="Normal 199 4 6" xfId="16294" xr:uid="{00000000-0005-0000-0000-0000823F0000}"/>
    <cellStyle name="Normal 199 5" xfId="16295" xr:uid="{00000000-0005-0000-0000-0000833F0000}"/>
    <cellStyle name="Normal 199 5 2" xfId="16296" xr:uid="{00000000-0005-0000-0000-0000843F0000}"/>
    <cellStyle name="Normal 199 5 2 2" xfId="16297" xr:uid="{00000000-0005-0000-0000-0000853F0000}"/>
    <cellStyle name="Normal 199 5 3" xfId="16298" xr:uid="{00000000-0005-0000-0000-0000863F0000}"/>
    <cellStyle name="Normal 199 6" xfId="16299" xr:uid="{00000000-0005-0000-0000-0000873F0000}"/>
    <cellStyle name="Normal 199 6 2" xfId="16300" xr:uid="{00000000-0005-0000-0000-0000883F0000}"/>
    <cellStyle name="Normal 199 6 2 2" xfId="16301" xr:uid="{00000000-0005-0000-0000-0000893F0000}"/>
    <cellStyle name="Normal 199 6 3" xfId="16302" xr:uid="{00000000-0005-0000-0000-00008A3F0000}"/>
    <cellStyle name="Normal 199 7" xfId="16303" xr:uid="{00000000-0005-0000-0000-00008B3F0000}"/>
    <cellStyle name="Normal 199 7 2" xfId="16304" xr:uid="{00000000-0005-0000-0000-00008C3F0000}"/>
    <cellStyle name="Normal 199 7 2 2" xfId="16305" xr:uid="{00000000-0005-0000-0000-00008D3F0000}"/>
    <cellStyle name="Normal 199 7 3" xfId="16306" xr:uid="{00000000-0005-0000-0000-00008E3F0000}"/>
    <cellStyle name="Normal 199 8" xfId="16307" xr:uid="{00000000-0005-0000-0000-00008F3F0000}"/>
    <cellStyle name="Normal 2" xfId="3" xr:uid="{00000000-0005-0000-0000-0000903F0000}"/>
    <cellStyle name="Normal 2 10" xfId="16308" xr:uid="{00000000-0005-0000-0000-0000913F0000}"/>
    <cellStyle name="Normal 2 10 2" xfId="16309" xr:uid="{00000000-0005-0000-0000-0000923F0000}"/>
    <cellStyle name="Normal 2 11" xfId="16310" xr:uid="{00000000-0005-0000-0000-0000933F0000}"/>
    <cellStyle name="Normal 2 12" xfId="16311" xr:uid="{00000000-0005-0000-0000-0000943F0000}"/>
    <cellStyle name="Normal 2 13" xfId="16312" xr:uid="{00000000-0005-0000-0000-0000953F0000}"/>
    <cellStyle name="Normal 2 14" xfId="16313" xr:uid="{00000000-0005-0000-0000-0000963F0000}"/>
    <cellStyle name="Normal 2 15" xfId="16314" xr:uid="{00000000-0005-0000-0000-0000973F0000}"/>
    <cellStyle name="Normal 2 16" xfId="18" xr:uid="{00000000-0005-0000-0000-0000983F0000}"/>
    <cellStyle name="Normal 2 2" xfId="16315" xr:uid="{00000000-0005-0000-0000-0000993F0000}"/>
    <cellStyle name="Normal 2 2 2" xfId="13" xr:uid="{00000000-0005-0000-0000-00009A3F0000}"/>
    <cellStyle name="Normal 2 2 2 2" xfId="16316" xr:uid="{00000000-0005-0000-0000-00009B3F0000}"/>
    <cellStyle name="Normal 2 2 2 2 2" xfId="16317" xr:uid="{00000000-0005-0000-0000-00009C3F0000}"/>
    <cellStyle name="Normal 2 2 2 2 2 2" xfId="16318" xr:uid="{00000000-0005-0000-0000-00009D3F0000}"/>
    <cellStyle name="Normal 2 2 2 2 3" xfId="16319" xr:uid="{00000000-0005-0000-0000-00009E3F0000}"/>
    <cellStyle name="Normal 2 2 2 2 3 2" xfId="16320" xr:uid="{00000000-0005-0000-0000-00009F3F0000}"/>
    <cellStyle name="Normal 2 2 2 2 3 2 2" xfId="16321" xr:uid="{00000000-0005-0000-0000-0000A03F0000}"/>
    <cellStyle name="Normal 2 2 2 2 3 3" xfId="16322" xr:uid="{00000000-0005-0000-0000-0000A13F0000}"/>
    <cellStyle name="Normal 2 2 2 2 4" xfId="16323" xr:uid="{00000000-0005-0000-0000-0000A23F0000}"/>
    <cellStyle name="Normal 2 2 2 2 4 2" xfId="16324" xr:uid="{00000000-0005-0000-0000-0000A33F0000}"/>
    <cellStyle name="Normal 2 2 2 2 4 2 2" xfId="16325" xr:uid="{00000000-0005-0000-0000-0000A43F0000}"/>
    <cellStyle name="Normal 2 2 2 2 4 3" xfId="16326" xr:uid="{00000000-0005-0000-0000-0000A53F0000}"/>
    <cellStyle name="Normal 2 2 2 2 5" xfId="16327" xr:uid="{00000000-0005-0000-0000-0000A63F0000}"/>
    <cellStyle name="Normal 2 2 2 3" xfId="16328" xr:uid="{00000000-0005-0000-0000-0000A73F0000}"/>
    <cellStyle name="Normal 2 2 2 3 2" xfId="16329" xr:uid="{00000000-0005-0000-0000-0000A83F0000}"/>
    <cellStyle name="Normal 2 2 2 3 2 2" xfId="16330" xr:uid="{00000000-0005-0000-0000-0000A93F0000}"/>
    <cellStyle name="Normal 2 2 2 3 2 2 2" xfId="16331" xr:uid="{00000000-0005-0000-0000-0000AA3F0000}"/>
    <cellStyle name="Normal 2 2 2 3 2 3" xfId="16332" xr:uid="{00000000-0005-0000-0000-0000AB3F0000}"/>
    <cellStyle name="Normal 2 2 2 3 2 3 2" xfId="16333" xr:uid="{00000000-0005-0000-0000-0000AC3F0000}"/>
    <cellStyle name="Normal 2 2 2 3 2 3 2 2" xfId="16334" xr:uid="{00000000-0005-0000-0000-0000AD3F0000}"/>
    <cellStyle name="Normal 2 2 2 3 2 3 3" xfId="16335" xr:uid="{00000000-0005-0000-0000-0000AE3F0000}"/>
    <cellStyle name="Normal 2 2 2 3 2 4" xfId="16336" xr:uid="{00000000-0005-0000-0000-0000AF3F0000}"/>
    <cellStyle name="Normal 2 2 2 3 3" xfId="16337" xr:uid="{00000000-0005-0000-0000-0000B03F0000}"/>
    <cellStyle name="Normal 2 2 2 3 3 2" xfId="16338" xr:uid="{00000000-0005-0000-0000-0000B13F0000}"/>
    <cellStyle name="Normal 2 2 2 3 3 2 2" xfId="16339" xr:uid="{00000000-0005-0000-0000-0000B23F0000}"/>
    <cellStyle name="Normal 2 2 2 3 3 3" xfId="16340" xr:uid="{00000000-0005-0000-0000-0000B33F0000}"/>
    <cellStyle name="Normal 2 2 2 3 4" xfId="16341" xr:uid="{00000000-0005-0000-0000-0000B43F0000}"/>
    <cellStyle name="Normal 2 2 2 3 4 2" xfId="16342" xr:uid="{00000000-0005-0000-0000-0000B53F0000}"/>
    <cellStyle name="Normal 2 2 2 3 4 2 2" xfId="16343" xr:uid="{00000000-0005-0000-0000-0000B63F0000}"/>
    <cellStyle name="Normal 2 2 2 3 4 3" xfId="16344" xr:uid="{00000000-0005-0000-0000-0000B73F0000}"/>
    <cellStyle name="Normal 2 2 2 3 5" xfId="16345" xr:uid="{00000000-0005-0000-0000-0000B83F0000}"/>
    <cellStyle name="Normal 2 2 2 3 5 2" xfId="16346" xr:uid="{00000000-0005-0000-0000-0000B93F0000}"/>
    <cellStyle name="Normal 2 2 2 3 5 2 2" xfId="16347" xr:uid="{00000000-0005-0000-0000-0000BA3F0000}"/>
    <cellStyle name="Normal 2 2 2 3 5 3" xfId="16348" xr:uid="{00000000-0005-0000-0000-0000BB3F0000}"/>
    <cellStyle name="Normal 2 2 2 3 6" xfId="16349" xr:uid="{00000000-0005-0000-0000-0000BC3F0000}"/>
    <cellStyle name="Normal 2 2 2 4" xfId="16350" xr:uid="{00000000-0005-0000-0000-0000BD3F0000}"/>
    <cellStyle name="Normal 2 2 2 4 2" xfId="16351" xr:uid="{00000000-0005-0000-0000-0000BE3F0000}"/>
    <cellStyle name="Normal 2 2 2 4 2 2" xfId="16352" xr:uid="{00000000-0005-0000-0000-0000BF3F0000}"/>
    <cellStyle name="Normal 2 2 2 4 3" xfId="16353" xr:uid="{00000000-0005-0000-0000-0000C03F0000}"/>
    <cellStyle name="Normal 2 2 2 5" xfId="16354" xr:uid="{00000000-0005-0000-0000-0000C13F0000}"/>
    <cellStyle name="Normal 2 2 2 5 2" xfId="16355" xr:uid="{00000000-0005-0000-0000-0000C23F0000}"/>
    <cellStyle name="Normal 2 2 2 5 2 2" xfId="16356" xr:uid="{00000000-0005-0000-0000-0000C33F0000}"/>
    <cellStyle name="Normal 2 2 2 5 3" xfId="16357" xr:uid="{00000000-0005-0000-0000-0000C43F0000}"/>
    <cellStyle name="Normal 2 2 2 6" xfId="16358" xr:uid="{00000000-0005-0000-0000-0000C53F0000}"/>
    <cellStyle name="Normal 2 2 2 6 2" xfId="16359" xr:uid="{00000000-0005-0000-0000-0000C63F0000}"/>
    <cellStyle name="Normal 2 2 2 6 2 2" xfId="16360" xr:uid="{00000000-0005-0000-0000-0000C73F0000}"/>
    <cellStyle name="Normal 2 2 2 6 3" xfId="16361" xr:uid="{00000000-0005-0000-0000-0000C83F0000}"/>
    <cellStyle name="Normal 2 2 2 7" xfId="16362" xr:uid="{00000000-0005-0000-0000-0000C93F0000}"/>
    <cellStyle name="Normal 2 2 3" xfId="16363" xr:uid="{00000000-0005-0000-0000-0000CA3F0000}"/>
    <cellStyle name="Normal 2 2 3 2" xfId="16364" xr:uid="{00000000-0005-0000-0000-0000CB3F0000}"/>
    <cellStyle name="Normal 2 2 3 2 2" xfId="16365" xr:uid="{00000000-0005-0000-0000-0000CC3F0000}"/>
    <cellStyle name="Normal 2 2 3 2 2 2" xfId="16366" xr:uid="{00000000-0005-0000-0000-0000CD3F0000}"/>
    <cellStyle name="Normal 2 2 3 2 3" xfId="16367" xr:uid="{00000000-0005-0000-0000-0000CE3F0000}"/>
    <cellStyle name="Normal 2 2 3 2 3 2" xfId="16368" xr:uid="{00000000-0005-0000-0000-0000CF3F0000}"/>
    <cellStyle name="Normal 2 2 3 2 3 2 2" xfId="16369" xr:uid="{00000000-0005-0000-0000-0000D03F0000}"/>
    <cellStyle name="Normal 2 2 3 2 3 3" xfId="16370" xr:uid="{00000000-0005-0000-0000-0000D13F0000}"/>
    <cellStyle name="Normal 2 2 3 2 4" xfId="16371" xr:uid="{00000000-0005-0000-0000-0000D23F0000}"/>
    <cellStyle name="Normal 2 2 3 2 4 2" xfId="16372" xr:uid="{00000000-0005-0000-0000-0000D33F0000}"/>
    <cellStyle name="Normal 2 2 3 2 4 2 2" xfId="16373" xr:uid="{00000000-0005-0000-0000-0000D43F0000}"/>
    <cellStyle name="Normal 2 2 3 2 4 3" xfId="16374" xr:uid="{00000000-0005-0000-0000-0000D53F0000}"/>
    <cellStyle name="Normal 2 2 3 2 5" xfId="16375" xr:uid="{00000000-0005-0000-0000-0000D63F0000}"/>
    <cellStyle name="Normal 2 2 3 3" xfId="16376" xr:uid="{00000000-0005-0000-0000-0000D73F0000}"/>
    <cellStyle name="Normal 2 2 3 3 2" xfId="16377" xr:uid="{00000000-0005-0000-0000-0000D83F0000}"/>
    <cellStyle name="Normal 2 2 3 3 2 2" xfId="16378" xr:uid="{00000000-0005-0000-0000-0000D93F0000}"/>
    <cellStyle name="Normal 2 2 3 3 2 2 2" xfId="16379" xr:uid="{00000000-0005-0000-0000-0000DA3F0000}"/>
    <cellStyle name="Normal 2 2 3 3 2 3" xfId="16380" xr:uid="{00000000-0005-0000-0000-0000DB3F0000}"/>
    <cellStyle name="Normal 2 2 3 3 2 3 2" xfId="16381" xr:uid="{00000000-0005-0000-0000-0000DC3F0000}"/>
    <cellStyle name="Normal 2 2 3 3 2 3 2 2" xfId="16382" xr:uid="{00000000-0005-0000-0000-0000DD3F0000}"/>
    <cellStyle name="Normal 2 2 3 3 2 3 3" xfId="16383" xr:uid="{00000000-0005-0000-0000-0000DE3F0000}"/>
    <cellStyle name="Normal 2 2 3 3 2 4" xfId="16384" xr:uid="{00000000-0005-0000-0000-0000DF3F0000}"/>
    <cellStyle name="Normal 2 2 3 3 3" xfId="16385" xr:uid="{00000000-0005-0000-0000-0000E03F0000}"/>
    <cellStyle name="Normal 2 2 3 4" xfId="16386" xr:uid="{00000000-0005-0000-0000-0000E13F0000}"/>
    <cellStyle name="Normal 2 2 3 4 2" xfId="16387" xr:uid="{00000000-0005-0000-0000-0000E23F0000}"/>
    <cellStyle name="Normal 2 2 3 4 2 2" xfId="16388" xr:uid="{00000000-0005-0000-0000-0000E33F0000}"/>
    <cellStyle name="Normal 2 2 3 4 3" xfId="16389" xr:uid="{00000000-0005-0000-0000-0000E43F0000}"/>
    <cellStyle name="Normal 2 2 3 5" xfId="16390" xr:uid="{00000000-0005-0000-0000-0000E53F0000}"/>
    <cellStyle name="Normal 2 2 3 5 2" xfId="16391" xr:uid="{00000000-0005-0000-0000-0000E63F0000}"/>
    <cellStyle name="Normal 2 2 3 5 2 2" xfId="16392" xr:uid="{00000000-0005-0000-0000-0000E73F0000}"/>
    <cellStyle name="Normal 2 2 3 5 3" xfId="16393" xr:uid="{00000000-0005-0000-0000-0000E83F0000}"/>
    <cellStyle name="Normal 2 2 3 6" xfId="16394" xr:uid="{00000000-0005-0000-0000-0000E93F0000}"/>
    <cellStyle name="Normal 2 2 4" xfId="16395" xr:uid="{00000000-0005-0000-0000-0000EA3F0000}"/>
    <cellStyle name="Normal 2 2 4 2" xfId="16396" xr:uid="{00000000-0005-0000-0000-0000EB3F0000}"/>
    <cellStyle name="Normal 2 2 4 2 2" xfId="16397" xr:uid="{00000000-0005-0000-0000-0000EC3F0000}"/>
    <cellStyle name="Normal 2 2 4 2 2 2" xfId="16398" xr:uid="{00000000-0005-0000-0000-0000ED3F0000}"/>
    <cellStyle name="Normal 2 2 4 2 3" xfId="16399" xr:uid="{00000000-0005-0000-0000-0000EE3F0000}"/>
    <cellStyle name="Normal 2 2 4 2 3 2" xfId="16400" xr:uid="{00000000-0005-0000-0000-0000EF3F0000}"/>
    <cellStyle name="Normal 2 2 4 2 3 2 2" xfId="16401" xr:uid="{00000000-0005-0000-0000-0000F03F0000}"/>
    <cellStyle name="Normal 2 2 4 2 3 3" xfId="16402" xr:uid="{00000000-0005-0000-0000-0000F13F0000}"/>
    <cellStyle name="Normal 2 2 4 2 4" xfId="16403" xr:uid="{00000000-0005-0000-0000-0000F23F0000}"/>
    <cellStyle name="Normal 2 2 4 2 4 2" xfId="16404" xr:uid="{00000000-0005-0000-0000-0000F33F0000}"/>
    <cellStyle name="Normal 2 2 4 2 4 2 2" xfId="16405" xr:uid="{00000000-0005-0000-0000-0000F43F0000}"/>
    <cellStyle name="Normal 2 2 4 2 4 3" xfId="16406" xr:uid="{00000000-0005-0000-0000-0000F53F0000}"/>
    <cellStyle name="Normal 2 2 4 2 5" xfId="16407" xr:uid="{00000000-0005-0000-0000-0000F63F0000}"/>
    <cellStyle name="Normal 2 2 4 3" xfId="16408" xr:uid="{00000000-0005-0000-0000-0000F73F0000}"/>
    <cellStyle name="Normal 2 2 4 3 2" xfId="16409" xr:uid="{00000000-0005-0000-0000-0000F83F0000}"/>
    <cellStyle name="Normal 2 2 4 3 2 2" xfId="16410" xr:uid="{00000000-0005-0000-0000-0000F93F0000}"/>
    <cellStyle name="Normal 2 2 4 3 2 2 2" xfId="16411" xr:uid="{00000000-0005-0000-0000-0000FA3F0000}"/>
    <cellStyle name="Normal 2 2 4 3 2 3" xfId="16412" xr:uid="{00000000-0005-0000-0000-0000FB3F0000}"/>
    <cellStyle name="Normal 2 2 4 3 2 3 2" xfId="16413" xr:uid="{00000000-0005-0000-0000-0000FC3F0000}"/>
    <cellStyle name="Normal 2 2 4 3 2 3 2 2" xfId="16414" xr:uid="{00000000-0005-0000-0000-0000FD3F0000}"/>
    <cellStyle name="Normal 2 2 4 3 2 3 3" xfId="16415" xr:uid="{00000000-0005-0000-0000-0000FE3F0000}"/>
    <cellStyle name="Normal 2 2 4 3 2 4" xfId="16416" xr:uid="{00000000-0005-0000-0000-0000FF3F0000}"/>
    <cellStyle name="Normal 2 2 4 3 3" xfId="16417" xr:uid="{00000000-0005-0000-0000-000000400000}"/>
    <cellStyle name="Normal 2 2 4 3 3 2" xfId="16418" xr:uid="{00000000-0005-0000-0000-000001400000}"/>
    <cellStyle name="Normal 2 2 4 3 3 2 2" xfId="16419" xr:uid="{00000000-0005-0000-0000-000002400000}"/>
    <cellStyle name="Normal 2 2 4 3 3 3" xfId="16420" xr:uid="{00000000-0005-0000-0000-000003400000}"/>
    <cellStyle name="Normal 2 2 4 3 4" xfId="16421" xr:uid="{00000000-0005-0000-0000-000004400000}"/>
    <cellStyle name="Normal 2 2 4 3 4 2" xfId="16422" xr:uid="{00000000-0005-0000-0000-000005400000}"/>
    <cellStyle name="Normal 2 2 4 3 4 2 2" xfId="16423" xr:uid="{00000000-0005-0000-0000-000006400000}"/>
    <cellStyle name="Normal 2 2 4 3 4 3" xfId="16424" xr:uid="{00000000-0005-0000-0000-000007400000}"/>
    <cellStyle name="Normal 2 2 4 3 5" xfId="16425" xr:uid="{00000000-0005-0000-0000-000008400000}"/>
    <cellStyle name="Normal 2 2 4 3 5 2" xfId="16426" xr:uid="{00000000-0005-0000-0000-000009400000}"/>
    <cellStyle name="Normal 2 2 4 3 5 2 2" xfId="16427" xr:uid="{00000000-0005-0000-0000-00000A400000}"/>
    <cellStyle name="Normal 2 2 4 3 5 3" xfId="16428" xr:uid="{00000000-0005-0000-0000-00000B400000}"/>
    <cellStyle name="Normal 2 2 4 3 6" xfId="16429" xr:uid="{00000000-0005-0000-0000-00000C400000}"/>
    <cellStyle name="Normal 2 2 4 4" xfId="16430" xr:uid="{00000000-0005-0000-0000-00000D400000}"/>
    <cellStyle name="Normal 2 2 5" xfId="16431" xr:uid="{00000000-0005-0000-0000-00000E400000}"/>
    <cellStyle name="Normal 2 2 5 2" xfId="16432" xr:uid="{00000000-0005-0000-0000-00000F400000}"/>
    <cellStyle name="Normal 2 2 5 2 2" xfId="16433" xr:uid="{00000000-0005-0000-0000-000010400000}"/>
    <cellStyle name="Normal 2 2 5 3" xfId="16434" xr:uid="{00000000-0005-0000-0000-000011400000}"/>
    <cellStyle name="Normal 2 2 5 3 2" xfId="16435" xr:uid="{00000000-0005-0000-0000-000012400000}"/>
    <cellStyle name="Normal 2 2 5 3 2 2" xfId="16436" xr:uid="{00000000-0005-0000-0000-000013400000}"/>
    <cellStyle name="Normal 2 2 5 3 3" xfId="16437" xr:uid="{00000000-0005-0000-0000-000014400000}"/>
    <cellStyle name="Normal 2 2 5 4" xfId="16438" xr:uid="{00000000-0005-0000-0000-000015400000}"/>
    <cellStyle name="Normal 2 2 5 4 2" xfId="16439" xr:uid="{00000000-0005-0000-0000-000016400000}"/>
    <cellStyle name="Normal 2 2 5 4 2 2" xfId="16440" xr:uid="{00000000-0005-0000-0000-000017400000}"/>
    <cellStyle name="Normal 2 2 5 4 3" xfId="16441" xr:uid="{00000000-0005-0000-0000-000018400000}"/>
    <cellStyle name="Normal 2 2 5 5" xfId="16442" xr:uid="{00000000-0005-0000-0000-000019400000}"/>
    <cellStyle name="Normal 2 2 6" xfId="16443" xr:uid="{00000000-0005-0000-0000-00001A400000}"/>
    <cellStyle name="Normal 2 2 6 2" xfId="16444" xr:uid="{00000000-0005-0000-0000-00001B400000}"/>
    <cellStyle name="Normal 2 2 6 2 2" xfId="16445" xr:uid="{00000000-0005-0000-0000-00001C400000}"/>
    <cellStyle name="Normal 2 2 6 2 2 2" xfId="16446" xr:uid="{00000000-0005-0000-0000-00001D400000}"/>
    <cellStyle name="Normal 2 2 6 2 3" xfId="16447" xr:uid="{00000000-0005-0000-0000-00001E400000}"/>
    <cellStyle name="Normal 2 2 6 2 3 2" xfId="16448" xr:uid="{00000000-0005-0000-0000-00001F400000}"/>
    <cellStyle name="Normal 2 2 6 2 3 2 2" xfId="16449" xr:uid="{00000000-0005-0000-0000-000020400000}"/>
    <cellStyle name="Normal 2 2 6 2 3 3" xfId="16450" xr:uid="{00000000-0005-0000-0000-000021400000}"/>
    <cellStyle name="Normal 2 2 6 2 4" xfId="16451" xr:uid="{00000000-0005-0000-0000-000022400000}"/>
    <cellStyle name="Normal 2 2 6 3" xfId="16452" xr:uid="{00000000-0005-0000-0000-000023400000}"/>
    <cellStyle name="Normal 2 2 6 3 2" xfId="16453" xr:uid="{00000000-0005-0000-0000-000024400000}"/>
    <cellStyle name="Normal 2 2 6 3 2 2" xfId="16454" xr:uid="{00000000-0005-0000-0000-000025400000}"/>
    <cellStyle name="Normal 2 2 6 3 3" xfId="16455" xr:uid="{00000000-0005-0000-0000-000026400000}"/>
    <cellStyle name="Normal 2 2 6 4" xfId="16456" xr:uid="{00000000-0005-0000-0000-000027400000}"/>
    <cellStyle name="Normal 2 2 6 4 2" xfId="16457" xr:uid="{00000000-0005-0000-0000-000028400000}"/>
    <cellStyle name="Normal 2 2 6 4 2 2" xfId="16458" xr:uid="{00000000-0005-0000-0000-000029400000}"/>
    <cellStyle name="Normal 2 2 6 4 3" xfId="16459" xr:uid="{00000000-0005-0000-0000-00002A400000}"/>
    <cellStyle name="Normal 2 2 6 5" xfId="16460" xr:uid="{00000000-0005-0000-0000-00002B400000}"/>
    <cellStyle name="Normal 2 2 6 5 2" xfId="16461" xr:uid="{00000000-0005-0000-0000-00002C400000}"/>
    <cellStyle name="Normal 2 2 6 5 2 2" xfId="16462" xr:uid="{00000000-0005-0000-0000-00002D400000}"/>
    <cellStyle name="Normal 2 2 6 5 3" xfId="16463" xr:uid="{00000000-0005-0000-0000-00002E400000}"/>
    <cellStyle name="Normal 2 2 6 6" xfId="16464" xr:uid="{00000000-0005-0000-0000-00002F400000}"/>
    <cellStyle name="Normal 2 2 7" xfId="16465" xr:uid="{00000000-0005-0000-0000-000030400000}"/>
    <cellStyle name="Normal 2 2 7 2" xfId="16466" xr:uid="{00000000-0005-0000-0000-000031400000}"/>
    <cellStyle name="Normal 2 2 7 2 2" xfId="16467" xr:uid="{00000000-0005-0000-0000-000032400000}"/>
    <cellStyle name="Normal 2 2 7 3" xfId="16468" xr:uid="{00000000-0005-0000-0000-000033400000}"/>
    <cellStyle name="Normal 2 2 8" xfId="16469" xr:uid="{00000000-0005-0000-0000-000034400000}"/>
    <cellStyle name="Normal 2 2 8 2" xfId="16470" xr:uid="{00000000-0005-0000-0000-000035400000}"/>
    <cellStyle name="Normal 2 2 9" xfId="16471" xr:uid="{00000000-0005-0000-0000-000036400000}"/>
    <cellStyle name="Normal 2 3" xfId="16472" xr:uid="{00000000-0005-0000-0000-000037400000}"/>
    <cellStyle name="Normal 2 3 2" xfId="16473" xr:uid="{00000000-0005-0000-0000-000038400000}"/>
    <cellStyle name="Normal 2 3 2 2" xfId="16474" xr:uid="{00000000-0005-0000-0000-000039400000}"/>
    <cellStyle name="Normal 2 3 2 2 2" xfId="16475" xr:uid="{00000000-0005-0000-0000-00003A400000}"/>
    <cellStyle name="Normal 2 3 2 3" xfId="16476" xr:uid="{00000000-0005-0000-0000-00003B400000}"/>
    <cellStyle name="Normal 2 3 2 3 2" xfId="16477" xr:uid="{00000000-0005-0000-0000-00003C400000}"/>
    <cellStyle name="Normal 2 3 2 3 2 2" xfId="16478" xr:uid="{00000000-0005-0000-0000-00003D400000}"/>
    <cellStyle name="Normal 2 3 2 3 3" xfId="16479" xr:uid="{00000000-0005-0000-0000-00003E400000}"/>
    <cellStyle name="Normal 2 3 2 4" xfId="16480" xr:uid="{00000000-0005-0000-0000-00003F400000}"/>
    <cellStyle name="Normal 2 3 2 4 2" xfId="16481" xr:uid="{00000000-0005-0000-0000-000040400000}"/>
    <cellStyle name="Normal 2 3 2 4 2 2" xfId="16482" xr:uid="{00000000-0005-0000-0000-000041400000}"/>
    <cellStyle name="Normal 2 3 2 4 3" xfId="16483" xr:uid="{00000000-0005-0000-0000-000042400000}"/>
    <cellStyle name="Normal 2 3 2 5" xfId="16484" xr:uid="{00000000-0005-0000-0000-000043400000}"/>
    <cellStyle name="Normal 2 3 2 6" xfId="16485" xr:uid="{00000000-0005-0000-0000-000044400000}"/>
    <cellStyle name="Normal 2 3 3" xfId="16486" xr:uid="{00000000-0005-0000-0000-000045400000}"/>
    <cellStyle name="Normal 2 3 3 2" xfId="16487" xr:uid="{00000000-0005-0000-0000-000046400000}"/>
    <cellStyle name="Normal 2 3 3 2 2" xfId="16488" xr:uid="{00000000-0005-0000-0000-000047400000}"/>
    <cellStyle name="Normal 2 3 3 2 2 2" xfId="16489" xr:uid="{00000000-0005-0000-0000-000048400000}"/>
    <cellStyle name="Normal 2 3 3 2 3" xfId="16490" xr:uid="{00000000-0005-0000-0000-000049400000}"/>
    <cellStyle name="Normal 2 3 3 2 3 2" xfId="16491" xr:uid="{00000000-0005-0000-0000-00004A400000}"/>
    <cellStyle name="Normal 2 3 3 2 3 2 2" xfId="16492" xr:uid="{00000000-0005-0000-0000-00004B400000}"/>
    <cellStyle name="Normal 2 3 3 2 3 3" xfId="16493" xr:uid="{00000000-0005-0000-0000-00004C400000}"/>
    <cellStyle name="Normal 2 3 3 2 4" xfId="16494" xr:uid="{00000000-0005-0000-0000-00004D400000}"/>
    <cellStyle name="Normal 2 3 3 3" xfId="16495" xr:uid="{00000000-0005-0000-0000-00004E400000}"/>
    <cellStyle name="Normal 2 3 3 3 2" xfId="16496" xr:uid="{00000000-0005-0000-0000-00004F400000}"/>
    <cellStyle name="Normal 2 3 3 3 2 2" xfId="16497" xr:uid="{00000000-0005-0000-0000-000050400000}"/>
    <cellStyle name="Normal 2 3 3 3 3" xfId="16498" xr:uid="{00000000-0005-0000-0000-000051400000}"/>
    <cellStyle name="Normal 2 3 3 4" xfId="16499" xr:uid="{00000000-0005-0000-0000-000052400000}"/>
    <cellStyle name="Normal 2 3 3 4 2" xfId="16500" xr:uid="{00000000-0005-0000-0000-000053400000}"/>
    <cellStyle name="Normal 2 3 3 4 2 2" xfId="16501" xr:uid="{00000000-0005-0000-0000-000054400000}"/>
    <cellStyle name="Normal 2 3 3 4 3" xfId="16502" xr:uid="{00000000-0005-0000-0000-000055400000}"/>
    <cellStyle name="Normal 2 3 3 5" xfId="16503" xr:uid="{00000000-0005-0000-0000-000056400000}"/>
    <cellStyle name="Normal 2 3 3 5 2" xfId="16504" xr:uid="{00000000-0005-0000-0000-000057400000}"/>
    <cellStyle name="Normal 2 3 3 5 2 2" xfId="16505" xr:uid="{00000000-0005-0000-0000-000058400000}"/>
    <cellStyle name="Normal 2 3 3 5 3" xfId="16506" xr:uid="{00000000-0005-0000-0000-000059400000}"/>
    <cellStyle name="Normal 2 3 3 6" xfId="16507" xr:uid="{00000000-0005-0000-0000-00005A400000}"/>
    <cellStyle name="Normal 2 3 4" xfId="16508" xr:uid="{00000000-0005-0000-0000-00005B400000}"/>
    <cellStyle name="Normal 2 3 4 2" xfId="16509" xr:uid="{00000000-0005-0000-0000-00005C400000}"/>
    <cellStyle name="Normal 2 3 4 2 2" xfId="16510" xr:uid="{00000000-0005-0000-0000-00005D400000}"/>
    <cellStyle name="Normal 2 3 4 3" xfId="16511" xr:uid="{00000000-0005-0000-0000-00005E400000}"/>
    <cellStyle name="Normal 2 3 5" xfId="16512" xr:uid="{00000000-0005-0000-0000-00005F400000}"/>
    <cellStyle name="Normal 2 3 5 2" xfId="16513" xr:uid="{00000000-0005-0000-0000-000060400000}"/>
    <cellStyle name="Normal 2 3 5 2 2" xfId="16514" xr:uid="{00000000-0005-0000-0000-000061400000}"/>
    <cellStyle name="Normal 2 3 5 3" xfId="16515" xr:uid="{00000000-0005-0000-0000-000062400000}"/>
    <cellStyle name="Normal 2 3 6" xfId="16516" xr:uid="{00000000-0005-0000-0000-000063400000}"/>
    <cellStyle name="Normal 2 3 6 2" xfId="16517" xr:uid="{00000000-0005-0000-0000-000064400000}"/>
    <cellStyle name="Normal 2 3 6 2 2" xfId="16518" xr:uid="{00000000-0005-0000-0000-000065400000}"/>
    <cellStyle name="Normal 2 3 6 3" xfId="16519" xr:uid="{00000000-0005-0000-0000-000066400000}"/>
    <cellStyle name="Normal 2 3 7" xfId="16520" xr:uid="{00000000-0005-0000-0000-000067400000}"/>
    <cellStyle name="Normal 2 3 7 2" xfId="16521" xr:uid="{00000000-0005-0000-0000-000068400000}"/>
    <cellStyle name="Normal 2 3 8" xfId="16522" xr:uid="{00000000-0005-0000-0000-000069400000}"/>
    <cellStyle name="Normal 2 4" xfId="16523" xr:uid="{00000000-0005-0000-0000-00006A400000}"/>
    <cellStyle name="Normal 2 4 2" xfId="16524" xr:uid="{00000000-0005-0000-0000-00006B400000}"/>
    <cellStyle name="Normal 2 4 2 2" xfId="16525" xr:uid="{00000000-0005-0000-0000-00006C400000}"/>
    <cellStyle name="Normal 2 4 2 2 2" xfId="16526" xr:uid="{00000000-0005-0000-0000-00006D400000}"/>
    <cellStyle name="Normal 2 4 2 3" xfId="16527" xr:uid="{00000000-0005-0000-0000-00006E400000}"/>
    <cellStyle name="Normal 2 4 2 3 2" xfId="16528" xr:uid="{00000000-0005-0000-0000-00006F400000}"/>
    <cellStyle name="Normal 2 4 2 3 2 2" xfId="16529" xr:uid="{00000000-0005-0000-0000-000070400000}"/>
    <cellStyle name="Normal 2 4 2 3 3" xfId="16530" xr:uid="{00000000-0005-0000-0000-000071400000}"/>
    <cellStyle name="Normal 2 4 2 4" xfId="16531" xr:uid="{00000000-0005-0000-0000-000072400000}"/>
    <cellStyle name="Normal 2 4 2 4 2" xfId="16532" xr:uid="{00000000-0005-0000-0000-000073400000}"/>
    <cellStyle name="Normal 2 4 2 4 2 2" xfId="16533" xr:uid="{00000000-0005-0000-0000-000074400000}"/>
    <cellStyle name="Normal 2 4 2 4 3" xfId="16534" xr:uid="{00000000-0005-0000-0000-000075400000}"/>
    <cellStyle name="Normal 2 4 2 5" xfId="16535" xr:uid="{00000000-0005-0000-0000-000076400000}"/>
    <cellStyle name="Normal 2 4 2 6" xfId="16536" xr:uid="{00000000-0005-0000-0000-000077400000}"/>
    <cellStyle name="Normal 2 4 3" xfId="16537" xr:uid="{00000000-0005-0000-0000-000078400000}"/>
    <cellStyle name="Normal 2 4 3 2" xfId="16538" xr:uid="{00000000-0005-0000-0000-000079400000}"/>
    <cellStyle name="Normal 2 4 3 2 2" xfId="16539" xr:uid="{00000000-0005-0000-0000-00007A400000}"/>
    <cellStyle name="Normal 2 4 3 2 2 2" xfId="16540" xr:uid="{00000000-0005-0000-0000-00007B400000}"/>
    <cellStyle name="Normal 2 4 3 2 3" xfId="16541" xr:uid="{00000000-0005-0000-0000-00007C400000}"/>
    <cellStyle name="Normal 2 4 3 2 3 2" xfId="16542" xr:uid="{00000000-0005-0000-0000-00007D400000}"/>
    <cellStyle name="Normal 2 4 3 2 3 2 2" xfId="16543" xr:uid="{00000000-0005-0000-0000-00007E400000}"/>
    <cellStyle name="Normal 2 4 3 2 3 3" xfId="16544" xr:uid="{00000000-0005-0000-0000-00007F400000}"/>
    <cellStyle name="Normal 2 4 3 2 4" xfId="16545" xr:uid="{00000000-0005-0000-0000-000080400000}"/>
    <cellStyle name="Normal 2 4 3 3" xfId="16546" xr:uid="{00000000-0005-0000-0000-000081400000}"/>
    <cellStyle name="Normal 2 4 4" xfId="16547" xr:uid="{00000000-0005-0000-0000-000082400000}"/>
    <cellStyle name="Normal 2 4 4 2" xfId="16548" xr:uid="{00000000-0005-0000-0000-000083400000}"/>
    <cellStyle name="Normal 2 4 4 2 2" xfId="16549" xr:uid="{00000000-0005-0000-0000-000084400000}"/>
    <cellStyle name="Normal 2 4 4 3" xfId="16550" xr:uid="{00000000-0005-0000-0000-000085400000}"/>
    <cellStyle name="Normal 2 4 5" xfId="16551" xr:uid="{00000000-0005-0000-0000-000086400000}"/>
    <cellStyle name="Normal 2 4 5 2" xfId="16552" xr:uid="{00000000-0005-0000-0000-000087400000}"/>
    <cellStyle name="Normal 2 4 5 2 2" xfId="16553" xr:uid="{00000000-0005-0000-0000-000088400000}"/>
    <cellStyle name="Normal 2 4 5 3" xfId="16554" xr:uid="{00000000-0005-0000-0000-000089400000}"/>
    <cellStyle name="Normal 2 4 6" xfId="16555" xr:uid="{00000000-0005-0000-0000-00008A400000}"/>
    <cellStyle name="Normal 2 4 7" xfId="16556" xr:uid="{00000000-0005-0000-0000-00008B400000}"/>
    <cellStyle name="Normal 2 5" xfId="16557" xr:uid="{00000000-0005-0000-0000-00008C400000}"/>
    <cellStyle name="Normal 2 5 2" xfId="16558" xr:uid="{00000000-0005-0000-0000-00008D400000}"/>
    <cellStyle name="Normal 2 5 2 2" xfId="16559" xr:uid="{00000000-0005-0000-0000-00008E400000}"/>
    <cellStyle name="Normal 2 5 2 2 2" xfId="16560" xr:uid="{00000000-0005-0000-0000-00008F400000}"/>
    <cellStyle name="Normal 2 5 2 3" xfId="16561" xr:uid="{00000000-0005-0000-0000-000090400000}"/>
    <cellStyle name="Normal 2 5 2 3 2" xfId="16562" xr:uid="{00000000-0005-0000-0000-000091400000}"/>
    <cellStyle name="Normal 2 5 2 3 2 2" xfId="16563" xr:uid="{00000000-0005-0000-0000-000092400000}"/>
    <cellStyle name="Normal 2 5 2 3 3" xfId="16564" xr:uid="{00000000-0005-0000-0000-000093400000}"/>
    <cellStyle name="Normal 2 5 2 4" xfId="16565" xr:uid="{00000000-0005-0000-0000-000094400000}"/>
    <cellStyle name="Normal 2 5 2 4 2" xfId="16566" xr:uid="{00000000-0005-0000-0000-000095400000}"/>
    <cellStyle name="Normal 2 5 2 4 2 2" xfId="16567" xr:uid="{00000000-0005-0000-0000-000096400000}"/>
    <cellStyle name="Normal 2 5 2 4 3" xfId="16568" xr:uid="{00000000-0005-0000-0000-000097400000}"/>
    <cellStyle name="Normal 2 5 2 5" xfId="16569" xr:uid="{00000000-0005-0000-0000-000098400000}"/>
    <cellStyle name="Normal 2 5 3" xfId="16570" xr:uid="{00000000-0005-0000-0000-000099400000}"/>
    <cellStyle name="Normal 2 5 3 2" xfId="16571" xr:uid="{00000000-0005-0000-0000-00009A400000}"/>
    <cellStyle name="Normal 2 5 3 2 2" xfId="16572" xr:uid="{00000000-0005-0000-0000-00009B400000}"/>
    <cellStyle name="Normal 2 5 3 2 2 2" xfId="16573" xr:uid="{00000000-0005-0000-0000-00009C400000}"/>
    <cellStyle name="Normal 2 5 3 2 3" xfId="16574" xr:uid="{00000000-0005-0000-0000-00009D400000}"/>
    <cellStyle name="Normal 2 5 3 2 3 2" xfId="16575" xr:uid="{00000000-0005-0000-0000-00009E400000}"/>
    <cellStyle name="Normal 2 5 3 2 3 2 2" xfId="16576" xr:uid="{00000000-0005-0000-0000-00009F400000}"/>
    <cellStyle name="Normal 2 5 3 2 3 3" xfId="16577" xr:uid="{00000000-0005-0000-0000-0000A0400000}"/>
    <cellStyle name="Normal 2 5 3 2 4" xfId="16578" xr:uid="{00000000-0005-0000-0000-0000A1400000}"/>
    <cellStyle name="Normal 2 5 3 3" xfId="16579" xr:uid="{00000000-0005-0000-0000-0000A2400000}"/>
    <cellStyle name="Normal 2 5 4" xfId="16580" xr:uid="{00000000-0005-0000-0000-0000A3400000}"/>
    <cellStyle name="Normal 2 5 4 2" xfId="16581" xr:uid="{00000000-0005-0000-0000-0000A4400000}"/>
    <cellStyle name="Normal 2 5 4 2 2" xfId="16582" xr:uid="{00000000-0005-0000-0000-0000A5400000}"/>
    <cellStyle name="Normal 2 5 4 3" xfId="16583" xr:uid="{00000000-0005-0000-0000-0000A6400000}"/>
    <cellStyle name="Normal 2 5 5" xfId="16584" xr:uid="{00000000-0005-0000-0000-0000A7400000}"/>
    <cellStyle name="Normal 2 5 5 2" xfId="16585" xr:uid="{00000000-0005-0000-0000-0000A8400000}"/>
    <cellStyle name="Normal 2 5 5 2 2" xfId="16586" xr:uid="{00000000-0005-0000-0000-0000A9400000}"/>
    <cellStyle name="Normal 2 5 5 3" xfId="16587" xr:uid="{00000000-0005-0000-0000-0000AA400000}"/>
    <cellStyle name="Normal 2 5 6" xfId="16588" xr:uid="{00000000-0005-0000-0000-0000AB400000}"/>
    <cellStyle name="Normal 2 5 7" xfId="16589" xr:uid="{00000000-0005-0000-0000-0000AC400000}"/>
    <cellStyle name="Normal 2 6" xfId="16590" xr:uid="{00000000-0005-0000-0000-0000AD400000}"/>
    <cellStyle name="Normal 2 6 10" xfId="16591" xr:uid="{00000000-0005-0000-0000-0000AE400000}"/>
    <cellStyle name="Normal 2 6 10 2" xfId="16592" xr:uid="{00000000-0005-0000-0000-0000AF400000}"/>
    <cellStyle name="Normal 2 6 10 3" xfId="16593" xr:uid="{00000000-0005-0000-0000-0000B0400000}"/>
    <cellStyle name="Normal 2 6 10 4" xfId="16594" xr:uid="{00000000-0005-0000-0000-0000B1400000}"/>
    <cellStyle name="Normal 2 6 10 5" xfId="16595" xr:uid="{00000000-0005-0000-0000-0000B2400000}"/>
    <cellStyle name="Normal 2 6 11" xfId="16596" xr:uid="{00000000-0005-0000-0000-0000B3400000}"/>
    <cellStyle name="Normal 2 6 12" xfId="16597" xr:uid="{00000000-0005-0000-0000-0000B4400000}"/>
    <cellStyle name="Normal 2 6 13" xfId="16598" xr:uid="{00000000-0005-0000-0000-0000B5400000}"/>
    <cellStyle name="Normal 2 6 14" xfId="16599" xr:uid="{00000000-0005-0000-0000-0000B6400000}"/>
    <cellStyle name="Normal 2 6 15" xfId="16600" xr:uid="{00000000-0005-0000-0000-0000B7400000}"/>
    <cellStyle name="Normal 2 6 16" xfId="16601" xr:uid="{00000000-0005-0000-0000-0000B8400000}"/>
    <cellStyle name="Normal 2 6 17" xfId="16602" xr:uid="{00000000-0005-0000-0000-0000B9400000}"/>
    <cellStyle name="Normal 2 6 2" xfId="16603" xr:uid="{00000000-0005-0000-0000-0000BA400000}"/>
    <cellStyle name="Normal 2 6 2 10" xfId="16604" xr:uid="{00000000-0005-0000-0000-0000BB400000}"/>
    <cellStyle name="Normal 2 6 2 11" xfId="16605" xr:uid="{00000000-0005-0000-0000-0000BC400000}"/>
    <cellStyle name="Normal 2 6 2 12" xfId="16606" xr:uid="{00000000-0005-0000-0000-0000BD400000}"/>
    <cellStyle name="Normal 2 6 2 13" xfId="16607" xr:uid="{00000000-0005-0000-0000-0000BE400000}"/>
    <cellStyle name="Normal 2 6 2 14" xfId="16608" xr:uid="{00000000-0005-0000-0000-0000BF400000}"/>
    <cellStyle name="Normal 2 6 2 15" xfId="16609" xr:uid="{00000000-0005-0000-0000-0000C0400000}"/>
    <cellStyle name="Normal 2 6 2 2" xfId="16610" xr:uid="{00000000-0005-0000-0000-0000C1400000}"/>
    <cellStyle name="Normal 2 6 2 2 10" xfId="16611" xr:uid="{00000000-0005-0000-0000-0000C2400000}"/>
    <cellStyle name="Normal 2 6 2 2 11" xfId="16612" xr:uid="{00000000-0005-0000-0000-0000C3400000}"/>
    <cellStyle name="Normal 2 6 2 2 2" xfId="16613" xr:uid="{00000000-0005-0000-0000-0000C4400000}"/>
    <cellStyle name="Normal 2 6 2 2 2 2" xfId="16614" xr:uid="{00000000-0005-0000-0000-0000C5400000}"/>
    <cellStyle name="Normal 2 6 2 2 2 2 2" xfId="16615" xr:uid="{00000000-0005-0000-0000-0000C6400000}"/>
    <cellStyle name="Normal 2 6 2 2 2 2 3" xfId="16616" xr:uid="{00000000-0005-0000-0000-0000C7400000}"/>
    <cellStyle name="Normal 2 6 2 2 2 2 4" xfId="16617" xr:uid="{00000000-0005-0000-0000-0000C8400000}"/>
    <cellStyle name="Normal 2 6 2 2 2 2 5" xfId="16618" xr:uid="{00000000-0005-0000-0000-0000C9400000}"/>
    <cellStyle name="Normal 2 6 2 2 2 3" xfId="16619" xr:uid="{00000000-0005-0000-0000-0000CA400000}"/>
    <cellStyle name="Normal 2 6 2 2 2 3 2" xfId="16620" xr:uid="{00000000-0005-0000-0000-0000CB400000}"/>
    <cellStyle name="Normal 2 6 2 2 2 3 3" xfId="16621" xr:uid="{00000000-0005-0000-0000-0000CC400000}"/>
    <cellStyle name="Normal 2 6 2 2 2 3 4" xfId="16622" xr:uid="{00000000-0005-0000-0000-0000CD400000}"/>
    <cellStyle name="Normal 2 6 2 2 2 3 5" xfId="16623" xr:uid="{00000000-0005-0000-0000-0000CE400000}"/>
    <cellStyle name="Normal 2 6 2 2 2 4" xfId="16624" xr:uid="{00000000-0005-0000-0000-0000CF400000}"/>
    <cellStyle name="Normal 2 6 2 2 2 5" xfId="16625" xr:uid="{00000000-0005-0000-0000-0000D0400000}"/>
    <cellStyle name="Normal 2 6 2 2 2 6" xfId="16626" xr:uid="{00000000-0005-0000-0000-0000D1400000}"/>
    <cellStyle name="Normal 2 6 2 2 2 7" xfId="16627" xr:uid="{00000000-0005-0000-0000-0000D2400000}"/>
    <cellStyle name="Normal 2 6 2 2 2 8" xfId="16628" xr:uid="{00000000-0005-0000-0000-0000D3400000}"/>
    <cellStyle name="Normal 2 6 2 2 2 9" xfId="16629" xr:uid="{00000000-0005-0000-0000-0000D4400000}"/>
    <cellStyle name="Normal 2 6 2 2 3" xfId="16630" xr:uid="{00000000-0005-0000-0000-0000D5400000}"/>
    <cellStyle name="Normal 2 6 2 2 3 2" xfId="16631" xr:uid="{00000000-0005-0000-0000-0000D6400000}"/>
    <cellStyle name="Normal 2 6 2 2 3 3" xfId="16632" xr:uid="{00000000-0005-0000-0000-0000D7400000}"/>
    <cellStyle name="Normal 2 6 2 2 3 4" xfId="16633" xr:uid="{00000000-0005-0000-0000-0000D8400000}"/>
    <cellStyle name="Normal 2 6 2 2 3 5" xfId="16634" xr:uid="{00000000-0005-0000-0000-0000D9400000}"/>
    <cellStyle name="Normal 2 6 2 2 4" xfId="16635" xr:uid="{00000000-0005-0000-0000-0000DA400000}"/>
    <cellStyle name="Normal 2 6 2 2 4 2" xfId="16636" xr:uid="{00000000-0005-0000-0000-0000DB400000}"/>
    <cellStyle name="Normal 2 6 2 2 4 3" xfId="16637" xr:uid="{00000000-0005-0000-0000-0000DC400000}"/>
    <cellStyle name="Normal 2 6 2 2 4 4" xfId="16638" xr:uid="{00000000-0005-0000-0000-0000DD400000}"/>
    <cellStyle name="Normal 2 6 2 2 4 5" xfId="16639" xr:uid="{00000000-0005-0000-0000-0000DE400000}"/>
    <cellStyle name="Normal 2 6 2 2 5" xfId="16640" xr:uid="{00000000-0005-0000-0000-0000DF400000}"/>
    <cellStyle name="Normal 2 6 2 2 6" xfId="16641" xr:uid="{00000000-0005-0000-0000-0000E0400000}"/>
    <cellStyle name="Normal 2 6 2 2 7" xfId="16642" xr:uid="{00000000-0005-0000-0000-0000E1400000}"/>
    <cellStyle name="Normal 2 6 2 2 8" xfId="16643" xr:uid="{00000000-0005-0000-0000-0000E2400000}"/>
    <cellStyle name="Normal 2 6 2 2 9" xfId="16644" xr:uid="{00000000-0005-0000-0000-0000E3400000}"/>
    <cellStyle name="Normal 2 6 2 3" xfId="16645" xr:uid="{00000000-0005-0000-0000-0000E4400000}"/>
    <cellStyle name="Normal 2 6 2 3 10" xfId="16646" xr:uid="{00000000-0005-0000-0000-0000E5400000}"/>
    <cellStyle name="Normal 2 6 2 3 11" xfId="16647" xr:uid="{00000000-0005-0000-0000-0000E6400000}"/>
    <cellStyle name="Normal 2 6 2 3 2" xfId="16648" xr:uid="{00000000-0005-0000-0000-0000E7400000}"/>
    <cellStyle name="Normal 2 6 2 3 2 2" xfId="16649" xr:uid="{00000000-0005-0000-0000-0000E8400000}"/>
    <cellStyle name="Normal 2 6 2 3 2 2 2" xfId="16650" xr:uid="{00000000-0005-0000-0000-0000E9400000}"/>
    <cellStyle name="Normal 2 6 2 3 2 2 3" xfId="16651" xr:uid="{00000000-0005-0000-0000-0000EA400000}"/>
    <cellStyle name="Normal 2 6 2 3 2 2 4" xfId="16652" xr:uid="{00000000-0005-0000-0000-0000EB400000}"/>
    <cellStyle name="Normal 2 6 2 3 2 2 5" xfId="16653" xr:uid="{00000000-0005-0000-0000-0000EC400000}"/>
    <cellStyle name="Normal 2 6 2 3 2 3" xfId="16654" xr:uid="{00000000-0005-0000-0000-0000ED400000}"/>
    <cellStyle name="Normal 2 6 2 3 2 3 2" xfId="16655" xr:uid="{00000000-0005-0000-0000-0000EE400000}"/>
    <cellStyle name="Normal 2 6 2 3 2 3 3" xfId="16656" xr:uid="{00000000-0005-0000-0000-0000EF400000}"/>
    <cellStyle name="Normal 2 6 2 3 2 3 4" xfId="16657" xr:uid="{00000000-0005-0000-0000-0000F0400000}"/>
    <cellStyle name="Normal 2 6 2 3 2 3 5" xfId="16658" xr:uid="{00000000-0005-0000-0000-0000F1400000}"/>
    <cellStyle name="Normal 2 6 2 3 2 4" xfId="16659" xr:uid="{00000000-0005-0000-0000-0000F2400000}"/>
    <cellStyle name="Normal 2 6 2 3 2 5" xfId="16660" xr:uid="{00000000-0005-0000-0000-0000F3400000}"/>
    <cellStyle name="Normal 2 6 2 3 2 6" xfId="16661" xr:uid="{00000000-0005-0000-0000-0000F4400000}"/>
    <cellStyle name="Normal 2 6 2 3 2 7" xfId="16662" xr:uid="{00000000-0005-0000-0000-0000F5400000}"/>
    <cellStyle name="Normal 2 6 2 3 2 8" xfId="16663" xr:uid="{00000000-0005-0000-0000-0000F6400000}"/>
    <cellStyle name="Normal 2 6 2 3 2 9" xfId="16664" xr:uid="{00000000-0005-0000-0000-0000F7400000}"/>
    <cellStyle name="Normal 2 6 2 3 3" xfId="16665" xr:uid="{00000000-0005-0000-0000-0000F8400000}"/>
    <cellStyle name="Normal 2 6 2 3 3 2" xfId="16666" xr:uid="{00000000-0005-0000-0000-0000F9400000}"/>
    <cellStyle name="Normal 2 6 2 3 3 3" xfId="16667" xr:uid="{00000000-0005-0000-0000-0000FA400000}"/>
    <cellStyle name="Normal 2 6 2 3 3 4" xfId="16668" xr:uid="{00000000-0005-0000-0000-0000FB400000}"/>
    <cellStyle name="Normal 2 6 2 3 3 5" xfId="16669" xr:uid="{00000000-0005-0000-0000-0000FC400000}"/>
    <cellStyle name="Normal 2 6 2 3 4" xfId="16670" xr:uid="{00000000-0005-0000-0000-0000FD400000}"/>
    <cellStyle name="Normal 2 6 2 3 4 2" xfId="16671" xr:uid="{00000000-0005-0000-0000-0000FE400000}"/>
    <cellStyle name="Normal 2 6 2 3 4 3" xfId="16672" xr:uid="{00000000-0005-0000-0000-0000FF400000}"/>
    <cellStyle name="Normal 2 6 2 3 4 4" xfId="16673" xr:uid="{00000000-0005-0000-0000-000000410000}"/>
    <cellStyle name="Normal 2 6 2 3 4 5" xfId="16674" xr:uid="{00000000-0005-0000-0000-000001410000}"/>
    <cellStyle name="Normal 2 6 2 3 5" xfId="16675" xr:uid="{00000000-0005-0000-0000-000002410000}"/>
    <cellStyle name="Normal 2 6 2 3 6" xfId="16676" xr:uid="{00000000-0005-0000-0000-000003410000}"/>
    <cellStyle name="Normal 2 6 2 3 7" xfId="16677" xr:uid="{00000000-0005-0000-0000-000004410000}"/>
    <cellStyle name="Normal 2 6 2 3 8" xfId="16678" xr:uid="{00000000-0005-0000-0000-000005410000}"/>
    <cellStyle name="Normal 2 6 2 3 9" xfId="16679" xr:uid="{00000000-0005-0000-0000-000006410000}"/>
    <cellStyle name="Normal 2 6 2 4" xfId="16680" xr:uid="{00000000-0005-0000-0000-000007410000}"/>
    <cellStyle name="Normal 2 6 2 4 10" xfId="16681" xr:uid="{00000000-0005-0000-0000-000008410000}"/>
    <cellStyle name="Normal 2 6 2 4 11" xfId="16682" xr:uid="{00000000-0005-0000-0000-000009410000}"/>
    <cellStyle name="Normal 2 6 2 4 2" xfId="16683" xr:uid="{00000000-0005-0000-0000-00000A410000}"/>
    <cellStyle name="Normal 2 6 2 4 2 2" xfId="16684" xr:uid="{00000000-0005-0000-0000-00000B410000}"/>
    <cellStyle name="Normal 2 6 2 4 2 2 2" xfId="16685" xr:uid="{00000000-0005-0000-0000-00000C410000}"/>
    <cellStyle name="Normal 2 6 2 4 2 2 3" xfId="16686" xr:uid="{00000000-0005-0000-0000-00000D410000}"/>
    <cellStyle name="Normal 2 6 2 4 2 2 4" xfId="16687" xr:uid="{00000000-0005-0000-0000-00000E410000}"/>
    <cellStyle name="Normal 2 6 2 4 2 2 5" xfId="16688" xr:uid="{00000000-0005-0000-0000-00000F410000}"/>
    <cellStyle name="Normal 2 6 2 4 2 3" xfId="16689" xr:uid="{00000000-0005-0000-0000-000010410000}"/>
    <cellStyle name="Normal 2 6 2 4 2 3 2" xfId="16690" xr:uid="{00000000-0005-0000-0000-000011410000}"/>
    <cellStyle name="Normal 2 6 2 4 2 3 3" xfId="16691" xr:uid="{00000000-0005-0000-0000-000012410000}"/>
    <cellStyle name="Normal 2 6 2 4 2 3 4" xfId="16692" xr:uid="{00000000-0005-0000-0000-000013410000}"/>
    <cellStyle name="Normal 2 6 2 4 2 3 5" xfId="16693" xr:uid="{00000000-0005-0000-0000-000014410000}"/>
    <cellStyle name="Normal 2 6 2 4 2 4" xfId="16694" xr:uid="{00000000-0005-0000-0000-000015410000}"/>
    <cellStyle name="Normal 2 6 2 4 2 5" xfId="16695" xr:uid="{00000000-0005-0000-0000-000016410000}"/>
    <cellStyle name="Normal 2 6 2 4 2 6" xfId="16696" xr:uid="{00000000-0005-0000-0000-000017410000}"/>
    <cellStyle name="Normal 2 6 2 4 2 7" xfId="16697" xr:uid="{00000000-0005-0000-0000-000018410000}"/>
    <cellStyle name="Normal 2 6 2 4 2 8" xfId="16698" xr:uid="{00000000-0005-0000-0000-000019410000}"/>
    <cellStyle name="Normal 2 6 2 4 2 9" xfId="16699" xr:uid="{00000000-0005-0000-0000-00001A410000}"/>
    <cellStyle name="Normal 2 6 2 4 3" xfId="16700" xr:uid="{00000000-0005-0000-0000-00001B410000}"/>
    <cellStyle name="Normal 2 6 2 4 3 2" xfId="16701" xr:uid="{00000000-0005-0000-0000-00001C410000}"/>
    <cellStyle name="Normal 2 6 2 4 3 3" xfId="16702" xr:uid="{00000000-0005-0000-0000-00001D410000}"/>
    <cellStyle name="Normal 2 6 2 4 3 4" xfId="16703" xr:uid="{00000000-0005-0000-0000-00001E410000}"/>
    <cellStyle name="Normal 2 6 2 4 3 5" xfId="16704" xr:uid="{00000000-0005-0000-0000-00001F410000}"/>
    <cellStyle name="Normal 2 6 2 4 4" xfId="16705" xr:uid="{00000000-0005-0000-0000-000020410000}"/>
    <cellStyle name="Normal 2 6 2 4 4 2" xfId="16706" xr:uid="{00000000-0005-0000-0000-000021410000}"/>
    <cellStyle name="Normal 2 6 2 4 4 3" xfId="16707" xr:uid="{00000000-0005-0000-0000-000022410000}"/>
    <cellStyle name="Normal 2 6 2 4 4 4" xfId="16708" xr:uid="{00000000-0005-0000-0000-000023410000}"/>
    <cellStyle name="Normal 2 6 2 4 4 5" xfId="16709" xr:uid="{00000000-0005-0000-0000-000024410000}"/>
    <cellStyle name="Normal 2 6 2 4 5" xfId="16710" xr:uid="{00000000-0005-0000-0000-000025410000}"/>
    <cellStyle name="Normal 2 6 2 4 6" xfId="16711" xr:uid="{00000000-0005-0000-0000-000026410000}"/>
    <cellStyle name="Normal 2 6 2 4 7" xfId="16712" xr:uid="{00000000-0005-0000-0000-000027410000}"/>
    <cellStyle name="Normal 2 6 2 4 8" xfId="16713" xr:uid="{00000000-0005-0000-0000-000028410000}"/>
    <cellStyle name="Normal 2 6 2 4 9" xfId="16714" xr:uid="{00000000-0005-0000-0000-000029410000}"/>
    <cellStyle name="Normal 2 6 2 5" xfId="16715" xr:uid="{00000000-0005-0000-0000-00002A410000}"/>
    <cellStyle name="Normal 2 6 2 5 2" xfId="16716" xr:uid="{00000000-0005-0000-0000-00002B410000}"/>
    <cellStyle name="Normal 2 6 2 5 2 2" xfId="16717" xr:uid="{00000000-0005-0000-0000-00002C410000}"/>
    <cellStyle name="Normal 2 6 2 5 2 3" xfId="16718" xr:uid="{00000000-0005-0000-0000-00002D410000}"/>
    <cellStyle name="Normal 2 6 2 5 2 4" xfId="16719" xr:uid="{00000000-0005-0000-0000-00002E410000}"/>
    <cellStyle name="Normal 2 6 2 5 2 5" xfId="16720" xr:uid="{00000000-0005-0000-0000-00002F410000}"/>
    <cellStyle name="Normal 2 6 2 5 3" xfId="16721" xr:uid="{00000000-0005-0000-0000-000030410000}"/>
    <cellStyle name="Normal 2 6 2 5 3 2" xfId="16722" xr:uid="{00000000-0005-0000-0000-000031410000}"/>
    <cellStyle name="Normal 2 6 2 5 3 3" xfId="16723" xr:uid="{00000000-0005-0000-0000-000032410000}"/>
    <cellStyle name="Normal 2 6 2 5 3 4" xfId="16724" xr:uid="{00000000-0005-0000-0000-000033410000}"/>
    <cellStyle name="Normal 2 6 2 5 3 5" xfId="16725" xr:uid="{00000000-0005-0000-0000-000034410000}"/>
    <cellStyle name="Normal 2 6 2 5 4" xfId="16726" xr:uid="{00000000-0005-0000-0000-000035410000}"/>
    <cellStyle name="Normal 2 6 2 5 5" xfId="16727" xr:uid="{00000000-0005-0000-0000-000036410000}"/>
    <cellStyle name="Normal 2 6 2 5 6" xfId="16728" xr:uid="{00000000-0005-0000-0000-000037410000}"/>
    <cellStyle name="Normal 2 6 2 5 7" xfId="16729" xr:uid="{00000000-0005-0000-0000-000038410000}"/>
    <cellStyle name="Normal 2 6 2 5 8" xfId="16730" xr:uid="{00000000-0005-0000-0000-000039410000}"/>
    <cellStyle name="Normal 2 6 2 5 9" xfId="16731" xr:uid="{00000000-0005-0000-0000-00003A410000}"/>
    <cellStyle name="Normal 2 6 2 6" xfId="16732" xr:uid="{00000000-0005-0000-0000-00003B410000}"/>
    <cellStyle name="Normal 2 6 2 6 2" xfId="16733" xr:uid="{00000000-0005-0000-0000-00003C410000}"/>
    <cellStyle name="Normal 2 6 2 6 2 2" xfId="16734" xr:uid="{00000000-0005-0000-0000-00003D410000}"/>
    <cellStyle name="Normal 2 6 2 6 2 3" xfId="16735" xr:uid="{00000000-0005-0000-0000-00003E410000}"/>
    <cellStyle name="Normal 2 6 2 6 2 4" xfId="16736" xr:uid="{00000000-0005-0000-0000-00003F410000}"/>
    <cellStyle name="Normal 2 6 2 6 2 5" xfId="16737" xr:uid="{00000000-0005-0000-0000-000040410000}"/>
    <cellStyle name="Normal 2 6 2 6 3" xfId="16738" xr:uid="{00000000-0005-0000-0000-000041410000}"/>
    <cellStyle name="Normal 2 6 2 6 3 2" xfId="16739" xr:uid="{00000000-0005-0000-0000-000042410000}"/>
    <cellStyle name="Normal 2 6 2 6 3 3" xfId="16740" xr:uid="{00000000-0005-0000-0000-000043410000}"/>
    <cellStyle name="Normal 2 6 2 6 3 4" xfId="16741" xr:uid="{00000000-0005-0000-0000-000044410000}"/>
    <cellStyle name="Normal 2 6 2 6 3 5" xfId="16742" xr:uid="{00000000-0005-0000-0000-000045410000}"/>
    <cellStyle name="Normal 2 6 2 6 4" xfId="16743" xr:uid="{00000000-0005-0000-0000-000046410000}"/>
    <cellStyle name="Normal 2 6 2 6 5" xfId="16744" xr:uid="{00000000-0005-0000-0000-000047410000}"/>
    <cellStyle name="Normal 2 6 2 6 6" xfId="16745" xr:uid="{00000000-0005-0000-0000-000048410000}"/>
    <cellStyle name="Normal 2 6 2 6 7" xfId="16746" xr:uid="{00000000-0005-0000-0000-000049410000}"/>
    <cellStyle name="Normal 2 6 2 6 8" xfId="16747" xr:uid="{00000000-0005-0000-0000-00004A410000}"/>
    <cellStyle name="Normal 2 6 2 6 9" xfId="16748" xr:uid="{00000000-0005-0000-0000-00004B410000}"/>
    <cellStyle name="Normal 2 6 2 7" xfId="16749" xr:uid="{00000000-0005-0000-0000-00004C410000}"/>
    <cellStyle name="Normal 2 6 2 7 2" xfId="16750" xr:uid="{00000000-0005-0000-0000-00004D410000}"/>
    <cellStyle name="Normal 2 6 2 7 3" xfId="16751" xr:uid="{00000000-0005-0000-0000-00004E410000}"/>
    <cellStyle name="Normal 2 6 2 7 4" xfId="16752" xr:uid="{00000000-0005-0000-0000-00004F410000}"/>
    <cellStyle name="Normal 2 6 2 7 5" xfId="16753" xr:uid="{00000000-0005-0000-0000-000050410000}"/>
    <cellStyle name="Normal 2 6 2 8" xfId="16754" xr:uid="{00000000-0005-0000-0000-000051410000}"/>
    <cellStyle name="Normal 2 6 2 8 2" xfId="16755" xr:uid="{00000000-0005-0000-0000-000052410000}"/>
    <cellStyle name="Normal 2 6 2 8 3" xfId="16756" xr:uid="{00000000-0005-0000-0000-000053410000}"/>
    <cellStyle name="Normal 2 6 2 8 4" xfId="16757" xr:uid="{00000000-0005-0000-0000-000054410000}"/>
    <cellStyle name="Normal 2 6 2 8 5" xfId="16758" xr:uid="{00000000-0005-0000-0000-000055410000}"/>
    <cellStyle name="Normal 2 6 2 9" xfId="16759" xr:uid="{00000000-0005-0000-0000-000056410000}"/>
    <cellStyle name="Normal 2 6 3" xfId="16760" xr:uid="{00000000-0005-0000-0000-000057410000}"/>
    <cellStyle name="Normal 2 6 3 10" xfId="16761" xr:uid="{00000000-0005-0000-0000-000058410000}"/>
    <cellStyle name="Normal 2 6 3 11" xfId="16762" xr:uid="{00000000-0005-0000-0000-000059410000}"/>
    <cellStyle name="Normal 2 6 3 2" xfId="16763" xr:uid="{00000000-0005-0000-0000-00005A410000}"/>
    <cellStyle name="Normal 2 6 3 2 10" xfId="16764" xr:uid="{00000000-0005-0000-0000-00005B410000}"/>
    <cellStyle name="Normal 2 6 3 2 2" xfId="16765" xr:uid="{00000000-0005-0000-0000-00005C410000}"/>
    <cellStyle name="Normal 2 6 3 2 2 2" xfId="16766" xr:uid="{00000000-0005-0000-0000-00005D410000}"/>
    <cellStyle name="Normal 2 6 3 2 2 3" xfId="16767" xr:uid="{00000000-0005-0000-0000-00005E410000}"/>
    <cellStyle name="Normal 2 6 3 2 2 4" xfId="16768" xr:uid="{00000000-0005-0000-0000-00005F410000}"/>
    <cellStyle name="Normal 2 6 3 2 2 5" xfId="16769" xr:uid="{00000000-0005-0000-0000-000060410000}"/>
    <cellStyle name="Normal 2 6 3 2 2 6" xfId="16770" xr:uid="{00000000-0005-0000-0000-000061410000}"/>
    <cellStyle name="Normal 2 6 3 2 3" xfId="16771" xr:uid="{00000000-0005-0000-0000-000062410000}"/>
    <cellStyle name="Normal 2 6 3 2 3 2" xfId="16772" xr:uid="{00000000-0005-0000-0000-000063410000}"/>
    <cellStyle name="Normal 2 6 3 2 3 3" xfId="16773" xr:uid="{00000000-0005-0000-0000-000064410000}"/>
    <cellStyle name="Normal 2 6 3 2 3 4" xfId="16774" xr:uid="{00000000-0005-0000-0000-000065410000}"/>
    <cellStyle name="Normal 2 6 3 2 3 5" xfId="16775" xr:uid="{00000000-0005-0000-0000-000066410000}"/>
    <cellStyle name="Normal 2 6 3 2 4" xfId="16776" xr:uid="{00000000-0005-0000-0000-000067410000}"/>
    <cellStyle name="Normal 2 6 3 2 5" xfId="16777" xr:uid="{00000000-0005-0000-0000-000068410000}"/>
    <cellStyle name="Normal 2 6 3 2 6" xfId="16778" xr:uid="{00000000-0005-0000-0000-000069410000}"/>
    <cellStyle name="Normal 2 6 3 2 7" xfId="16779" xr:uid="{00000000-0005-0000-0000-00006A410000}"/>
    <cellStyle name="Normal 2 6 3 2 8" xfId="16780" xr:uid="{00000000-0005-0000-0000-00006B410000}"/>
    <cellStyle name="Normal 2 6 3 2 9" xfId="16781" xr:uid="{00000000-0005-0000-0000-00006C410000}"/>
    <cellStyle name="Normal 2 6 3 3" xfId="16782" xr:uid="{00000000-0005-0000-0000-00006D410000}"/>
    <cellStyle name="Normal 2 6 3 3 2" xfId="16783" xr:uid="{00000000-0005-0000-0000-00006E410000}"/>
    <cellStyle name="Normal 2 6 3 3 3" xfId="16784" xr:uid="{00000000-0005-0000-0000-00006F410000}"/>
    <cellStyle name="Normal 2 6 3 3 4" xfId="16785" xr:uid="{00000000-0005-0000-0000-000070410000}"/>
    <cellStyle name="Normal 2 6 3 3 5" xfId="16786" xr:uid="{00000000-0005-0000-0000-000071410000}"/>
    <cellStyle name="Normal 2 6 3 3 6" xfId="16787" xr:uid="{00000000-0005-0000-0000-000072410000}"/>
    <cellStyle name="Normal 2 6 3 4" xfId="16788" xr:uid="{00000000-0005-0000-0000-000073410000}"/>
    <cellStyle name="Normal 2 6 3 4 2" xfId="16789" xr:uid="{00000000-0005-0000-0000-000074410000}"/>
    <cellStyle name="Normal 2 6 3 4 3" xfId="16790" xr:uid="{00000000-0005-0000-0000-000075410000}"/>
    <cellStyle name="Normal 2 6 3 4 4" xfId="16791" xr:uid="{00000000-0005-0000-0000-000076410000}"/>
    <cellStyle name="Normal 2 6 3 4 5" xfId="16792" xr:uid="{00000000-0005-0000-0000-000077410000}"/>
    <cellStyle name="Normal 2 6 3 5" xfId="16793" xr:uid="{00000000-0005-0000-0000-000078410000}"/>
    <cellStyle name="Normal 2 6 3 6" xfId="16794" xr:uid="{00000000-0005-0000-0000-000079410000}"/>
    <cellStyle name="Normal 2 6 3 7" xfId="16795" xr:uid="{00000000-0005-0000-0000-00007A410000}"/>
    <cellStyle name="Normal 2 6 3 8" xfId="16796" xr:uid="{00000000-0005-0000-0000-00007B410000}"/>
    <cellStyle name="Normal 2 6 3 9" xfId="16797" xr:uid="{00000000-0005-0000-0000-00007C410000}"/>
    <cellStyle name="Normal 2 6 4" xfId="16798" xr:uid="{00000000-0005-0000-0000-00007D410000}"/>
    <cellStyle name="Normal 2 6 4 10" xfId="16799" xr:uid="{00000000-0005-0000-0000-00007E410000}"/>
    <cellStyle name="Normal 2 6 4 11" xfId="16800" xr:uid="{00000000-0005-0000-0000-00007F410000}"/>
    <cellStyle name="Normal 2 6 4 2" xfId="16801" xr:uid="{00000000-0005-0000-0000-000080410000}"/>
    <cellStyle name="Normal 2 6 4 2 10" xfId="16802" xr:uid="{00000000-0005-0000-0000-000081410000}"/>
    <cellStyle name="Normal 2 6 4 2 2" xfId="16803" xr:uid="{00000000-0005-0000-0000-000082410000}"/>
    <cellStyle name="Normal 2 6 4 2 2 2" xfId="16804" xr:uid="{00000000-0005-0000-0000-000083410000}"/>
    <cellStyle name="Normal 2 6 4 2 2 3" xfId="16805" xr:uid="{00000000-0005-0000-0000-000084410000}"/>
    <cellStyle name="Normal 2 6 4 2 2 4" xfId="16806" xr:uid="{00000000-0005-0000-0000-000085410000}"/>
    <cellStyle name="Normal 2 6 4 2 2 5" xfId="16807" xr:uid="{00000000-0005-0000-0000-000086410000}"/>
    <cellStyle name="Normal 2 6 4 2 2 6" xfId="16808" xr:uid="{00000000-0005-0000-0000-000087410000}"/>
    <cellStyle name="Normal 2 6 4 2 3" xfId="16809" xr:uid="{00000000-0005-0000-0000-000088410000}"/>
    <cellStyle name="Normal 2 6 4 2 3 2" xfId="16810" xr:uid="{00000000-0005-0000-0000-000089410000}"/>
    <cellStyle name="Normal 2 6 4 2 3 3" xfId="16811" xr:uid="{00000000-0005-0000-0000-00008A410000}"/>
    <cellStyle name="Normal 2 6 4 2 3 4" xfId="16812" xr:uid="{00000000-0005-0000-0000-00008B410000}"/>
    <cellStyle name="Normal 2 6 4 2 3 5" xfId="16813" xr:uid="{00000000-0005-0000-0000-00008C410000}"/>
    <cellStyle name="Normal 2 6 4 2 4" xfId="16814" xr:uid="{00000000-0005-0000-0000-00008D410000}"/>
    <cellStyle name="Normal 2 6 4 2 5" xfId="16815" xr:uid="{00000000-0005-0000-0000-00008E410000}"/>
    <cellStyle name="Normal 2 6 4 2 6" xfId="16816" xr:uid="{00000000-0005-0000-0000-00008F410000}"/>
    <cellStyle name="Normal 2 6 4 2 7" xfId="16817" xr:uid="{00000000-0005-0000-0000-000090410000}"/>
    <cellStyle name="Normal 2 6 4 2 8" xfId="16818" xr:uid="{00000000-0005-0000-0000-000091410000}"/>
    <cellStyle name="Normal 2 6 4 2 9" xfId="16819" xr:uid="{00000000-0005-0000-0000-000092410000}"/>
    <cellStyle name="Normal 2 6 4 3" xfId="16820" xr:uid="{00000000-0005-0000-0000-000093410000}"/>
    <cellStyle name="Normal 2 6 4 3 2" xfId="16821" xr:uid="{00000000-0005-0000-0000-000094410000}"/>
    <cellStyle name="Normal 2 6 4 3 3" xfId="16822" xr:uid="{00000000-0005-0000-0000-000095410000}"/>
    <cellStyle name="Normal 2 6 4 3 4" xfId="16823" xr:uid="{00000000-0005-0000-0000-000096410000}"/>
    <cellStyle name="Normal 2 6 4 3 5" xfId="16824" xr:uid="{00000000-0005-0000-0000-000097410000}"/>
    <cellStyle name="Normal 2 6 4 3 6" xfId="16825" xr:uid="{00000000-0005-0000-0000-000098410000}"/>
    <cellStyle name="Normal 2 6 4 4" xfId="16826" xr:uid="{00000000-0005-0000-0000-000099410000}"/>
    <cellStyle name="Normal 2 6 4 4 2" xfId="16827" xr:uid="{00000000-0005-0000-0000-00009A410000}"/>
    <cellStyle name="Normal 2 6 4 4 3" xfId="16828" xr:uid="{00000000-0005-0000-0000-00009B410000}"/>
    <cellStyle name="Normal 2 6 4 4 4" xfId="16829" xr:uid="{00000000-0005-0000-0000-00009C410000}"/>
    <cellStyle name="Normal 2 6 4 4 5" xfId="16830" xr:uid="{00000000-0005-0000-0000-00009D410000}"/>
    <cellStyle name="Normal 2 6 4 5" xfId="16831" xr:uid="{00000000-0005-0000-0000-00009E410000}"/>
    <cellStyle name="Normal 2 6 4 6" xfId="16832" xr:uid="{00000000-0005-0000-0000-00009F410000}"/>
    <cellStyle name="Normal 2 6 4 7" xfId="16833" xr:uid="{00000000-0005-0000-0000-0000A0410000}"/>
    <cellStyle name="Normal 2 6 4 8" xfId="16834" xr:uid="{00000000-0005-0000-0000-0000A1410000}"/>
    <cellStyle name="Normal 2 6 4 9" xfId="16835" xr:uid="{00000000-0005-0000-0000-0000A2410000}"/>
    <cellStyle name="Normal 2 6 5" xfId="16836" xr:uid="{00000000-0005-0000-0000-0000A3410000}"/>
    <cellStyle name="Normal 2 6 5 10" xfId="16837" xr:uid="{00000000-0005-0000-0000-0000A4410000}"/>
    <cellStyle name="Normal 2 6 5 11" xfId="16838" xr:uid="{00000000-0005-0000-0000-0000A5410000}"/>
    <cellStyle name="Normal 2 6 5 2" xfId="16839" xr:uid="{00000000-0005-0000-0000-0000A6410000}"/>
    <cellStyle name="Normal 2 6 5 2 2" xfId="16840" xr:uid="{00000000-0005-0000-0000-0000A7410000}"/>
    <cellStyle name="Normal 2 6 5 2 2 2" xfId="16841" xr:uid="{00000000-0005-0000-0000-0000A8410000}"/>
    <cellStyle name="Normal 2 6 5 2 2 3" xfId="16842" xr:uid="{00000000-0005-0000-0000-0000A9410000}"/>
    <cellStyle name="Normal 2 6 5 2 2 4" xfId="16843" xr:uid="{00000000-0005-0000-0000-0000AA410000}"/>
    <cellStyle name="Normal 2 6 5 2 2 5" xfId="16844" xr:uid="{00000000-0005-0000-0000-0000AB410000}"/>
    <cellStyle name="Normal 2 6 5 2 3" xfId="16845" xr:uid="{00000000-0005-0000-0000-0000AC410000}"/>
    <cellStyle name="Normal 2 6 5 2 3 2" xfId="16846" xr:uid="{00000000-0005-0000-0000-0000AD410000}"/>
    <cellStyle name="Normal 2 6 5 2 3 3" xfId="16847" xr:uid="{00000000-0005-0000-0000-0000AE410000}"/>
    <cellStyle name="Normal 2 6 5 2 3 4" xfId="16848" xr:uid="{00000000-0005-0000-0000-0000AF410000}"/>
    <cellStyle name="Normal 2 6 5 2 3 5" xfId="16849" xr:uid="{00000000-0005-0000-0000-0000B0410000}"/>
    <cellStyle name="Normal 2 6 5 2 4" xfId="16850" xr:uid="{00000000-0005-0000-0000-0000B1410000}"/>
    <cellStyle name="Normal 2 6 5 2 5" xfId="16851" xr:uid="{00000000-0005-0000-0000-0000B2410000}"/>
    <cellStyle name="Normal 2 6 5 2 6" xfId="16852" xr:uid="{00000000-0005-0000-0000-0000B3410000}"/>
    <cellStyle name="Normal 2 6 5 2 7" xfId="16853" xr:uid="{00000000-0005-0000-0000-0000B4410000}"/>
    <cellStyle name="Normal 2 6 5 2 8" xfId="16854" xr:uid="{00000000-0005-0000-0000-0000B5410000}"/>
    <cellStyle name="Normal 2 6 5 2 9" xfId="16855" xr:uid="{00000000-0005-0000-0000-0000B6410000}"/>
    <cellStyle name="Normal 2 6 5 3" xfId="16856" xr:uid="{00000000-0005-0000-0000-0000B7410000}"/>
    <cellStyle name="Normal 2 6 5 3 2" xfId="16857" xr:uid="{00000000-0005-0000-0000-0000B8410000}"/>
    <cellStyle name="Normal 2 6 5 3 3" xfId="16858" xr:uid="{00000000-0005-0000-0000-0000B9410000}"/>
    <cellStyle name="Normal 2 6 5 3 4" xfId="16859" xr:uid="{00000000-0005-0000-0000-0000BA410000}"/>
    <cellStyle name="Normal 2 6 5 3 5" xfId="16860" xr:uid="{00000000-0005-0000-0000-0000BB410000}"/>
    <cellStyle name="Normal 2 6 5 4" xfId="16861" xr:uid="{00000000-0005-0000-0000-0000BC410000}"/>
    <cellStyle name="Normal 2 6 5 4 2" xfId="16862" xr:uid="{00000000-0005-0000-0000-0000BD410000}"/>
    <cellStyle name="Normal 2 6 5 4 3" xfId="16863" xr:uid="{00000000-0005-0000-0000-0000BE410000}"/>
    <cellStyle name="Normal 2 6 5 4 4" xfId="16864" xr:uid="{00000000-0005-0000-0000-0000BF410000}"/>
    <cellStyle name="Normal 2 6 5 4 5" xfId="16865" xr:uid="{00000000-0005-0000-0000-0000C0410000}"/>
    <cellStyle name="Normal 2 6 5 5" xfId="16866" xr:uid="{00000000-0005-0000-0000-0000C1410000}"/>
    <cellStyle name="Normal 2 6 5 6" xfId="16867" xr:uid="{00000000-0005-0000-0000-0000C2410000}"/>
    <cellStyle name="Normal 2 6 5 7" xfId="16868" xr:uid="{00000000-0005-0000-0000-0000C3410000}"/>
    <cellStyle name="Normal 2 6 5 8" xfId="16869" xr:uid="{00000000-0005-0000-0000-0000C4410000}"/>
    <cellStyle name="Normal 2 6 5 9" xfId="16870" xr:uid="{00000000-0005-0000-0000-0000C5410000}"/>
    <cellStyle name="Normal 2 6 6" xfId="16871" xr:uid="{00000000-0005-0000-0000-0000C6410000}"/>
    <cellStyle name="Normal 2 6 6 10" xfId="16872" xr:uid="{00000000-0005-0000-0000-0000C7410000}"/>
    <cellStyle name="Normal 2 6 6 11" xfId="16873" xr:uid="{00000000-0005-0000-0000-0000C8410000}"/>
    <cellStyle name="Normal 2 6 6 2" xfId="16874" xr:uid="{00000000-0005-0000-0000-0000C9410000}"/>
    <cellStyle name="Normal 2 6 6 2 2" xfId="16875" xr:uid="{00000000-0005-0000-0000-0000CA410000}"/>
    <cellStyle name="Normal 2 6 6 2 2 2" xfId="16876" xr:uid="{00000000-0005-0000-0000-0000CB410000}"/>
    <cellStyle name="Normal 2 6 6 2 2 3" xfId="16877" xr:uid="{00000000-0005-0000-0000-0000CC410000}"/>
    <cellStyle name="Normal 2 6 6 2 2 4" xfId="16878" xr:uid="{00000000-0005-0000-0000-0000CD410000}"/>
    <cellStyle name="Normal 2 6 6 2 2 5" xfId="16879" xr:uid="{00000000-0005-0000-0000-0000CE410000}"/>
    <cellStyle name="Normal 2 6 6 2 3" xfId="16880" xr:uid="{00000000-0005-0000-0000-0000CF410000}"/>
    <cellStyle name="Normal 2 6 6 2 3 2" xfId="16881" xr:uid="{00000000-0005-0000-0000-0000D0410000}"/>
    <cellStyle name="Normal 2 6 6 2 3 3" xfId="16882" xr:uid="{00000000-0005-0000-0000-0000D1410000}"/>
    <cellStyle name="Normal 2 6 6 2 3 4" xfId="16883" xr:uid="{00000000-0005-0000-0000-0000D2410000}"/>
    <cellStyle name="Normal 2 6 6 2 3 5" xfId="16884" xr:uid="{00000000-0005-0000-0000-0000D3410000}"/>
    <cellStyle name="Normal 2 6 6 2 4" xfId="16885" xr:uid="{00000000-0005-0000-0000-0000D4410000}"/>
    <cellStyle name="Normal 2 6 6 2 5" xfId="16886" xr:uid="{00000000-0005-0000-0000-0000D5410000}"/>
    <cellStyle name="Normal 2 6 6 2 6" xfId="16887" xr:uid="{00000000-0005-0000-0000-0000D6410000}"/>
    <cellStyle name="Normal 2 6 6 2 7" xfId="16888" xr:uid="{00000000-0005-0000-0000-0000D7410000}"/>
    <cellStyle name="Normal 2 6 6 2 8" xfId="16889" xr:uid="{00000000-0005-0000-0000-0000D8410000}"/>
    <cellStyle name="Normal 2 6 6 2 9" xfId="16890" xr:uid="{00000000-0005-0000-0000-0000D9410000}"/>
    <cellStyle name="Normal 2 6 6 3" xfId="16891" xr:uid="{00000000-0005-0000-0000-0000DA410000}"/>
    <cellStyle name="Normal 2 6 6 3 2" xfId="16892" xr:uid="{00000000-0005-0000-0000-0000DB410000}"/>
    <cellStyle name="Normal 2 6 6 3 3" xfId="16893" xr:uid="{00000000-0005-0000-0000-0000DC410000}"/>
    <cellStyle name="Normal 2 6 6 3 4" xfId="16894" xr:uid="{00000000-0005-0000-0000-0000DD410000}"/>
    <cellStyle name="Normal 2 6 6 3 5" xfId="16895" xr:uid="{00000000-0005-0000-0000-0000DE410000}"/>
    <cellStyle name="Normal 2 6 6 4" xfId="16896" xr:uid="{00000000-0005-0000-0000-0000DF410000}"/>
    <cellStyle name="Normal 2 6 6 4 2" xfId="16897" xr:uid="{00000000-0005-0000-0000-0000E0410000}"/>
    <cellStyle name="Normal 2 6 6 4 3" xfId="16898" xr:uid="{00000000-0005-0000-0000-0000E1410000}"/>
    <cellStyle name="Normal 2 6 6 4 4" xfId="16899" xr:uid="{00000000-0005-0000-0000-0000E2410000}"/>
    <cellStyle name="Normal 2 6 6 4 5" xfId="16900" xr:uid="{00000000-0005-0000-0000-0000E3410000}"/>
    <cellStyle name="Normal 2 6 6 5" xfId="16901" xr:uid="{00000000-0005-0000-0000-0000E4410000}"/>
    <cellStyle name="Normal 2 6 6 6" xfId="16902" xr:uid="{00000000-0005-0000-0000-0000E5410000}"/>
    <cellStyle name="Normal 2 6 6 7" xfId="16903" xr:uid="{00000000-0005-0000-0000-0000E6410000}"/>
    <cellStyle name="Normal 2 6 6 8" xfId="16904" xr:uid="{00000000-0005-0000-0000-0000E7410000}"/>
    <cellStyle name="Normal 2 6 6 9" xfId="16905" xr:uid="{00000000-0005-0000-0000-0000E8410000}"/>
    <cellStyle name="Normal 2 6 7" xfId="16906" xr:uid="{00000000-0005-0000-0000-0000E9410000}"/>
    <cellStyle name="Normal 2 6 7 2" xfId="16907" xr:uid="{00000000-0005-0000-0000-0000EA410000}"/>
    <cellStyle name="Normal 2 6 7 2 2" xfId="16908" xr:uid="{00000000-0005-0000-0000-0000EB410000}"/>
    <cellStyle name="Normal 2 6 7 2 3" xfId="16909" xr:uid="{00000000-0005-0000-0000-0000EC410000}"/>
    <cellStyle name="Normal 2 6 7 2 4" xfId="16910" xr:uid="{00000000-0005-0000-0000-0000ED410000}"/>
    <cellStyle name="Normal 2 6 7 2 5" xfId="16911" xr:uid="{00000000-0005-0000-0000-0000EE410000}"/>
    <cellStyle name="Normal 2 6 7 3" xfId="16912" xr:uid="{00000000-0005-0000-0000-0000EF410000}"/>
    <cellStyle name="Normal 2 6 7 3 2" xfId="16913" xr:uid="{00000000-0005-0000-0000-0000F0410000}"/>
    <cellStyle name="Normal 2 6 7 3 3" xfId="16914" xr:uid="{00000000-0005-0000-0000-0000F1410000}"/>
    <cellStyle name="Normal 2 6 7 3 4" xfId="16915" xr:uid="{00000000-0005-0000-0000-0000F2410000}"/>
    <cellStyle name="Normal 2 6 7 3 5" xfId="16916" xr:uid="{00000000-0005-0000-0000-0000F3410000}"/>
    <cellStyle name="Normal 2 6 7 4" xfId="16917" xr:uid="{00000000-0005-0000-0000-0000F4410000}"/>
    <cellStyle name="Normal 2 6 7 5" xfId="16918" xr:uid="{00000000-0005-0000-0000-0000F5410000}"/>
    <cellStyle name="Normal 2 6 7 6" xfId="16919" xr:uid="{00000000-0005-0000-0000-0000F6410000}"/>
    <cellStyle name="Normal 2 6 7 7" xfId="16920" xr:uid="{00000000-0005-0000-0000-0000F7410000}"/>
    <cellStyle name="Normal 2 6 7 8" xfId="16921" xr:uid="{00000000-0005-0000-0000-0000F8410000}"/>
    <cellStyle name="Normal 2 6 7 9" xfId="16922" xr:uid="{00000000-0005-0000-0000-0000F9410000}"/>
    <cellStyle name="Normal 2 6 8" xfId="16923" xr:uid="{00000000-0005-0000-0000-0000FA410000}"/>
    <cellStyle name="Normal 2 6 8 2" xfId="16924" xr:uid="{00000000-0005-0000-0000-0000FB410000}"/>
    <cellStyle name="Normal 2 6 8 2 2" xfId="16925" xr:uid="{00000000-0005-0000-0000-0000FC410000}"/>
    <cellStyle name="Normal 2 6 8 2 3" xfId="16926" xr:uid="{00000000-0005-0000-0000-0000FD410000}"/>
    <cellStyle name="Normal 2 6 8 2 4" xfId="16927" xr:uid="{00000000-0005-0000-0000-0000FE410000}"/>
    <cellStyle name="Normal 2 6 8 2 5" xfId="16928" xr:uid="{00000000-0005-0000-0000-0000FF410000}"/>
    <cellStyle name="Normal 2 6 8 3" xfId="16929" xr:uid="{00000000-0005-0000-0000-000000420000}"/>
    <cellStyle name="Normal 2 6 8 3 2" xfId="16930" xr:uid="{00000000-0005-0000-0000-000001420000}"/>
    <cellStyle name="Normal 2 6 8 3 3" xfId="16931" xr:uid="{00000000-0005-0000-0000-000002420000}"/>
    <cellStyle name="Normal 2 6 8 3 4" xfId="16932" xr:uid="{00000000-0005-0000-0000-000003420000}"/>
    <cellStyle name="Normal 2 6 8 3 5" xfId="16933" xr:uid="{00000000-0005-0000-0000-000004420000}"/>
    <cellStyle name="Normal 2 6 8 4" xfId="16934" xr:uid="{00000000-0005-0000-0000-000005420000}"/>
    <cellStyle name="Normal 2 6 8 5" xfId="16935" xr:uid="{00000000-0005-0000-0000-000006420000}"/>
    <cellStyle name="Normal 2 6 8 6" xfId="16936" xr:uid="{00000000-0005-0000-0000-000007420000}"/>
    <cellStyle name="Normal 2 6 8 7" xfId="16937" xr:uid="{00000000-0005-0000-0000-000008420000}"/>
    <cellStyle name="Normal 2 6 8 8" xfId="16938" xr:uid="{00000000-0005-0000-0000-000009420000}"/>
    <cellStyle name="Normal 2 6 8 9" xfId="16939" xr:uid="{00000000-0005-0000-0000-00000A420000}"/>
    <cellStyle name="Normal 2 6 9" xfId="16940" xr:uid="{00000000-0005-0000-0000-00000B420000}"/>
    <cellStyle name="Normal 2 6 9 2" xfId="16941" xr:uid="{00000000-0005-0000-0000-00000C420000}"/>
    <cellStyle name="Normal 2 6 9 3" xfId="16942" xr:uid="{00000000-0005-0000-0000-00000D420000}"/>
    <cellStyle name="Normal 2 6 9 4" xfId="16943" xr:uid="{00000000-0005-0000-0000-00000E420000}"/>
    <cellStyle name="Normal 2 6 9 5" xfId="16944" xr:uid="{00000000-0005-0000-0000-00000F420000}"/>
    <cellStyle name="Normal 2 7" xfId="16945" xr:uid="{00000000-0005-0000-0000-000010420000}"/>
    <cellStyle name="Normal 2 7 2" xfId="16946" xr:uid="{00000000-0005-0000-0000-000011420000}"/>
    <cellStyle name="Normal 2 7 2 2" xfId="16947" xr:uid="{00000000-0005-0000-0000-000012420000}"/>
    <cellStyle name="Normal 2 7 3" xfId="16948" xr:uid="{00000000-0005-0000-0000-000013420000}"/>
    <cellStyle name="Normal 2 8" xfId="16949" xr:uid="{00000000-0005-0000-0000-000014420000}"/>
    <cellStyle name="Normal 2 8 2" xfId="16950" xr:uid="{00000000-0005-0000-0000-000015420000}"/>
    <cellStyle name="Normal 2 8 2 2" xfId="16951" xr:uid="{00000000-0005-0000-0000-000016420000}"/>
    <cellStyle name="Normal 2 8 3" xfId="16952" xr:uid="{00000000-0005-0000-0000-000017420000}"/>
    <cellStyle name="Normal 2 9" xfId="16953" xr:uid="{00000000-0005-0000-0000-000018420000}"/>
    <cellStyle name="Normal 2 9 2" xfId="16954" xr:uid="{00000000-0005-0000-0000-000019420000}"/>
    <cellStyle name="Normal 2_Action Item List 01.27.10" xfId="16955" xr:uid="{00000000-0005-0000-0000-00001A420000}"/>
    <cellStyle name="Normal 20" xfId="16956" xr:uid="{00000000-0005-0000-0000-00001B420000}"/>
    <cellStyle name="Normal 20 2" xfId="16957" xr:uid="{00000000-0005-0000-0000-00001C420000}"/>
    <cellStyle name="Normal 20 2 2" xfId="16958" xr:uid="{00000000-0005-0000-0000-00001D420000}"/>
    <cellStyle name="Normal 20 2 2 2" xfId="16959" xr:uid="{00000000-0005-0000-0000-00001E420000}"/>
    <cellStyle name="Normal 20 2 2 2 2" xfId="16960" xr:uid="{00000000-0005-0000-0000-00001F420000}"/>
    <cellStyle name="Normal 20 2 2 3" xfId="16961" xr:uid="{00000000-0005-0000-0000-000020420000}"/>
    <cellStyle name="Normal 20 2 2 3 2" xfId="16962" xr:uid="{00000000-0005-0000-0000-000021420000}"/>
    <cellStyle name="Normal 20 2 2 3 2 2" xfId="16963" xr:uid="{00000000-0005-0000-0000-000022420000}"/>
    <cellStyle name="Normal 20 2 2 3 3" xfId="16964" xr:uid="{00000000-0005-0000-0000-000023420000}"/>
    <cellStyle name="Normal 20 2 2 4" xfId="16965" xr:uid="{00000000-0005-0000-0000-000024420000}"/>
    <cellStyle name="Normal 20 2 2 4 2" xfId="16966" xr:uid="{00000000-0005-0000-0000-000025420000}"/>
    <cellStyle name="Normal 20 2 2 4 2 2" xfId="16967" xr:uid="{00000000-0005-0000-0000-000026420000}"/>
    <cellStyle name="Normal 20 2 2 4 3" xfId="16968" xr:uid="{00000000-0005-0000-0000-000027420000}"/>
    <cellStyle name="Normal 20 2 2 5" xfId="16969" xr:uid="{00000000-0005-0000-0000-000028420000}"/>
    <cellStyle name="Normal 20 2 3" xfId="16970" xr:uid="{00000000-0005-0000-0000-000029420000}"/>
    <cellStyle name="Normal 20 2 3 2" xfId="16971" xr:uid="{00000000-0005-0000-0000-00002A420000}"/>
    <cellStyle name="Normal 20 2 3 2 2" xfId="16972" xr:uid="{00000000-0005-0000-0000-00002B420000}"/>
    <cellStyle name="Normal 20 2 3 3" xfId="16973" xr:uid="{00000000-0005-0000-0000-00002C420000}"/>
    <cellStyle name="Normal 20 2 4" xfId="16974" xr:uid="{00000000-0005-0000-0000-00002D420000}"/>
    <cellStyle name="Normal 20 2 4 2" xfId="16975" xr:uid="{00000000-0005-0000-0000-00002E420000}"/>
    <cellStyle name="Normal 20 2 4 2 2" xfId="16976" xr:uid="{00000000-0005-0000-0000-00002F420000}"/>
    <cellStyle name="Normal 20 2 4 3" xfId="16977" xr:uid="{00000000-0005-0000-0000-000030420000}"/>
    <cellStyle name="Normal 20 2 5" xfId="16978" xr:uid="{00000000-0005-0000-0000-000031420000}"/>
    <cellStyle name="Normal 20 2 5 2" xfId="16979" xr:uid="{00000000-0005-0000-0000-000032420000}"/>
    <cellStyle name="Normal 20 2 5 2 2" xfId="16980" xr:uid="{00000000-0005-0000-0000-000033420000}"/>
    <cellStyle name="Normal 20 2 5 3" xfId="16981" xr:uid="{00000000-0005-0000-0000-000034420000}"/>
    <cellStyle name="Normal 20 2 6" xfId="16982" xr:uid="{00000000-0005-0000-0000-000035420000}"/>
    <cellStyle name="Normal 20 3" xfId="16983" xr:uid="{00000000-0005-0000-0000-000036420000}"/>
    <cellStyle name="Normal 20 3 2" xfId="16984" xr:uid="{00000000-0005-0000-0000-000037420000}"/>
    <cellStyle name="Normal 20 3 2 2" xfId="16985" xr:uid="{00000000-0005-0000-0000-000038420000}"/>
    <cellStyle name="Normal 20 3 3" xfId="16986" xr:uid="{00000000-0005-0000-0000-000039420000}"/>
    <cellStyle name="Normal 20 3 3 2" xfId="16987" xr:uid="{00000000-0005-0000-0000-00003A420000}"/>
    <cellStyle name="Normal 20 3 3 2 2" xfId="16988" xr:uid="{00000000-0005-0000-0000-00003B420000}"/>
    <cellStyle name="Normal 20 3 3 3" xfId="16989" xr:uid="{00000000-0005-0000-0000-00003C420000}"/>
    <cellStyle name="Normal 20 3 4" xfId="16990" xr:uid="{00000000-0005-0000-0000-00003D420000}"/>
    <cellStyle name="Normal 20 3 4 2" xfId="16991" xr:uid="{00000000-0005-0000-0000-00003E420000}"/>
    <cellStyle name="Normal 20 3 4 2 2" xfId="16992" xr:uid="{00000000-0005-0000-0000-00003F420000}"/>
    <cellStyle name="Normal 20 3 4 3" xfId="16993" xr:uid="{00000000-0005-0000-0000-000040420000}"/>
    <cellStyle name="Normal 20 3 5" xfId="16994" xr:uid="{00000000-0005-0000-0000-000041420000}"/>
    <cellStyle name="Normal 20 4" xfId="16995" xr:uid="{00000000-0005-0000-0000-000042420000}"/>
    <cellStyle name="Normal 20 4 2" xfId="16996" xr:uid="{00000000-0005-0000-0000-000043420000}"/>
    <cellStyle name="Normal 20 4 2 2" xfId="16997" xr:uid="{00000000-0005-0000-0000-000044420000}"/>
    <cellStyle name="Normal 20 4 2 2 2" xfId="16998" xr:uid="{00000000-0005-0000-0000-000045420000}"/>
    <cellStyle name="Normal 20 4 2 3" xfId="16999" xr:uid="{00000000-0005-0000-0000-000046420000}"/>
    <cellStyle name="Normal 20 4 2 3 2" xfId="17000" xr:uid="{00000000-0005-0000-0000-000047420000}"/>
    <cellStyle name="Normal 20 4 2 3 2 2" xfId="17001" xr:uid="{00000000-0005-0000-0000-000048420000}"/>
    <cellStyle name="Normal 20 4 2 3 3" xfId="17002" xr:uid="{00000000-0005-0000-0000-000049420000}"/>
    <cellStyle name="Normal 20 4 2 4" xfId="17003" xr:uid="{00000000-0005-0000-0000-00004A420000}"/>
    <cellStyle name="Normal 20 4 3" xfId="17004" xr:uid="{00000000-0005-0000-0000-00004B420000}"/>
    <cellStyle name="Normal 20 4 3 2" xfId="17005" xr:uid="{00000000-0005-0000-0000-00004C420000}"/>
    <cellStyle name="Normal 20 4 3 2 2" xfId="17006" xr:uid="{00000000-0005-0000-0000-00004D420000}"/>
    <cellStyle name="Normal 20 4 3 3" xfId="17007" xr:uid="{00000000-0005-0000-0000-00004E420000}"/>
    <cellStyle name="Normal 20 4 4" xfId="17008" xr:uid="{00000000-0005-0000-0000-00004F420000}"/>
    <cellStyle name="Normal 20 4 4 2" xfId="17009" xr:uid="{00000000-0005-0000-0000-000050420000}"/>
    <cellStyle name="Normal 20 4 4 2 2" xfId="17010" xr:uid="{00000000-0005-0000-0000-000051420000}"/>
    <cellStyle name="Normal 20 4 4 3" xfId="17011" xr:uid="{00000000-0005-0000-0000-000052420000}"/>
    <cellStyle name="Normal 20 4 5" xfId="17012" xr:uid="{00000000-0005-0000-0000-000053420000}"/>
    <cellStyle name="Normal 20 4 5 2" xfId="17013" xr:uid="{00000000-0005-0000-0000-000054420000}"/>
    <cellStyle name="Normal 20 4 5 2 2" xfId="17014" xr:uid="{00000000-0005-0000-0000-000055420000}"/>
    <cellStyle name="Normal 20 4 5 3" xfId="17015" xr:uid="{00000000-0005-0000-0000-000056420000}"/>
    <cellStyle name="Normal 20 4 6" xfId="17016" xr:uid="{00000000-0005-0000-0000-000057420000}"/>
    <cellStyle name="Normal 20 5" xfId="17017" xr:uid="{00000000-0005-0000-0000-000058420000}"/>
    <cellStyle name="Normal 200" xfId="17018" xr:uid="{00000000-0005-0000-0000-000059420000}"/>
    <cellStyle name="Normal 200 2" xfId="17019" xr:uid="{00000000-0005-0000-0000-00005A420000}"/>
    <cellStyle name="Normal 200 2 2" xfId="17020" xr:uid="{00000000-0005-0000-0000-00005B420000}"/>
    <cellStyle name="Normal 200 2 2 2" xfId="17021" xr:uid="{00000000-0005-0000-0000-00005C420000}"/>
    <cellStyle name="Normal 200 2 2 2 2" xfId="17022" xr:uid="{00000000-0005-0000-0000-00005D420000}"/>
    <cellStyle name="Normal 200 2 2 3" xfId="17023" xr:uid="{00000000-0005-0000-0000-00005E420000}"/>
    <cellStyle name="Normal 200 2 2 3 2" xfId="17024" xr:uid="{00000000-0005-0000-0000-00005F420000}"/>
    <cellStyle name="Normal 200 2 2 3 2 2" xfId="17025" xr:uid="{00000000-0005-0000-0000-000060420000}"/>
    <cellStyle name="Normal 200 2 2 3 3" xfId="17026" xr:uid="{00000000-0005-0000-0000-000061420000}"/>
    <cellStyle name="Normal 200 2 2 4" xfId="17027" xr:uid="{00000000-0005-0000-0000-000062420000}"/>
    <cellStyle name="Normal 200 2 2 4 2" xfId="17028" xr:uid="{00000000-0005-0000-0000-000063420000}"/>
    <cellStyle name="Normal 200 2 2 4 2 2" xfId="17029" xr:uid="{00000000-0005-0000-0000-000064420000}"/>
    <cellStyle name="Normal 200 2 2 4 3" xfId="17030" xr:uid="{00000000-0005-0000-0000-000065420000}"/>
    <cellStyle name="Normal 200 2 2 5" xfId="17031" xr:uid="{00000000-0005-0000-0000-000066420000}"/>
    <cellStyle name="Normal 200 2 3" xfId="17032" xr:uid="{00000000-0005-0000-0000-000067420000}"/>
    <cellStyle name="Normal 200 2 3 2" xfId="17033" xr:uid="{00000000-0005-0000-0000-000068420000}"/>
    <cellStyle name="Normal 200 2 3 2 2" xfId="17034" xr:uid="{00000000-0005-0000-0000-000069420000}"/>
    <cellStyle name="Normal 200 2 3 2 2 2" xfId="17035" xr:uid="{00000000-0005-0000-0000-00006A420000}"/>
    <cellStyle name="Normal 200 2 3 2 3" xfId="17036" xr:uid="{00000000-0005-0000-0000-00006B420000}"/>
    <cellStyle name="Normal 200 2 3 2 3 2" xfId="17037" xr:uid="{00000000-0005-0000-0000-00006C420000}"/>
    <cellStyle name="Normal 200 2 3 2 3 2 2" xfId="17038" xr:uid="{00000000-0005-0000-0000-00006D420000}"/>
    <cellStyle name="Normal 200 2 3 2 3 3" xfId="17039" xr:uid="{00000000-0005-0000-0000-00006E420000}"/>
    <cellStyle name="Normal 200 2 3 2 4" xfId="17040" xr:uid="{00000000-0005-0000-0000-00006F420000}"/>
    <cellStyle name="Normal 200 2 3 3" xfId="17041" xr:uid="{00000000-0005-0000-0000-000070420000}"/>
    <cellStyle name="Normal 200 2 3 3 2" xfId="17042" xr:uid="{00000000-0005-0000-0000-000071420000}"/>
    <cellStyle name="Normal 200 2 3 3 2 2" xfId="17043" xr:uid="{00000000-0005-0000-0000-000072420000}"/>
    <cellStyle name="Normal 200 2 3 3 3" xfId="17044" xr:uid="{00000000-0005-0000-0000-000073420000}"/>
    <cellStyle name="Normal 200 2 3 4" xfId="17045" xr:uid="{00000000-0005-0000-0000-000074420000}"/>
    <cellStyle name="Normal 200 2 3 4 2" xfId="17046" xr:uid="{00000000-0005-0000-0000-000075420000}"/>
    <cellStyle name="Normal 200 2 3 4 2 2" xfId="17047" xr:uid="{00000000-0005-0000-0000-000076420000}"/>
    <cellStyle name="Normal 200 2 3 4 3" xfId="17048" xr:uid="{00000000-0005-0000-0000-000077420000}"/>
    <cellStyle name="Normal 200 2 3 5" xfId="17049" xr:uid="{00000000-0005-0000-0000-000078420000}"/>
    <cellStyle name="Normal 200 2 3 5 2" xfId="17050" xr:uid="{00000000-0005-0000-0000-000079420000}"/>
    <cellStyle name="Normal 200 2 3 5 2 2" xfId="17051" xr:uid="{00000000-0005-0000-0000-00007A420000}"/>
    <cellStyle name="Normal 200 2 3 5 3" xfId="17052" xr:uid="{00000000-0005-0000-0000-00007B420000}"/>
    <cellStyle name="Normal 200 2 3 6" xfId="17053" xr:uid="{00000000-0005-0000-0000-00007C420000}"/>
    <cellStyle name="Normal 200 2 4" xfId="17054" xr:uid="{00000000-0005-0000-0000-00007D420000}"/>
    <cellStyle name="Normal 200 2 4 2" xfId="17055" xr:uid="{00000000-0005-0000-0000-00007E420000}"/>
    <cellStyle name="Normal 200 2 4 2 2" xfId="17056" xr:uid="{00000000-0005-0000-0000-00007F420000}"/>
    <cellStyle name="Normal 200 2 4 3" xfId="17057" xr:uid="{00000000-0005-0000-0000-000080420000}"/>
    <cellStyle name="Normal 200 2 5" xfId="17058" xr:uid="{00000000-0005-0000-0000-000081420000}"/>
    <cellStyle name="Normal 200 2 5 2" xfId="17059" xr:uid="{00000000-0005-0000-0000-000082420000}"/>
    <cellStyle name="Normal 200 2 5 2 2" xfId="17060" xr:uid="{00000000-0005-0000-0000-000083420000}"/>
    <cellStyle name="Normal 200 2 5 3" xfId="17061" xr:uid="{00000000-0005-0000-0000-000084420000}"/>
    <cellStyle name="Normal 200 2 6" xfId="17062" xr:uid="{00000000-0005-0000-0000-000085420000}"/>
    <cellStyle name="Normal 200 2 6 2" xfId="17063" xr:uid="{00000000-0005-0000-0000-000086420000}"/>
    <cellStyle name="Normal 200 2 6 2 2" xfId="17064" xr:uid="{00000000-0005-0000-0000-000087420000}"/>
    <cellStyle name="Normal 200 2 6 3" xfId="17065" xr:uid="{00000000-0005-0000-0000-000088420000}"/>
    <cellStyle name="Normal 200 2 7" xfId="17066" xr:uid="{00000000-0005-0000-0000-000089420000}"/>
    <cellStyle name="Normal 200 3" xfId="17067" xr:uid="{00000000-0005-0000-0000-00008A420000}"/>
    <cellStyle name="Normal 200 3 2" xfId="17068" xr:uid="{00000000-0005-0000-0000-00008B420000}"/>
    <cellStyle name="Normal 200 3 2 2" xfId="17069" xr:uid="{00000000-0005-0000-0000-00008C420000}"/>
    <cellStyle name="Normal 200 3 3" xfId="17070" xr:uid="{00000000-0005-0000-0000-00008D420000}"/>
    <cellStyle name="Normal 200 3 3 2" xfId="17071" xr:uid="{00000000-0005-0000-0000-00008E420000}"/>
    <cellStyle name="Normal 200 3 3 2 2" xfId="17072" xr:uid="{00000000-0005-0000-0000-00008F420000}"/>
    <cellStyle name="Normal 200 3 3 3" xfId="17073" xr:uid="{00000000-0005-0000-0000-000090420000}"/>
    <cellStyle name="Normal 200 3 4" xfId="17074" xr:uid="{00000000-0005-0000-0000-000091420000}"/>
    <cellStyle name="Normal 200 3 4 2" xfId="17075" xr:uid="{00000000-0005-0000-0000-000092420000}"/>
    <cellStyle name="Normal 200 3 4 2 2" xfId="17076" xr:uid="{00000000-0005-0000-0000-000093420000}"/>
    <cellStyle name="Normal 200 3 4 3" xfId="17077" xr:uid="{00000000-0005-0000-0000-000094420000}"/>
    <cellStyle name="Normal 200 3 5" xfId="17078" xr:uid="{00000000-0005-0000-0000-000095420000}"/>
    <cellStyle name="Normal 200 4" xfId="17079" xr:uid="{00000000-0005-0000-0000-000096420000}"/>
    <cellStyle name="Normal 200 4 2" xfId="17080" xr:uid="{00000000-0005-0000-0000-000097420000}"/>
    <cellStyle name="Normal 200 4 2 2" xfId="17081" xr:uid="{00000000-0005-0000-0000-000098420000}"/>
    <cellStyle name="Normal 200 4 2 2 2" xfId="17082" xr:uid="{00000000-0005-0000-0000-000099420000}"/>
    <cellStyle name="Normal 200 4 2 3" xfId="17083" xr:uid="{00000000-0005-0000-0000-00009A420000}"/>
    <cellStyle name="Normal 200 4 2 3 2" xfId="17084" xr:uid="{00000000-0005-0000-0000-00009B420000}"/>
    <cellStyle name="Normal 200 4 2 3 2 2" xfId="17085" xr:uid="{00000000-0005-0000-0000-00009C420000}"/>
    <cellStyle name="Normal 200 4 2 3 3" xfId="17086" xr:uid="{00000000-0005-0000-0000-00009D420000}"/>
    <cellStyle name="Normal 200 4 2 4" xfId="17087" xr:uid="{00000000-0005-0000-0000-00009E420000}"/>
    <cellStyle name="Normal 200 4 3" xfId="17088" xr:uid="{00000000-0005-0000-0000-00009F420000}"/>
    <cellStyle name="Normal 200 4 3 2" xfId="17089" xr:uid="{00000000-0005-0000-0000-0000A0420000}"/>
    <cellStyle name="Normal 200 4 3 2 2" xfId="17090" xr:uid="{00000000-0005-0000-0000-0000A1420000}"/>
    <cellStyle name="Normal 200 4 3 3" xfId="17091" xr:uid="{00000000-0005-0000-0000-0000A2420000}"/>
    <cellStyle name="Normal 200 4 4" xfId="17092" xr:uid="{00000000-0005-0000-0000-0000A3420000}"/>
    <cellStyle name="Normal 200 4 4 2" xfId="17093" xr:uid="{00000000-0005-0000-0000-0000A4420000}"/>
    <cellStyle name="Normal 200 4 4 2 2" xfId="17094" xr:uid="{00000000-0005-0000-0000-0000A5420000}"/>
    <cellStyle name="Normal 200 4 4 3" xfId="17095" xr:uid="{00000000-0005-0000-0000-0000A6420000}"/>
    <cellStyle name="Normal 200 4 5" xfId="17096" xr:uid="{00000000-0005-0000-0000-0000A7420000}"/>
    <cellStyle name="Normal 200 4 5 2" xfId="17097" xr:uid="{00000000-0005-0000-0000-0000A8420000}"/>
    <cellStyle name="Normal 200 4 5 2 2" xfId="17098" xr:uid="{00000000-0005-0000-0000-0000A9420000}"/>
    <cellStyle name="Normal 200 4 5 3" xfId="17099" xr:uid="{00000000-0005-0000-0000-0000AA420000}"/>
    <cellStyle name="Normal 200 4 6" xfId="17100" xr:uid="{00000000-0005-0000-0000-0000AB420000}"/>
    <cellStyle name="Normal 200 5" xfId="17101" xr:uid="{00000000-0005-0000-0000-0000AC420000}"/>
    <cellStyle name="Normal 200 5 2" xfId="17102" xr:uid="{00000000-0005-0000-0000-0000AD420000}"/>
    <cellStyle name="Normal 200 5 2 2" xfId="17103" xr:uid="{00000000-0005-0000-0000-0000AE420000}"/>
    <cellStyle name="Normal 200 5 3" xfId="17104" xr:uid="{00000000-0005-0000-0000-0000AF420000}"/>
    <cellStyle name="Normal 200 6" xfId="17105" xr:uid="{00000000-0005-0000-0000-0000B0420000}"/>
    <cellStyle name="Normal 200 6 2" xfId="17106" xr:uid="{00000000-0005-0000-0000-0000B1420000}"/>
    <cellStyle name="Normal 200 6 2 2" xfId="17107" xr:uid="{00000000-0005-0000-0000-0000B2420000}"/>
    <cellStyle name="Normal 200 6 3" xfId="17108" xr:uid="{00000000-0005-0000-0000-0000B3420000}"/>
    <cellStyle name="Normal 200 7" xfId="17109" xr:uid="{00000000-0005-0000-0000-0000B4420000}"/>
    <cellStyle name="Normal 200 7 2" xfId="17110" xr:uid="{00000000-0005-0000-0000-0000B5420000}"/>
    <cellStyle name="Normal 200 7 2 2" xfId="17111" xr:uid="{00000000-0005-0000-0000-0000B6420000}"/>
    <cellStyle name="Normal 200 7 3" xfId="17112" xr:uid="{00000000-0005-0000-0000-0000B7420000}"/>
    <cellStyle name="Normal 200 8" xfId="17113" xr:uid="{00000000-0005-0000-0000-0000B8420000}"/>
    <cellStyle name="Normal 201" xfId="17114" xr:uid="{00000000-0005-0000-0000-0000B9420000}"/>
    <cellStyle name="Normal 201 2" xfId="17115" xr:uid="{00000000-0005-0000-0000-0000BA420000}"/>
    <cellStyle name="Normal 201 2 2" xfId="17116" xr:uid="{00000000-0005-0000-0000-0000BB420000}"/>
    <cellStyle name="Normal 201 2 2 2" xfId="17117" xr:uid="{00000000-0005-0000-0000-0000BC420000}"/>
    <cellStyle name="Normal 201 2 2 2 2" xfId="17118" xr:uid="{00000000-0005-0000-0000-0000BD420000}"/>
    <cellStyle name="Normal 201 2 2 3" xfId="17119" xr:uid="{00000000-0005-0000-0000-0000BE420000}"/>
    <cellStyle name="Normal 201 2 2 3 2" xfId="17120" xr:uid="{00000000-0005-0000-0000-0000BF420000}"/>
    <cellStyle name="Normal 201 2 2 3 2 2" xfId="17121" xr:uid="{00000000-0005-0000-0000-0000C0420000}"/>
    <cellStyle name="Normal 201 2 2 3 3" xfId="17122" xr:uid="{00000000-0005-0000-0000-0000C1420000}"/>
    <cellStyle name="Normal 201 2 2 4" xfId="17123" xr:uid="{00000000-0005-0000-0000-0000C2420000}"/>
    <cellStyle name="Normal 201 2 2 4 2" xfId="17124" xr:uid="{00000000-0005-0000-0000-0000C3420000}"/>
    <cellStyle name="Normal 201 2 2 4 2 2" xfId="17125" xr:uid="{00000000-0005-0000-0000-0000C4420000}"/>
    <cellStyle name="Normal 201 2 2 4 3" xfId="17126" xr:uid="{00000000-0005-0000-0000-0000C5420000}"/>
    <cellStyle name="Normal 201 2 2 5" xfId="17127" xr:uid="{00000000-0005-0000-0000-0000C6420000}"/>
    <cellStyle name="Normal 201 2 3" xfId="17128" xr:uid="{00000000-0005-0000-0000-0000C7420000}"/>
    <cellStyle name="Normal 201 2 3 2" xfId="17129" xr:uid="{00000000-0005-0000-0000-0000C8420000}"/>
    <cellStyle name="Normal 201 2 3 2 2" xfId="17130" xr:uid="{00000000-0005-0000-0000-0000C9420000}"/>
    <cellStyle name="Normal 201 2 3 2 2 2" xfId="17131" xr:uid="{00000000-0005-0000-0000-0000CA420000}"/>
    <cellStyle name="Normal 201 2 3 2 3" xfId="17132" xr:uid="{00000000-0005-0000-0000-0000CB420000}"/>
    <cellStyle name="Normal 201 2 3 2 3 2" xfId="17133" xr:uid="{00000000-0005-0000-0000-0000CC420000}"/>
    <cellStyle name="Normal 201 2 3 2 3 2 2" xfId="17134" xr:uid="{00000000-0005-0000-0000-0000CD420000}"/>
    <cellStyle name="Normal 201 2 3 2 3 3" xfId="17135" xr:uid="{00000000-0005-0000-0000-0000CE420000}"/>
    <cellStyle name="Normal 201 2 3 2 4" xfId="17136" xr:uid="{00000000-0005-0000-0000-0000CF420000}"/>
    <cellStyle name="Normal 201 2 3 3" xfId="17137" xr:uid="{00000000-0005-0000-0000-0000D0420000}"/>
    <cellStyle name="Normal 201 2 3 3 2" xfId="17138" xr:uid="{00000000-0005-0000-0000-0000D1420000}"/>
    <cellStyle name="Normal 201 2 3 3 2 2" xfId="17139" xr:uid="{00000000-0005-0000-0000-0000D2420000}"/>
    <cellStyle name="Normal 201 2 3 3 3" xfId="17140" xr:uid="{00000000-0005-0000-0000-0000D3420000}"/>
    <cellStyle name="Normal 201 2 3 4" xfId="17141" xr:uid="{00000000-0005-0000-0000-0000D4420000}"/>
    <cellStyle name="Normal 201 2 3 4 2" xfId="17142" xr:uid="{00000000-0005-0000-0000-0000D5420000}"/>
    <cellStyle name="Normal 201 2 3 4 2 2" xfId="17143" xr:uid="{00000000-0005-0000-0000-0000D6420000}"/>
    <cellStyle name="Normal 201 2 3 4 3" xfId="17144" xr:uid="{00000000-0005-0000-0000-0000D7420000}"/>
    <cellStyle name="Normal 201 2 3 5" xfId="17145" xr:uid="{00000000-0005-0000-0000-0000D8420000}"/>
    <cellStyle name="Normal 201 2 3 5 2" xfId="17146" xr:uid="{00000000-0005-0000-0000-0000D9420000}"/>
    <cellStyle name="Normal 201 2 3 5 2 2" xfId="17147" xr:uid="{00000000-0005-0000-0000-0000DA420000}"/>
    <cellStyle name="Normal 201 2 3 5 3" xfId="17148" xr:uid="{00000000-0005-0000-0000-0000DB420000}"/>
    <cellStyle name="Normal 201 2 3 6" xfId="17149" xr:uid="{00000000-0005-0000-0000-0000DC420000}"/>
    <cellStyle name="Normal 201 2 4" xfId="17150" xr:uid="{00000000-0005-0000-0000-0000DD420000}"/>
    <cellStyle name="Normal 201 2 4 2" xfId="17151" xr:uid="{00000000-0005-0000-0000-0000DE420000}"/>
    <cellStyle name="Normal 201 2 4 2 2" xfId="17152" xr:uid="{00000000-0005-0000-0000-0000DF420000}"/>
    <cellStyle name="Normal 201 2 4 3" xfId="17153" xr:uid="{00000000-0005-0000-0000-0000E0420000}"/>
    <cellStyle name="Normal 201 2 5" xfId="17154" xr:uid="{00000000-0005-0000-0000-0000E1420000}"/>
    <cellStyle name="Normal 201 2 5 2" xfId="17155" xr:uid="{00000000-0005-0000-0000-0000E2420000}"/>
    <cellStyle name="Normal 201 2 5 2 2" xfId="17156" xr:uid="{00000000-0005-0000-0000-0000E3420000}"/>
    <cellStyle name="Normal 201 2 5 3" xfId="17157" xr:uid="{00000000-0005-0000-0000-0000E4420000}"/>
    <cellStyle name="Normal 201 2 6" xfId="17158" xr:uid="{00000000-0005-0000-0000-0000E5420000}"/>
    <cellStyle name="Normal 201 2 6 2" xfId="17159" xr:uid="{00000000-0005-0000-0000-0000E6420000}"/>
    <cellStyle name="Normal 201 2 6 2 2" xfId="17160" xr:uid="{00000000-0005-0000-0000-0000E7420000}"/>
    <cellStyle name="Normal 201 2 6 3" xfId="17161" xr:uid="{00000000-0005-0000-0000-0000E8420000}"/>
    <cellStyle name="Normal 201 2 7" xfId="17162" xr:uid="{00000000-0005-0000-0000-0000E9420000}"/>
    <cellStyle name="Normal 201 3" xfId="17163" xr:uid="{00000000-0005-0000-0000-0000EA420000}"/>
    <cellStyle name="Normal 201 3 2" xfId="17164" xr:uid="{00000000-0005-0000-0000-0000EB420000}"/>
    <cellStyle name="Normal 201 3 2 2" xfId="17165" xr:uid="{00000000-0005-0000-0000-0000EC420000}"/>
    <cellStyle name="Normal 201 3 3" xfId="17166" xr:uid="{00000000-0005-0000-0000-0000ED420000}"/>
    <cellStyle name="Normal 201 3 3 2" xfId="17167" xr:uid="{00000000-0005-0000-0000-0000EE420000}"/>
    <cellStyle name="Normal 201 3 3 2 2" xfId="17168" xr:uid="{00000000-0005-0000-0000-0000EF420000}"/>
    <cellStyle name="Normal 201 3 3 3" xfId="17169" xr:uid="{00000000-0005-0000-0000-0000F0420000}"/>
    <cellStyle name="Normal 201 3 4" xfId="17170" xr:uid="{00000000-0005-0000-0000-0000F1420000}"/>
    <cellStyle name="Normal 201 3 4 2" xfId="17171" xr:uid="{00000000-0005-0000-0000-0000F2420000}"/>
    <cellStyle name="Normal 201 3 4 2 2" xfId="17172" xr:uid="{00000000-0005-0000-0000-0000F3420000}"/>
    <cellStyle name="Normal 201 3 4 3" xfId="17173" xr:uid="{00000000-0005-0000-0000-0000F4420000}"/>
    <cellStyle name="Normal 201 3 5" xfId="17174" xr:uid="{00000000-0005-0000-0000-0000F5420000}"/>
    <cellStyle name="Normal 201 4" xfId="17175" xr:uid="{00000000-0005-0000-0000-0000F6420000}"/>
    <cellStyle name="Normal 201 4 2" xfId="17176" xr:uid="{00000000-0005-0000-0000-0000F7420000}"/>
    <cellStyle name="Normal 201 4 2 2" xfId="17177" xr:uid="{00000000-0005-0000-0000-0000F8420000}"/>
    <cellStyle name="Normal 201 4 2 2 2" xfId="17178" xr:uid="{00000000-0005-0000-0000-0000F9420000}"/>
    <cellStyle name="Normal 201 4 2 3" xfId="17179" xr:uid="{00000000-0005-0000-0000-0000FA420000}"/>
    <cellStyle name="Normal 201 4 2 3 2" xfId="17180" xr:uid="{00000000-0005-0000-0000-0000FB420000}"/>
    <cellStyle name="Normal 201 4 2 3 2 2" xfId="17181" xr:uid="{00000000-0005-0000-0000-0000FC420000}"/>
    <cellStyle name="Normal 201 4 2 3 3" xfId="17182" xr:uid="{00000000-0005-0000-0000-0000FD420000}"/>
    <cellStyle name="Normal 201 4 2 4" xfId="17183" xr:uid="{00000000-0005-0000-0000-0000FE420000}"/>
    <cellStyle name="Normal 201 4 3" xfId="17184" xr:uid="{00000000-0005-0000-0000-0000FF420000}"/>
    <cellStyle name="Normal 201 4 3 2" xfId="17185" xr:uid="{00000000-0005-0000-0000-000000430000}"/>
    <cellStyle name="Normal 201 4 3 2 2" xfId="17186" xr:uid="{00000000-0005-0000-0000-000001430000}"/>
    <cellStyle name="Normal 201 4 3 3" xfId="17187" xr:uid="{00000000-0005-0000-0000-000002430000}"/>
    <cellStyle name="Normal 201 4 4" xfId="17188" xr:uid="{00000000-0005-0000-0000-000003430000}"/>
    <cellStyle name="Normal 201 4 4 2" xfId="17189" xr:uid="{00000000-0005-0000-0000-000004430000}"/>
    <cellStyle name="Normal 201 4 4 2 2" xfId="17190" xr:uid="{00000000-0005-0000-0000-000005430000}"/>
    <cellStyle name="Normal 201 4 4 3" xfId="17191" xr:uid="{00000000-0005-0000-0000-000006430000}"/>
    <cellStyle name="Normal 201 4 5" xfId="17192" xr:uid="{00000000-0005-0000-0000-000007430000}"/>
    <cellStyle name="Normal 201 4 5 2" xfId="17193" xr:uid="{00000000-0005-0000-0000-000008430000}"/>
    <cellStyle name="Normal 201 4 5 2 2" xfId="17194" xr:uid="{00000000-0005-0000-0000-000009430000}"/>
    <cellStyle name="Normal 201 4 5 3" xfId="17195" xr:uid="{00000000-0005-0000-0000-00000A430000}"/>
    <cellStyle name="Normal 201 4 6" xfId="17196" xr:uid="{00000000-0005-0000-0000-00000B430000}"/>
    <cellStyle name="Normal 201 5" xfId="17197" xr:uid="{00000000-0005-0000-0000-00000C430000}"/>
    <cellStyle name="Normal 201 5 2" xfId="17198" xr:uid="{00000000-0005-0000-0000-00000D430000}"/>
    <cellStyle name="Normal 201 5 2 2" xfId="17199" xr:uid="{00000000-0005-0000-0000-00000E430000}"/>
    <cellStyle name="Normal 201 5 3" xfId="17200" xr:uid="{00000000-0005-0000-0000-00000F430000}"/>
    <cellStyle name="Normal 201 6" xfId="17201" xr:uid="{00000000-0005-0000-0000-000010430000}"/>
    <cellStyle name="Normal 201 6 2" xfId="17202" xr:uid="{00000000-0005-0000-0000-000011430000}"/>
    <cellStyle name="Normal 201 6 2 2" xfId="17203" xr:uid="{00000000-0005-0000-0000-000012430000}"/>
    <cellStyle name="Normal 201 6 3" xfId="17204" xr:uid="{00000000-0005-0000-0000-000013430000}"/>
    <cellStyle name="Normal 201 7" xfId="17205" xr:uid="{00000000-0005-0000-0000-000014430000}"/>
    <cellStyle name="Normal 201 7 2" xfId="17206" xr:uid="{00000000-0005-0000-0000-000015430000}"/>
    <cellStyle name="Normal 201 7 2 2" xfId="17207" xr:uid="{00000000-0005-0000-0000-000016430000}"/>
    <cellStyle name="Normal 201 7 3" xfId="17208" xr:uid="{00000000-0005-0000-0000-000017430000}"/>
    <cellStyle name="Normal 201 8" xfId="17209" xr:uid="{00000000-0005-0000-0000-000018430000}"/>
    <cellStyle name="Normal 202" xfId="17210" xr:uid="{00000000-0005-0000-0000-000019430000}"/>
    <cellStyle name="Normal 202 2" xfId="17211" xr:uid="{00000000-0005-0000-0000-00001A430000}"/>
    <cellStyle name="Normal 202 2 2" xfId="17212" xr:uid="{00000000-0005-0000-0000-00001B430000}"/>
    <cellStyle name="Normal 202 2 2 2" xfId="17213" xr:uid="{00000000-0005-0000-0000-00001C430000}"/>
    <cellStyle name="Normal 202 2 2 2 2" xfId="17214" xr:uid="{00000000-0005-0000-0000-00001D430000}"/>
    <cellStyle name="Normal 202 2 2 3" xfId="17215" xr:uid="{00000000-0005-0000-0000-00001E430000}"/>
    <cellStyle name="Normal 202 2 2 3 2" xfId="17216" xr:uid="{00000000-0005-0000-0000-00001F430000}"/>
    <cellStyle name="Normal 202 2 2 3 2 2" xfId="17217" xr:uid="{00000000-0005-0000-0000-000020430000}"/>
    <cellStyle name="Normal 202 2 2 3 3" xfId="17218" xr:uid="{00000000-0005-0000-0000-000021430000}"/>
    <cellStyle name="Normal 202 2 2 4" xfId="17219" xr:uid="{00000000-0005-0000-0000-000022430000}"/>
    <cellStyle name="Normal 202 2 2 4 2" xfId="17220" xr:uid="{00000000-0005-0000-0000-000023430000}"/>
    <cellStyle name="Normal 202 2 2 4 2 2" xfId="17221" xr:uid="{00000000-0005-0000-0000-000024430000}"/>
    <cellStyle name="Normal 202 2 2 4 3" xfId="17222" xr:uid="{00000000-0005-0000-0000-000025430000}"/>
    <cellStyle name="Normal 202 2 2 5" xfId="17223" xr:uid="{00000000-0005-0000-0000-000026430000}"/>
    <cellStyle name="Normal 202 2 3" xfId="17224" xr:uid="{00000000-0005-0000-0000-000027430000}"/>
    <cellStyle name="Normal 202 2 3 2" xfId="17225" xr:uid="{00000000-0005-0000-0000-000028430000}"/>
    <cellStyle name="Normal 202 2 3 2 2" xfId="17226" xr:uid="{00000000-0005-0000-0000-000029430000}"/>
    <cellStyle name="Normal 202 2 3 2 2 2" xfId="17227" xr:uid="{00000000-0005-0000-0000-00002A430000}"/>
    <cellStyle name="Normal 202 2 3 2 3" xfId="17228" xr:uid="{00000000-0005-0000-0000-00002B430000}"/>
    <cellStyle name="Normal 202 2 3 2 3 2" xfId="17229" xr:uid="{00000000-0005-0000-0000-00002C430000}"/>
    <cellStyle name="Normal 202 2 3 2 3 2 2" xfId="17230" xr:uid="{00000000-0005-0000-0000-00002D430000}"/>
    <cellStyle name="Normal 202 2 3 2 3 3" xfId="17231" xr:uid="{00000000-0005-0000-0000-00002E430000}"/>
    <cellStyle name="Normal 202 2 3 2 4" xfId="17232" xr:uid="{00000000-0005-0000-0000-00002F430000}"/>
    <cellStyle name="Normal 202 2 3 3" xfId="17233" xr:uid="{00000000-0005-0000-0000-000030430000}"/>
    <cellStyle name="Normal 202 2 3 3 2" xfId="17234" xr:uid="{00000000-0005-0000-0000-000031430000}"/>
    <cellStyle name="Normal 202 2 3 3 2 2" xfId="17235" xr:uid="{00000000-0005-0000-0000-000032430000}"/>
    <cellStyle name="Normal 202 2 3 3 3" xfId="17236" xr:uid="{00000000-0005-0000-0000-000033430000}"/>
    <cellStyle name="Normal 202 2 3 4" xfId="17237" xr:uid="{00000000-0005-0000-0000-000034430000}"/>
    <cellStyle name="Normal 202 2 3 4 2" xfId="17238" xr:uid="{00000000-0005-0000-0000-000035430000}"/>
    <cellStyle name="Normal 202 2 3 4 2 2" xfId="17239" xr:uid="{00000000-0005-0000-0000-000036430000}"/>
    <cellStyle name="Normal 202 2 3 4 3" xfId="17240" xr:uid="{00000000-0005-0000-0000-000037430000}"/>
    <cellStyle name="Normal 202 2 3 5" xfId="17241" xr:uid="{00000000-0005-0000-0000-000038430000}"/>
    <cellStyle name="Normal 202 2 3 5 2" xfId="17242" xr:uid="{00000000-0005-0000-0000-000039430000}"/>
    <cellStyle name="Normal 202 2 3 5 2 2" xfId="17243" xr:uid="{00000000-0005-0000-0000-00003A430000}"/>
    <cellStyle name="Normal 202 2 3 5 3" xfId="17244" xr:uid="{00000000-0005-0000-0000-00003B430000}"/>
    <cellStyle name="Normal 202 2 3 6" xfId="17245" xr:uid="{00000000-0005-0000-0000-00003C430000}"/>
    <cellStyle name="Normal 202 2 4" xfId="17246" xr:uid="{00000000-0005-0000-0000-00003D430000}"/>
    <cellStyle name="Normal 202 2 4 2" xfId="17247" xr:uid="{00000000-0005-0000-0000-00003E430000}"/>
    <cellStyle name="Normal 202 2 4 2 2" xfId="17248" xr:uid="{00000000-0005-0000-0000-00003F430000}"/>
    <cellStyle name="Normal 202 2 4 3" xfId="17249" xr:uid="{00000000-0005-0000-0000-000040430000}"/>
    <cellStyle name="Normal 202 2 5" xfId="17250" xr:uid="{00000000-0005-0000-0000-000041430000}"/>
    <cellStyle name="Normal 202 2 5 2" xfId="17251" xr:uid="{00000000-0005-0000-0000-000042430000}"/>
    <cellStyle name="Normal 202 2 5 2 2" xfId="17252" xr:uid="{00000000-0005-0000-0000-000043430000}"/>
    <cellStyle name="Normal 202 2 5 3" xfId="17253" xr:uid="{00000000-0005-0000-0000-000044430000}"/>
    <cellStyle name="Normal 202 2 6" xfId="17254" xr:uid="{00000000-0005-0000-0000-000045430000}"/>
    <cellStyle name="Normal 202 2 6 2" xfId="17255" xr:uid="{00000000-0005-0000-0000-000046430000}"/>
    <cellStyle name="Normal 202 2 6 2 2" xfId="17256" xr:uid="{00000000-0005-0000-0000-000047430000}"/>
    <cellStyle name="Normal 202 2 6 3" xfId="17257" xr:uid="{00000000-0005-0000-0000-000048430000}"/>
    <cellStyle name="Normal 202 2 7" xfId="17258" xr:uid="{00000000-0005-0000-0000-000049430000}"/>
    <cellStyle name="Normal 202 3" xfId="17259" xr:uid="{00000000-0005-0000-0000-00004A430000}"/>
    <cellStyle name="Normal 202 3 2" xfId="17260" xr:uid="{00000000-0005-0000-0000-00004B430000}"/>
    <cellStyle name="Normal 202 3 2 2" xfId="17261" xr:uid="{00000000-0005-0000-0000-00004C430000}"/>
    <cellStyle name="Normal 202 3 3" xfId="17262" xr:uid="{00000000-0005-0000-0000-00004D430000}"/>
    <cellStyle name="Normal 202 3 3 2" xfId="17263" xr:uid="{00000000-0005-0000-0000-00004E430000}"/>
    <cellStyle name="Normal 202 3 3 2 2" xfId="17264" xr:uid="{00000000-0005-0000-0000-00004F430000}"/>
    <cellStyle name="Normal 202 3 3 3" xfId="17265" xr:uid="{00000000-0005-0000-0000-000050430000}"/>
    <cellStyle name="Normal 202 3 4" xfId="17266" xr:uid="{00000000-0005-0000-0000-000051430000}"/>
    <cellStyle name="Normal 202 3 4 2" xfId="17267" xr:uid="{00000000-0005-0000-0000-000052430000}"/>
    <cellStyle name="Normal 202 3 4 2 2" xfId="17268" xr:uid="{00000000-0005-0000-0000-000053430000}"/>
    <cellStyle name="Normal 202 3 4 3" xfId="17269" xr:uid="{00000000-0005-0000-0000-000054430000}"/>
    <cellStyle name="Normal 202 3 5" xfId="17270" xr:uid="{00000000-0005-0000-0000-000055430000}"/>
    <cellStyle name="Normal 202 4" xfId="17271" xr:uid="{00000000-0005-0000-0000-000056430000}"/>
    <cellStyle name="Normal 202 4 2" xfId="17272" xr:uid="{00000000-0005-0000-0000-000057430000}"/>
    <cellStyle name="Normal 202 4 2 2" xfId="17273" xr:uid="{00000000-0005-0000-0000-000058430000}"/>
    <cellStyle name="Normal 202 4 2 2 2" xfId="17274" xr:uid="{00000000-0005-0000-0000-000059430000}"/>
    <cellStyle name="Normal 202 4 2 3" xfId="17275" xr:uid="{00000000-0005-0000-0000-00005A430000}"/>
    <cellStyle name="Normal 202 4 2 3 2" xfId="17276" xr:uid="{00000000-0005-0000-0000-00005B430000}"/>
    <cellStyle name="Normal 202 4 2 3 2 2" xfId="17277" xr:uid="{00000000-0005-0000-0000-00005C430000}"/>
    <cellStyle name="Normal 202 4 2 3 3" xfId="17278" xr:uid="{00000000-0005-0000-0000-00005D430000}"/>
    <cellStyle name="Normal 202 4 2 4" xfId="17279" xr:uid="{00000000-0005-0000-0000-00005E430000}"/>
    <cellStyle name="Normal 202 4 3" xfId="17280" xr:uid="{00000000-0005-0000-0000-00005F430000}"/>
    <cellStyle name="Normal 202 4 3 2" xfId="17281" xr:uid="{00000000-0005-0000-0000-000060430000}"/>
    <cellStyle name="Normal 202 4 3 2 2" xfId="17282" xr:uid="{00000000-0005-0000-0000-000061430000}"/>
    <cellStyle name="Normal 202 4 3 3" xfId="17283" xr:uid="{00000000-0005-0000-0000-000062430000}"/>
    <cellStyle name="Normal 202 4 4" xfId="17284" xr:uid="{00000000-0005-0000-0000-000063430000}"/>
    <cellStyle name="Normal 202 4 4 2" xfId="17285" xr:uid="{00000000-0005-0000-0000-000064430000}"/>
    <cellStyle name="Normal 202 4 4 2 2" xfId="17286" xr:uid="{00000000-0005-0000-0000-000065430000}"/>
    <cellStyle name="Normal 202 4 4 3" xfId="17287" xr:uid="{00000000-0005-0000-0000-000066430000}"/>
    <cellStyle name="Normal 202 4 5" xfId="17288" xr:uid="{00000000-0005-0000-0000-000067430000}"/>
    <cellStyle name="Normal 202 4 5 2" xfId="17289" xr:uid="{00000000-0005-0000-0000-000068430000}"/>
    <cellStyle name="Normal 202 4 5 2 2" xfId="17290" xr:uid="{00000000-0005-0000-0000-000069430000}"/>
    <cellStyle name="Normal 202 4 5 3" xfId="17291" xr:uid="{00000000-0005-0000-0000-00006A430000}"/>
    <cellStyle name="Normal 202 4 6" xfId="17292" xr:uid="{00000000-0005-0000-0000-00006B430000}"/>
    <cellStyle name="Normal 202 5" xfId="17293" xr:uid="{00000000-0005-0000-0000-00006C430000}"/>
    <cellStyle name="Normal 202 5 2" xfId="17294" xr:uid="{00000000-0005-0000-0000-00006D430000}"/>
    <cellStyle name="Normal 202 5 2 2" xfId="17295" xr:uid="{00000000-0005-0000-0000-00006E430000}"/>
    <cellStyle name="Normal 202 5 3" xfId="17296" xr:uid="{00000000-0005-0000-0000-00006F430000}"/>
    <cellStyle name="Normal 202 6" xfId="17297" xr:uid="{00000000-0005-0000-0000-000070430000}"/>
    <cellStyle name="Normal 202 6 2" xfId="17298" xr:uid="{00000000-0005-0000-0000-000071430000}"/>
    <cellStyle name="Normal 202 6 2 2" xfId="17299" xr:uid="{00000000-0005-0000-0000-000072430000}"/>
    <cellStyle name="Normal 202 6 3" xfId="17300" xr:uid="{00000000-0005-0000-0000-000073430000}"/>
    <cellStyle name="Normal 202 7" xfId="17301" xr:uid="{00000000-0005-0000-0000-000074430000}"/>
    <cellStyle name="Normal 202 7 2" xfId="17302" xr:uid="{00000000-0005-0000-0000-000075430000}"/>
    <cellStyle name="Normal 202 7 2 2" xfId="17303" xr:uid="{00000000-0005-0000-0000-000076430000}"/>
    <cellStyle name="Normal 202 7 3" xfId="17304" xr:uid="{00000000-0005-0000-0000-000077430000}"/>
    <cellStyle name="Normal 202 8" xfId="17305" xr:uid="{00000000-0005-0000-0000-000078430000}"/>
    <cellStyle name="Normal 203" xfId="17306" xr:uid="{00000000-0005-0000-0000-000079430000}"/>
    <cellStyle name="Normal 203 2" xfId="17307" xr:uid="{00000000-0005-0000-0000-00007A430000}"/>
    <cellStyle name="Normal 203 2 2" xfId="17308" xr:uid="{00000000-0005-0000-0000-00007B430000}"/>
    <cellStyle name="Normal 203 2 2 2" xfId="17309" xr:uid="{00000000-0005-0000-0000-00007C430000}"/>
    <cellStyle name="Normal 203 2 2 2 2" xfId="17310" xr:uid="{00000000-0005-0000-0000-00007D430000}"/>
    <cellStyle name="Normal 203 2 2 3" xfId="17311" xr:uid="{00000000-0005-0000-0000-00007E430000}"/>
    <cellStyle name="Normal 203 2 2 3 2" xfId="17312" xr:uid="{00000000-0005-0000-0000-00007F430000}"/>
    <cellStyle name="Normal 203 2 2 3 2 2" xfId="17313" xr:uid="{00000000-0005-0000-0000-000080430000}"/>
    <cellStyle name="Normal 203 2 2 3 3" xfId="17314" xr:uid="{00000000-0005-0000-0000-000081430000}"/>
    <cellStyle name="Normal 203 2 2 4" xfId="17315" xr:uid="{00000000-0005-0000-0000-000082430000}"/>
    <cellStyle name="Normal 203 2 2 4 2" xfId="17316" xr:uid="{00000000-0005-0000-0000-000083430000}"/>
    <cellStyle name="Normal 203 2 2 4 2 2" xfId="17317" xr:uid="{00000000-0005-0000-0000-000084430000}"/>
    <cellStyle name="Normal 203 2 2 4 3" xfId="17318" xr:uid="{00000000-0005-0000-0000-000085430000}"/>
    <cellStyle name="Normal 203 2 2 5" xfId="17319" xr:uid="{00000000-0005-0000-0000-000086430000}"/>
    <cellStyle name="Normal 203 2 3" xfId="17320" xr:uid="{00000000-0005-0000-0000-000087430000}"/>
    <cellStyle name="Normal 203 2 3 2" xfId="17321" xr:uid="{00000000-0005-0000-0000-000088430000}"/>
    <cellStyle name="Normal 203 2 3 2 2" xfId="17322" xr:uid="{00000000-0005-0000-0000-000089430000}"/>
    <cellStyle name="Normal 203 2 3 2 2 2" xfId="17323" xr:uid="{00000000-0005-0000-0000-00008A430000}"/>
    <cellStyle name="Normal 203 2 3 2 3" xfId="17324" xr:uid="{00000000-0005-0000-0000-00008B430000}"/>
    <cellStyle name="Normal 203 2 3 2 3 2" xfId="17325" xr:uid="{00000000-0005-0000-0000-00008C430000}"/>
    <cellStyle name="Normal 203 2 3 2 3 2 2" xfId="17326" xr:uid="{00000000-0005-0000-0000-00008D430000}"/>
    <cellStyle name="Normal 203 2 3 2 3 3" xfId="17327" xr:uid="{00000000-0005-0000-0000-00008E430000}"/>
    <cellStyle name="Normal 203 2 3 2 4" xfId="17328" xr:uid="{00000000-0005-0000-0000-00008F430000}"/>
    <cellStyle name="Normal 203 2 3 3" xfId="17329" xr:uid="{00000000-0005-0000-0000-000090430000}"/>
    <cellStyle name="Normal 203 2 3 3 2" xfId="17330" xr:uid="{00000000-0005-0000-0000-000091430000}"/>
    <cellStyle name="Normal 203 2 3 3 2 2" xfId="17331" xr:uid="{00000000-0005-0000-0000-000092430000}"/>
    <cellStyle name="Normal 203 2 3 3 3" xfId="17332" xr:uid="{00000000-0005-0000-0000-000093430000}"/>
    <cellStyle name="Normal 203 2 3 4" xfId="17333" xr:uid="{00000000-0005-0000-0000-000094430000}"/>
    <cellStyle name="Normal 203 2 3 4 2" xfId="17334" xr:uid="{00000000-0005-0000-0000-000095430000}"/>
    <cellStyle name="Normal 203 2 3 4 2 2" xfId="17335" xr:uid="{00000000-0005-0000-0000-000096430000}"/>
    <cellStyle name="Normal 203 2 3 4 3" xfId="17336" xr:uid="{00000000-0005-0000-0000-000097430000}"/>
    <cellStyle name="Normal 203 2 3 5" xfId="17337" xr:uid="{00000000-0005-0000-0000-000098430000}"/>
    <cellStyle name="Normal 203 2 3 5 2" xfId="17338" xr:uid="{00000000-0005-0000-0000-000099430000}"/>
    <cellStyle name="Normal 203 2 3 5 2 2" xfId="17339" xr:uid="{00000000-0005-0000-0000-00009A430000}"/>
    <cellStyle name="Normal 203 2 3 5 3" xfId="17340" xr:uid="{00000000-0005-0000-0000-00009B430000}"/>
    <cellStyle name="Normal 203 2 3 6" xfId="17341" xr:uid="{00000000-0005-0000-0000-00009C430000}"/>
    <cellStyle name="Normal 203 2 4" xfId="17342" xr:uid="{00000000-0005-0000-0000-00009D430000}"/>
    <cellStyle name="Normal 203 2 4 2" xfId="17343" xr:uid="{00000000-0005-0000-0000-00009E430000}"/>
    <cellStyle name="Normal 203 2 4 2 2" xfId="17344" xr:uid="{00000000-0005-0000-0000-00009F430000}"/>
    <cellStyle name="Normal 203 2 4 3" xfId="17345" xr:uid="{00000000-0005-0000-0000-0000A0430000}"/>
    <cellStyle name="Normal 203 2 5" xfId="17346" xr:uid="{00000000-0005-0000-0000-0000A1430000}"/>
    <cellStyle name="Normal 203 2 5 2" xfId="17347" xr:uid="{00000000-0005-0000-0000-0000A2430000}"/>
    <cellStyle name="Normal 203 2 5 2 2" xfId="17348" xr:uid="{00000000-0005-0000-0000-0000A3430000}"/>
    <cellStyle name="Normal 203 2 5 3" xfId="17349" xr:uid="{00000000-0005-0000-0000-0000A4430000}"/>
    <cellStyle name="Normal 203 2 6" xfId="17350" xr:uid="{00000000-0005-0000-0000-0000A5430000}"/>
    <cellStyle name="Normal 203 2 6 2" xfId="17351" xr:uid="{00000000-0005-0000-0000-0000A6430000}"/>
    <cellStyle name="Normal 203 2 6 2 2" xfId="17352" xr:uid="{00000000-0005-0000-0000-0000A7430000}"/>
    <cellStyle name="Normal 203 2 6 3" xfId="17353" xr:uid="{00000000-0005-0000-0000-0000A8430000}"/>
    <cellStyle name="Normal 203 2 7" xfId="17354" xr:uid="{00000000-0005-0000-0000-0000A9430000}"/>
    <cellStyle name="Normal 203 3" xfId="17355" xr:uid="{00000000-0005-0000-0000-0000AA430000}"/>
    <cellStyle name="Normal 203 3 2" xfId="17356" xr:uid="{00000000-0005-0000-0000-0000AB430000}"/>
    <cellStyle name="Normal 203 3 2 2" xfId="17357" xr:uid="{00000000-0005-0000-0000-0000AC430000}"/>
    <cellStyle name="Normal 203 3 3" xfId="17358" xr:uid="{00000000-0005-0000-0000-0000AD430000}"/>
    <cellStyle name="Normal 203 3 3 2" xfId="17359" xr:uid="{00000000-0005-0000-0000-0000AE430000}"/>
    <cellStyle name="Normal 203 3 3 2 2" xfId="17360" xr:uid="{00000000-0005-0000-0000-0000AF430000}"/>
    <cellStyle name="Normal 203 3 3 3" xfId="17361" xr:uid="{00000000-0005-0000-0000-0000B0430000}"/>
    <cellStyle name="Normal 203 3 4" xfId="17362" xr:uid="{00000000-0005-0000-0000-0000B1430000}"/>
    <cellStyle name="Normal 203 3 4 2" xfId="17363" xr:uid="{00000000-0005-0000-0000-0000B2430000}"/>
    <cellStyle name="Normal 203 3 4 2 2" xfId="17364" xr:uid="{00000000-0005-0000-0000-0000B3430000}"/>
    <cellStyle name="Normal 203 3 4 3" xfId="17365" xr:uid="{00000000-0005-0000-0000-0000B4430000}"/>
    <cellStyle name="Normal 203 3 5" xfId="17366" xr:uid="{00000000-0005-0000-0000-0000B5430000}"/>
    <cellStyle name="Normal 203 4" xfId="17367" xr:uid="{00000000-0005-0000-0000-0000B6430000}"/>
    <cellStyle name="Normal 203 4 2" xfId="17368" xr:uid="{00000000-0005-0000-0000-0000B7430000}"/>
    <cellStyle name="Normal 203 4 2 2" xfId="17369" xr:uid="{00000000-0005-0000-0000-0000B8430000}"/>
    <cellStyle name="Normal 203 4 2 2 2" xfId="17370" xr:uid="{00000000-0005-0000-0000-0000B9430000}"/>
    <cellStyle name="Normal 203 4 2 3" xfId="17371" xr:uid="{00000000-0005-0000-0000-0000BA430000}"/>
    <cellStyle name="Normal 203 4 2 3 2" xfId="17372" xr:uid="{00000000-0005-0000-0000-0000BB430000}"/>
    <cellStyle name="Normal 203 4 2 3 2 2" xfId="17373" xr:uid="{00000000-0005-0000-0000-0000BC430000}"/>
    <cellStyle name="Normal 203 4 2 3 3" xfId="17374" xr:uid="{00000000-0005-0000-0000-0000BD430000}"/>
    <cellStyle name="Normal 203 4 2 4" xfId="17375" xr:uid="{00000000-0005-0000-0000-0000BE430000}"/>
    <cellStyle name="Normal 203 4 3" xfId="17376" xr:uid="{00000000-0005-0000-0000-0000BF430000}"/>
    <cellStyle name="Normal 203 4 3 2" xfId="17377" xr:uid="{00000000-0005-0000-0000-0000C0430000}"/>
    <cellStyle name="Normal 203 4 3 2 2" xfId="17378" xr:uid="{00000000-0005-0000-0000-0000C1430000}"/>
    <cellStyle name="Normal 203 4 3 3" xfId="17379" xr:uid="{00000000-0005-0000-0000-0000C2430000}"/>
    <cellStyle name="Normal 203 4 4" xfId="17380" xr:uid="{00000000-0005-0000-0000-0000C3430000}"/>
    <cellStyle name="Normal 203 4 4 2" xfId="17381" xr:uid="{00000000-0005-0000-0000-0000C4430000}"/>
    <cellStyle name="Normal 203 4 4 2 2" xfId="17382" xr:uid="{00000000-0005-0000-0000-0000C5430000}"/>
    <cellStyle name="Normal 203 4 4 3" xfId="17383" xr:uid="{00000000-0005-0000-0000-0000C6430000}"/>
    <cellStyle name="Normal 203 4 5" xfId="17384" xr:uid="{00000000-0005-0000-0000-0000C7430000}"/>
    <cellStyle name="Normal 203 4 5 2" xfId="17385" xr:uid="{00000000-0005-0000-0000-0000C8430000}"/>
    <cellStyle name="Normal 203 4 5 2 2" xfId="17386" xr:uid="{00000000-0005-0000-0000-0000C9430000}"/>
    <cellStyle name="Normal 203 4 5 3" xfId="17387" xr:uid="{00000000-0005-0000-0000-0000CA430000}"/>
    <cellStyle name="Normal 203 4 6" xfId="17388" xr:uid="{00000000-0005-0000-0000-0000CB430000}"/>
    <cellStyle name="Normal 203 5" xfId="17389" xr:uid="{00000000-0005-0000-0000-0000CC430000}"/>
    <cellStyle name="Normal 203 5 2" xfId="17390" xr:uid="{00000000-0005-0000-0000-0000CD430000}"/>
    <cellStyle name="Normal 203 5 2 2" xfId="17391" xr:uid="{00000000-0005-0000-0000-0000CE430000}"/>
    <cellStyle name="Normal 203 5 3" xfId="17392" xr:uid="{00000000-0005-0000-0000-0000CF430000}"/>
    <cellStyle name="Normal 203 6" xfId="17393" xr:uid="{00000000-0005-0000-0000-0000D0430000}"/>
    <cellStyle name="Normal 203 6 2" xfId="17394" xr:uid="{00000000-0005-0000-0000-0000D1430000}"/>
    <cellStyle name="Normal 203 6 2 2" xfId="17395" xr:uid="{00000000-0005-0000-0000-0000D2430000}"/>
    <cellStyle name="Normal 203 6 3" xfId="17396" xr:uid="{00000000-0005-0000-0000-0000D3430000}"/>
    <cellStyle name="Normal 203 7" xfId="17397" xr:uid="{00000000-0005-0000-0000-0000D4430000}"/>
    <cellStyle name="Normal 203 7 2" xfId="17398" xr:uid="{00000000-0005-0000-0000-0000D5430000}"/>
    <cellStyle name="Normal 203 7 2 2" xfId="17399" xr:uid="{00000000-0005-0000-0000-0000D6430000}"/>
    <cellStyle name="Normal 203 7 3" xfId="17400" xr:uid="{00000000-0005-0000-0000-0000D7430000}"/>
    <cellStyle name="Normal 203 8" xfId="17401" xr:uid="{00000000-0005-0000-0000-0000D8430000}"/>
    <cellStyle name="Normal 204" xfId="17402" xr:uid="{00000000-0005-0000-0000-0000D9430000}"/>
    <cellStyle name="Normal 204 2" xfId="17403" xr:uid="{00000000-0005-0000-0000-0000DA430000}"/>
    <cellStyle name="Normal 204 2 2" xfId="17404" xr:uid="{00000000-0005-0000-0000-0000DB430000}"/>
    <cellStyle name="Normal 204 2 2 2" xfId="17405" xr:uid="{00000000-0005-0000-0000-0000DC430000}"/>
    <cellStyle name="Normal 204 2 3" xfId="17406" xr:uid="{00000000-0005-0000-0000-0000DD430000}"/>
    <cellStyle name="Normal 204 2 3 2" xfId="17407" xr:uid="{00000000-0005-0000-0000-0000DE430000}"/>
    <cellStyle name="Normal 204 2 3 2 2" xfId="17408" xr:uid="{00000000-0005-0000-0000-0000DF430000}"/>
    <cellStyle name="Normal 204 2 3 3" xfId="17409" xr:uid="{00000000-0005-0000-0000-0000E0430000}"/>
    <cellStyle name="Normal 204 2 4" xfId="17410" xr:uid="{00000000-0005-0000-0000-0000E1430000}"/>
    <cellStyle name="Normal 204 2 4 2" xfId="17411" xr:uid="{00000000-0005-0000-0000-0000E2430000}"/>
    <cellStyle name="Normal 204 2 4 2 2" xfId="17412" xr:uid="{00000000-0005-0000-0000-0000E3430000}"/>
    <cellStyle name="Normal 204 2 4 3" xfId="17413" xr:uid="{00000000-0005-0000-0000-0000E4430000}"/>
    <cellStyle name="Normal 204 2 5" xfId="17414" xr:uid="{00000000-0005-0000-0000-0000E5430000}"/>
    <cellStyle name="Normal 204 3" xfId="17415" xr:uid="{00000000-0005-0000-0000-0000E6430000}"/>
    <cellStyle name="Normal 204 3 2" xfId="17416" xr:uid="{00000000-0005-0000-0000-0000E7430000}"/>
    <cellStyle name="Normal 204 3 2 2" xfId="17417" xr:uid="{00000000-0005-0000-0000-0000E8430000}"/>
    <cellStyle name="Normal 204 3 2 2 2" xfId="17418" xr:uid="{00000000-0005-0000-0000-0000E9430000}"/>
    <cellStyle name="Normal 204 3 2 3" xfId="17419" xr:uid="{00000000-0005-0000-0000-0000EA430000}"/>
    <cellStyle name="Normal 204 3 2 3 2" xfId="17420" xr:uid="{00000000-0005-0000-0000-0000EB430000}"/>
    <cellStyle name="Normal 204 3 2 3 2 2" xfId="17421" xr:uid="{00000000-0005-0000-0000-0000EC430000}"/>
    <cellStyle name="Normal 204 3 2 3 3" xfId="17422" xr:uid="{00000000-0005-0000-0000-0000ED430000}"/>
    <cellStyle name="Normal 204 3 2 4" xfId="17423" xr:uid="{00000000-0005-0000-0000-0000EE430000}"/>
    <cellStyle name="Normal 204 3 3" xfId="17424" xr:uid="{00000000-0005-0000-0000-0000EF430000}"/>
    <cellStyle name="Normal 204 3 3 2" xfId="17425" xr:uid="{00000000-0005-0000-0000-0000F0430000}"/>
    <cellStyle name="Normal 204 3 3 2 2" xfId="17426" xr:uid="{00000000-0005-0000-0000-0000F1430000}"/>
    <cellStyle name="Normal 204 3 3 3" xfId="17427" xr:uid="{00000000-0005-0000-0000-0000F2430000}"/>
    <cellStyle name="Normal 204 3 4" xfId="17428" xr:uid="{00000000-0005-0000-0000-0000F3430000}"/>
    <cellStyle name="Normal 204 3 4 2" xfId="17429" xr:uid="{00000000-0005-0000-0000-0000F4430000}"/>
    <cellStyle name="Normal 204 3 4 2 2" xfId="17430" xr:uid="{00000000-0005-0000-0000-0000F5430000}"/>
    <cellStyle name="Normal 204 3 4 3" xfId="17431" xr:uid="{00000000-0005-0000-0000-0000F6430000}"/>
    <cellStyle name="Normal 204 3 5" xfId="17432" xr:uid="{00000000-0005-0000-0000-0000F7430000}"/>
    <cellStyle name="Normal 204 3 5 2" xfId="17433" xr:uid="{00000000-0005-0000-0000-0000F8430000}"/>
    <cellStyle name="Normal 204 3 5 2 2" xfId="17434" xr:uid="{00000000-0005-0000-0000-0000F9430000}"/>
    <cellStyle name="Normal 204 3 5 3" xfId="17435" xr:uid="{00000000-0005-0000-0000-0000FA430000}"/>
    <cellStyle name="Normal 204 3 6" xfId="17436" xr:uid="{00000000-0005-0000-0000-0000FB430000}"/>
    <cellStyle name="Normal 204 4" xfId="17437" xr:uid="{00000000-0005-0000-0000-0000FC430000}"/>
    <cellStyle name="Normal 204 4 2" xfId="17438" xr:uid="{00000000-0005-0000-0000-0000FD430000}"/>
    <cellStyle name="Normal 204 4 2 2" xfId="17439" xr:uid="{00000000-0005-0000-0000-0000FE430000}"/>
    <cellStyle name="Normal 204 4 3" xfId="17440" xr:uid="{00000000-0005-0000-0000-0000FF430000}"/>
    <cellStyle name="Normal 204 5" xfId="17441" xr:uid="{00000000-0005-0000-0000-000000440000}"/>
    <cellStyle name="Normal 204 5 2" xfId="17442" xr:uid="{00000000-0005-0000-0000-000001440000}"/>
    <cellStyle name="Normal 204 5 2 2" xfId="17443" xr:uid="{00000000-0005-0000-0000-000002440000}"/>
    <cellStyle name="Normal 204 5 3" xfId="17444" xr:uid="{00000000-0005-0000-0000-000003440000}"/>
    <cellStyle name="Normal 204 6" xfId="17445" xr:uid="{00000000-0005-0000-0000-000004440000}"/>
    <cellStyle name="Normal 204 6 2" xfId="17446" xr:uid="{00000000-0005-0000-0000-000005440000}"/>
    <cellStyle name="Normal 204 6 2 2" xfId="17447" xr:uid="{00000000-0005-0000-0000-000006440000}"/>
    <cellStyle name="Normal 204 6 3" xfId="17448" xr:uid="{00000000-0005-0000-0000-000007440000}"/>
    <cellStyle name="Normal 204 7" xfId="17449" xr:uid="{00000000-0005-0000-0000-000008440000}"/>
    <cellStyle name="Normal 205" xfId="17450" xr:uid="{00000000-0005-0000-0000-000009440000}"/>
    <cellStyle name="Normal 205 2" xfId="17451" xr:uid="{00000000-0005-0000-0000-00000A440000}"/>
    <cellStyle name="Normal 205 2 2" xfId="17452" xr:uid="{00000000-0005-0000-0000-00000B440000}"/>
    <cellStyle name="Normal 205 2 2 2" xfId="17453" xr:uid="{00000000-0005-0000-0000-00000C440000}"/>
    <cellStyle name="Normal 205 2 3" xfId="17454" xr:uid="{00000000-0005-0000-0000-00000D440000}"/>
    <cellStyle name="Normal 205 2 3 2" xfId="17455" xr:uid="{00000000-0005-0000-0000-00000E440000}"/>
    <cellStyle name="Normal 205 2 3 2 2" xfId="17456" xr:uid="{00000000-0005-0000-0000-00000F440000}"/>
    <cellStyle name="Normal 205 2 3 3" xfId="17457" xr:uid="{00000000-0005-0000-0000-000010440000}"/>
    <cellStyle name="Normal 205 2 4" xfId="17458" xr:uid="{00000000-0005-0000-0000-000011440000}"/>
    <cellStyle name="Normal 205 2 4 2" xfId="17459" xr:uid="{00000000-0005-0000-0000-000012440000}"/>
    <cellStyle name="Normal 205 2 4 2 2" xfId="17460" xr:uid="{00000000-0005-0000-0000-000013440000}"/>
    <cellStyle name="Normal 205 2 4 3" xfId="17461" xr:uid="{00000000-0005-0000-0000-000014440000}"/>
    <cellStyle name="Normal 205 2 5" xfId="17462" xr:uid="{00000000-0005-0000-0000-000015440000}"/>
    <cellStyle name="Normal 205 3" xfId="17463" xr:uid="{00000000-0005-0000-0000-000016440000}"/>
    <cellStyle name="Normal 205 3 2" xfId="17464" xr:uid="{00000000-0005-0000-0000-000017440000}"/>
    <cellStyle name="Normal 205 3 2 2" xfId="17465" xr:uid="{00000000-0005-0000-0000-000018440000}"/>
    <cellStyle name="Normal 205 3 2 2 2" xfId="17466" xr:uid="{00000000-0005-0000-0000-000019440000}"/>
    <cellStyle name="Normal 205 3 2 3" xfId="17467" xr:uid="{00000000-0005-0000-0000-00001A440000}"/>
    <cellStyle name="Normal 205 3 2 3 2" xfId="17468" xr:uid="{00000000-0005-0000-0000-00001B440000}"/>
    <cellStyle name="Normal 205 3 2 3 2 2" xfId="17469" xr:uid="{00000000-0005-0000-0000-00001C440000}"/>
    <cellStyle name="Normal 205 3 2 3 3" xfId="17470" xr:uid="{00000000-0005-0000-0000-00001D440000}"/>
    <cellStyle name="Normal 205 3 2 4" xfId="17471" xr:uid="{00000000-0005-0000-0000-00001E440000}"/>
    <cellStyle name="Normal 205 3 3" xfId="17472" xr:uid="{00000000-0005-0000-0000-00001F440000}"/>
    <cellStyle name="Normal 205 3 3 2" xfId="17473" xr:uid="{00000000-0005-0000-0000-000020440000}"/>
    <cellStyle name="Normal 205 3 3 2 2" xfId="17474" xr:uid="{00000000-0005-0000-0000-000021440000}"/>
    <cellStyle name="Normal 205 3 3 3" xfId="17475" xr:uid="{00000000-0005-0000-0000-000022440000}"/>
    <cellStyle name="Normal 205 3 4" xfId="17476" xr:uid="{00000000-0005-0000-0000-000023440000}"/>
    <cellStyle name="Normal 205 3 4 2" xfId="17477" xr:uid="{00000000-0005-0000-0000-000024440000}"/>
    <cellStyle name="Normal 205 3 4 2 2" xfId="17478" xr:uid="{00000000-0005-0000-0000-000025440000}"/>
    <cellStyle name="Normal 205 3 4 3" xfId="17479" xr:uid="{00000000-0005-0000-0000-000026440000}"/>
    <cellStyle name="Normal 205 3 5" xfId="17480" xr:uid="{00000000-0005-0000-0000-000027440000}"/>
    <cellStyle name="Normal 205 3 5 2" xfId="17481" xr:uid="{00000000-0005-0000-0000-000028440000}"/>
    <cellStyle name="Normal 205 3 5 2 2" xfId="17482" xr:uid="{00000000-0005-0000-0000-000029440000}"/>
    <cellStyle name="Normal 205 3 5 3" xfId="17483" xr:uid="{00000000-0005-0000-0000-00002A440000}"/>
    <cellStyle name="Normal 205 3 6" xfId="17484" xr:uid="{00000000-0005-0000-0000-00002B440000}"/>
    <cellStyle name="Normal 205 4" xfId="17485" xr:uid="{00000000-0005-0000-0000-00002C440000}"/>
    <cellStyle name="Normal 205 4 2" xfId="17486" xr:uid="{00000000-0005-0000-0000-00002D440000}"/>
    <cellStyle name="Normal 205 4 2 2" xfId="17487" xr:uid="{00000000-0005-0000-0000-00002E440000}"/>
    <cellStyle name="Normal 205 4 3" xfId="17488" xr:uid="{00000000-0005-0000-0000-00002F440000}"/>
    <cellStyle name="Normal 205 5" xfId="17489" xr:uid="{00000000-0005-0000-0000-000030440000}"/>
    <cellStyle name="Normal 205 5 2" xfId="17490" xr:uid="{00000000-0005-0000-0000-000031440000}"/>
    <cellStyle name="Normal 205 5 2 2" xfId="17491" xr:uid="{00000000-0005-0000-0000-000032440000}"/>
    <cellStyle name="Normal 205 5 3" xfId="17492" xr:uid="{00000000-0005-0000-0000-000033440000}"/>
    <cellStyle name="Normal 205 6" xfId="17493" xr:uid="{00000000-0005-0000-0000-000034440000}"/>
    <cellStyle name="Normal 205 6 2" xfId="17494" xr:uid="{00000000-0005-0000-0000-000035440000}"/>
    <cellStyle name="Normal 205 6 2 2" xfId="17495" xr:uid="{00000000-0005-0000-0000-000036440000}"/>
    <cellStyle name="Normal 205 6 3" xfId="17496" xr:uid="{00000000-0005-0000-0000-000037440000}"/>
    <cellStyle name="Normal 205 7" xfId="17497" xr:uid="{00000000-0005-0000-0000-000038440000}"/>
    <cellStyle name="Normal 206" xfId="17498" xr:uid="{00000000-0005-0000-0000-000039440000}"/>
    <cellStyle name="Normal 206 2" xfId="17499" xr:uid="{00000000-0005-0000-0000-00003A440000}"/>
    <cellStyle name="Normal 206 2 2" xfId="17500" xr:uid="{00000000-0005-0000-0000-00003B440000}"/>
    <cellStyle name="Normal 206 2 2 2" xfId="17501" xr:uid="{00000000-0005-0000-0000-00003C440000}"/>
    <cellStyle name="Normal 206 2 3" xfId="17502" xr:uid="{00000000-0005-0000-0000-00003D440000}"/>
    <cellStyle name="Normal 206 2 3 2" xfId="17503" xr:uid="{00000000-0005-0000-0000-00003E440000}"/>
    <cellStyle name="Normal 206 2 3 2 2" xfId="17504" xr:uid="{00000000-0005-0000-0000-00003F440000}"/>
    <cellStyle name="Normal 206 2 3 3" xfId="17505" xr:uid="{00000000-0005-0000-0000-000040440000}"/>
    <cellStyle name="Normal 206 2 4" xfId="17506" xr:uid="{00000000-0005-0000-0000-000041440000}"/>
    <cellStyle name="Normal 206 2 4 2" xfId="17507" xr:uid="{00000000-0005-0000-0000-000042440000}"/>
    <cellStyle name="Normal 206 2 4 2 2" xfId="17508" xr:uid="{00000000-0005-0000-0000-000043440000}"/>
    <cellStyle name="Normal 206 2 4 3" xfId="17509" xr:uid="{00000000-0005-0000-0000-000044440000}"/>
    <cellStyle name="Normal 206 2 5" xfId="17510" xr:uid="{00000000-0005-0000-0000-000045440000}"/>
    <cellStyle name="Normal 206 3" xfId="17511" xr:uid="{00000000-0005-0000-0000-000046440000}"/>
    <cellStyle name="Normal 206 3 2" xfId="17512" xr:uid="{00000000-0005-0000-0000-000047440000}"/>
    <cellStyle name="Normal 206 3 2 2" xfId="17513" xr:uid="{00000000-0005-0000-0000-000048440000}"/>
    <cellStyle name="Normal 206 3 2 2 2" xfId="17514" xr:uid="{00000000-0005-0000-0000-000049440000}"/>
    <cellStyle name="Normal 206 3 2 3" xfId="17515" xr:uid="{00000000-0005-0000-0000-00004A440000}"/>
    <cellStyle name="Normal 206 3 2 3 2" xfId="17516" xr:uid="{00000000-0005-0000-0000-00004B440000}"/>
    <cellStyle name="Normal 206 3 2 3 2 2" xfId="17517" xr:uid="{00000000-0005-0000-0000-00004C440000}"/>
    <cellStyle name="Normal 206 3 2 3 3" xfId="17518" xr:uid="{00000000-0005-0000-0000-00004D440000}"/>
    <cellStyle name="Normal 206 3 2 4" xfId="17519" xr:uid="{00000000-0005-0000-0000-00004E440000}"/>
    <cellStyle name="Normal 206 3 3" xfId="17520" xr:uid="{00000000-0005-0000-0000-00004F440000}"/>
    <cellStyle name="Normal 206 3 3 2" xfId="17521" xr:uid="{00000000-0005-0000-0000-000050440000}"/>
    <cellStyle name="Normal 206 3 3 2 2" xfId="17522" xr:uid="{00000000-0005-0000-0000-000051440000}"/>
    <cellStyle name="Normal 206 3 3 3" xfId="17523" xr:uid="{00000000-0005-0000-0000-000052440000}"/>
    <cellStyle name="Normal 206 3 4" xfId="17524" xr:uid="{00000000-0005-0000-0000-000053440000}"/>
    <cellStyle name="Normal 206 3 4 2" xfId="17525" xr:uid="{00000000-0005-0000-0000-000054440000}"/>
    <cellStyle name="Normal 206 3 4 2 2" xfId="17526" xr:uid="{00000000-0005-0000-0000-000055440000}"/>
    <cellStyle name="Normal 206 3 4 3" xfId="17527" xr:uid="{00000000-0005-0000-0000-000056440000}"/>
    <cellStyle name="Normal 206 3 5" xfId="17528" xr:uid="{00000000-0005-0000-0000-000057440000}"/>
    <cellStyle name="Normal 206 3 5 2" xfId="17529" xr:uid="{00000000-0005-0000-0000-000058440000}"/>
    <cellStyle name="Normal 206 3 5 2 2" xfId="17530" xr:uid="{00000000-0005-0000-0000-000059440000}"/>
    <cellStyle name="Normal 206 3 5 3" xfId="17531" xr:uid="{00000000-0005-0000-0000-00005A440000}"/>
    <cellStyle name="Normal 206 3 6" xfId="17532" xr:uid="{00000000-0005-0000-0000-00005B440000}"/>
    <cellStyle name="Normal 206 4" xfId="17533" xr:uid="{00000000-0005-0000-0000-00005C440000}"/>
    <cellStyle name="Normal 206 4 2" xfId="17534" xr:uid="{00000000-0005-0000-0000-00005D440000}"/>
    <cellStyle name="Normal 206 4 2 2" xfId="17535" xr:uid="{00000000-0005-0000-0000-00005E440000}"/>
    <cellStyle name="Normal 206 4 3" xfId="17536" xr:uid="{00000000-0005-0000-0000-00005F440000}"/>
    <cellStyle name="Normal 206 5" xfId="17537" xr:uid="{00000000-0005-0000-0000-000060440000}"/>
    <cellStyle name="Normal 206 5 2" xfId="17538" xr:uid="{00000000-0005-0000-0000-000061440000}"/>
    <cellStyle name="Normal 206 5 2 2" xfId="17539" xr:uid="{00000000-0005-0000-0000-000062440000}"/>
    <cellStyle name="Normal 206 5 3" xfId="17540" xr:uid="{00000000-0005-0000-0000-000063440000}"/>
    <cellStyle name="Normal 206 6" xfId="17541" xr:uid="{00000000-0005-0000-0000-000064440000}"/>
    <cellStyle name="Normal 206 6 2" xfId="17542" xr:uid="{00000000-0005-0000-0000-000065440000}"/>
    <cellStyle name="Normal 206 6 2 2" xfId="17543" xr:uid="{00000000-0005-0000-0000-000066440000}"/>
    <cellStyle name="Normal 206 6 3" xfId="17544" xr:uid="{00000000-0005-0000-0000-000067440000}"/>
    <cellStyle name="Normal 206 7" xfId="17545" xr:uid="{00000000-0005-0000-0000-000068440000}"/>
    <cellStyle name="Normal 207" xfId="17546" xr:uid="{00000000-0005-0000-0000-000069440000}"/>
    <cellStyle name="Normal 207 2" xfId="17547" xr:uid="{00000000-0005-0000-0000-00006A440000}"/>
    <cellStyle name="Normal 207 2 2" xfId="17548" xr:uid="{00000000-0005-0000-0000-00006B440000}"/>
    <cellStyle name="Normal 207 2 2 2" xfId="17549" xr:uid="{00000000-0005-0000-0000-00006C440000}"/>
    <cellStyle name="Normal 207 2 3" xfId="17550" xr:uid="{00000000-0005-0000-0000-00006D440000}"/>
    <cellStyle name="Normal 207 2 3 2" xfId="17551" xr:uid="{00000000-0005-0000-0000-00006E440000}"/>
    <cellStyle name="Normal 207 2 3 2 2" xfId="17552" xr:uid="{00000000-0005-0000-0000-00006F440000}"/>
    <cellStyle name="Normal 207 2 3 3" xfId="17553" xr:uid="{00000000-0005-0000-0000-000070440000}"/>
    <cellStyle name="Normal 207 2 4" xfId="17554" xr:uid="{00000000-0005-0000-0000-000071440000}"/>
    <cellStyle name="Normal 207 2 4 2" xfId="17555" xr:uid="{00000000-0005-0000-0000-000072440000}"/>
    <cellStyle name="Normal 207 2 4 2 2" xfId="17556" xr:uid="{00000000-0005-0000-0000-000073440000}"/>
    <cellStyle name="Normal 207 2 4 3" xfId="17557" xr:uid="{00000000-0005-0000-0000-000074440000}"/>
    <cellStyle name="Normal 207 2 5" xfId="17558" xr:uid="{00000000-0005-0000-0000-000075440000}"/>
    <cellStyle name="Normal 207 3" xfId="17559" xr:uid="{00000000-0005-0000-0000-000076440000}"/>
    <cellStyle name="Normal 207 3 2" xfId="17560" xr:uid="{00000000-0005-0000-0000-000077440000}"/>
    <cellStyle name="Normal 207 3 2 2" xfId="17561" xr:uid="{00000000-0005-0000-0000-000078440000}"/>
    <cellStyle name="Normal 207 3 2 2 2" xfId="17562" xr:uid="{00000000-0005-0000-0000-000079440000}"/>
    <cellStyle name="Normal 207 3 2 3" xfId="17563" xr:uid="{00000000-0005-0000-0000-00007A440000}"/>
    <cellStyle name="Normal 207 3 2 3 2" xfId="17564" xr:uid="{00000000-0005-0000-0000-00007B440000}"/>
    <cellStyle name="Normal 207 3 2 3 2 2" xfId="17565" xr:uid="{00000000-0005-0000-0000-00007C440000}"/>
    <cellStyle name="Normal 207 3 2 3 3" xfId="17566" xr:uid="{00000000-0005-0000-0000-00007D440000}"/>
    <cellStyle name="Normal 207 3 2 4" xfId="17567" xr:uid="{00000000-0005-0000-0000-00007E440000}"/>
    <cellStyle name="Normal 207 3 3" xfId="17568" xr:uid="{00000000-0005-0000-0000-00007F440000}"/>
    <cellStyle name="Normal 207 3 3 2" xfId="17569" xr:uid="{00000000-0005-0000-0000-000080440000}"/>
    <cellStyle name="Normal 207 3 3 2 2" xfId="17570" xr:uid="{00000000-0005-0000-0000-000081440000}"/>
    <cellStyle name="Normal 207 3 3 3" xfId="17571" xr:uid="{00000000-0005-0000-0000-000082440000}"/>
    <cellStyle name="Normal 207 3 4" xfId="17572" xr:uid="{00000000-0005-0000-0000-000083440000}"/>
    <cellStyle name="Normal 207 3 4 2" xfId="17573" xr:uid="{00000000-0005-0000-0000-000084440000}"/>
    <cellStyle name="Normal 207 3 4 2 2" xfId="17574" xr:uid="{00000000-0005-0000-0000-000085440000}"/>
    <cellStyle name="Normal 207 3 4 3" xfId="17575" xr:uid="{00000000-0005-0000-0000-000086440000}"/>
    <cellStyle name="Normal 207 3 5" xfId="17576" xr:uid="{00000000-0005-0000-0000-000087440000}"/>
    <cellStyle name="Normal 207 3 5 2" xfId="17577" xr:uid="{00000000-0005-0000-0000-000088440000}"/>
    <cellStyle name="Normal 207 3 5 2 2" xfId="17578" xr:uid="{00000000-0005-0000-0000-000089440000}"/>
    <cellStyle name="Normal 207 3 5 3" xfId="17579" xr:uid="{00000000-0005-0000-0000-00008A440000}"/>
    <cellStyle name="Normal 207 3 6" xfId="17580" xr:uid="{00000000-0005-0000-0000-00008B440000}"/>
    <cellStyle name="Normal 207 4" xfId="17581" xr:uid="{00000000-0005-0000-0000-00008C440000}"/>
    <cellStyle name="Normal 207 4 2" xfId="17582" xr:uid="{00000000-0005-0000-0000-00008D440000}"/>
    <cellStyle name="Normal 207 4 2 2" xfId="17583" xr:uid="{00000000-0005-0000-0000-00008E440000}"/>
    <cellStyle name="Normal 207 4 3" xfId="17584" xr:uid="{00000000-0005-0000-0000-00008F440000}"/>
    <cellStyle name="Normal 207 5" xfId="17585" xr:uid="{00000000-0005-0000-0000-000090440000}"/>
    <cellStyle name="Normal 207 5 2" xfId="17586" xr:uid="{00000000-0005-0000-0000-000091440000}"/>
    <cellStyle name="Normal 207 5 2 2" xfId="17587" xr:uid="{00000000-0005-0000-0000-000092440000}"/>
    <cellStyle name="Normal 207 5 3" xfId="17588" xr:uid="{00000000-0005-0000-0000-000093440000}"/>
    <cellStyle name="Normal 207 6" xfId="17589" xr:uid="{00000000-0005-0000-0000-000094440000}"/>
    <cellStyle name="Normal 207 6 2" xfId="17590" xr:uid="{00000000-0005-0000-0000-000095440000}"/>
    <cellStyle name="Normal 207 6 2 2" xfId="17591" xr:uid="{00000000-0005-0000-0000-000096440000}"/>
    <cellStyle name="Normal 207 6 3" xfId="17592" xr:uid="{00000000-0005-0000-0000-000097440000}"/>
    <cellStyle name="Normal 207 7" xfId="17593" xr:uid="{00000000-0005-0000-0000-000098440000}"/>
    <cellStyle name="Normal 208" xfId="17594" xr:uid="{00000000-0005-0000-0000-000099440000}"/>
    <cellStyle name="Normal 208 2" xfId="17595" xr:uid="{00000000-0005-0000-0000-00009A440000}"/>
    <cellStyle name="Normal 208 2 2" xfId="17596" xr:uid="{00000000-0005-0000-0000-00009B440000}"/>
    <cellStyle name="Normal 208 2 2 2" xfId="17597" xr:uid="{00000000-0005-0000-0000-00009C440000}"/>
    <cellStyle name="Normal 208 2 3" xfId="17598" xr:uid="{00000000-0005-0000-0000-00009D440000}"/>
    <cellStyle name="Normal 208 2 3 2" xfId="17599" xr:uid="{00000000-0005-0000-0000-00009E440000}"/>
    <cellStyle name="Normal 208 2 3 2 2" xfId="17600" xr:uid="{00000000-0005-0000-0000-00009F440000}"/>
    <cellStyle name="Normal 208 2 3 3" xfId="17601" xr:uid="{00000000-0005-0000-0000-0000A0440000}"/>
    <cellStyle name="Normal 208 2 4" xfId="17602" xr:uid="{00000000-0005-0000-0000-0000A1440000}"/>
    <cellStyle name="Normal 208 2 4 2" xfId="17603" xr:uid="{00000000-0005-0000-0000-0000A2440000}"/>
    <cellStyle name="Normal 208 2 4 2 2" xfId="17604" xr:uid="{00000000-0005-0000-0000-0000A3440000}"/>
    <cellStyle name="Normal 208 2 4 3" xfId="17605" xr:uid="{00000000-0005-0000-0000-0000A4440000}"/>
    <cellStyle name="Normal 208 2 5" xfId="17606" xr:uid="{00000000-0005-0000-0000-0000A5440000}"/>
    <cellStyle name="Normal 208 3" xfId="17607" xr:uid="{00000000-0005-0000-0000-0000A6440000}"/>
    <cellStyle name="Normal 208 3 2" xfId="17608" xr:uid="{00000000-0005-0000-0000-0000A7440000}"/>
    <cellStyle name="Normal 208 3 2 2" xfId="17609" xr:uid="{00000000-0005-0000-0000-0000A8440000}"/>
    <cellStyle name="Normal 208 3 2 2 2" xfId="17610" xr:uid="{00000000-0005-0000-0000-0000A9440000}"/>
    <cellStyle name="Normal 208 3 2 3" xfId="17611" xr:uid="{00000000-0005-0000-0000-0000AA440000}"/>
    <cellStyle name="Normal 208 3 2 3 2" xfId="17612" xr:uid="{00000000-0005-0000-0000-0000AB440000}"/>
    <cellStyle name="Normal 208 3 2 3 2 2" xfId="17613" xr:uid="{00000000-0005-0000-0000-0000AC440000}"/>
    <cellStyle name="Normal 208 3 2 3 3" xfId="17614" xr:uid="{00000000-0005-0000-0000-0000AD440000}"/>
    <cellStyle name="Normal 208 3 2 4" xfId="17615" xr:uid="{00000000-0005-0000-0000-0000AE440000}"/>
    <cellStyle name="Normal 208 3 3" xfId="17616" xr:uid="{00000000-0005-0000-0000-0000AF440000}"/>
    <cellStyle name="Normal 208 3 3 2" xfId="17617" xr:uid="{00000000-0005-0000-0000-0000B0440000}"/>
    <cellStyle name="Normal 208 3 3 2 2" xfId="17618" xr:uid="{00000000-0005-0000-0000-0000B1440000}"/>
    <cellStyle name="Normal 208 3 3 3" xfId="17619" xr:uid="{00000000-0005-0000-0000-0000B2440000}"/>
    <cellStyle name="Normal 208 3 4" xfId="17620" xr:uid="{00000000-0005-0000-0000-0000B3440000}"/>
    <cellStyle name="Normal 208 3 4 2" xfId="17621" xr:uid="{00000000-0005-0000-0000-0000B4440000}"/>
    <cellStyle name="Normal 208 3 4 2 2" xfId="17622" xr:uid="{00000000-0005-0000-0000-0000B5440000}"/>
    <cellStyle name="Normal 208 3 4 3" xfId="17623" xr:uid="{00000000-0005-0000-0000-0000B6440000}"/>
    <cellStyle name="Normal 208 3 5" xfId="17624" xr:uid="{00000000-0005-0000-0000-0000B7440000}"/>
    <cellStyle name="Normal 208 3 5 2" xfId="17625" xr:uid="{00000000-0005-0000-0000-0000B8440000}"/>
    <cellStyle name="Normal 208 3 5 2 2" xfId="17626" xr:uid="{00000000-0005-0000-0000-0000B9440000}"/>
    <cellStyle name="Normal 208 3 5 3" xfId="17627" xr:uid="{00000000-0005-0000-0000-0000BA440000}"/>
    <cellStyle name="Normal 208 3 6" xfId="17628" xr:uid="{00000000-0005-0000-0000-0000BB440000}"/>
    <cellStyle name="Normal 208 4" xfId="17629" xr:uid="{00000000-0005-0000-0000-0000BC440000}"/>
    <cellStyle name="Normal 208 4 2" xfId="17630" xr:uid="{00000000-0005-0000-0000-0000BD440000}"/>
    <cellStyle name="Normal 208 4 2 2" xfId="17631" xr:uid="{00000000-0005-0000-0000-0000BE440000}"/>
    <cellStyle name="Normal 208 4 3" xfId="17632" xr:uid="{00000000-0005-0000-0000-0000BF440000}"/>
    <cellStyle name="Normal 208 5" xfId="17633" xr:uid="{00000000-0005-0000-0000-0000C0440000}"/>
    <cellStyle name="Normal 208 5 2" xfId="17634" xr:uid="{00000000-0005-0000-0000-0000C1440000}"/>
    <cellStyle name="Normal 208 5 2 2" xfId="17635" xr:uid="{00000000-0005-0000-0000-0000C2440000}"/>
    <cellStyle name="Normal 208 5 3" xfId="17636" xr:uid="{00000000-0005-0000-0000-0000C3440000}"/>
    <cellStyle name="Normal 208 6" xfId="17637" xr:uid="{00000000-0005-0000-0000-0000C4440000}"/>
    <cellStyle name="Normal 208 6 2" xfId="17638" xr:uid="{00000000-0005-0000-0000-0000C5440000}"/>
    <cellStyle name="Normal 208 6 2 2" xfId="17639" xr:uid="{00000000-0005-0000-0000-0000C6440000}"/>
    <cellStyle name="Normal 208 6 3" xfId="17640" xr:uid="{00000000-0005-0000-0000-0000C7440000}"/>
    <cellStyle name="Normal 208 7" xfId="17641" xr:uid="{00000000-0005-0000-0000-0000C8440000}"/>
    <cellStyle name="Normal 209" xfId="17642" xr:uid="{00000000-0005-0000-0000-0000C9440000}"/>
    <cellStyle name="Normal 209 2" xfId="17643" xr:uid="{00000000-0005-0000-0000-0000CA440000}"/>
    <cellStyle name="Normal 209 2 2" xfId="17644" xr:uid="{00000000-0005-0000-0000-0000CB440000}"/>
    <cellStyle name="Normal 209 2 2 2" xfId="17645" xr:uid="{00000000-0005-0000-0000-0000CC440000}"/>
    <cellStyle name="Normal 209 2 3" xfId="17646" xr:uid="{00000000-0005-0000-0000-0000CD440000}"/>
    <cellStyle name="Normal 209 2 3 2" xfId="17647" xr:uid="{00000000-0005-0000-0000-0000CE440000}"/>
    <cellStyle name="Normal 209 2 3 2 2" xfId="17648" xr:uid="{00000000-0005-0000-0000-0000CF440000}"/>
    <cellStyle name="Normal 209 2 3 3" xfId="17649" xr:uid="{00000000-0005-0000-0000-0000D0440000}"/>
    <cellStyle name="Normal 209 2 4" xfId="17650" xr:uid="{00000000-0005-0000-0000-0000D1440000}"/>
    <cellStyle name="Normal 209 2 4 2" xfId="17651" xr:uid="{00000000-0005-0000-0000-0000D2440000}"/>
    <cellStyle name="Normal 209 2 4 2 2" xfId="17652" xr:uid="{00000000-0005-0000-0000-0000D3440000}"/>
    <cellStyle name="Normal 209 2 4 3" xfId="17653" xr:uid="{00000000-0005-0000-0000-0000D4440000}"/>
    <cellStyle name="Normal 209 2 5" xfId="17654" xr:uid="{00000000-0005-0000-0000-0000D5440000}"/>
    <cellStyle name="Normal 209 3" xfId="17655" xr:uid="{00000000-0005-0000-0000-0000D6440000}"/>
    <cellStyle name="Normal 209 3 2" xfId="17656" xr:uid="{00000000-0005-0000-0000-0000D7440000}"/>
    <cellStyle name="Normal 209 3 2 2" xfId="17657" xr:uid="{00000000-0005-0000-0000-0000D8440000}"/>
    <cellStyle name="Normal 209 3 2 2 2" xfId="17658" xr:uid="{00000000-0005-0000-0000-0000D9440000}"/>
    <cellStyle name="Normal 209 3 2 3" xfId="17659" xr:uid="{00000000-0005-0000-0000-0000DA440000}"/>
    <cellStyle name="Normal 209 3 2 3 2" xfId="17660" xr:uid="{00000000-0005-0000-0000-0000DB440000}"/>
    <cellStyle name="Normal 209 3 2 3 2 2" xfId="17661" xr:uid="{00000000-0005-0000-0000-0000DC440000}"/>
    <cellStyle name="Normal 209 3 2 3 3" xfId="17662" xr:uid="{00000000-0005-0000-0000-0000DD440000}"/>
    <cellStyle name="Normal 209 3 2 4" xfId="17663" xr:uid="{00000000-0005-0000-0000-0000DE440000}"/>
    <cellStyle name="Normal 209 3 3" xfId="17664" xr:uid="{00000000-0005-0000-0000-0000DF440000}"/>
    <cellStyle name="Normal 209 3 3 2" xfId="17665" xr:uid="{00000000-0005-0000-0000-0000E0440000}"/>
    <cellStyle name="Normal 209 3 3 2 2" xfId="17666" xr:uid="{00000000-0005-0000-0000-0000E1440000}"/>
    <cellStyle name="Normal 209 3 3 3" xfId="17667" xr:uid="{00000000-0005-0000-0000-0000E2440000}"/>
    <cellStyle name="Normal 209 3 4" xfId="17668" xr:uid="{00000000-0005-0000-0000-0000E3440000}"/>
    <cellStyle name="Normal 209 3 4 2" xfId="17669" xr:uid="{00000000-0005-0000-0000-0000E4440000}"/>
    <cellStyle name="Normal 209 3 4 2 2" xfId="17670" xr:uid="{00000000-0005-0000-0000-0000E5440000}"/>
    <cellStyle name="Normal 209 3 4 3" xfId="17671" xr:uid="{00000000-0005-0000-0000-0000E6440000}"/>
    <cellStyle name="Normal 209 3 5" xfId="17672" xr:uid="{00000000-0005-0000-0000-0000E7440000}"/>
    <cellStyle name="Normal 209 3 5 2" xfId="17673" xr:uid="{00000000-0005-0000-0000-0000E8440000}"/>
    <cellStyle name="Normal 209 3 5 2 2" xfId="17674" xr:uid="{00000000-0005-0000-0000-0000E9440000}"/>
    <cellStyle name="Normal 209 3 5 3" xfId="17675" xr:uid="{00000000-0005-0000-0000-0000EA440000}"/>
    <cellStyle name="Normal 209 3 6" xfId="17676" xr:uid="{00000000-0005-0000-0000-0000EB440000}"/>
    <cellStyle name="Normal 209 4" xfId="17677" xr:uid="{00000000-0005-0000-0000-0000EC440000}"/>
    <cellStyle name="Normal 209 4 2" xfId="17678" xr:uid="{00000000-0005-0000-0000-0000ED440000}"/>
    <cellStyle name="Normal 209 4 2 2" xfId="17679" xr:uid="{00000000-0005-0000-0000-0000EE440000}"/>
    <cellStyle name="Normal 209 4 3" xfId="17680" xr:uid="{00000000-0005-0000-0000-0000EF440000}"/>
    <cellStyle name="Normal 209 5" xfId="17681" xr:uid="{00000000-0005-0000-0000-0000F0440000}"/>
    <cellStyle name="Normal 209 5 2" xfId="17682" xr:uid="{00000000-0005-0000-0000-0000F1440000}"/>
    <cellStyle name="Normal 209 5 2 2" xfId="17683" xr:uid="{00000000-0005-0000-0000-0000F2440000}"/>
    <cellStyle name="Normal 209 5 3" xfId="17684" xr:uid="{00000000-0005-0000-0000-0000F3440000}"/>
    <cellStyle name="Normal 209 6" xfId="17685" xr:uid="{00000000-0005-0000-0000-0000F4440000}"/>
    <cellStyle name="Normal 209 6 2" xfId="17686" xr:uid="{00000000-0005-0000-0000-0000F5440000}"/>
    <cellStyle name="Normal 209 6 2 2" xfId="17687" xr:uid="{00000000-0005-0000-0000-0000F6440000}"/>
    <cellStyle name="Normal 209 6 3" xfId="17688" xr:uid="{00000000-0005-0000-0000-0000F7440000}"/>
    <cellStyle name="Normal 209 7" xfId="17689" xr:uid="{00000000-0005-0000-0000-0000F8440000}"/>
    <cellStyle name="Normal 21" xfId="17690" xr:uid="{00000000-0005-0000-0000-0000F9440000}"/>
    <cellStyle name="Normal 21 2" xfId="17691" xr:uid="{00000000-0005-0000-0000-0000FA440000}"/>
    <cellStyle name="Normal 21 2 2" xfId="17692" xr:uid="{00000000-0005-0000-0000-0000FB440000}"/>
    <cellStyle name="Normal 21 2 2 2" xfId="17693" xr:uid="{00000000-0005-0000-0000-0000FC440000}"/>
    <cellStyle name="Normal 21 2 2 2 2" xfId="17694" xr:uid="{00000000-0005-0000-0000-0000FD440000}"/>
    <cellStyle name="Normal 21 2 2 3" xfId="17695" xr:uid="{00000000-0005-0000-0000-0000FE440000}"/>
    <cellStyle name="Normal 21 2 2 3 2" xfId="17696" xr:uid="{00000000-0005-0000-0000-0000FF440000}"/>
    <cellStyle name="Normal 21 2 2 3 2 2" xfId="17697" xr:uid="{00000000-0005-0000-0000-000000450000}"/>
    <cellStyle name="Normal 21 2 2 3 3" xfId="17698" xr:uid="{00000000-0005-0000-0000-000001450000}"/>
    <cellStyle name="Normal 21 2 2 4" xfId="17699" xr:uid="{00000000-0005-0000-0000-000002450000}"/>
    <cellStyle name="Normal 21 2 2 4 2" xfId="17700" xr:uid="{00000000-0005-0000-0000-000003450000}"/>
    <cellStyle name="Normal 21 2 2 4 2 2" xfId="17701" xr:uid="{00000000-0005-0000-0000-000004450000}"/>
    <cellStyle name="Normal 21 2 2 4 3" xfId="17702" xr:uid="{00000000-0005-0000-0000-000005450000}"/>
    <cellStyle name="Normal 21 2 2 5" xfId="17703" xr:uid="{00000000-0005-0000-0000-000006450000}"/>
    <cellStyle name="Normal 21 2 3" xfId="17704" xr:uid="{00000000-0005-0000-0000-000007450000}"/>
    <cellStyle name="Normal 21 2 3 2" xfId="17705" xr:uid="{00000000-0005-0000-0000-000008450000}"/>
    <cellStyle name="Normal 21 2 3 2 2" xfId="17706" xr:uid="{00000000-0005-0000-0000-000009450000}"/>
    <cellStyle name="Normal 21 2 3 3" xfId="17707" xr:uid="{00000000-0005-0000-0000-00000A450000}"/>
    <cellStyle name="Normal 21 2 4" xfId="17708" xr:uid="{00000000-0005-0000-0000-00000B450000}"/>
    <cellStyle name="Normal 21 2 4 2" xfId="17709" xr:uid="{00000000-0005-0000-0000-00000C450000}"/>
    <cellStyle name="Normal 21 2 4 2 2" xfId="17710" xr:uid="{00000000-0005-0000-0000-00000D450000}"/>
    <cellStyle name="Normal 21 2 4 3" xfId="17711" xr:uid="{00000000-0005-0000-0000-00000E450000}"/>
    <cellStyle name="Normal 21 2 5" xfId="17712" xr:uid="{00000000-0005-0000-0000-00000F450000}"/>
    <cellStyle name="Normal 21 2 5 2" xfId="17713" xr:uid="{00000000-0005-0000-0000-000010450000}"/>
    <cellStyle name="Normal 21 2 5 2 2" xfId="17714" xr:uid="{00000000-0005-0000-0000-000011450000}"/>
    <cellStyle name="Normal 21 2 5 3" xfId="17715" xr:uid="{00000000-0005-0000-0000-000012450000}"/>
    <cellStyle name="Normal 21 2 6" xfId="17716" xr:uid="{00000000-0005-0000-0000-000013450000}"/>
    <cellStyle name="Normal 21 3" xfId="17717" xr:uid="{00000000-0005-0000-0000-000014450000}"/>
    <cellStyle name="Normal 21 3 2" xfId="17718" xr:uid="{00000000-0005-0000-0000-000015450000}"/>
    <cellStyle name="Normal 21 3 2 2" xfId="17719" xr:uid="{00000000-0005-0000-0000-000016450000}"/>
    <cellStyle name="Normal 21 3 3" xfId="17720" xr:uid="{00000000-0005-0000-0000-000017450000}"/>
    <cellStyle name="Normal 21 3 3 2" xfId="17721" xr:uid="{00000000-0005-0000-0000-000018450000}"/>
    <cellStyle name="Normal 21 3 3 2 2" xfId="17722" xr:uid="{00000000-0005-0000-0000-000019450000}"/>
    <cellStyle name="Normal 21 3 3 3" xfId="17723" xr:uid="{00000000-0005-0000-0000-00001A450000}"/>
    <cellStyle name="Normal 21 3 4" xfId="17724" xr:uid="{00000000-0005-0000-0000-00001B450000}"/>
    <cellStyle name="Normal 21 3 4 2" xfId="17725" xr:uid="{00000000-0005-0000-0000-00001C450000}"/>
    <cellStyle name="Normal 21 3 4 2 2" xfId="17726" xr:uid="{00000000-0005-0000-0000-00001D450000}"/>
    <cellStyle name="Normal 21 3 4 3" xfId="17727" xr:uid="{00000000-0005-0000-0000-00001E450000}"/>
    <cellStyle name="Normal 21 3 5" xfId="17728" xr:uid="{00000000-0005-0000-0000-00001F450000}"/>
    <cellStyle name="Normal 21 4" xfId="17729" xr:uid="{00000000-0005-0000-0000-000020450000}"/>
    <cellStyle name="Normal 21 4 2" xfId="17730" xr:uid="{00000000-0005-0000-0000-000021450000}"/>
    <cellStyle name="Normal 21 4 2 2" xfId="17731" xr:uid="{00000000-0005-0000-0000-000022450000}"/>
    <cellStyle name="Normal 21 4 2 2 2" xfId="17732" xr:uid="{00000000-0005-0000-0000-000023450000}"/>
    <cellStyle name="Normal 21 4 2 3" xfId="17733" xr:uid="{00000000-0005-0000-0000-000024450000}"/>
    <cellStyle name="Normal 21 4 2 3 2" xfId="17734" xr:uid="{00000000-0005-0000-0000-000025450000}"/>
    <cellStyle name="Normal 21 4 2 3 2 2" xfId="17735" xr:uid="{00000000-0005-0000-0000-000026450000}"/>
    <cellStyle name="Normal 21 4 2 3 3" xfId="17736" xr:uid="{00000000-0005-0000-0000-000027450000}"/>
    <cellStyle name="Normal 21 4 2 4" xfId="17737" xr:uid="{00000000-0005-0000-0000-000028450000}"/>
    <cellStyle name="Normal 21 4 3" xfId="17738" xr:uid="{00000000-0005-0000-0000-000029450000}"/>
    <cellStyle name="Normal 21 4 3 2" xfId="17739" xr:uid="{00000000-0005-0000-0000-00002A450000}"/>
    <cellStyle name="Normal 21 4 3 2 2" xfId="17740" xr:uid="{00000000-0005-0000-0000-00002B450000}"/>
    <cellStyle name="Normal 21 4 3 3" xfId="17741" xr:uid="{00000000-0005-0000-0000-00002C450000}"/>
    <cellStyle name="Normal 21 4 4" xfId="17742" xr:uid="{00000000-0005-0000-0000-00002D450000}"/>
    <cellStyle name="Normal 21 4 4 2" xfId="17743" xr:uid="{00000000-0005-0000-0000-00002E450000}"/>
    <cellStyle name="Normal 21 4 4 2 2" xfId="17744" xr:uid="{00000000-0005-0000-0000-00002F450000}"/>
    <cellStyle name="Normal 21 4 4 3" xfId="17745" xr:uid="{00000000-0005-0000-0000-000030450000}"/>
    <cellStyle name="Normal 21 4 5" xfId="17746" xr:uid="{00000000-0005-0000-0000-000031450000}"/>
    <cellStyle name="Normal 21 4 5 2" xfId="17747" xr:uid="{00000000-0005-0000-0000-000032450000}"/>
    <cellStyle name="Normal 21 4 5 2 2" xfId="17748" xr:uid="{00000000-0005-0000-0000-000033450000}"/>
    <cellStyle name="Normal 21 4 5 3" xfId="17749" xr:uid="{00000000-0005-0000-0000-000034450000}"/>
    <cellStyle name="Normal 21 4 6" xfId="17750" xr:uid="{00000000-0005-0000-0000-000035450000}"/>
    <cellStyle name="Normal 21 5" xfId="17751" xr:uid="{00000000-0005-0000-0000-000036450000}"/>
    <cellStyle name="Normal 210" xfId="17752" xr:uid="{00000000-0005-0000-0000-000037450000}"/>
    <cellStyle name="Normal 210 2" xfId="17753" xr:uid="{00000000-0005-0000-0000-000038450000}"/>
    <cellStyle name="Normal 210 2 2" xfId="17754" xr:uid="{00000000-0005-0000-0000-000039450000}"/>
    <cellStyle name="Normal 210 2 2 2" xfId="17755" xr:uid="{00000000-0005-0000-0000-00003A450000}"/>
    <cellStyle name="Normal 210 2 3" xfId="17756" xr:uid="{00000000-0005-0000-0000-00003B450000}"/>
    <cellStyle name="Normal 210 2 3 2" xfId="17757" xr:uid="{00000000-0005-0000-0000-00003C450000}"/>
    <cellStyle name="Normal 210 2 3 2 2" xfId="17758" xr:uid="{00000000-0005-0000-0000-00003D450000}"/>
    <cellStyle name="Normal 210 2 3 3" xfId="17759" xr:uid="{00000000-0005-0000-0000-00003E450000}"/>
    <cellStyle name="Normal 210 2 4" xfId="17760" xr:uid="{00000000-0005-0000-0000-00003F450000}"/>
    <cellStyle name="Normal 210 2 4 2" xfId="17761" xr:uid="{00000000-0005-0000-0000-000040450000}"/>
    <cellStyle name="Normal 210 2 4 2 2" xfId="17762" xr:uid="{00000000-0005-0000-0000-000041450000}"/>
    <cellStyle name="Normal 210 2 4 3" xfId="17763" xr:uid="{00000000-0005-0000-0000-000042450000}"/>
    <cellStyle name="Normal 210 2 5" xfId="17764" xr:uid="{00000000-0005-0000-0000-000043450000}"/>
    <cellStyle name="Normal 210 3" xfId="17765" xr:uid="{00000000-0005-0000-0000-000044450000}"/>
    <cellStyle name="Normal 210 3 2" xfId="17766" xr:uid="{00000000-0005-0000-0000-000045450000}"/>
    <cellStyle name="Normal 210 3 2 2" xfId="17767" xr:uid="{00000000-0005-0000-0000-000046450000}"/>
    <cellStyle name="Normal 210 3 2 2 2" xfId="17768" xr:uid="{00000000-0005-0000-0000-000047450000}"/>
    <cellStyle name="Normal 210 3 2 3" xfId="17769" xr:uid="{00000000-0005-0000-0000-000048450000}"/>
    <cellStyle name="Normal 210 3 2 3 2" xfId="17770" xr:uid="{00000000-0005-0000-0000-000049450000}"/>
    <cellStyle name="Normal 210 3 2 3 2 2" xfId="17771" xr:uid="{00000000-0005-0000-0000-00004A450000}"/>
    <cellStyle name="Normal 210 3 2 3 3" xfId="17772" xr:uid="{00000000-0005-0000-0000-00004B450000}"/>
    <cellStyle name="Normal 210 3 2 4" xfId="17773" xr:uid="{00000000-0005-0000-0000-00004C450000}"/>
    <cellStyle name="Normal 210 3 3" xfId="17774" xr:uid="{00000000-0005-0000-0000-00004D450000}"/>
    <cellStyle name="Normal 210 3 3 2" xfId="17775" xr:uid="{00000000-0005-0000-0000-00004E450000}"/>
    <cellStyle name="Normal 210 3 3 2 2" xfId="17776" xr:uid="{00000000-0005-0000-0000-00004F450000}"/>
    <cellStyle name="Normal 210 3 3 3" xfId="17777" xr:uid="{00000000-0005-0000-0000-000050450000}"/>
    <cellStyle name="Normal 210 3 4" xfId="17778" xr:uid="{00000000-0005-0000-0000-000051450000}"/>
    <cellStyle name="Normal 210 3 4 2" xfId="17779" xr:uid="{00000000-0005-0000-0000-000052450000}"/>
    <cellStyle name="Normal 210 3 4 2 2" xfId="17780" xr:uid="{00000000-0005-0000-0000-000053450000}"/>
    <cellStyle name="Normal 210 3 4 3" xfId="17781" xr:uid="{00000000-0005-0000-0000-000054450000}"/>
    <cellStyle name="Normal 210 3 5" xfId="17782" xr:uid="{00000000-0005-0000-0000-000055450000}"/>
    <cellStyle name="Normal 210 3 5 2" xfId="17783" xr:uid="{00000000-0005-0000-0000-000056450000}"/>
    <cellStyle name="Normal 210 3 5 2 2" xfId="17784" xr:uid="{00000000-0005-0000-0000-000057450000}"/>
    <cellStyle name="Normal 210 3 5 3" xfId="17785" xr:uid="{00000000-0005-0000-0000-000058450000}"/>
    <cellStyle name="Normal 210 3 6" xfId="17786" xr:uid="{00000000-0005-0000-0000-000059450000}"/>
    <cellStyle name="Normal 210 4" xfId="17787" xr:uid="{00000000-0005-0000-0000-00005A450000}"/>
    <cellStyle name="Normal 210 4 2" xfId="17788" xr:uid="{00000000-0005-0000-0000-00005B450000}"/>
    <cellStyle name="Normal 210 4 2 2" xfId="17789" xr:uid="{00000000-0005-0000-0000-00005C450000}"/>
    <cellStyle name="Normal 210 4 3" xfId="17790" xr:uid="{00000000-0005-0000-0000-00005D450000}"/>
    <cellStyle name="Normal 210 5" xfId="17791" xr:uid="{00000000-0005-0000-0000-00005E450000}"/>
    <cellStyle name="Normal 210 5 2" xfId="17792" xr:uid="{00000000-0005-0000-0000-00005F450000}"/>
    <cellStyle name="Normal 210 5 2 2" xfId="17793" xr:uid="{00000000-0005-0000-0000-000060450000}"/>
    <cellStyle name="Normal 210 5 3" xfId="17794" xr:uid="{00000000-0005-0000-0000-000061450000}"/>
    <cellStyle name="Normal 210 6" xfId="17795" xr:uid="{00000000-0005-0000-0000-000062450000}"/>
    <cellStyle name="Normal 210 6 2" xfId="17796" xr:uid="{00000000-0005-0000-0000-000063450000}"/>
    <cellStyle name="Normal 210 6 2 2" xfId="17797" xr:uid="{00000000-0005-0000-0000-000064450000}"/>
    <cellStyle name="Normal 210 6 3" xfId="17798" xr:uid="{00000000-0005-0000-0000-000065450000}"/>
    <cellStyle name="Normal 210 7" xfId="17799" xr:uid="{00000000-0005-0000-0000-000066450000}"/>
    <cellStyle name="Normal 211" xfId="17800" xr:uid="{00000000-0005-0000-0000-000067450000}"/>
    <cellStyle name="Normal 211 2" xfId="17801" xr:uid="{00000000-0005-0000-0000-000068450000}"/>
    <cellStyle name="Normal 211 2 2" xfId="17802" xr:uid="{00000000-0005-0000-0000-000069450000}"/>
    <cellStyle name="Normal 211 2 2 2" xfId="17803" xr:uid="{00000000-0005-0000-0000-00006A450000}"/>
    <cellStyle name="Normal 211 2 3" xfId="17804" xr:uid="{00000000-0005-0000-0000-00006B450000}"/>
    <cellStyle name="Normal 211 2 3 2" xfId="17805" xr:uid="{00000000-0005-0000-0000-00006C450000}"/>
    <cellStyle name="Normal 211 2 3 2 2" xfId="17806" xr:uid="{00000000-0005-0000-0000-00006D450000}"/>
    <cellStyle name="Normal 211 2 3 3" xfId="17807" xr:uid="{00000000-0005-0000-0000-00006E450000}"/>
    <cellStyle name="Normal 211 2 4" xfId="17808" xr:uid="{00000000-0005-0000-0000-00006F450000}"/>
    <cellStyle name="Normal 211 2 4 2" xfId="17809" xr:uid="{00000000-0005-0000-0000-000070450000}"/>
    <cellStyle name="Normal 211 2 4 2 2" xfId="17810" xr:uid="{00000000-0005-0000-0000-000071450000}"/>
    <cellStyle name="Normal 211 2 4 3" xfId="17811" xr:uid="{00000000-0005-0000-0000-000072450000}"/>
    <cellStyle name="Normal 211 2 5" xfId="17812" xr:uid="{00000000-0005-0000-0000-000073450000}"/>
    <cellStyle name="Normal 211 3" xfId="17813" xr:uid="{00000000-0005-0000-0000-000074450000}"/>
    <cellStyle name="Normal 211 3 2" xfId="17814" xr:uid="{00000000-0005-0000-0000-000075450000}"/>
    <cellStyle name="Normal 211 3 2 2" xfId="17815" xr:uid="{00000000-0005-0000-0000-000076450000}"/>
    <cellStyle name="Normal 211 3 2 2 2" xfId="17816" xr:uid="{00000000-0005-0000-0000-000077450000}"/>
    <cellStyle name="Normal 211 3 2 3" xfId="17817" xr:uid="{00000000-0005-0000-0000-000078450000}"/>
    <cellStyle name="Normal 211 3 2 3 2" xfId="17818" xr:uid="{00000000-0005-0000-0000-000079450000}"/>
    <cellStyle name="Normal 211 3 2 3 2 2" xfId="17819" xr:uid="{00000000-0005-0000-0000-00007A450000}"/>
    <cellStyle name="Normal 211 3 2 3 3" xfId="17820" xr:uid="{00000000-0005-0000-0000-00007B450000}"/>
    <cellStyle name="Normal 211 3 2 4" xfId="17821" xr:uid="{00000000-0005-0000-0000-00007C450000}"/>
    <cellStyle name="Normal 211 3 3" xfId="17822" xr:uid="{00000000-0005-0000-0000-00007D450000}"/>
    <cellStyle name="Normal 211 3 3 2" xfId="17823" xr:uid="{00000000-0005-0000-0000-00007E450000}"/>
    <cellStyle name="Normal 211 3 3 2 2" xfId="17824" xr:uid="{00000000-0005-0000-0000-00007F450000}"/>
    <cellStyle name="Normal 211 3 3 3" xfId="17825" xr:uid="{00000000-0005-0000-0000-000080450000}"/>
    <cellStyle name="Normal 211 3 4" xfId="17826" xr:uid="{00000000-0005-0000-0000-000081450000}"/>
    <cellStyle name="Normal 211 3 4 2" xfId="17827" xr:uid="{00000000-0005-0000-0000-000082450000}"/>
    <cellStyle name="Normal 211 3 4 2 2" xfId="17828" xr:uid="{00000000-0005-0000-0000-000083450000}"/>
    <cellStyle name="Normal 211 3 4 3" xfId="17829" xr:uid="{00000000-0005-0000-0000-000084450000}"/>
    <cellStyle name="Normal 211 3 5" xfId="17830" xr:uid="{00000000-0005-0000-0000-000085450000}"/>
    <cellStyle name="Normal 211 3 5 2" xfId="17831" xr:uid="{00000000-0005-0000-0000-000086450000}"/>
    <cellStyle name="Normal 211 3 5 2 2" xfId="17832" xr:uid="{00000000-0005-0000-0000-000087450000}"/>
    <cellStyle name="Normal 211 3 5 3" xfId="17833" xr:uid="{00000000-0005-0000-0000-000088450000}"/>
    <cellStyle name="Normal 211 3 6" xfId="17834" xr:uid="{00000000-0005-0000-0000-000089450000}"/>
    <cellStyle name="Normal 211 4" xfId="17835" xr:uid="{00000000-0005-0000-0000-00008A450000}"/>
    <cellStyle name="Normal 211 4 2" xfId="17836" xr:uid="{00000000-0005-0000-0000-00008B450000}"/>
    <cellStyle name="Normal 211 4 2 2" xfId="17837" xr:uid="{00000000-0005-0000-0000-00008C450000}"/>
    <cellStyle name="Normal 211 4 3" xfId="17838" xr:uid="{00000000-0005-0000-0000-00008D450000}"/>
    <cellStyle name="Normal 211 5" xfId="17839" xr:uid="{00000000-0005-0000-0000-00008E450000}"/>
    <cellStyle name="Normal 211 5 2" xfId="17840" xr:uid="{00000000-0005-0000-0000-00008F450000}"/>
    <cellStyle name="Normal 211 5 2 2" xfId="17841" xr:uid="{00000000-0005-0000-0000-000090450000}"/>
    <cellStyle name="Normal 211 5 3" xfId="17842" xr:uid="{00000000-0005-0000-0000-000091450000}"/>
    <cellStyle name="Normal 211 6" xfId="17843" xr:uid="{00000000-0005-0000-0000-000092450000}"/>
    <cellStyle name="Normal 211 6 2" xfId="17844" xr:uid="{00000000-0005-0000-0000-000093450000}"/>
    <cellStyle name="Normal 211 6 2 2" xfId="17845" xr:uid="{00000000-0005-0000-0000-000094450000}"/>
    <cellStyle name="Normal 211 6 3" xfId="17846" xr:uid="{00000000-0005-0000-0000-000095450000}"/>
    <cellStyle name="Normal 211 7" xfId="17847" xr:uid="{00000000-0005-0000-0000-000096450000}"/>
    <cellStyle name="Normal 212" xfId="17848" xr:uid="{00000000-0005-0000-0000-000097450000}"/>
    <cellStyle name="Normal 212 2" xfId="17849" xr:uid="{00000000-0005-0000-0000-000098450000}"/>
    <cellStyle name="Normal 212 2 2" xfId="17850" xr:uid="{00000000-0005-0000-0000-000099450000}"/>
    <cellStyle name="Normal 212 2 2 2" xfId="17851" xr:uid="{00000000-0005-0000-0000-00009A450000}"/>
    <cellStyle name="Normal 212 2 3" xfId="17852" xr:uid="{00000000-0005-0000-0000-00009B450000}"/>
    <cellStyle name="Normal 212 2 3 2" xfId="17853" xr:uid="{00000000-0005-0000-0000-00009C450000}"/>
    <cellStyle name="Normal 212 2 3 2 2" xfId="17854" xr:uid="{00000000-0005-0000-0000-00009D450000}"/>
    <cellStyle name="Normal 212 2 3 3" xfId="17855" xr:uid="{00000000-0005-0000-0000-00009E450000}"/>
    <cellStyle name="Normal 212 2 4" xfId="17856" xr:uid="{00000000-0005-0000-0000-00009F450000}"/>
    <cellStyle name="Normal 212 2 4 2" xfId="17857" xr:uid="{00000000-0005-0000-0000-0000A0450000}"/>
    <cellStyle name="Normal 212 2 4 2 2" xfId="17858" xr:uid="{00000000-0005-0000-0000-0000A1450000}"/>
    <cellStyle name="Normal 212 2 4 3" xfId="17859" xr:uid="{00000000-0005-0000-0000-0000A2450000}"/>
    <cellStyle name="Normal 212 2 5" xfId="17860" xr:uid="{00000000-0005-0000-0000-0000A3450000}"/>
    <cellStyle name="Normal 212 3" xfId="17861" xr:uid="{00000000-0005-0000-0000-0000A4450000}"/>
    <cellStyle name="Normal 212 3 2" xfId="17862" xr:uid="{00000000-0005-0000-0000-0000A5450000}"/>
    <cellStyle name="Normal 212 3 2 2" xfId="17863" xr:uid="{00000000-0005-0000-0000-0000A6450000}"/>
    <cellStyle name="Normal 212 3 2 2 2" xfId="17864" xr:uid="{00000000-0005-0000-0000-0000A7450000}"/>
    <cellStyle name="Normal 212 3 2 3" xfId="17865" xr:uid="{00000000-0005-0000-0000-0000A8450000}"/>
    <cellStyle name="Normal 212 3 2 3 2" xfId="17866" xr:uid="{00000000-0005-0000-0000-0000A9450000}"/>
    <cellStyle name="Normal 212 3 2 3 2 2" xfId="17867" xr:uid="{00000000-0005-0000-0000-0000AA450000}"/>
    <cellStyle name="Normal 212 3 2 3 3" xfId="17868" xr:uid="{00000000-0005-0000-0000-0000AB450000}"/>
    <cellStyle name="Normal 212 3 2 4" xfId="17869" xr:uid="{00000000-0005-0000-0000-0000AC450000}"/>
    <cellStyle name="Normal 212 3 3" xfId="17870" xr:uid="{00000000-0005-0000-0000-0000AD450000}"/>
    <cellStyle name="Normal 212 3 3 2" xfId="17871" xr:uid="{00000000-0005-0000-0000-0000AE450000}"/>
    <cellStyle name="Normal 212 3 3 2 2" xfId="17872" xr:uid="{00000000-0005-0000-0000-0000AF450000}"/>
    <cellStyle name="Normal 212 3 3 3" xfId="17873" xr:uid="{00000000-0005-0000-0000-0000B0450000}"/>
    <cellStyle name="Normal 212 3 4" xfId="17874" xr:uid="{00000000-0005-0000-0000-0000B1450000}"/>
    <cellStyle name="Normal 212 3 4 2" xfId="17875" xr:uid="{00000000-0005-0000-0000-0000B2450000}"/>
    <cellStyle name="Normal 212 3 4 2 2" xfId="17876" xr:uid="{00000000-0005-0000-0000-0000B3450000}"/>
    <cellStyle name="Normal 212 3 4 3" xfId="17877" xr:uid="{00000000-0005-0000-0000-0000B4450000}"/>
    <cellStyle name="Normal 212 3 5" xfId="17878" xr:uid="{00000000-0005-0000-0000-0000B5450000}"/>
    <cellStyle name="Normal 212 3 5 2" xfId="17879" xr:uid="{00000000-0005-0000-0000-0000B6450000}"/>
    <cellStyle name="Normal 212 3 5 2 2" xfId="17880" xr:uid="{00000000-0005-0000-0000-0000B7450000}"/>
    <cellStyle name="Normal 212 3 5 3" xfId="17881" xr:uid="{00000000-0005-0000-0000-0000B8450000}"/>
    <cellStyle name="Normal 212 3 6" xfId="17882" xr:uid="{00000000-0005-0000-0000-0000B9450000}"/>
    <cellStyle name="Normal 212 4" xfId="17883" xr:uid="{00000000-0005-0000-0000-0000BA450000}"/>
    <cellStyle name="Normal 212 4 2" xfId="17884" xr:uid="{00000000-0005-0000-0000-0000BB450000}"/>
    <cellStyle name="Normal 212 4 2 2" xfId="17885" xr:uid="{00000000-0005-0000-0000-0000BC450000}"/>
    <cellStyle name="Normal 212 4 3" xfId="17886" xr:uid="{00000000-0005-0000-0000-0000BD450000}"/>
    <cellStyle name="Normal 212 5" xfId="17887" xr:uid="{00000000-0005-0000-0000-0000BE450000}"/>
    <cellStyle name="Normal 212 5 2" xfId="17888" xr:uid="{00000000-0005-0000-0000-0000BF450000}"/>
    <cellStyle name="Normal 212 5 2 2" xfId="17889" xr:uid="{00000000-0005-0000-0000-0000C0450000}"/>
    <cellStyle name="Normal 212 5 3" xfId="17890" xr:uid="{00000000-0005-0000-0000-0000C1450000}"/>
    <cellStyle name="Normal 212 6" xfId="17891" xr:uid="{00000000-0005-0000-0000-0000C2450000}"/>
    <cellStyle name="Normal 212 6 2" xfId="17892" xr:uid="{00000000-0005-0000-0000-0000C3450000}"/>
    <cellStyle name="Normal 212 6 2 2" xfId="17893" xr:uid="{00000000-0005-0000-0000-0000C4450000}"/>
    <cellStyle name="Normal 212 6 3" xfId="17894" xr:uid="{00000000-0005-0000-0000-0000C5450000}"/>
    <cellStyle name="Normal 212 7" xfId="17895" xr:uid="{00000000-0005-0000-0000-0000C6450000}"/>
    <cellStyle name="Normal 213" xfId="17896" xr:uid="{00000000-0005-0000-0000-0000C7450000}"/>
    <cellStyle name="Normal 213 2" xfId="17897" xr:uid="{00000000-0005-0000-0000-0000C8450000}"/>
    <cellStyle name="Normal 213 2 2" xfId="17898" xr:uid="{00000000-0005-0000-0000-0000C9450000}"/>
    <cellStyle name="Normal 213 2 2 2" xfId="17899" xr:uid="{00000000-0005-0000-0000-0000CA450000}"/>
    <cellStyle name="Normal 213 2 3" xfId="17900" xr:uid="{00000000-0005-0000-0000-0000CB450000}"/>
    <cellStyle name="Normal 213 2 3 2" xfId="17901" xr:uid="{00000000-0005-0000-0000-0000CC450000}"/>
    <cellStyle name="Normal 213 2 3 2 2" xfId="17902" xr:uid="{00000000-0005-0000-0000-0000CD450000}"/>
    <cellStyle name="Normal 213 2 3 3" xfId="17903" xr:uid="{00000000-0005-0000-0000-0000CE450000}"/>
    <cellStyle name="Normal 213 2 4" xfId="17904" xr:uid="{00000000-0005-0000-0000-0000CF450000}"/>
    <cellStyle name="Normal 213 2 4 2" xfId="17905" xr:uid="{00000000-0005-0000-0000-0000D0450000}"/>
    <cellStyle name="Normal 213 2 4 2 2" xfId="17906" xr:uid="{00000000-0005-0000-0000-0000D1450000}"/>
    <cellStyle name="Normal 213 2 4 3" xfId="17907" xr:uid="{00000000-0005-0000-0000-0000D2450000}"/>
    <cellStyle name="Normal 213 2 5" xfId="17908" xr:uid="{00000000-0005-0000-0000-0000D3450000}"/>
    <cellStyle name="Normal 213 3" xfId="17909" xr:uid="{00000000-0005-0000-0000-0000D4450000}"/>
    <cellStyle name="Normal 213 3 2" xfId="17910" xr:uid="{00000000-0005-0000-0000-0000D5450000}"/>
    <cellStyle name="Normal 213 3 2 2" xfId="17911" xr:uid="{00000000-0005-0000-0000-0000D6450000}"/>
    <cellStyle name="Normal 213 3 2 2 2" xfId="17912" xr:uid="{00000000-0005-0000-0000-0000D7450000}"/>
    <cellStyle name="Normal 213 3 2 3" xfId="17913" xr:uid="{00000000-0005-0000-0000-0000D8450000}"/>
    <cellStyle name="Normal 213 3 2 3 2" xfId="17914" xr:uid="{00000000-0005-0000-0000-0000D9450000}"/>
    <cellStyle name="Normal 213 3 2 3 2 2" xfId="17915" xr:uid="{00000000-0005-0000-0000-0000DA450000}"/>
    <cellStyle name="Normal 213 3 2 3 3" xfId="17916" xr:uid="{00000000-0005-0000-0000-0000DB450000}"/>
    <cellStyle name="Normal 213 3 2 4" xfId="17917" xr:uid="{00000000-0005-0000-0000-0000DC450000}"/>
    <cellStyle name="Normal 213 3 3" xfId="17918" xr:uid="{00000000-0005-0000-0000-0000DD450000}"/>
    <cellStyle name="Normal 213 3 3 2" xfId="17919" xr:uid="{00000000-0005-0000-0000-0000DE450000}"/>
    <cellStyle name="Normal 213 3 3 2 2" xfId="17920" xr:uid="{00000000-0005-0000-0000-0000DF450000}"/>
    <cellStyle name="Normal 213 3 3 3" xfId="17921" xr:uid="{00000000-0005-0000-0000-0000E0450000}"/>
    <cellStyle name="Normal 213 3 4" xfId="17922" xr:uid="{00000000-0005-0000-0000-0000E1450000}"/>
    <cellStyle name="Normal 213 3 4 2" xfId="17923" xr:uid="{00000000-0005-0000-0000-0000E2450000}"/>
    <cellStyle name="Normal 213 3 4 2 2" xfId="17924" xr:uid="{00000000-0005-0000-0000-0000E3450000}"/>
    <cellStyle name="Normal 213 3 4 3" xfId="17925" xr:uid="{00000000-0005-0000-0000-0000E4450000}"/>
    <cellStyle name="Normal 213 3 5" xfId="17926" xr:uid="{00000000-0005-0000-0000-0000E5450000}"/>
    <cellStyle name="Normal 213 3 5 2" xfId="17927" xr:uid="{00000000-0005-0000-0000-0000E6450000}"/>
    <cellStyle name="Normal 213 3 5 2 2" xfId="17928" xr:uid="{00000000-0005-0000-0000-0000E7450000}"/>
    <cellStyle name="Normal 213 3 5 3" xfId="17929" xr:uid="{00000000-0005-0000-0000-0000E8450000}"/>
    <cellStyle name="Normal 213 3 6" xfId="17930" xr:uid="{00000000-0005-0000-0000-0000E9450000}"/>
    <cellStyle name="Normal 213 4" xfId="17931" xr:uid="{00000000-0005-0000-0000-0000EA450000}"/>
    <cellStyle name="Normal 213 4 2" xfId="17932" xr:uid="{00000000-0005-0000-0000-0000EB450000}"/>
    <cellStyle name="Normal 213 4 2 2" xfId="17933" xr:uid="{00000000-0005-0000-0000-0000EC450000}"/>
    <cellStyle name="Normal 213 4 3" xfId="17934" xr:uid="{00000000-0005-0000-0000-0000ED450000}"/>
    <cellStyle name="Normal 213 5" xfId="17935" xr:uid="{00000000-0005-0000-0000-0000EE450000}"/>
    <cellStyle name="Normal 213 5 2" xfId="17936" xr:uid="{00000000-0005-0000-0000-0000EF450000}"/>
    <cellStyle name="Normal 213 5 2 2" xfId="17937" xr:uid="{00000000-0005-0000-0000-0000F0450000}"/>
    <cellStyle name="Normal 213 5 3" xfId="17938" xr:uid="{00000000-0005-0000-0000-0000F1450000}"/>
    <cellStyle name="Normal 213 6" xfId="17939" xr:uid="{00000000-0005-0000-0000-0000F2450000}"/>
    <cellStyle name="Normal 213 6 2" xfId="17940" xr:uid="{00000000-0005-0000-0000-0000F3450000}"/>
    <cellStyle name="Normal 213 6 2 2" xfId="17941" xr:uid="{00000000-0005-0000-0000-0000F4450000}"/>
    <cellStyle name="Normal 213 6 3" xfId="17942" xr:uid="{00000000-0005-0000-0000-0000F5450000}"/>
    <cellStyle name="Normal 213 7" xfId="17943" xr:uid="{00000000-0005-0000-0000-0000F6450000}"/>
    <cellStyle name="Normal 214" xfId="17944" xr:uid="{00000000-0005-0000-0000-0000F7450000}"/>
    <cellStyle name="Normal 214 2" xfId="17945" xr:uid="{00000000-0005-0000-0000-0000F8450000}"/>
    <cellStyle name="Normal 214 2 2" xfId="17946" xr:uid="{00000000-0005-0000-0000-0000F9450000}"/>
    <cellStyle name="Normal 214 2 2 2" xfId="17947" xr:uid="{00000000-0005-0000-0000-0000FA450000}"/>
    <cellStyle name="Normal 214 2 3" xfId="17948" xr:uid="{00000000-0005-0000-0000-0000FB450000}"/>
    <cellStyle name="Normal 214 2 3 2" xfId="17949" xr:uid="{00000000-0005-0000-0000-0000FC450000}"/>
    <cellStyle name="Normal 214 2 3 2 2" xfId="17950" xr:uid="{00000000-0005-0000-0000-0000FD450000}"/>
    <cellStyle name="Normal 214 2 3 3" xfId="17951" xr:uid="{00000000-0005-0000-0000-0000FE450000}"/>
    <cellStyle name="Normal 214 2 4" xfId="17952" xr:uid="{00000000-0005-0000-0000-0000FF450000}"/>
    <cellStyle name="Normal 214 2 4 2" xfId="17953" xr:uid="{00000000-0005-0000-0000-000000460000}"/>
    <cellStyle name="Normal 214 2 4 2 2" xfId="17954" xr:uid="{00000000-0005-0000-0000-000001460000}"/>
    <cellStyle name="Normal 214 2 4 3" xfId="17955" xr:uid="{00000000-0005-0000-0000-000002460000}"/>
    <cellStyle name="Normal 214 2 5" xfId="17956" xr:uid="{00000000-0005-0000-0000-000003460000}"/>
    <cellStyle name="Normal 214 3" xfId="17957" xr:uid="{00000000-0005-0000-0000-000004460000}"/>
    <cellStyle name="Normal 214 3 2" xfId="17958" xr:uid="{00000000-0005-0000-0000-000005460000}"/>
    <cellStyle name="Normal 214 3 2 2" xfId="17959" xr:uid="{00000000-0005-0000-0000-000006460000}"/>
    <cellStyle name="Normal 214 3 2 2 2" xfId="17960" xr:uid="{00000000-0005-0000-0000-000007460000}"/>
    <cellStyle name="Normal 214 3 2 3" xfId="17961" xr:uid="{00000000-0005-0000-0000-000008460000}"/>
    <cellStyle name="Normal 214 3 2 3 2" xfId="17962" xr:uid="{00000000-0005-0000-0000-000009460000}"/>
    <cellStyle name="Normal 214 3 2 3 2 2" xfId="17963" xr:uid="{00000000-0005-0000-0000-00000A460000}"/>
    <cellStyle name="Normal 214 3 2 3 3" xfId="17964" xr:uid="{00000000-0005-0000-0000-00000B460000}"/>
    <cellStyle name="Normal 214 3 2 4" xfId="17965" xr:uid="{00000000-0005-0000-0000-00000C460000}"/>
    <cellStyle name="Normal 214 3 3" xfId="17966" xr:uid="{00000000-0005-0000-0000-00000D460000}"/>
    <cellStyle name="Normal 214 3 3 2" xfId="17967" xr:uid="{00000000-0005-0000-0000-00000E460000}"/>
    <cellStyle name="Normal 214 3 3 2 2" xfId="17968" xr:uid="{00000000-0005-0000-0000-00000F460000}"/>
    <cellStyle name="Normal 214 3 3 3" xfId="17969" xr:uid="{00000000-0005-0000-0000-000010460000}"/>
    <cellStyle name="Normal 214 3 4" xfId="17970" xr:uid="{00000000-0005-0000-0000-000011460000}"/>
    <cellStyle name="Normal 214 3 4 2" xfId="17971" xr:uid="{00000000-0005-0000-0000-000012460000}"/>
    <cellStyle name="Normal 214 3 4 2 2" xfId="17972" xr:uid="{00000000-0005-0000-0000-000013460000}"/>
    <cellStyle name="Normal 214 3 4 3" xfId="17973" xr:uid="{00000000-0005-0000-0000-000014460000}"/>
    <cellStyle name="Normal 214 3 5" xfId="17974" xr:uid="{00000000-0005-0000-0000-000015460000}"/>
    <cellStyle name="Normal 214 3 5 2" xfId="17975" xr:uid="{00000000-0005-0000-0000-000016460000}"/>
    <cellStyle name="Normal 214 3 5 2 2" xfId="17976" xr:uid="{00000000-0005-0000-0000-000017460000}"/>
    <cellStyle name="Normal 214 3 5 3" xfId="17977" xr:uid="{00000000-0005-0000-0000-000018460000}"/>
    <cellStyle name="Normal 214 3 6" xfId="17978" xr:uid="{00000000-0005-0000-0000-000019460000}"/>
    <cellStyle name="Normal 214 4" xfId="17979" xr:uid="{00000000-0005-0000-0000-00001A460000}"/>
    <cellStyle name="Normal 214 4 2" xfId="17980" xr:uid="{00000000-0005-0000-0000-00001B460000}"/>
    <cellStyle name="Normal 214 4 2 2" xfId="17981" xr:uid="{00000000-0005-0000-0000-00001C460000}"/>
    <cellStyle name="Normal 214 4 3" xfId="17982" xr:uid="{00000000-0005-0000-0000-00001D460000}"/>
    <cellStyle name="Normal 214 5" xfId="17983" xr:uid="{00000000-0005-0000-0000-00001E460000}"/>
    <cellStyle name="Normal 214 5 2" xfId="17984" xr:uid="{00000000-0005-0000-0000-00001F460000}"/>
    <cellStyle name="Normal 214 5 2 2" xfId="17985" xr:uid="{00000000-0005-0000-0000-000020460000}"/>
    <cellStyle name="Normal 214 5 3" xfId="17986" xr:uid="{00000000-0005-0000-0000-000021460000}"/>
    <cellStyle name="Normal 214 6" xfId="17987" xr:uid="{00000000-0005-0000-0000-000022460000}"/>
    <cellStyle name="Normal 214 6 2" xfId="17988" xr:uid="{00000000-0005-0000-0000-000023460000}"/>
    <cellStyle name="Normal 214 6 2 2" xfId="17989" xr:uid="{00000000-0005-0000-0000-000024460000}"/>
    <cellStyle name="Normal 214 6 3" xfId="17990" xr:uid="{00000000-0005-0000-0000-000025460000}"/>
    <cellStyle name="Normal 214 7" xfId="17991" xr:uid="{00000000-0005-0000-0000-000026460000}"/>
    <cellStyle name="Normal 215" xfId="17992" xr:uid="{00000000-0005-0000-0000-000027460000}"/>
    <cellStyle name="Normal 215 2" xfId="17993" xr:uid="{00000000-0005-0000-0000-000028460000}"/>
    <cellStyle name="Normal 215 2 2" xfId="17994" xr:uid="{00000000-0005-0000-0000-000029460000}"/>
    <cellStyle name="Normal 215 2 2 2" xfId="17995" xr:uid="{00000000-0005-0000-0000-00002A460000}"/>
    <cellStyle name="Normal 215 2 3" xfId="17996" xr:uid="{00000000-0005-0000-0000-00002B460000}"/>
    <cellStyle name="Normal 215 2 3 2" xfId="17997" xr:uid="{00000000-0005-0000-0000-00002C460000}"/>
    <cellStyle name="Normal 215 2 3 2 2" xfId="17998" xr:uid="{00000000-0005-0000-0000-00002D460000}"/>
    <cellStyle name="Normal 215 2 3 3" xfId="17999" xr:uid="{00000000-0005-0000-0000-00002E460000}"/>
    <cellStyle name="Normal 215 2 4" xfId="18000" xr:uid="{00000000-0005-0000-0000-00002F460000}"/>
    <cellStyle name="Normal 215 2 4 2" xfId="18001" xr:uid="{00000000-0005-0000-0000-000030460000}"/>
    <cellStyle name="Normal 215 2 4 2 2" xfId="18002" xr:uid="{00000000-0005-0000-0000-000031460000}"/>
    <cellStyle name="Normal 215 2 4 3" xfId="18003" xr:uid="{00000000-0005-0000-0000-000032460000}"/>
    <cellStyle name="Normal 215 2 5" xfId="18004" xr:uid="{00000000-0005-0000-0000-000033460000}"/>
    <cellStyle name="Normal 215 3" xfId="18005" xr:uid="{00000000-0005-0000-0000-000034460000}"/>
    <cellStyle name="Normal 215 3 2" xfId="18006" xr:uid="{00000000-0005-0000-0000-000035460000}"/>
    <cellStyle name="Normal 215 3 2 2" xfId="18007" xr:uid="{00000000-0005-0000-0000-000036460000}"/>
    <cellStyle name="Normal 215 3 2 2 2" xfId="18008" xr:uid="{00000000-0005-0000-0000-000037460000}"/>
    <cellStyle name="Normal 215 3 2 3" xfId="18009" xr:uid="{00000000-0005-0000-0000-000038460000}"/>
    <cellStyle name="Normal 215 3 2 3 2" xfId="18010" xr:uid="{00000000-0005-0000-0000-000039460000}"/>
    <cellStyle name="Normal 215 3 2 3 2 2" xfId="18011" xr:uid="{00000000-0005-0000-0000-00003A460000}"/>
    <cellStyle name="Normal 215 3 2 3 3" xfId="18012" xr:uid="{00000000-0005-0000-0000-00003B460000}"/>
    <cellStyle name="Normal 215 3 2 4" xfId="18013" xr:uid="{00000000-0005-0000-0000-00003C460000}"/>
    <cellStyle name="Normal 215 3 3" xfId="18014" xr:uid="{00000000-0005-0000-0000-00003D460000}"/>
    <cellStyle name="Normal 215 3 3 2" xfId="18015" xr:uid="{00000000-0005-0000-0000-00003E460000}"/>
    <cellStyle name="Normal 215 3 3 2 2" xfId="18016" xr:uid="{00000000-0005-0000-0000-00003F460000}"/>
    <cellStyle name="Normal 215 3 3 3" xfId="18017" xr:uid="{00000000-0005-0000-0000-000040460000}"/>
    <cellStyle name="Normal 215 3 4" xfId="18018" xr:uid="{00000000-0005-0000-0000-000041460000}"/>
    <cellStyle name="Normal 215 3 4 2" xfId="18019" xr:uid="{00000000-0005-0000-0000-000042460000}"/>
    <cellStyle name="Normal 215 3 4 2 2" xfId="18020" xr:uid="{00000000-0005-0000-0000-000043460000}"/>
    <cellStyle name="Normal 215 3 4 3" xfId="18021" xr:uid="{00000000-0005-0000-0000-000044460000}"/>
    <cellStyle name="Normal 215 3 5" xfId="18022" xr:uid="{00000000-0005-0000-0000-000045460000}"/>
    <cellStyle name="Normal 215 3 5 2" xfId="18023" xr:uid="{00000000-0005-0000-0000-000046460000}"/>
    <cellStyle name="Normal 215 3 5 2 2" xfId="18024" xr:uid="{00000000-0005-0000-0000-000047460000}"/>
    <cellStyle name="Normal 215 3 5 3" xfId="18025" xr:uid="{00000000-0005-0000-0000-000048460000}"/>
    <cellStyle name="Normal 215 3 6" xfId="18026" xr:uid="{00000000-0005-0000-0000-000049460000}"/>
    <cellStyle name="Normal 215 4" xfId="18027" xr:uid="{00000000-0005-0000-0000-00004A460000}"/>
    <cellStyle name="Normal 215 4 2" xfId="18028" xr:uid="{00000000-0005-0000-0000-00004B460000}"/>
    <cellStyle name="Normal 215 4 2 2" xfId="18029" xr:uid="{00000000-0005-0000-0000-00004C460000}"/>
    <cellStyle name="Normal 215 4 3" xfId="18030" xr:uid="{00000000-0005-0000-0000-00004D460000}"/>
    <cellStyle name="Normal 215 5" xfId="18031" xr:uid="{00000000-0005-0000-0000-00004E460000}"/>
    <cellStyle name="Normal 215 5 2" xfId="18032" xr:uid="{00000000-0005-0000-0000-00004F460000}"/>
    <cellStyle name="Normal 215 5 2 2" xfId="18033" xr:uid="{00000000-0005-0000-0000-000050460000}"/>
    <cellStyle name="Normal 215 5 3" xfId="18034" xr:uid="{00000000-0005-0000-0000-000051460000}"/>
    <cellStyle name="Normal 215 6" xfId="18035" xr:uid="{00000000-0005-0000-0000-000052460000}"/>
    <cellStyle name="Normal 215 6 2" xfId="18036" xr:uid="{00000000-0005-0000-0000-000053460000}"/>
    <cellStyle name="Normal 215 6 2 2" xfId="18037" xr:uid="{00000000-0005-0000-0000-000054460000}"/>
    <cellStyle name="Normal 215 6 3" xfId="18038" xr:uid="{00000000-0005-0000-0000-000055460000}"/>
    <cellStyle name="Normal 215 7" xfId="18039" xr:uid="{00000000-0005-0000-0000-000056460000}"/>
    <cellStyle name="Normal 216" xfId="18040" xr:uid="{00000000-0005-0000-0000-000057460000}"/>
    <cellStyle name="Normal 216 2" xfId="18041" xr:uid="{00000000-0005-0000-0000-000058460000}"/>
    <cellStyle name="Normal 216 2 2" xfId="18042" xr:uid="{00000000-0005-0000-0000-000059460000}"/>
    <cellStyle name="Normal 216 2 2 2" xfId="18043" xr:uid="{00000000-0005-0000-0000-00005A460000}"/>
    <cellStyle name="Normal 216 2 3" xfId="18044" xr:uid="{00000000-0005-0000-0000-00005B460000}"/>
    <cellStyle name="Normal 216 2 3 2" xfId="18045" xr:uid="{00000000-0005-0000-0000-00005C460000}"/>
    <cellStyle name="Normal 216 2 3 2 2" xfId="18046" xr:uid="{00000000-0005-0000-0000-00005D460000}"/>
    <cellStyle name="Normal 216 2 3 3" xfId="18047" xr:uid="{00000000-0005-0000-0000-00005E460000}"/>
    <cellStyle name="Normal 216 2 4" xfId="18048" xr:uid="{00000000-0005-0000-0000-00005F460000}"/>
    <cellStyle name="Normal 216 2 4 2" xfId="18049" xr:uid="{00000000-0005-0000-0000-000060460000}"/>
    <cellStyle name="Normal 216 2 4 2 2" xfId="18050" xr:uid="{00000000-0005-0000-0000-000061460000}"/>
    <cellStyle name="Normal 216 2 4 3" xfId="18051" xr:uid="{00000000-0005-0000-0000-000062460000}"/>
    <cellStyle name="Normal 216 2 5" xfId="18052" xr:uid="{00000000-0005-0000-0000-000063460000}"/>
    <cellStyle name="Normal 216 3" xfId="18053" xr:uid="{00000000-0005-0000-0000-000064460000}"/>
    <cellStyle name="Normal 216 3 2" xfId="18054" xr:uid="{00000000-0005-0000-0000-000065460000}"/>
    <cellStyle name="Normal 216 3 2 2" xfId="18055" xr:uid="{00000000-0005-0000-0000-000066460000}"/>
    <cellStyle name="Normal 216 3 2 2 2" xfId="18056" xr:uid="{00000000-0005-0000-0000-000067460000}"/>
    <cellStyle name="Normal 216 3 2 3" xfId="18057" xr:uid="{00000000-0005-0000-0000-000068460000}"/>
    <cellStyle name="Normal 216 3 2 3 2" xfId="18058" xr:uid="{00000000-0005-0000-0000-000069460000}"/>
    <cellStyle name="Normal 216 3 2 3 2 2" xfId="18059" xr:uid="{00000000-0005-0000-0000-00006A460000}"/>
    <cellStyle name="Normal 216 3 2 3 3" xfId="18060" xr:uid="{00000000-0005-0000-0000-00006B460000}"/>
    <cellStyle name="Normal 216 3 2 4" xfId="18061" xr:uid="{00000000-0005-0000-0000-00006C460000}"/>
    <cellStyle name="Normal 216 3 3" xfId="18062" xr:uid="{00000000-0005-0000-0000-00006D460000}"/>
    <cellStyle name="Normal 216 3 3 2" xfId="18063" xr:uid="{00000000-0005-0000-0000-00006E460000}"/>
    <cellStyle name="Normal 216 3 3 2 2" xfId="18064" xr:uid="{00000000-0005-0000-0000-00006F460000}"/>
    <cellStyle name="Normal 216 3 3 3" xfId="18065" xr:uid="{00000000-0005-0000-0000-000070460000}"/>
    <cellStyle name="Normal 216 3 4" xfId="18066" xr:uid="{00000000-0005-0000-0000-000071460000}"/>
    <cellStyle name="Normal 216 3 4 2" xfId="18067" xr:uid="{00000000-0005-0000-0000-000072460000}"/>
    <cellStyle name="Normal 216 3 4 2 2" xfId="18068" xr:uid="{00000000-0005-0000-0000-000073460000}"/>
    <cellStyle name="Normal 216 3 4 3" xfId="18069" xr:uid="{00000000-0005-0000-0000-000074460000}"/>
    <cellStyle name="Normal 216 3 5" xfId="18070" xr:uid="{00000000-0005-0000-0000-000075460000}"/>
    <cellStyle name="Normal 216 3 5 2" xfId="18071" xr:uid="{00000000-0005-0000-0000-000076460000}"/>
    <cellStyle name="Normal 216 3 5 2 2" xfId="18072" xr:uid="{00000000-0005-0000-0000-000077460000}"/>
    <cellStyle name="Normal 216 3 5 3" xfId="18073" xr:uid="{00000000-0005-0000-0000-000078460000}"/>
    <cellStyle name="Normal 216 3 6" xfId="18074" xr:uid="{00000000-0005-0000-0000-000079460000}"/>
    <cellStyle name="Normal 216 4" xfId="18075" xr:uid="{00000000-0005-0000-0000-00007A460000}"/>
    <cellStyle name="Normal 216 4 2" xfId="18076" xr:uid="{00000000-0005-0000-0000-00007B460000}"/>
    <cellStyle name="Normal 216 4 2 2" xfId="18077" xr:uid="{00000000-0005-0000-0000-00007C460000}"/>
    <cellStyle name="Normal 216 4 3" xfId="18078" xr:uid="{00000000-0005-0000-0000-00007D460000}"/>
    <cellStyle name="Normal 216 5" xfId="18079" xr:uid="{00000000-0005-0000-0000-00007E460000}"/>
    <cellStyle name="Normal 216 5 2" xfId="18080" xr:uid="{00000000-0005-0000-0000-00007F460000}"/>
    <cellStyle name="Normal 216 5 2 2" xfId="18081" xr:uid="{00000000-0005-0000-0000-000080460000}"/>
    <cellStyle name="Normal 216 5 3" xfId="18082" xr:uid="{00000000-0005-0000-0000-000081460000}"/>
    <cellStyle name="Normal 216 6" xfId="18083" xr:uid="{00000000-0005-0000-0000-000082460000}"/>
    <cellStyle name="Normal 216 6 2" xfId="18084" xr:uid="{00000000-0005-0000-0000-000083460000}"/>
    <cellStyle name="Normal 216 6 2 2" xfId="18085" xr:uid="{00000000-0005-0000-0000-000084460000}"/>
    <cellStyle name="Normal 216 6 3" xfId="18086" xr:uid="{00000000-0005-0000-0000-000085460000}"/>
    <cellStyle name="Normal 216 7" xfId="18087" xr:uid="{00000000-0005-0000-0000-000086460000}"/>
    <cellStyle name="Normal 217" xfId="18088" xr:uid="{00000000-0005-0000-0000-000087460000}"/>
    <cellStyle name="Normal 217 2" xfId="18089" xr:uid="{00000000-0005-0000-0000-000088460000}"/>
    <cellStyle name="Normal 217 2 2" xfId="18090" xr:uid="{00000000-0005-0000-0000-000089460000}"/>
    <cellStyle name="Normal 217 2 2 2" xfId="18091" xr:uid="{00000000-0005-0000-0000-00008A460000}"/>
    <cellStyle name="Normal 217 2 2 2 2" xfId="18092" xr:uid="{00000000-0005-0000-0000-00008B460000}"/>
    <cellStyle name="Normal 217 2 2 3" xfId="18093" xr:uid="{00000000-0005-0000-0000-00008C460000}"/>
    <cellStyle name="Normal 217 2 2 3 2" xfId="18094" xr:uid="{00000000-0005-0000-0000-00008D460000}"/>
    <cellStyle name="Normal 217 2 2 3 2 2" xfId="18095" xr:uid="{00000000-0005-0000-0000-00008E460000}"/>
    <cellStyle name="Normal 217 2 2 3 3" xfId="18096" xr:uid="{00000000-0005-0000-0000-00008F460000}"/>
    <cellStyle name="Normal 217 2 2 4" xfId="18097" xr:uid="{00000000-0005-0000-0000-000090460000}"/>
    <cellStyle name="Normal 217 2 2 4 2" xfId="18098" xr:uid="{00000000-0005-0000-0000-000091460000}"/>
    <cellStyle name="Normal 217 2 2 4 2 2" xfId="18099" xr:uid="{00000000-0005-0000-0000-000092460000}"/>
    <cellStyle name="Normal 217 2 2 4 3" xfId="18100" xr:uid="{00000000-0005-0000-0000-000093460000}"/>
    <cellStyle name="Normal 217 2 2 5" xfId="18101" xr:uid="{00000000-0005-0000-0000-000094460000}"/>
    <cellStyle name="Normal 217 2 3" xfId="18102" xr:uid="{00000000-0005-0000-0000-000095460000}"/>
    <cellStyle name="Normal 217 2 3 2" xfId="18103" xr:uid="{00000000-0005-0000-0000-000096460000}"/>
    <cellStyle name="Normal 217 2 3 2 2" xfId="18104" xr:uid="{00000000-0005-0000-0000-000097460000}"/>
    <cellStyle name="Normal 217 2 3 2 2 2" xfId="18105" xr:uid="{00000000-0005-0000-0000-000098460000}"/>
    <cellStyle name="Normal 217 2 3 2 3" xfId="18106" xr:uid="{00000000-0005-0000-0000-000099460000}"/>
    <cellStyle name="Normal 217 2 3 2 3 2" xfId="18107" xr:uid="{00000000-0005-0000-0000-00009A460000}"/>
    <cellStyle name="Normal 217 2 3 2 3 2 2" xfId="18108" xr:uid="{00000000-0005-0000-0000-00009B460000}"/>
    <cellStyle name="Normal 217 2 3 2 3 3" xfId="18109" xr:uid="{00000000-0005-0000-0000-00009C460000}"/>
    <cellStyle name="Normal 217 2 3 2 4" xfId="18110" xr:uid="{00000000-0005-0000-0000-00009D460000}"/>
    <cellStyle name="Normal 217 2 3 3" xfId="18111" xr:uid="{00000000-0005-0000-0000-00009E460000}"/>
    <cellStyle name="Normal 217 2 3 3 2" xfId="18112" xr:uid="{00000000-0005-0000-0000-00009F460000}"/>
    <cellStyle name="Normal 217 2 3 3 2 2" xfId="18113" xr:uid="{00000000-0005-0000-0000-0000A0460000}"/>
    <cellStyle name="Normal 217 2 3 3 3" xfId="18114" xr:uid="{00000000-0005-0000-0000-0000A1460000}"/>
    <cellStyle name="Normal 217 2 3 4" xfId="18115" xr:uid="{00000000-0005-0000-0000-0000A2460000}"/>
    <cellStyle name="Normal 217 2 3 4 2" xfId="18116" xr:uid="{00000000-0005-0000-0000-0000A3460000}"/>
    <cellStyle name="Normal 217 2 3 4 2 2" xfId="18117" xr:uid="{00000000-0005-0000-0000-0000A4460000}"/>
    <cellStyle name="Normal 217 2 3 4 3" xfId="18118" xr:uid="{00000000-0005-0000-0000-0000A5460000}"/>
    <cellStyle name="Normal 217 2 3 5" xfId="18119" xr:uid="{00000000-0005-0000-0000-0000A6460000}"/>
    <cellStyle name="Normal 217 2 3 5 2" xfId="18120" xr:uid="{00000000-0005-0000-0000-0000A7460000}"/>
    <cellStyle name="Normal 217 2 3 5 2 2" xfId="18121" xr:uid="{00000000-0005-0000-0000-0000A8460000}"/>
    <cellStyle name="Normal 217 2 3 5 3" xfId="18122" xr:uid="{00000000-0005-0000-0000-0000A9460000}"/>
    <cellStyle name="Normal 217 2 3 6" xfId="18123" xr:uid="{00000000-0005-0000-0000-0000AA460000}"/>
    <cellStyle name="Normal 217 2 4" xfId="18124" xr:uid="{00000000-0005-0000-0000-0000AB460000}"/>
    <cellStyle name="Normal 217 2 4 2" xfId="18125" xr:uid="{00000000-0005-0000-0000-0000AC460000}"/>
    <cellStyle name="Normal 217 2 4 2 2" xfId="18126" xr:uid="{00000000-0005-0000-0000-0000AD460000}"/>
    <cellStyle name="Normal 217 2 4 3" xfId="18127" xr:uid="{00000000-0005-0000-0000-0000AE460000}"/>
    <cellStyle name="Normal 217 2 5" xfId="18128" xr:uid="{00000000-0005-0000-0000-0000AF460000}"/>
    <cellStyle name="Normal 217 2 5 2" xfId="18129" xr:uid="{00000000-0005-0000-0000-0000B0460000}"/>
    <cellStyle name="Normal 217 2 5 2 2" xfId="18130" xr:uid="{00000000-0005-0000-0000-0000B1460000}"/>
    <cellStyle name="Normal 217 2 5 3" xfId="18131" xr:uid="{00000000-0005-0000-0000-0000B2460000}"/>
    <cellStyle name="Normal 217 2 6" xfId="18132" xr:uid="{00000000-0005-0000-0000-0000B3460000}"/>
    <cellStyle name="Normal 217 2 6 2" xfId="18133" xr:uid="{00000000-0005-0000-0000-0000B4460000}"/>
    <cellStyle name="Normal 217 2 6 2 2" xfId="18134" xr:uid="{00000000-0005-0000-0000-0000B5460000}"/>
    <cellStyle name="Normal 217 2 6 3" xfId="18135" xr:uid="{00000000-0005-0000-0000-0000B6460000}"/>
    <cellStyle name="Normal 217 2 7" xfId="18136" xr:uid="{00000000-0005-0000-0000-0000B7460000}"/>
    <cellStyle name="Normal 217 3" xfId="18137" xr:uid="{00000000-0005-0000-0000-0000B8460000}"/>
    <cellStyle name="Normal 217 3 2" xfId="18138" xr:uid="{00000000-0005-0000-0000-0000B9460000}"/>
    <cellStyle name="Normal 217 3 2 2" xfId="18139" xr:uid="{00000000-0005-0000-0000-0000BA460000}"/>
    <cellStyle name="Normal 217 3 3" xfId="18140" xr:uid="{00000000-0005-0000-0000-0000BB460000}"/>
    <cellStyle name="Normal 217 3 3 2" xfId="18141" xr:uid="{00000000-0005-0000-0000-0000BC460000}"/>
    <cellStyle name="Normal 217 3 3 2 2" xfId="18142" xr:uid="{00000000-0005-0000-0000-0000BD460000}"/>
    <cellStyle name="Normal 217 3 3 3" xfId="18143" xr:uid="{00000000-0005-0000-0000-0000BE460000}"/>
    <cellStyle name="Normal 217 3 4" xfId="18144" xr:uid="{00000000-0005-0000-0000-0000BF460000}"/>
    <cellStyle name="Normal 217 3 4 2" xfId="18145" xr:uid="{00000000-0005-0000-0000-0000C0460000}"/>
    <cellStyle name="Normal 217 3 4 2 2" xfId="18146" xr:uid="{00000000-0005-0000-0000-0000C1460000}"/>
    <cellStyle name="Normal 217 3 4 3" xfId="18147" xr:uid="{00000000-0005-0000-0000-0000C2460000}"/>
    <cellStyle name="Normal 217 3 5" xfId="18148" xr:uid="{00000000-0005-0000-0000-0000C3460000}"/>
    <cellStyle name="Normal 217 4" xfId="18149" xr:uid="{00000000-0005-0000-0000-0000C4460000}"/>
    <cellStyle name="Normal 217 4 2" xfId="18150" xr:uid="{00000000-0005-0000-0000-0000C5460000}"/>
    <cellStyle name="Normal 217 4 2 2" xfId="18151" xr:uid="{00000000-0005-0000-0000-0000C6460000}"/>
    <cellStyle name="Normal 217 4 2 2 2" xfId="18152" xr:uid="{00000000-0005-0000-0000-0000C7460000}"/>
    <cellStyle name="Normal 217 4 2 3" xfId="18153" xr:uid="{00000000-0005-0000-0000-0000C8460000}"/>
    <cellStyle name="Normal 217 4 2 3 2" xfId="18154" xr:uid="{00000000-0005-0000-0000-0000C9460000}"/>
    <cellStyle name="Normal 217 4 2 3 2 2" xfId="18155" xr:uid="{00000000-0005-0000-0000-0000CA460000}"/>
    <cellStyle name="Normal 217 4 2 3 3" xfId="18156" xr:uid="{00000000-0005-0000-0000-0000CB460000}"/>
    <cellStyle name="Normal 217 4 2 4" xfId="18157" xr:uid="{00000000-0005-0000-0000-0000CC460000}"/>
    <cellStyle name="Normal 217 4 3" xfId="18158" xr:uid="{00000000-0005-0000-0000-0000CD460000}"/>
    <cellStyle name="Normal 217 4 3 2" xfId="18159" xr:uid="{00000000-0005-0000-0000-0000CE460000}"/>
    <cellStyle name="Normal 217 4 3 2 2" xfId="18160" xr:uid="{00000000-0005-0000-0000-0000CF460000}"/>
    <cellStyle name="Normal 217 4 3 3" xfId="18161" xr:uid="{00000000-0005-0000-0000-0000D0460000}"/>
    <cellStyle name="Normal 217 4 4" xfId="18162" xr:uid="{00000000-0005-0000-0000-0000D1460000}"/>
    <cellStyle name="Normal 217 4 4 2" xfId="18163" xr:uid="{00000000-0005-0000-0000-0000D2460000}"/>
    <cellStyle name="Normal 217 4 4 2 2" xfId="18164" xr:uid="{00000000-0005-0000-0000-0000D3460000}"/>
    <cellStyle name="Normal 217 4 4 3" xfId="18165" xr:uid="{00000000-0005-0000-0000-0000D4460000}"/>
    <cellStyle name="Normal 217 4 5" xfId="18166" xr:uid="{00000000-0005-0000-0000-0000D5460000}"/>
    <cellStyle name="Normal 217 4 5 2" xfId="18167" xr:uid="{00000000-0005-0000-0000-0000D6460000}"/>
    <cellStyle name="Normal 217 4 5 2 2" xfId="18168" xr:uid="{00000000-0005-0000-0000-0000D7460000}"/>
    <cellStyle name="Normal 217 4 5 3" xfId="18169" xr:uid="{00000000-0005-0000-0000-0000D8460000}"/>
    <cellStyle name="Normal 217 4 6" xfId="18170" xr:uid="{00000000-0005-0000-0000-0000D9460000}"/>
    <cellStyle name="Normal 217 5" xfId="18171" xr:uid="{00000000-0005-0000-0000-0000DA460000}"/>
    <cellStyle name="Normal 217 5 2" xfId="18172" xr:uid="{00000000-0005-0000-0000-0000DB460000}"/>
    <cellStyle name="Normal 217 5 2 2" xfId="18173" xr:uid="{00000000-0005-0000-0000-0000DC460000}"/>
    <cellStyle name="Normal 217 5 3" xfId="18174" xr:uid="{00000000-0005-0000-0000-0000DD460000}"/>
    <cellStyle name="Normal 217 6" xfId="18175" xr:uid="{00000000-0005-0000-0000-0000DE460000}"/>
    <cellStyle name="Normal 217 6 2" xfId="18176" xr:uid="{00000000-0005-0000-0000-0000DF460000}"/>
    <cellStyle name="Normal 217 6 2 2" xfId="18177" xr:uid="{00000000-0005-0000-0000-0000E0460000}"/>
    <cellStyle name="Normal 217 6 3" xfId="18178" xr:uid="{00000000-0005-0000-0000-0000E1460000}"/>
    <cellStyle name="Normal 217 7" xfId="18179" xr:uid="{00000000-0005-0000-0000-0000E2460000}"/>
    <cellStyle name="Normal 217 7 2" xfId="18180" xr:uid="{00000000-0005-0000-0000-0000E3460000}"/>
    <cellStyle name="Normal 217 7 2 2" xfId="18181" xr:uid="{00000000-0005-0000-0000-0000E4460000}"/>
    <cellStyle name="Normal 217 7 3" xfId="18182" xr:uid="{00000000-0005-0000-0000-0000E5460000}"/>
    <cellStyle name="Normal 217 8" xfId="18183" xr:uid="{00000000-0005-0000-0000-0000E6460000}"/>
    <cellStyle name="Normal 218" xfId="18184" xr:uid="{00000000-0005-0000-0000-0000E7460000}"/>
    <cellStyle name="Normal 218 2" xfId="18185" xr:uid="{00000000-0005-0000-0000-0000E8460000}"/>
    <cellStyle name="Normal 218 2 2" xfId="18186" xr:uid="{00000000-0005-0000-0000-0000E9460000}"/>
    <cellStyle name="Normal 218 2 2 2" xfId="18187" xr:uid="{00000000-0005-0000-0000-0000EA460000}"/>
    <cellStyle name="Normal 218 2 2 2 2" xfId="18188" xr:uid="{00000000-0005-0000-0000-0000EB460000}"/>
    <cellStyle name="Normal 218 2 2 3" xfId="18189" xr:uid="{00000000-0005-0000-0000-0000EC460000}"/>
    <cellStyle name="Normal 218 2 2 3 2" xfId="18190" xr:uid="{00000000-0005-0000-0000-0000ED460000}"/>
    <cellStyle name="Normal 218 2 2 3 2 2" xfId="18191" xr:uid="{00000000-0005-0000-0000-0000EE460000}"/>
    <cellStyle name="Normal 218 2 2 3 3" xfId="18192" xr:uid="{00000000-0005-0000-0000-0000EF460000}"/>
    <cellStyle name="Normal 218 2 2 4" xfId="18193" xr:uid="{00000000-0005-0000-0000-0000F0460000}"/>
    <cellStyle name="Normal 218 2 2 4 2" xfId="18194" xr:uid="{00000000-0005-0000-0000-0000F1460000}"/>
    <cellStyle name="Normal 218 2 2 4 2 2" xfId="18195" xr:uid="{00000000-0005-0000-0000-0000F2460000}"/>
    <cellStyle name="Normal 218 2 2 4 3" xfId="18196" xr:uid="{00000000-0005-0000-0000-0000F3460000}"/>
    <cellStyle name="Normal 218 2 2 5" xfId="18197" xr:uid="{00000000-0005-0000-0000-0000F4460000}"/>
    <cellStyle name="Normal 218 2 3" xfId="18198" xr:uid="{00000000-0005-0000-0000-0000F5460000}"/>
    <cellStyle name="Normal 218 2 3 2" xfId="18199" xr:uid="{00000000-0005-0000-0000-0000F6460000}"/>
    <cellStyle name="Normal 218 2 3 2 2" xfId="18200" xr:uid="{00000000-0005-0000-0000-0000F7460000}"/>
    <cellStyle name="Normal 218 2 3 2 2 2" xfId="18201" xr:uid="{00000000-0005-0000-0000-0000F8460000}"/>
    <cellStyle name="Normal 218 2 3 2 3" xfId="18202" xr:uid="{00000000-0005-0000-0000-0000F9460000}"/>
    <cellStyle name="Normal 218 2 3 2 3 2" xfId="18203" xr:uid="{00000000-0005-0000-0000-0000FA460000}"/>
    <cellStyle name="Normal 218 2 3 2 3 2 2" xfId="18204" xr:uid="{00000000-0005-0000-0000-0000FB460000}"/>
    <cellStyle name="Normal 218 2 3 2 3 3" xfId="18205" xr:uid="{00000000-0005-0000-0000-0000FC460000}"/>
    <cellStyle name="Normal 218 2 3 2 4" xfId="18206" xr:uid="{00000000-0005-0000-0000-0000FD460000}"/>
    <cellStyle name="Normal 218 2 3 3" xfId="18207" xr:uid="{00000000-0005-0000-0000-0000FE460000}"/>
    <cellStyle name="Normal 218 2 3 3 2" xfId="18208" xr:uid="{00000000-0005-0000-0000-0000FF460000}"/>
    <cellStyle name="Normal 218 2 3 3 2 2" xfId="18209" xr:uid="{00000000-0005-0000-0000-000000470000}"/>
    <cellStyle name="Normal 218 2 3 3 3" xfId="18210" xr:uid="{00000000-0005-0000-0000-000001470000}"/>
    <cellStyle name="Normal 218 2 3 4" xfId="18211" xr:uid="{00000000-0005-0000-0000-000002470000}"/>
    <cellStyle name="Normal 218 2 3 4 2" xfId="18212" xr:uid="{00000000-0005-0000-0000-000003470000}"/>
    <cellStyle name="Normal 218 2 3 4 2 2" xfId="18213" xr:uid="{00000000-0005-0000-0000-000004470000}"/>
    <cellStyle name="Normal 218 2 3 4 3" xfId="18214" xr:uid="{00000000-0005-0000-0000-000005470000}"/>
    <cellStyle name="Normal 218 2 3 5" xfId="18215" xr:uid="{00000000-0005-0000-0000-000006470000}"/>
    <cellStyle name="Normal 218 2 3 5 2" xfId="18216" xr:uid="{00000000-0005-0000-0000-000007470000}"/>
    <cellStyle name="Normal 218 2 3 5 2 2" xfId="18217" xr:uid="{00000000-0005-0000-0000-000008470000}"/>
    <cellStyle name="Normal 218 2 3 5 3" xfId="18218" xr:uid="{00000000-0005-0000-0000-000009470000}"/>
    <cellStyle name="Normal 218 2 3 6" xfId="18219" xr:uid="{00000000-0005-0000-0000-00000A470000}"/>
    <cellStyle name="Normal 218 2 4" xfId="18220" xr:uid="{00000000-0005-0000-0000-00000B470000}"/>
    <cellStyle name="Normal 218 2 4 2" xfId="18221" xr:uid="{00000000-0005-0000-0000-00000C470000}"/>
    <cellStyle name="Normal 218 2 4 2 2" xfId="18222" xr:uid="{00000000-0005-0000-0000-00000D470000}"/>
    <cellStyle name="Normal 218 2 4 3" xfId="18223" xr:uid="{00000000-0005-0000-0000-00000E470000}"/>
    <cellStyle name="Normal 218 2 5" xfId="18224" xr:uid="{00000000-0005-0000-0000-00000F470000}"/>
    <cellStyle name="Normal 218 2 5 2" xfId="18225" xr:uid="{00000000-0005-0000-0000-000010470000}"/>
    <cellStyle name="Normal 218 2 5 2 2" xfId="18226" xr:uid="{00000000-0005-0000-0000-000011470000}"/>
    <cellStyle name="Normal 218 2 5 3" xfId="18227" xr:uid="{00000000-0005-0000-0000-000012470000}"/>
    <cellStyle name="Normal 218 2 6" xfId="18228" xr:uid="{00000000-0005-0000-0000-000013470000}"/>
    <cellStyle name="Normal 218 2 6 2" xfId="18229" xr:uid="{00000000-0005-0000-0000-000014470000}"/>
    <cellStyle name="Normal 218 2 6 2 2" xfId="18230" xr:uid="{00000000-0005-0000-0000-000015470000}"/>
    <cellStyle name="Normal 218 2 6 3" xfId="18231" xr:uid="{00000000-0005-0000-0000-000016470000}"/>
    <cellStyle name="Normal 218 2 7" xfId="18232" xr:uid="{00000000-0005-0000-0000-000017470000}"/>
    <cellStyle name="Normal 218 3" xfId="18233" xr:uid="{00000000-0005-0000-0000-000018470000}"/>
    <cellStyle name="Normal 218 3 2" xfId="18234" xr:uid="{00000000-0005-0000-0000-000019470000}"/>
    <cellStyle name="Normal 218 3 2 2" xfId="18235" xr:uid="{00000000-0005-0000-0000-00001A470000}"/>
    <cellStyle name="Normal 218 3 3" xfId="18236" xr:uid="{00000000-0005-0000-0000-00001B470000}"/>
    <cellStyle name="Normal 218 3 3 2" xfId="18237" xr:uid="{00000000-0005-0000-0000-00001C470000}"/>
    <cellStyle name="Normal 218 3 3 2 2" xfId="18238" xr:uid="{00000000-0005-0000-0000-00001D470000}"/>
    <cellStyle name="Normal 218 3 3 3" xfId="18239" xr:uid="{00000000-0005-0000-0000-00001E470000}"/>
    <cellStyle name="Normal 218 3 4" xfId="18240" xr:uid="{00000000-0005-0000-0000-00001F470000}"/>
    <cellStyle name="Normal 218 3 4 2" xfId="18241" xr:uid="{00000000-0005-0000-0000-000020470000}"/>
    <cellStyle name="Normal 218 3 4 2 2" xfId="18242" xr:uid="{00000000-0005-0000-0000-000021470000}"/>
    <cellStyle name="Normal 218 3 4 3" xfId="18243" xr:uid="{00000000-0005-0000-0000-000022470000}"/>
    <cellStyle name="Normal 218 3 5" xfId="18244" xr:uid="{00000000-0005-0000-0000-000023470000}"/>
    <cellStyle name="Normal 218 4" xfId="18245" xr:uid="{00000000-0005-0000-0000-000024470000}"/>
    <cellStyle name="Normal 218 4 2" xfId="18246" xr:uid="{00000000-0005-0000-0000-000025470000}"/>
    <cellStyle name="Normal 218 4 2 2" xfId="18247" xr:uid="{00000000-0005-0000-0000-000026470000}"/>
    <cellStyle name="Normal 218 4 2 2 2" xfId="18248" xr:uid="{00000000-0005-0000-0000-000027470000}"/>
    <cellStyle name="Normal 218 4 2 3" xfId="18249" xr:uid="{00000000-0005-0000-0000-000028470000}"/>
    <cellStyle name="Normal 218 4 2 3 2" xfId="18250" xr:uid="{00000000-0005-0000-0000-000029470000}"/>
    <cellStyle name="Normal 218 4 2 3 2 2" xfId="18251" xr:uid="{00000000-0005-0000-0000-00002A470000}"/>
    <cellStyle name="Normal 218 4 2 3 3" xfId="18252" xr:uid="{00000000-0005-0000-0000-00002B470000}"/>
    <cellStyle name="Normal 218 4 2 4" xfId="18253" xr:uid="{00000000-0005-0000-0000-00002C470000}"/>
    <cellStyle name="Normal 218 4 3" xfId="18254" xr:uid="{00000000-0005-0000-0000-00002D470000}"/>
    <cellStyle name="Normal 218 4 3 2" xfId="18255" xr:uid="{00000000-0005-0000-0000-00002E470000}"/>
    <cellStyle name="Normal 218 4 3 2 2" xfId="18256" xr:uid="{00000000-0005-0000-0000-00002F470000}"/>
    <cellStyle name="Normal 218 4 3 3" xfId="18257" xr:uid="{00000000-0005-0000-0000-000030470000}"/>
    <cellStyle name="Normal 218 4 4" xfId="18258" xr:uid="{00000000-0005-0000-0000-000031470000}"/>
    <cellStyle name="Normal 218 4 4 2" xfId="18259" xr:uid="{00000000-0005-0000-0000-000032470000}"/>
    <cellStyle name="Normal 218 4 4 2 2" xfId="18260" xr:uid="{00000000-0005-0000-0000-000033470000}"/>
    <cellStyle name="Normal 218 4 4 3" xfId="18261" xr:uid="{00000000-0005-0000-0000-000034470000}"/>
    <cellStyle name="Normal 218 4 5" xfId="18262" xr:uid="{00000000-0005-0000-0000-000035470000}"/>
    <cellStyle name="Normal 218 4 5 2" xfId="18263" xr:uid="{00000000-0005-0000-0000-000036470000}"/>
    <cellStyle name="Normal 218 4 5 2 2" xfId="18264" xr:uid="{00000000-0005-0000-0000-000037470000}"/>
    <cellStyle name="Normal 218 4 5 3" xfId="18265" xr:uid="{00000000-0005-0000-0000-000038470000}"/>
    <cellStyle name="Normal 218 4 6" xfId="18266" xr:uid="{00000000-0005-0000-0000-000039470000}"/>
    <cellStyle name="Normal 218 5" xfId="18267" xr:uid="{00000000-0005-0000-0000-00003A470000}"/>
    <cellStyle name="Normal 218 5 2" xfId="18268" xr:uid="{00000000-0005-0000-0000-00003B470000}"/>
    <cellStyle name="Normal 218 5 2 2" xfId="18269" xr:uid="{00000000-0005-0000-0000-00003C470000}"/>
    <cellStyle name="Normal 218 5 3" xfId="18270" xr:uid="{00000000-0005-0000-0000-00003D470000}"/>
    <cellStyle name="Normal 218 6" xfId="18271" xr:uid="{00000000-0005-0000-0000-00003E470000}"/>
    <cellStyle name="Normal 218 6 2" xfId="18272" xr:uid="{00000000-0005-0000-0000-00003F470000}"/>
    <cellStyle name="Normal 218 6 2 2" xfId="18273" xr:uid="{00000000-0005-0000-0000-000040470000}"/>
    <cellStyle name="Normal 218 6 3" xfId="18274" xr:uid="{00000000-0005-0000-0000-000041470000}"/>
    <cellStyle name="Normal 218 7" xfId="18275" xr:uid="{00000000-0005-0000-0000-000042470000}"/>
    <cellStyle name="Normal 218 7 2" xfId="18276" xr:uid="{00000000-0005-0000-0000-000043470000}"/>
    <cellStyle name="Normal 218 7 2 2" xfId="18277" xr:uid="{00000000-0005-0000-0000-000044470000}"/>
    <cellStyle name="Normal 218 7 3" xfId="18278" xr:uid="{00000000-0005-0000-0000-000045470000}"/>
    <cellStyle name="Normal 218 8" xfId="18279" xr:uid="{00000000-0005-0000-0000-000046470000}"/>
    <cellStyle name="Normal 219" xfId="18280" xr:uid="{00000000-0005-0000-0000-000047470000}"/>
    <cellStyle name="Normal 219 2" xfId="18281" xr:uid="{00000000-0005-0000-0000-000048470000}"/>
    <cellStyle name="Normal 219 2 2" xfId="18282" xr:uid="{00000000-0005-0000-0000-000049470000}"/>
    <cellStyle name="Normal 219 2 2 2" xfId="18283" xr:uid="{00000000-0005-0000-0000-00004A470000}"/>
    <cellStyle name="Normal 219 2 2 2 2" xfId="18284" xr:uid="{00000000-0005-0000-0000-00004B470000}"/>
    <cellStyle name="Normal 219 2 2 3" xfId="18285" xr:uid="{00000000-0005-0000-0000-00004C470000}"/>
    <cellStyle name="Normal 219 2 2 3 2" xfId="18286" xr:uid="{00000000-0005-0000-0000-00004D470000}"/>
    <cellStyle name="Normal 219 2 2 3 2 2" xfId="18287" xr:uid="{00000000-0005-0000-0000-00004E470000}"/>
    <cellStyle name="Normal 219 2 2 3 3" xfId="18288" xr:uid="{00000000-0005-0000-0000-00004F470000}"/>
    <cellStyle name="Normal 219 2 2 4" xfId="18289" xr:uid="{00000000-0005-0000-0000-000050470000}"/>
    <cellStyle name="Normal 219 2 2 4 2" xfId="18290" xr:uid="{00000000-0005-0000-0000-000051470000}"/>
    <cellStyle name="Normal 219 2 2 4 2 2" xfId="18291" xr:uid="{00000000-0005-0000-0000-000052470000}"/>
    <cellStyle name="Normal 219 2 2 4 3" xfId="18292" xr:uid="{00000000-0005-0000-0000-000053470000}"/>
    <cellStyle name="Normal 219 2 2 5" xfId="18293" xr:uid="{00000000-0005-0000-0000-000054470000}"/>
    <cellStyle name="Normal 219 2 3" xfId="18294" xr:uid="{00000000-0005-0000-0000-000055470000}"/>
    <cellStyle name="Normal 219 2 3 2" xfId="18295" xr:uid="{00000000-0005-0000-0000-000056470000}"/>
    <cellStyle name="Normal 219 2 3 2 2" xfId="18296" xr:uid="{00000000-0005-0000-0000-000057470000}"/>
    <cellStyle name="Normal 219 2 3 2 2 2" xfId="18297" xr:uid="{00000000-0005-0000-0000-000058470000}"/>
    <cellStyle name="Normal 219 2 3 2 3" xfId="18298" xr:uid="{00000000-0005-0000-0000-000059470000}"/>
    <cellStyle name="Normal 219 2 3 2 3 2" xfId="18299" xr:uid="{00000000-0005-0000-0000-00005A470000}"/>
    <cellStyle name="Normal 219 2 3 2 3 2 2" xfId="18300" xr:uid="{00000000-0005-0000-0000-00005B470000}"/>
    <cellStyle name="Normal 219 2 3 2 3 3" xfId="18301" xr:uid="{00000000-0005-0000-0000-00005C470000}"/>
    <cellStyle name="Normal 219 2 3 2 4" xfId="18302" xr:uid="{00000000-0005-0000-0000-00005D470000}"/>
    <cellStyle name="Normal 219 2 3 3" xfId="18303" xr:uid="{00000000-0005-0000-0000-00005E470000}"/>
    <cellStyle name="Normal 219 2 3 3 2" xfId="18304" xr:uid="{00000000-0005-0000-0000-00005F470000}"/>
    <cellStyle name="Normal 219 2 3 3 2 2" xfId="18305" xr:uid="{00000000-0005-0000-0000-000060470000}"/>
    <cellStyle name="Normal 219 2 3 3 3" xfId="18306" xr:uid="{00000000-0005-0000-0000-000061470000}"/>
    <cellStyle name="Normal 219 2 3 4" xfId="18307" xr:uid="{00000000-0005-0000-0000-000062470000}"/>
    <cellStyle name="Normal 219 2 3 4 2" xfId="18308" xr:uid="{00000000-0005-0000-0000-000063470000}"/>
    <cellStyle name="Normal 219 2 3 4 2 2" xfId="18309" xr:uid="{00000000-0005-0000-0000-000064470000}"/>
    <cellStyle name="Normal 219 2 3 4 3" xfId="18310" xr:uid="{00000000-0005-0000-0000-000065470000}"/>
    <cellStyle name="Normal 219 2 3 5" xfId="18311" xr:uid="{00000000-0005-0000-0000-000066470000}"/>
    <cellStyle name="Normal 219 2 3 5 2" xfId="18312" xr:uid="{00000000-0005-0000-0000-000067470000}"/>
    <cellStyle name="Normal 219 2 3 5 2 2" xfId="18313" xr:uid="{00000000-0005-0000-0000-000068470000}"/>
    <cellStyle name="Normal 219 2 3 5 3" xfId="18314" xr:uid="{00000000-0005-0000-0000-000069470000}"/>
    <cellStyle name="Normal 219 2 3 6" xfId="18315" xr:uid="{00000000-0005-0000-0000-00006A470000}"/>
    <cellStyle name="Normal 219 2 4" xfId="18316" xr:uid="{00000000-0005-0000-0000-00006B470000}"/>
    <cellStyle name="Normal 219 2 4 2" xfId="18317" xr:uid="{00000000-0005-0000-0000-00006C470000}"/>
    <cellStyle name="Normal 219 2 4 2 2" xfId="18318" xr:uid="{00000000-0005-0000-0000-00006D470000}"/>
    <cellStyle name="Normal 219 2 4 3" xfId="18319" xr:uid="{00000000-0005-0000-0000-00006E470000}"/>
    <cellStyle name="Normal 219 2 5" xfId="18320" xr:uid="{00000000-0005-0000-0000-00006F470000}"/>
    <cellStyle name="Normal 219 2 5 2" xfId="18321" xr:uid="{00000000-0005-0000-0000-000070470000}"/>
    <cellStyle name="Normal 219 2 5 2 2" xfId="18322" xr:uid="{00000000-0005-0000-0000-000071470000}"/>
    <cellStyle name="Normal 219 2 5 3" xfId="18323" xr:uid="{00000000-0005-0000-0000-000072470000}"/>
    <cellStyle name="Normal 219 2 6" xfId="18324" xr:uid="{00000000-0005-0000-0000-000073470000}"/>
    <cellStyle name="Normal 219 2 6 2" xfId="18325" xr:uid="{00000000-0005-0000-0000-000074470000}"/>
    <cellStyle name="Normal 219 2 6 2 2" xfId="18326" xr:uid="{00000000-0005-0000-0000-000075470000}"/>
    <cellStyle name="Normal 219 2 6 3" xfId="18327" xr:uid="{00000000-0005-0000-0000-000076470000}"/>
    <cellStyle name="Normal 219 2 7" xfId="18328" xr:uid="{00000000-0005-0000-0000-000077470000}"/>
    <cellStyle name="Normal 219 3" xfId="18329" xr:uid="{00000000-0005-0000-0000-000078470000}"/>
    <cellStyle name="Normal 219 3 2" xfId="18330" xr:uid="{00000000-0005-0000-0000-000079470000}"/>
    <cellStyle name="Normal 219 3 2 2" xfId="18331" xr:uid="{00000000-0005-0000-0000-00007A470000}"/>
    <cellStyle name="Normal 219 3 3" xfId="18332" xr:uid="{00000000-0005-0000-0000-00007B470000}"/>
    <cellStyle name="Normal 219 3 3 2" xfId="18333" xr:uid="{00000000-0005-0000-0000-00007C470000}"/>
    <cellStyle name="Normal 219 3 3 2 2" xfId="18334" xr:uid="{00000000-0005-0000-0000-00007D470000}"/>
    <cellStyle name="Normal 219 3 3 3" xfId="18335" xr:uid="{00000000-0005-0000-0000-00007E470000}"/>
    <cellStyle name="Normal 219 3 4" xfId="18336" xr:uid="{00000000-0005-0000-0000-00007F470000}"/>
    <cellStyle name="Normal 219 3 4 2" xfId="18337" xr:uid="{00000000-0005-0000-0000-000080470000}"/>
    <cellStyle name="Normal 219 3 4 2 2" xfId="18338" xr:uid="{00000000-0005-0000-0000-000081470000}"/>
    <cellStyle name="Normal 219 3 4 3" xfId="18339" xr:uid="{00000000-0005-0000-0000-000082470000}"/>
    <cellStyle name="Normal 219 3 5" xfId="18340" xr:uid="{00000000-0005-0000-0000-000083470000}"/>
    <cellStyle name="Normal 219 4" xfId="18341" xr:uid="{00000000-0005-0000-0000-000084470000}"/>
    <cellStyle name="Normal 219 4 2" xfId="18342" xr:uid="{00000000-0005-0000-0000-000085470000}"/>
    <cellStyle name="Normal 219 4 2 2" xfId="18343" xr:uid="{00000000-0005-0000-0000-000086470000}"/>
    <cellStyle name="Normal 219 4 2 2 2" xfId="18344" xr:uid="{00000000-0005-0000-0000-000087470000}"/>
    <cellStyle name="Normal 219 4 2 3" xfId="18345" xr:uid="{00000000-0005-0000-0000-000088470000}"/>
    <cellStyle name="Normal 219 4 2 3 2" xfId="18346" xr:uid="{00000000-0005-0000-0000-000089470000}"/>
    <cellStyle name="Normal 219 4 2 3 2 2" xfId="18347" xr:uid="{00000000-0005-0000-0000-00008A470000}"/>
    <cellStyle name="Normal 219 4 2 3 3" xfId="18348" xr:uid="{00000000-0005-0000-0000-00008B470000}"/>
    <cellStyle name="Normal 219 4 2 4" xfId="18349" xr:uid="{00000000-0005-0000-0000-00008C470000}"/>
    <cellStyle name="Normal 219 4 3" xfId="18350" xr:uid="{00000000-0005-0000-0000-00008D470000}"/>
    <cellStyle name="Normal 219 4 3 2" xfId="18351" xr:uid="{00000000-0005-0000-0000-00008E470000}"/>
    <cellStyle name="Normal 219 4 3 2 2" xfId="18352" xr:uid="{00000000-0005-0000-0000-00008F470000}"/>
    <cellStyle name="Normal 219 4 3 3" xfId="18353" xr:uid="{00000000-0005-0000-0000-000090470000}"/>
    <cellStyle name="Normal 219 4 4" xfId="18354" xr:uid="{00000000-0005-0000-0000-000091470000}"/>
    <cellStyle name="Normal 219 4 4 2" xfId="18355" xr:uid="{00000000-0005-0000-0000-000092470000}"/>
    <cellStyle name="Normal 219 4 4 2 2" xfId="18356" xr:uid="{00000000-0005-0000-0000-000093470000}"/>
    <cellStyle name="Normal 219 4 4 3" xfId="18357" xr:uid="{00000000-0005-0000-0000-000094470000}"/>
    <cellStyle name="Normal 219 4 5" xfId="18358" xr:uid="{00000000-0005-0000-0000-000095470000}"/>
    <cellStyle name="Normal 219 4 5 2" xfId="18359" xr:uid="{00000000-0005-0000-0000-000096470000}"/>
    <cellStyle name="Normal 219 4 5 2 2" xfId="18360" xr:uid="{00000000-0005-0000-0000-000097470000}"/>
    <cellStyle name="Normal 219 4 5 3" xfId="18361" xr:uid="{00000000-0005-0000-0000-000098470000}"/>
    <cellStyle name="Normal 219 4 6" xfId="18362" xr:uid="{00000000-0005-0000-0000-000099470000}"/>
    <cellStyle name="Normal 219 5" xfId="18363" xr:uid="{00000000-0005-0000-0000-00009A470000}"/>
    <cellStyle name="Normal 219 5 2" xfId="18364" xr:uid="{00000000-0005-0000-0000-00009B470000}"/>
    <cellStyle name="Normal 219 5 2 2" xfId="18365" xr:uid="{00000000-0005-0000-0000-00009C470000}"/>
    <cellStyle name="Normal 219 5 3" xfId="18366" xr:uid="{00000000-0005-0000-0000-00009D470000}"/>
    <cellStyle name="Normal 219 6" xfId="18367" xr:uid="{00000000-0005-0000-0000-00009E470000}"/>
    <cellStyle name="Normal 219 6 2" xfId="18368" xr:uid="{00000000-0005-0000-0000-00009F470000}"/>
    <cellStyle name="Normal 219 6 2 2" xfId="18369" xr:uid="{00000000-0005-0000-0000-0000A0470000}"/>
    <cellStyle name="Normal 219 6 3" xfId="18370" xr:uid="{00000000-0005-0000-0000-0000A1470000}"/>
    <cellStyle name="Normal 219 7" xfId="18371" xr:uid="{00000000-0005-0000-0000-0000A2470000}"/>
    <cellStyle name="Normal 219 7 2" xfId="18372" xr:uid="{00000000-0005-0000-0000-0000A3470000}"/>
    <cellStyle name="Normal 219 7 2 2" xfId="18373" xr:uid="{00000000-0005-0000-0000-0000A4470000}"/>
    <cellStyle name="Normal 219 7 3" xfId="18374" xr:uid="{00000000-0005-0000-0000-0000A5470000}"/>
    <cellStyle name="Normal 219 8" xfId="18375" xr:uid="{00000000-0005-0000-0000-0000A6470000}"/>
    <cellStyle name="Normal 22" xfId="18376" xr:uid="{00000000-0005-0000-0000-0000A7470000}"/>
    <cellStyle name="Normal 22 2" xfId="18377" xr:uid="{00000000-0005-0000-0000-0000A8470000}"/>
    <cellStyle name="Normal 22 2 2" xfId="18378" xr:uid="{00000000-0005-0000-0000-0000A9470000}"/>
    <cellStyle name="Normal 22 2 2 2" xfId="18379" xr:uid="{00000000-0005-0000-0000-0000AA470000}"/>
    <cellStyle name="Normal 22 2 2 2 2" xfId="18380" xr:uid="{00000000-0005-0000-0000-0000AB470000}"/>
    <cellStyle name="Normal 22 2 2 3" xfId="18381" xr:uid="{00000000-0005-0000-0000-0000AC470000}"/>
    <cellStyle name="Normal 22 2 2 3 2" xfId="18382" xr:uid="{00000000-0005-0000-0000-0000AD470000}"/>
    <cellStyle name="Normal 22 2 2 3 2 2" xfId="18383" xr:uid="{00000000-0005-0000-0000-0000AE470000}"/>
    <cellStyle name="Normal 22 2 2 3 3" xfId="18384" xr:uid="{00000000-0005-0000-0000-0000AF470000}"/>
    <cellStyle name="Normal 22 2 2 4" xfId="18385" xr:uid="{00000000-0005-0000-0000-0000B0470000}"/>
    <cellStyle name="Normal 22 2 2 4 2" xfId="18386" xr:uid="{00000000-0005-0000-0000-0000B1470000}"/>
    <cellStyle name="Normal 22 2 2 4 2 2" xfId="18387" xr:uid="{00000000-0005-0000-0000-0000B2470000}"/>
    <cellStyle name="Normal 22 2 2 4 3" xfId="18388" xr:uid="{00000000-0005-0000-0000-0000B3470000}"/>
    <cellStyle name="Normal 22 2 2 5" xfId="18389" xr:uid="{00000000-0005-0000-0000-0000B4470000}"/>
    <cellStyle name="Normal 22 2 3" xfId="18390" xr:uid="{00000000-0005-0000-0000-0000B5470000}"/>
    <cellStyle name="Normal 22 2 3 2" xfId="18391" xr:uid="{00000000-0005-0000-0000-0000B6470000}"/>
    <cellStyle name="Normal 22 2 3 2 2" xfId="18392" xr:uid="{00000000-0005-0000-0000-0000B7470000}"/>
    <cellStyle name="Normal 22 2 3 3" xfId="18393" xr:uid="{00000000-0005-0000-0000-0000B8470000}"/>
    <cellStyle name="Normal 22 2 4" xfId="18394" xr:uid="{00000000-0005-0000-0000-0000B9470000}"/>
    <cellStyle name="Normal 22 2 4 2" xfId="18395" xr:uid="{00000000-0005-0000-0000-0000BA470000}"/>
    <cellStyle name="Normal 22 2 4 2 2" xfId="18396" xr:uid="{00000000-0005-0000-0000-0000BB470000}"/>
    <cellStyle name="Normal 22 2 4 3" xfId="18397" xr:uid="{00000000-0005-0000-0000-0000BC470000}"/>
    <cellStyle name="Normal 22 2 5" xfId="18398" xr:uid="{00000000-0005-0000-0000-0000BD470000}"/>
    <cellStyle name="Normal 22 2 5 2" xfId="18399" xr:uid="{00000000-0005-0000-0000-0000BE470000}"/>
    <cellStyle name="Normal 22 2 5 2 2" xfId="18400" xr:uid="{00000000-0005-0000-0000-0000BF470000}"/>
    <cellStyle name="Normal 22 2 5 3" xfId="18401" xr:uid="{00000000-0005-0000-0000-0000C0470000}"/>
    <cellStyle name="Normal 22 2 6" xfId="18402" xr:uid="{00000000-0005-0000-0000-0000C1470000}"/>
    <cellStyle name="Normal 22 3" xfId="18403" xr:uid="{00000000-0005-0000-0000-0000C2470000}"/>
    <cellStyle name="Normal 22 3 2" xfId="18404" xr:uid="{00000000-0005-0000-0000-0000C3470000}"/>
    <cellStyle name="Normal 22 3 2 2" xfId="18405" xr:uid="{00000000-0005-0000-0000-0000C4470000}"/>
    <cellStyle name="Normal 22 3 3" xfId="18406" xr:uid="{00000000-0005-0000-0000-0000C5470000}"/>
    <cellStyle name="Normal 22 3 3 2" xfId="18407" xr:uid="{00000000-0005-0000-0000-0000C6470000}"/>
    <cellStyle name="Normal 22 3 3 2 2" xfId="18408" xr:uid="{00000000-0005-0000-0000-0000C7470000}"/>
    <cellStyle name="Normal 22 3 3 3" xfId="18409" xr:uid="{00000000-0005-0000-0000-0000C8470000}"/>
    <cellStyle name="Normal 22 3 4" xfId="18410" xr:uid="{00000000-0005-0000-0000-0000C9470000}"/>
    <cellStyle name="Normal 22 3 4 2" xfId="18411" xr:uid="{00000000-0005-0000-0000-0000CA470000}"/>
    <cellStyle name="Normal 22 3 4 2 2" xfId="18412" xr:uid="{00000000-0005-0000-0000-0000CB470000}"/>
    <cellStyle name="Normal 22 3 4 3" xfId="18413" xr:uid="{00000000-0005-0000-0000-0000CC470000}"/>
    <cellStyle name="Normal 22 3 5" xfId="18414" xr:uid="{00000000-0005-0000-0000-0000CD470000}"/>
    <cellStyle name="Normal 22 4" xfId="18415" xr:uid="{00000000-0005-0000-0000-0000CE470000}"/>
    <cellStyle name="Normal 22 4 2" xfId="18416" xr:uid="{00000000-0005-0000-0000-0000CF470000}"/>
    <cellStyle name="Normal 22 4 2 2" xfId="18417" xr:uid="{00000000-0005-0000-0000-0000D0470000}"/>
    <cellStyle name="Normal 22 4 2 2 2" xfId="18418" xr:uid="{00000000-0005-0000-0000-0000D1470000}"/>
    <cellStyle name="Normal 22 4 2 3" xfId="18419" xr:uid="{00000000-0005-0000-0000-0000D2470000}"/>
    <cellStyle name="Normal 22 4 2 3 2" xfId="18420" xr:uid="{00000000-0005-0000-0000-0000D3470000}"/>
    <cellStyle name="Normal 22 4 2 3 2 2" xfId="18421" xr:uid="{00000000-0005-0000-0000-0000D4470000}"/>
    <cellStyle name="Normal 22 4 2 3 3" xfId="18422" xr:uid="{00000000-0005-0000-0000-0000D5470000}"/>
    <cellStyle name="Normal 22 4 2 4" xfId="18423" xr:uid="{00000000-0005-0000-0000-0000D6470000}"/>
    <cellStyle name="Normal 22 4 3" xfId="18424" xr:uid="{00000000-0005-0000-0000-0000D7470000}"/>
    <cellStyle name="Normal 22 4 3 2" xfId="18425" xr:uid="{00000000-0005-0000-0000-0000D8470000}"/>
    <cellStyle name="Normal 22 4 3 2 2" xfId="18426" xr:uid="{00000000-0005-0000-0000-0000D9470000}"/>
    <cellStyle name="Normal 22 4 3 3" xfId="18427" xr:uid="{00000000-0005-0000-0000-0000DA470000}"/>
    <cellStyle name="Normal 22 4 4" xfId="18428" xr:uid="{00000000-0005-0000-0000-0000DB470000}"/>
    <cellStyle name="Normal 22 4 4 2" xfId="18429" xr:uid="{00000000-0005-0000-0000-0000DC470000}"/>
    <cellStyle name="Normal 22 4 4 2 2" xfId="18430" xr:uid="{00000000-0005-0000-0000-0000DD470000}"/>
    <cellStyle name="Normal 22 4 4 3" xfId="18431" xr:uid="{00000000-0005-0000-0000-0000DE470000}"/>
    <cellStyle name="Normal 22 4 5" xfId="18432" xr:uid="{00000000-0005-0000-0000-0000DF470000}"/>
    <cellStyle name="Normal 22 4 5 2" xfId="18433" xr:uid="{00000000-0005-0000-0000-0000E0470000}"/>
    <cellStyle name="Normal 22 4 5 2 2" xfId="18434" xr:uid="{00000000-0005-0000-0000-0000E1470000}"/>
    <cellStyle name="Normal 22 4 5 3" xfId="18435" xr:uid="{00000000-0005-0000-0000-0000E2470000}"/>
    <cellStyle name="Normal 22 4 6" xfId="18436" xr:uid="{00000000-0005-0000-0000-0000E3470000}"/>
    <cellStyle name="Normal 22 5" xfId="18437" xr:uid="{00000000-0005-0000-0000-0000E4470000}"/>
    <cellStyle name="Normal 220" xfId="18438" xr:uid="{00000000-0005-0000-0000-0000E5470000}"/>
    <cellStyle name="Normal 220 2" xfId="18439" xr:uid="{00000000-0005-0000-0000-0000E6470000}"/>
    <cellStyle name="Normal 220 2 2" xfId="18440" xr:uid="{00000000-0005-0000-0000-0000E7470000}"/>
    <cellStyle name="Normal 220 2 2 2" xfId="18441" xr:uid="{00000000-0005-0000-0000-0000E8470000}"/>
    <cellStyle name="Normal 220 2 2 2 2" xfId="18442" xr:uid="{00000000-0005-0000-0000-0000E9470000}"/>
    <cellStyle name="Normal 220 2 2 3" xfId="18443" xr:uid="{00000000-0005-0000-0000-0000EA470000}"/>
    <cellStyle name="Normal 220 2 2 3 2" xfId="18444" xr:uid="{00000000-0005-0000-0000-0000EB470000}"/>
    <cellStyle name="Normal 220 2 2 3 2 2" xfId="18445" xr:uid="{00000000-0005-0000-0000-0000EC470000}"/>
    <cellStyle name="Normal 220 2 2 3 3" xfId="18446" xr:uid="{00000000-0005-0000-0000-0000ED470000}"/>
    <cellStyle name="Normal 220 2 2 4" xfId="18447" xr:uid="{00000000-0005-0000-0000-0000EE470000}"/>
    <cellStyle name="Normal 220 2 2 4 2" xfId="18448" xr:uid="{00000000-0005-0000-0000-0000EF470000}"/>
    <cellStyle name="Normal 220 2 2 4 2 2" xfId="18449" xr:uid="{00000000-0005-0000-0000-0000F0470000}"/>
    <cellStyle name="Normal 220 2 2 4 3" xfId="18450" xr:uid="{00000000-0005-0000-0000-0000F1470000}"/>
    <cellStyle name="Normal 220 2 2 5" xfId="18451" xr:uid="{00000000-0005-0000-0000-0000F2470000}"/>
    <cellStyle name="Normal 220 2 3" xfId="18452" xr:uid="{00000000-0005-0000-0000-0000F3470000}"/>
    <cellStyle name="Normal 220 2 3 2" xfId="18453" xr:uid="{00000000-0005-0000-0000-0000F4470000}"/>
    <cellStyle name="Normal 220 2 3 2 2" xfId="18454" xr:uid="{00000000-0005-0000-0000-0000F5470000}"/>
    <cellStyle name="Normal 220 2 3 2 2 2" xfId="18455" xr:uid="{00000000-0005-0000-0000-0000F6470000}"/>
    <cellStyle name="Normal 220 2 3 2 3" xfId="18456" xr:uid="{00000000-0005-0000-0000-0000F7470000}"/>
    <cellStyle name="Normal 220 2 3 2 3 2" xfId="18457" xr:uid="{00000000-0005-0000-0000-0000F8470000}"/>
    <cellStyle name="Normal 220 2 3 2 3 2 2" xfId="18458" xr:uid="{00000000-0005-0000-0000-0000F9470000}"/>
    <cellStyle name="Normal 220 2 3 2 3 3" xfId="18459" xr:uid="{00000000-0005-0000-0000-0000FA470000}"/>
    <cellStyle name="Normal 220 2 3 2 4" xfId="18460" xr:uid="{00000000-0005-0000-0000-0000FB470000}"/>
    <cellStyle name="Normal 220 2 3 3" xfId="18461" xr:uid="{00000000-0005-0000-0000-0000FC470000}"/>
    <cellStyle name="Normal 220 2 3 3 2" xfId="18462" xr:uid="{00000000-0005-0000-0000-0000FD470000}"/>
    <cellStyle name="Normal 220 2 3 3 2 2" xfId="18463" xr:uid="{00000000-0005-0000-0000-0000FE470000}"/>
    <cellStyle name="Normal 220 2 3 3 3" xfId="18464" xr:uid="{00000000-0005-0000-0000-0000FF470000}"/>
    <cellStyle name="Normal 220 2 3 4" xfId="18465" xr:uid="{00000000-0005-0000-0000-000000480000}"/>
    <cellStyle name="Normal 220 2 3 4 2" xfId="18466" xr:uid="{00000000-0005-0000-0000-000001480000}"/>
    <cellStyle name="Normal 220 2 3 4 2 2" xfId="18467" xr:uid="{00000000-0005-0000-0000-000002480000}"/>
    <cellStyle name="Normal 220 2 3 4 3" xfId="18468" xr:uid="{00000000-0005-0000-0000-000003480000}"/>
    <cellStyle name="Normal 220 2 3 5" xfId="18469" xr:uid="{00000000-0005-0000-0000-000004480000}"/>
    <cellStyle name="Normal 220 2 3 5 2" xfId="18470" xr:uid="{00000000-0005-0000-0000-000005480000}"/>
    <cellStyle name="Normal 220 2 3 5 2 2" xfId="18471" xr:uid="{00000000-0005-0000-0000-000006480000}"/>
    <cellStyle name="Normal 220 2 3 5 3" xfId="18472" xr:uid="{00000000-0005-0000-0000-000007480000}"/>
    <cellStyle name="Normal 220 2 3 6" xfId="18473" xr:uid="{00000000-0005-0000-0000-000008480000}"/>
    <cellStyle name="Normal 220 2 4" xfId="18474" xr:uid="{00000000-0005-0000-0000-000009480000}"/>
    <cellStyle name="Normal 220 2 4 2" xfId="18475" xr:uid="{00000000-0005-0000-0000-00000A480000}"/>
    <cellStyle name="Normal 220 2 4 2 2" xfId="18476" xr:uid="{00000000-0005-0000-0000-00000B480000}"/>
    <cellStyle name="Normal 220 2 4 3" xfId="18477" xr:uid="{00000000-0005-0000-0000-00000C480000}"/>
    <cellStyle name="Normal 220 2 5" xfId="18478" xr:uid="{00000000-0005-0000-0000-00000D480000}"/>
    <cellStyle name="Normal 220 2 5 2" xfId="18479" xr:uid="{00000000-0005-0000-0000-00000E480000}"/>
    <cellStyle name="Normal 220 2 5 2 2" xfId="18480" xr:uid="{00000000-0005-0000-0000-00000F480000}"/>
    <cellStyle name="Normal 220 2 5 3" xfId="18481" xr:uid="{00000000-0005-0000-0000-000010480000}"/>
    <cellStyle name="Normal 220 2 6" xfId="18482" xr:uid="{00000000-0005-0000-0000-000011480000}"/>
    <cellStyle name="Normal 220 2 6 2" xfId="18483" xr:uid="{00000000-0005-0000-0000-000012480000}"/>
    <cellStyle name="Normal 220 2 6 2 2" xfId="18484" xr:uid="{00000000-0005-0000-0000-000013480000}"/>
    <cellStyle name="Normal 220 2 6 3" xfId="18485" xr:uid="{00000000-0005-0000-0000-000014480000}"/>
    <cellStyle name="Normal 220 2 7" xfId="18486" xr:uid="{00000000-0005-0000-0000-000015480000}"/>
    <cellStyle name="Normal 220 3" xfId="18487" xr:uid="{00000000-0005-0000-0000-000016480000}"/>
    <cellStyle name="Normal 220 3 2" xfId="18488" xr:uid="{00000000-0005-0000-0000-000017480000}"/>
    <cellStyle name="Normal 220 3 2 2" xfId="18489" xr:uid="{00000000-0005-0000-0000-000018480000}"/>
    <cellStyle name="Normal 220 3 3" xfId="18490" xr:uid="{00000000-0005-0000-0000-000019480000}"/>
    <cellStyle name="Normal 220 3 3 2" xfId="18491" xr:uid="{00000000-0005-0000-0000-00001A480000}"/>
    <cellStyle name="Normal 220 3 3 2 2" xfId="18492" xr:uid="{00000000-0005-0000-0000-00001B480000}"/>
    <cellStyle name="Normal 220 3 3 3" xfId="18493" xr:uid="{00000000-0005-0000-0000-00001C480000}"/>
    <cellStyle name="Normal 220 3 4" xfId="18494" xr:uid="{00000000-0005-0000-0000-00001D480000}"/>
    <cellStyle name="Normal 220 3 4 2" xfId="18495" xr:uid="{00000000-0005-0000-0000-00001E480000}"/>
    <cellStyle name="Normal 220 3 4 2 2" xfId="18496" xr:uid="{00000000-0005-0000-0000-00001F480000}"/>
    <cellStyle name="Normal 220 3 4 3" xfId="18497" xr:uid="{00000000-0005-0000-0000-000020480000}"/>
    <cellStyle name="Normal 220 3 5" xfId="18498" xr:uid="{00000000-0005-0000-0000-000021480000}"/>
    <cellStyle name="Normal 220 4" xfId="18499" xr:uid="{00000000-0005-0000-0000-000022480000}"/>
    <cellStyle name="Normal 220 4 2" xfId="18500" xr:uid="{00000000-0005-0000-0000-000023480000}"/>
    <cellStyle name="Normal 220 4 2 2" xfId="18501" xr:uid="{00000000-0005-0000-0000-000024480000}"/>
    <cellStyle name="Normal 220 4 2 2 2" xfId="18502" xr:uid="{00000000-0005-0000-0000-000025480000}"/>
    <cellStyle name="Normal 220 4 2 3" xfId="18503" xr:uid="{00000000-0005-0000-0000-000026480000}"/>
    <cellStyle name="Normal 220 4 2 3 2" xfId="18504" xr:uid="{00000000-0005-0000-0000-000027480000}"/>
    <cellStyle name="Normal 220 4 2 3 2 2" xfId="18505" xr:uid="{00000000-0005-0000-0000-000028480000}"/>
    <cellStyle name="Normal 220 4 2 3 3" xfId="18506" xr:uid="{00000000-0005-0000-0000-000029480000}"/>
    <cellStyle name="Normal 220 4 2 4" xfId="18507" xr:uid="{00000000-0005-0000-0000-00002A480000}"/>
    <cellStyle name="Normal 220 4 3" xfId="18508" xr:uid="{00000000-0005-0000-0000-00002B480000}"/>
    <cellStyle name="Normal 220 4 3 2" xfId="18509" xr:uid="{00000000-0005-0000-0000-00002C480000}"/>
    <cellStyle name="Normal 220 4 3 2 2" xfId="18510" xr:uid="{00000000-0005-0000-0000-00002D480000}"/>
    <cellStyle name="Normal 220 4 3 3" xfId="18511" xr:uid="{00000000-0005-0000-0000-00002E480000}"/>
    <cellStyle name="Normal 220 4 4" xfId="18512" xr:uid="{00000000-0005-0000-0000-00002F480000}"/>
    <cellStyle name="Normal 220 4 4 2" xfId="18513" xr:uid="{00000000-0005-0000-0000-000030480000}"/>
    <cellStyle name="Normal 220 4 4 2 2" xfId="18514" xr:uid="{00000000-0005-0000-0000-000031480000}"/>
    <cellStyle name="Normal 220 4 4 3" xfId="18515" xr:uid="{00000000-0005-0000-0000-000032480000}"/>
    <cellStyle name="Normal 220 4 5" xfId="18516" xr:uid="{00000000-0005-0000-0000-000033480000}"/>
    <cellStyle name="Normal 220 4 5 2" xfId="18517" xr:uid="{00000000-0005-0000-0000-000034480000}"/>
    <cellStyle name="Normal 220 4 5 2 2" xfId="18518" xr:uid="{00000000-0005-0000-0000-000035480000}"/>
    <cellStyle name="Normal 220 4 5 3" xfId="18519" xr:uid="{00000000-0005-0000-0000-000036480000}"/>
    <cellStyle name="Normal 220 4 6" xfId="18520" xr:uid="{00000000-0005-0000-0000-000037480000}"/>
    <cellStyle name="Normal 220 5" xfId="18521" xr:uid="{00000000-0005-0000-0000-000038480000}"/>
    <cellStyle name="Normal 220 5 2" xfId="18522" xr:uid="{00000000-0005-0000-0000-000039480000}"/>
    <cellStyle name="Normal 220 5 2 2" xfId="18523" xr:uid="{00000000-0005-0000-0000-00003A480000}"/>
    <cellStyle name="Normal 220 5 3" xfId="18524" xr:uid="{00000000-0005-0000-0000-00003B480000}"/>
    <cellStyle name="Normal 220 6" xfId="18525" xr:uid="{00000000-0005-0000-0000-00003C480000}"/>
    <cellStyle name="Normal 220 6 2" xfId="18526" xr:uid="{00000000-0005-0000-0000-00003D480000}"/>
    <cellStyle name="Normal 220 6 2 2" xfId="18527" xr:uid="{00000000-0005-0000-0000-00003E480000}"/>
    <cellStyle name="Normal 220 6 3" xfId="18528" xr:uid="{00000000-0005-0000-0000-00003F480000}"/>
    <cellStyle name="Normal 220 7" xfId="18529" xr:uid="{00000000-0005-0000-0000-000040480000}"/>
    <cellStyle name="Normal 220 7 2" xfId="18530" xr:uid="{00000000-0005-0000-0000-000041480000}"/>
    <cellStyle name="Normal 220 7 2 2" xfId="18531" xr:uid="{00000000-0005-0000-0000-000042480000}"/>
    <cellStyle name="Normal 220 7 3" xfId="18532" xr:uid="{00000000-0005-0000-0000-000043480000}"/>
    <cellStyle name="Normal 220 8" xfId="18533" xr:uid="{00000000-0005-0000-0000-000044480000}"/>
    <cellStyle name="Normal 221" xfId="18534" xr:uid="{00000000-0005-0000-0000-000045480000}"/>
    <cellStyle name="Normal 221 2" xfId="18535" xr:uid="{00000000-0005-0000-0000-000046480000}"/>
    <cellStyle name="Normal 221 2 2" xfId="18536" xr:uid="{00000000-0005-0000-0000-000047480000}"/>
    <cellStyle name="Normal 221 2 2 2" xfId="18537" xr:uid="{00000000-0005-0000-0000-000048480000}"/>
    <cellStyle name="Normal 221 2 2 2 2" xfId="18538" xr:uid="{00000000-0005-0000-0000-000049480000}"/>
    <cellStyle name="Normal 221 2 2 3" xfId="18539" xr:uid="{00000000-0005-0000-0000-00004A480000}"/>
    <cellStyle name="Normal 221 2 2 3 2" xfId="18540" xr:uid="{00000000-0005-0000-0000-00004B480000}"/>
    <cellStyle name="Normal 221 2 2 3 2 2" xfId="18541" xr:uid="{00000000-0005-0000-0000-00004C480000}"/>
    <cellStyle name="Normal 221 2 2 3 3" xfId="18542" xr:uid="{00000000-0005-0000-0000-00004D480000}"/>
    <cellStyle name="Normal 221 2 2 4" xfId="18543" xr:uid="{00000000-0005-0000-0000-00004E480000}"/>
    <cellStyle name="Normal 221 2 2 4 2" xfId="18544" xr:uid="{00000000-0005-0000-0000-00004F480000}"/>
    <cellStyle name="Normal 221 2 2 4 2 2" xfId="18545" xr:uid="{00000000-0005-0000-0000-000050480000}"/>
    <cellStyle name="Normal 221 2 2 4 3" xfId="18546" xr:uid="{00000000-0005-0000-0000-000051480000}"/>
    <cellStyle name="Normal 221 2 2 5" xfId="18547" xr:uid="{00000000-0005-0000-0000-000052480000}"/>
    <cellStyle name="Normal 221 2 3" xfId="18548" xr:uid="{00000000-0005-0000-0000-000053480000}"/>
    <cellStyle name="Normal 221 2 3 2" xfId="18549" xr:uid="{00000000-0005-0000-0000-000054480000}"/>
    <cellStyle name="Normal 221 2 3 2 2" xfId="18550" xr:uid="{00000000-0005-0000-0000-000055480000}"/>
    <cellStyle name="Normal 221 2 3 2 2 2" xfId="18551" xr:uid="{00000000-0005-0000-0000-000056480000}"/>
    <cellStyle name="Normal 221 2 3 2 3" xfId="18552" xr:uid="{00000000-0005-0000-0000-000057480000}"/>
    <cellStyle name="Normal 221 2 3 2 3 2" xfId="18553" xr:uid="{00000000-0005-0000-0000-000058480000}"/>
    <cellStyle name="Normal 221 2 3 2 3 2 2" xfId="18554" xr:uid="{00000000-0005-0000-0000-000059480000}"/>
    <cellStyle name="Normal 221 2 3 2 3 3" xfId="18555" xr:uid="{00000000-0005-0000-0000-00005A480000}"/>
    <cellStyle name="Normal 221 2 3 2 4" xfId="18556" xr:uid="{00000000-0005-0000-0000-00005B480000}"/>
    <cellStyle name="Normal 221 2 3 3" xfId="18557" xr:uid="{00000000-0005-0000-0000-00005C480000}"/>
    <cellStyle name="Normal 221 2 3 3 2" xfId="18558" xr:uid="{00000000-0005-0000-0000-00005D480000}"/>
    <cellStyle name="Normal 221 2 3 3 2 2" xfId="18559" xr:uid="{00000000-0005-0000-0000-00005E480000}"/>
    <cellStyle name="Normal 221 2 3 3 3" xfId="18560" xr:uid="{00000000-0005-0000-0000-00005F480000}"/>
    <cellStyle name="Normal 221 2 3 4" xfId="18561" xr:uid="{00000000-0005-0000-0000-000060480000}"/>
    <cellStyle name="Normal 221 2 3 4 2" xfId="18562" xr:uid="{00000000-0005-0000-0000-000061480000}"/>
    <cellStyle name="Normal 221 2 3 4 2 2" xfId="18563" xr:uid="{00000000-0005-0000-0000-000062480000}"/>
    <cellStyle name="Normal 221 2 3 4 3" xfId="18564" xr:uid="{00000000-0005-0000-0000-000063480000}"/>
    <cellStyle name="Normal 221 2 3 5" xfId="18565" xr:uid="{00000000-0005-0000-0000-000064480000}"/>
    <cellStyle name="Normal 221 2 3 5 2" xfId="18566" xr:uid="{00000000-0005-0000-0000-000065480000}"/>
    <cellStyle name="Normal 221 2 3 5 2 2" xfId="18567" xr:uid="{00000000-0005-0000-0000-000066480000}"/>
    <cellStyle name="Normal 221 2 3 5 3" xfId="18568" xr:uid="{00000000-0005-0000-0000-000067480000}"/>
    <cellStyle name="Normal 221 2 3 6" xfId="18569" xr:uid="{00000000-0005-0000-0000-000068480000}"/>
    <cellStyle name="Normal 221 2 4" xfId="18570" xr:uid="{00000000-0005-0000-0000-000069480000}"/>
    <cellStyle name="Normal 221 2 4 2" xfId="18571" xr:uid="{00000000-0005-0000-0000-00006A480000}"/>
    <cellStyle name="Normal 221 2 4 2 2" xfId="18572" xr:uid="{00000000-0005-0000-0000-00006B480000}"/>
    <cellStyle name="Normal 221 2 4 3" xfId="18573" xr:uid="{00000000-0005-0000-0000-00006C480000}"/>
    <cellStyle name="Normal 221 2 5" xfId="18574" xr:uid="{00000000-0005-0000-0000-00006D480000}"/>
    <cellStyle name="Normal 221 2 5 2" xfId="18575" xr:uid="{00000000-0005-0000-0000-00006E480000}"/>
    <cellStyle name="Normal 221 2 5 2 2" xfId="18576" xr:uid="{00000000-0005-0000-0000-00006F480000}"/>
    <cellStyle name="Normal 221 2 5 3" xfId="18577" xr:uid="{00000000-0005-0000-0000-000070480000}"/>
    <cellStyle name="Normal 221 2 6" xfId="18578" xr:uid="{00000000-0005-0000-0000-000071480000}"/>
    <cellStyle name="Normal 221 2 6 2" xfId="18579" xr:uid="{00000000-0005-0000-0000-000072480000}"/>
    <cellStyle name="Normal 221 2 6 2 2" xfId="18580" xr:uid="{00000000-0005-0000-0000-000073480000}"/>
    <cellStyle name="Normal 221 2 6 3" xfId="18581" xr:uid="{00000000-0005-0000-0000-000074480000}"/>
    <cellStyle name="Normal 221 2 7" xfId="18582" xr:uid="{00000000-0005-0000-0000-000075480000}"/>
    <cellStyle name="Normal 221 3" xfId="18583" xr:uid="{00000000-0005-0000-0000-000076480000}"/>
    <cellStyle name="Normal 221 3 2" xfId="18584" xr:uid="{00000000-0005-0000-0000-000077480000}"/>
    <cellStyle name="Normal 221 3 2 2" xfId="18585" xr:uid="{00000000-0005-0000-0000-000078480000}"/>
    <cellStyle name="Normal 221 3 3" xfId="18586" xr:uid="{00000000-0005-0000-0000-000079480000}"/>
    <cellStyle name="Normal 221 3 3 2" xfId="18587" xr:uid="{00000000-0005-0000-0000-00007A480000}"/>
    <cellStyle name="Normal 221 3 3 2 2" xfId="18588" xr:uid="{00000000-0005-0000-0000-00007B480000}"/>
    <cellStyle name="Normal 221 3 3 3" xfId="18589" xr:uid="{00000000-0005-0000-0000-00007C480000}"/>
    <cellStyle name="Normal 221 3 4" xfId="18590" xr:uid="{00000000-0005-0000-0000-00007D480000}"/>
    <cellStyle name="Normal 221 3 4 2" xfId="18591" xr:uid="{00000000-0005-0000-0000-00007E480000}"/>
    <cellStyle name="Normal 221 3 4 2 2" xfId="18592" xr:uid="{00000000-0005-0000-0000-00007F480000}"/>
    <cellStyle name="Normal 221 3 4 3" xfId="18593" xr:uid="{00000000-0005-0000-0000-000080480000}"/>
    <cellStyle name="Normal 221 3 5" xfId="18594" xr:uid="{00000000-0005-0000-0000-000081480000}"/>
    <cellStyle name="Normal 221 4" xfId="18595" xr:uid="{00000000-0005-0000-0000-000082480000}"/>
    <cellStyle name="Normal 221 4 2" xfId="18596" xr:uid="{00000000-0005-0000-0000-000083480000}"/>
    <cellStyle name="Normal 221 4 2 2" xfId="18597" xr:uid="{00000000-0005-0000-0000-000084480000}"/>
    <cellStyle name="Normal 221 4 2 2 2" xfId="18598" xr:uid="{00000000-0005-0000-0000-000085480000}"/>
    <cellStyle name="Normal 221 4 2 3" xfId="18599" xr:uid="{00000000-0005-0000-0000-000086480000}"/>
    <cellStyle name="Normal 221 4 2 3 2" xfId="18600" xr:uid="{00000000-0005-0000-0000-000087480000}"/>
    <cellStyle name="Normal 221 4 2 3 2 2" xfId="18601" xr:uid="{00000000-0005-0000-0000-000088480000}"/>
    <cellStyle name="Normal 221 4 2 3 3" xfId="18602" xr:uid="{00000000-0005-0000-0000-000089480000}"/>
    <cellStyle name="Normal 221 4 2 4" xfId="18603" xr:uid="{00000000-0005-0000-0000-00008A480000}"/>
    <cellStyle name="Normal 221 4 3" xfId="18604" xr:uid="{00000000-0005-0000-0000-00008B480000}"/>
    <cellStyle name="Normal 221 4 3 2" xfId="18605" xr:uid="{00000000-0005-0000-0000-00008C480000}"/>
    <cellStyle name="Normal 221 4 3 2 2" xfId="18606" xr:uid="{00000000-0005-0000-0000-00008D480000}"/>
    <cellStyle name="Normal 221 4 3 3" xfId="18607" xr:uid="{00000000-0005-0000-0000-00008E480000}"/>
    <cellStyle name="Normal 221 4 4" xfId="18608" xr:uid="{00000000-0005-0000-0000-00008F480000}"/>
    <cellStyle name="Normal 221 4 4 2" xfId="18609" xr:uid="{00000000-0005-0000-0000-000090480000}"/>
    <cellStyle name="Normal 221 4 4 2 2" xfId="18610" xr:uid="{00000000-0005-0000-0000-000091480000}"/>
    <cellStyle name="Normal 221 4 4 3" xfId="18611" xr:uid="{00000000-0005-0000-0000-000092480000}"/>
    <cellStyle name="Normal 221 4 5" xfId="18612" xr:uid="{00000000-0005-0000-0000-000093480000}"/>
    <cellStyle name="Normal 221 4 5 2" xfId="18613" xr:uid="{00000000-0005-0000-0000-000094480000}"/>
    <cellStyle name="Normal 221 4 5 2 2" xfId="18614" xr:uid="{00000000-0005-0000-0000-000095480000}"/>
    <cellStyle name="Normal 221 4 5 3" xfId="18615" xr:uid="{00000000-0005-0000-0000-000096480000}"/>
    <cellStyle name="Normal 221 4 6" xfId="18616" xr:uid="{00000000-0005-0000-0000-000097480000}"/>
    <cellStyle name="Normal 221 5" xfId="18617" xr:uid="{00000000-0005-0000-0000-000098480000}"/>
    <cellStyle name="Normal 221 5 2" xfId="18618" xr:uid="{00000000-0005-0000-0000-000099480000}"/>
    <cellStyle name="Normal 221 5 2 2" xfId="18619" xr:uid="{00000000-0005-0000-0000-00009A480000}"/>
    <cellStyle name="Normal 221 5 3" xfId="18620" xr:uid="{00000000-0005-0000-0000-00009B480000}"/>
    <cellStyle name="Normal 221 6" xfId="18621" xr:uid="{00000000-0005-0000-0000-00009C480000}"/>
    <cellStyle name="Normal 221 6 2" xfId="18622" xr:uid="{00000000-0005-0000-0000-00009D480000}"/>
    <cellStyle name="Normal 221 6 2 2" xfId="18623" xr:uid="{00000000-0005-0000-0000-00009E480000}"/>
    <cellStyle name="Normal 221 6 3" xfId="18624" xr:uid="{00000000-0005-0000-0000-00009F480000}"/>
    <cellStyle name="Normal 221 7" xfId="18625" xr:uid="{00000000-0005-0000-0000-0000A0480000}"/>
    <cellStyle name="Normal 221 7 2" xfId="18626" xr:uid="{00000000-0005-0000-0000-0000A1480000}"/>
    <cellStyle name="Normal 221 7 2 2" xfId="18627" xr:uid="{00000000-0005-0000-0000-0000A2480000}"/>
    <cellStyle name="Normal 221 7 3" xfId="18628" xr:uid="{00000000-0005-0000-0000-0000A3480000}"/>
    <cellStyle name="Normal 221 8" xfId="18629" xr:uid="{00000000-0005-0000-0000-0000A4480000}"/>
    <cellStyle name="Normal 222" xfId="18630" xr:uid="{00000000-0005-0000-0000-0000A5480000}"/>
    <cellStyle name="Normal 222 2" xfId="18631" xr:uid="{00000000-0005-0000-0000-0000A6480000}"/>
    <cellStyle name="Normal 222 2 2" xfId="18632" xr:uid="{00000000-0005-0000-0000-0000A7480000}"/>
    <cellStyle name="Normal 222 2 2 2" xfId="18633" xr:uid="{00000000-0005-0000-0000-0000A8480000}"/>
    <cellStyle name="Normal 222 2 2 2 2" xfId="18634" xr:uid="{00000000-0005-0000-0000-0000A9480000}"/>
    <cellStyle name="Normal 222 2 2 3" xfId="18635" xr:uid="{00000000-0005-0000-0000-0000AA480000}"/>
    <cellStyle name="Normal 222 2 2 3 2" xfId="18636" xr:uid="{00000000-0005-0000-0000-0000AB480000}"/>
    <cellStyle name="Normal 222 2 2 3 2 2" xfId="18637" xr:uid="{00000000-0005-0000-0000-0000AC480000}"/>
    <cellStyle name="Normal 222 2 2 3 3" xfId="18638" xr:uid="{00000000-0005-0000-0000-0000AD480000}"/>
    <cellStyle name="Normal 222 2 2 4" xfId="18639" xr:uid="{00000000-0005-0000-0000-0000AE480000}"/>
    <cellStyle name="Normal 222 2 2 4 2" xfId="18640" xr:uid="{00000000-0005-0000-0000-0000AF480000}"/>
    <cellStyle name="Normal 222 2 2 4 2 2" xfId="18641" xr:uid="{00000000-0005-0000-0000-0000B0480000}"/>
    <cellStyle name="Normal 222 2 2 4 3" xfId="18642" xr:uid="{00000000-0005-0000-0000-0000B1480000}"/>
    <cellStyle name="Normal 222 2 2 5" xfId="18643" xr:uid="{00000000-0005-0000-0000-0000B2480000}"/>
    <cellStyle name="Normal 222 2 3" xfId="18644" xr:uid="{00000000-0005-0000-0000-0000B3480000}"/>
    <cellStyle name="Normal 222 2 3 2" xfId="18645" xr:uid="{00000000-0005-0000-0000-0000B4480000}"/>
    <cellStyle name="Normal 222 2 3 2 2" xfId="18646" xr:uid="{00000000-0005-0000-0000-0000B5480000}"/>
    <cellStyle name="Normal 222 2 3 2 2 2" xfId="18647" xr:uid="{00000000-0005-0000-0000-0000B6480000}"/>
    <cellStyle name="Normal 222 2 3 2 3" xfId="18648" xr:uid="{00000000-0005-0000-0000-0000B7480000}"/>
    <cellStyle name="Normal 222 2 3 2 3 2" xfId="18649" xr:uid="{00000000-0005-0000-0000-0000B8480000}"/>
    <cellStyle name="Normal 222 2 3 2 3 2 2" xfId="18650" xr:uid="{00000000-0005-0000-0000-0000B9480000}"/>
    <cellStyle name="Normal 222 2 3 2 3 3" xfId="18651" xr:uid="{00000000-0005-0000-0000-0000BA480000}"/>
    <cellStyle name="Normal 222 2 3 2 4" xfId="18652" xr:uid="{00000000-0005-0000-0000-0000BB480000}"/>
    <cellStyle name="Normal 222 2 3 3" xfId="18653" xr:uid="{00000000-0005-0000-0000-0000BC480000}"/>
    <cellStyle name="Normal 222 2 3 3 2" xfId="18654" xr:uid="{00000000-0005-0000-0000-0000BD480000}"/>
    <cellStyle name="Normal 222 2 3 3 2 2" xfId="18655" xr:uid="{00000000-0005-0000-0000-0000BE480000}"/>
    <cellStyle name="Normal 222 2 3 3 3" xfId="18656" xr:uid="{00000000-0005-0000-0000-0000BF480000}"/>
    <cellStyle name="Normal 222 2 3 4" xfId="18657" xr:uid="{00000000-0005-0000-0000-0000C0480000}"/>
    <cellStyle name="Normal 222 2 3 4 2" xfId="18658" xr:uid="{00000000-0005-0000-0000-0000C1480000}"/>
    <cellStyle name="Normal 222 2 3 4 2 2" xfId="18659" xr:uid="{00000000-0005-0000-0000-0000C2480000}"/>
    <cellStyle name="Normal 222 2 3 4 3" xfId="18660" xr:uid="{00000000-0005-0000-0000-0000C3480000}"/>
    <cellStyle name="Normal 222 2 3 5" xfId="18661" xr:uid="{00000000-0005-0000-0000-0000C4480000}"/>
    <cellStyle name="Normal 222 2 3 5 2" xfId="18662" xr:uid="{00000000-0005-0000-0000-0000C5480000}"/>
    <cellStyle name="Normal 222 2 3 5 2 2" xfId="18663" xr:uid="{00000000-0005-0000-0000-0000C6480000}"/>
    <cellStyle name="Normal 222 2 3 5 3" xfId="18664" xr:uid="{00000000-0005-0000-0000-0000C7480000}"/>
    <cellStyle name="Normal 222 2 3 6" xfId="18665" xr:uid="{00000000-0005-0000-0000-0000C8480000}"/>
    <cellStyle name="Normal 222 2 4" xfId="18666" xr:uid="{00000000-0005-0000-0000-0000C9480000}"/>
    <cellStyle name="Normal 222 2 4 2" xfId="18667" xr:uid="{00000000-0005-0000-0000-0000CA480000}"/>
    <cellStyle name="Normal 222 2 4 2 2" xfId="18668" xr:uid="{00000000-0005-0000-0000-0000CB480000}"/>
    <cellStyle name="Normal 222 2 4 3" xfId="18669" xr:uid="{00000000-0005-0000-0000-0000CC480000}"/>
    <cellStyle name="Normal 222 2 5" xfId="18670" xr:uid="{00000000-0005-0000-0000-0000CD480000}"/>
    <cellStyle name="Normal 222 2 5 2" xfId="18671" xr:uid="{00000000-0005-0000-0000-0000CE480000}"/>
    <cellStyle name="Normal 222 2 5 2 2" xfId="18672" xr:uid="{00000000-0005-0000-0000-0000CF480000}"/>
    <cellStyle name="Normal 222 2 5 3" xfId="18673" xr:uid="{00000000-0005-0000-0000-0000D0480000}"/>
    <cellStyle name="Normal 222 2 6" xfId="18674" xr:uid="{00000000-0005-0000-0000-0000D1480000}"/>
    <cellStyle name="Normal 222 2 6 2" xfId="18675" xr:uid="{00000000-0005-0000-0000-0000D2480000}"/>
    <cellStyle name="Normal 222 2 6 2 2" xfId="18676" xr:uid="{00000000-0005-0000-0000-0000D3480000}"/>
    <cellStyle name="Normal 222 2 6 3" xfId="18677" xr:uid="{00000000-0005-0000-0000-0000D4480000}"/>
    <cellStyle name="Normal 222 2 7" xfId="18678" xr:uid="{00000000-0005-0000-0000-0000D5480000}"/>
    <cellStyle name="Normal 222 3" xfId="18679" xr:uid="{00000000-0005-0000-0000-0000D6480000}"/>
    <cellStyle name="Normal 222 3 2" xfId="18680" xr:uid="{00000000-0005-0000-0000-0000D7480000}"/>
    <cellStyle name="Normal 222 3 2 2" xfId="18681" xr:uid="{00000000-0005-0000-0000-0000D8480000}"/>
    <cellStyle name="Normal 222 3 3" xfId="18682" xr:uid="{00000000-0005-0000-0000-0000D9480000}"/>
    <cellStyle name="Normal 222 3 3 2" xfId="18683" xr:uid="{00000000-0005-0000-0000-0000DA480000}"/>
    <cellStyle name="Normal 222 3 3 2 2" xfId="18684" xr:uid="{00000000-0005-0000-0000-0000DB480000}"/>
    <cellStyle name="Normal 222 3 3 3" xfId="18685" xr:uid="{00000000-0005-0000-0000-0000DC480000}"/>
    <cellStyle name="Normal 222 3 4" xfId="18686" xr:uid="{00000000-0005-0000-0000-0000DD480000}"/>
    <cellStyle name="Normal 222 3 4 2" xfId="18687" xr:uid="{00000000-0005-0000-0000-0000DE480000}"/>
    <cellStyle name="Normal 222 3 4 2 2" xfId="18688" xr:uid="{00000000-0005-0000-0000-0000DF480000}"/>
    <cellStyle name="Normal 222 3 4 3" xfId="18689" xr:uid="{00000000-0005-0000-0000-0000E0480000}"/>
    <cellStyle name="Normal 222 3 5" xfId="18690" xr:uid="{00000000-0005-0000-0000-0000E1480000}"/>
    <cellStyle name="Normal 222 4" xfId="18691" xr:uid="{00000000-0005-0000-0000-0000E2480000}"/>
    <cellStyle name="Normal 222 4 2" xfId="18692" xr:uid="{00000000-0005-0000-0000-0000E3480000}"/>
    <cellStyle name="Normal 222 4 2 2" xfId="18693" xr:uid="{00000000-0005-0000-0000-0000E4480000}"/>
    <cellStyle name="Normal 222 4 2 2 2" xfId="18694" xr:uid="{00000000-0005-0000-0000-0000E5480000}"/>
    <cellStyle name="Normal 222 4 2 3" xfId="18695" xr:uid="{00000000-0005-0000-0000-0000E6480000}"/>
    <cellStyle name="Normal 222 4 2 3 2" xfId="18696" xr:uid="{00000000-0005-0000-0000-0000E7480000}"/>
    <cellStyle name="Normal 222 4 2 3 2 2" xfId="18697" xr:uid="{00000000-0005-0000-0000-0000E8480000}"/>
    <cellStyle name="Normal 222 4 2 3 3" xfId="18698" xr:uid="{00000000-0005-0000-0000-0000E9480000}"/>
    <cellStyle name="Normal 222 4 2 4" xfId="18699" xr:uid="{00000000-0005-0000-0000-0000EA480000}"/>
    <cellStyle name="Normal 222 4 3" xfId="18700" xr:uid="{00000000-0005-0000-0000-0000EB480000}"/>
    <cellStyle name="Normal 222 4 3 2" xfId="18701" xr:uid="{00000000-0005-0000-0000-0000EC480000}"/>
    <cellStyle name="Normal 222 4 3 2 2" xfId="18702" xr:uid="{00000000-0005-0000-0000-0000ED480000}"/>
    <cellStyle name="Normal 222 4 3 3" xfId="18703" xr:uid="{00000000-0005-0000-0000-0000EE480000}"/>
    <cellStyle name="Normal 222 4 4" xfId="18704" xr:uid="{00000000-0005-0000-0000-0000EF480000}"/>
    <cellStyle name="Normal 222 4 4 2" xfId="18705" xr:uid="{00000000-0005-0000-0000-0000F0480000}"/>
    <cellStyle name="Normal 222 4 4 2 2" xfId="18706" xr:uid="{00000000-0005-0000-0000-0000F1480000}"/>
    <cellStyle name="Normal 222 4 4 3" xfId="18707" xr:uid="{00000000-0005-0000-0000-0000F2480000}"/>
    <cellStyle name="Normal 222 4 5" xfId="18708" xr:uid="{00000000-0005-0000-0000-0000F3480000}"/>
    <cellStyle name="Normal 222 4 5 2" xfId="18709" xr:uid="{00000000-0005-0000-0000-0000F4480000}"/>
    <cellStyle name="Normal 222 4 5 2 2" xfId="18710" xr:uid="{00000000-0005-0000-0000-0000F5480000}"/>
    <cellStyle name="Normal 222 4 5 3" xfId="18711" xr:uid="{00000000-0005-0000-0000-0000F6480000}"/>
    <cellStyle name="Normal 222 4 6" xfId="18712" xr:uid="{00000000-0005-0000-0000-0000F7480000}"/>
    <cellStyle name="Normal 222 5" xfId="18713" xr:uid="{00000000-0005-0000-0000-0000F8480000}"/>
    <cellStyle name="Normal 222 5 2" xfId="18714" xr:uid="{00000000-0005-0000-0000-0000F9480000}"/>
    <cellStyle name="Normal 222 5 2 2" xfId="18715" xr:uid="{00000000-0005-0000-0000-0000FA480000}"/>
    <cellStyle name="Normal 222 5 3" xfId="18716" xr:uid="{00000000-0005-0000-0000-0000FB480000}"/>
    <cellStyle name="Normal 222 6" xfId="18717" xr:uid="{00000000-0005-0000-0000-0000FC480000}"/>
    <cellStyle name="Normal 222 6 2" xfId="18718" xr:uid="{00000000-0005-0000-0000-0000FD480000}"/>
    <cellStyle name="Normal 222 6 2 2" xfId="18719" xr:uid="{00000000-0005-0000-0000-0000FE480000}"/>
    <cellStyle name="Normal 222 6 3" xfId="18720" xr:uid="{00000000-0005-0000-0000-0000FF480000}"/>
    <cellStyle name="Normal 222 7" xfId="18721" xr:uid="{00000000-0005-0000-0000-000000490000}"/>
    <cellStyle name="Normal 222 7 2" xfId="18722" xr:uid="{00000000-0005-0000-0000-000001490000}"/>
    <cellStyle name="Normal 222 7 2 2" xfId="18723" xr:uid="{00000000-0005-0000-0000-000002490000}"/>
    <cellStyle name="Normal 222 7 3" xfId="18724" xr:uid="{00000000-0005-0000-0000-000003490000}"/>
    <cellStyle name="Normal 222 8" xfId="18725" xr:uid="{00000000-0005-0000-0000-000004490000}"/>
    <cellStyle name="Normal 223" xfId="18726" xr:uid="{00000000-0005-0000-0000-000005490000}"/>
    <cellStyle name="Normal 223 2" xfId="18727" xr:uid="{00000000-0005-0000-0000-000006490000}"/>
    <cellStyle name="Normal 223 2 2" xfId="18728" xr:uid="{00000000-0005-0000-0000-000007490000}"/>
    <cellStyle name="Normal 223 2 2 2" xfId="18729" xr:uid="{00000000-0005-0000-0000-000008490000}"/>
    <cellStyle name="Normal 223 2 2 2 2" xfId="18730" xr:uid="{00000000-0005-0000-0000-000009490000}"/>
    <cellStyle name="Normal 223 2 2 3" xfId="18731" xr:uid="{00000000-0005-0000-0000-00000A490000}"/>
    <cellStyle name="Normal 223 2 2 3 2" xfId="18732" xr:uid="{00000000-0005-0000-0000-00000B490000}"/>
    <cellStyle name="Normal 223 2 2 3 2 2" xfId="18733" xr:uid="{00000000-0005-0000-0000-00000C490000}"/>
    <cellStyle name="Normal 223 2 2 3 3" xfId="18734" xr:uid="{00000000-0005-0000-0000-00000D490000}"/>
    <cellStyle name="Normal 223 2 2 4" xfId="18735" xr:uid="{00000000-0005-0000-0000-00000E490000}"/>
    <cellStyle name="Normal 223 2 2 4 2" xfId="18736" xr:uid="{00000000-0005-0000-0000-00000F490000}"/>
    <cellStyle name="Normal 223 2 2 4 2 2" xfId="18737" xr:uid="{00000000-0005-0000-0000-000010490000}"/>
    <cellStyle name="Normal 223 2 2 4 3" xfId="18738" xr:uid="{00000000-0005-0000-0000-000011490000}"/>
    <cellStyle name="Normal 223 2 2 5" xfId="18739" xr:uid="{00000000-0005-0000-0000-000012490000}"/>
    <cellStyle name="Normal 223 2 3" xfId="18740" xr:uid="{00000000-0005-0000-0000-000013490000}"/>
    <cellStyle name="Normal 223 2 3 2" xfId="18741" xr:uid="{00000000-0005-0000-0000-000014490000}"/>
    <cellStyle name="Normal 223 2 3 2 2" xfId="18742" xr:uid="{00000000-0005-0000-0000-000015490000}"/>
    <cellStyle name="Normal 223 2 3 2 2 2" xfId="18743" xr:uid="{00000000-0005-0000-0000-000016490000}"/>
    <cellStyle name="Normal 223 2 3 2 3" xfId="18744" xr:uid="{00000000-0005-0000-0000-000017490000}"/>
    <cellStyle name="Normal 223 2 3 2 3 2" xfId="18745" xr:uid="{00000000-0005-0000-0000-000018490000}"/>
    <cellStyle name="Normal 223 2 3 2 3 2 2" xfId="18746" xr:uid="{00000000-0005-0000-0000-000019490000}"/>
    <cellStyle name="Normal 223 2 3 2 3 3" xfId="18747" xr:uid="{00000000-0005-0000-0000-00001A490000}"/>
    <cellStyle name="Normal 223 2 3 2 4" xfId="18748" xr:uid="{00000000-0005-0000-0000-00001B490000}"/>
    <cellStyle name="Normal 223 2 3 3" xfId="18749" xr:uid="{00000000-0005-0000-0000-00001C490000}"/>
    <cellStyle name="Normal 223 2 3 3 2" xfId="18750" xr:uid="{00000000-0005-0000-0000-00001D490000}"/>
    <cellStyle name="Normal 223 2 3 3 2 2" xfId="18751" xr:uid="{00000000-0005-0000-0000-00001E490000}"/>
    <cellStyle name="Normal 223 2 3 3 3" xfId="18752" xr:uid="{00000000-0005-0000-0000-00001F490000}"/>
    <cellStyle name="Normal 223 2 3 4" xfId="18753" xr:uid="{00000000-0005-0000-0000-000020490000}"/>
    <cellStyle name="Normal 223 2 3 4 2" xfId="18754" xr:uid="{00000000-0005-0000-0000-000021490000}"/>
    <cellStyle name="Normal 223 2 3 4 2 2" xfId="18755" xr:uid="{00000000-0005-0000-0000-000022490000}"/>
    <cellStyle name="Normal 223 2 3 4 3" xfId="18756" xr:uid="{00000000-0005-0000-0000-000023490000}"/>
    <cellStyle name="Normal 223 2 3 5" xfId="18757" xr:uid="{00000000-0005-0000-0000-000024490000}"/>
    <cellStyle name="Normal 223 2 3 5 2" xfId="18758" xr:uid="{00000000-0005-0000-0000-000025490000}"/>
    <cellStyle name="Normal 223 2 3 5 2 2" xfId="18759" xr:uid="{00000000-0005-0000-0000-000026490000}"/>
    <cellStyle name="Normal 223 2 3 5 3" xfId="18760" xr:uid="{00000000-0005-0000-0000-000027490000}"/>
    <cellStyle name="Normal 223 2 3 6" xfId="18761" xr:uid="{00000000-0005-0000-0000-000028490000}"/>
    <cellStyle name="Normal 223 2 4" xfId="18762" xr:uid="{00000000-0005-0000-0000-000029490000}"/>
    <cellStyle name="Normal 223 2 4 2" xfId="18763" xr:uid="{00000000-0005-0000-0000-00002A490000}"/>
    <cellStyle name="Normal 223 2 4 2 2" xfId="18764" xr:uid="{00000000-0005-0000-0000-00002B490000}"/>
    <cellStyle name="Normal 223 2 4 3" xfId="18765" xr:uid="{00000000-0005-0000-0000-00002C490000}"/>
    <cellStyle name="Normal 223 2 5" xfId="18766" xr:uid="{00000000-0005-0000-0000-00002D490000}"/>
    <cellStyle name="Normal 223 2 5 2" xfId="18767" xr:uid="{00000000-0005-0000-0000-00002E490000}"/>
    <cellStyle name="Normal 223 2 5 2 2" xfId="18768" xr:uid="{00000000-0005-0000-0000-00002F490000}"/>
    <cellStyle name="Normal 223 2 5 3" xfId="18769" xr:uid="{00000000-0005-0000-0000-000030490000}"/>
    <cellStyle name="Normal 223 2 6" xfId="18770" xr:uid="{00000000-0005-0000-0000-000031490000}"/>
    <cellStyle name="Normal 223 2 6 2" xfId="18771" xr:uid="{00000000-0005-0000-0000-000032490000}"/>
    <cellStyle name="Normal 223 2 6 2 2" xfId="18772" xr:uid="{00000000-0005-0000-0000-000033490000}"/>
    <cellStyle name="Normal 223 2 6 3" xfId="18773" xr:uid="{00000000-0005-0000-0000-000034490000}"/>
    <cellStyle name="Normal 223 2 7" xfId="18774" xr:uid="{00000000-0005-0000-0000-000035490000}"/>
    <cellStyle name="Normal 223 3" xfId="18775" xr:uid="{00000000-0005-0000-0000-000036490000}"/>
    <cellStyle name="Normal 223 3 2" xfId="18776" xr:uid="{00000000-0005-0000-0000-000037490000}"/>
    <cellStyle name="Normal 223 3 2 2" xfId="18777" xr:uid="{00000000-0005-0000-0000-000038490000}"/>
    <cellStyle name="Normal 223 3 3" xfId="18778" xr:uid="{00000000-0005-0000-0000-000039490000}"/>
    <cellStyle name="Normal 223 3 3 2" xfId="18779" xr:uid="{00000000-0005-0000-0000-00003A490000}"/>
    <cellStyle name="Normal 223 3 3 2 2" xfId="18780" xr:uid="{00000000-0005-0000-0000-00003B490000}"/>
    <cellStyle name="Normal 223 3 3 3" xfId="18781" xr:uid="{00000000-0005-0000-0000-00003C490000}"/>
    <cellStyle name="Normal 223 3 4" xfId="18782" xr:uid="{00000000-0005-0000-0000-00003D490000}"/>
    <cellStyle name="Normal 223 3 4 2" xfId="18783" xr:uid="{00000000-0005-0000-0000-00003E490000}"/>
    <cellStyle name="Normal 223 3 4 2 2" xfId="18784" xr:uid="{00000000-0005-0000-0000-00003F490000}"/>
    <cellStyle name="Normal 223 3 4 3" xfId="18785" xr:uid="{00000000-0005-0000-0000-000040490000}"/>
    <cellStyle name="Normal 223 3 5" xfId="18786" xr:uid="{00000000-0005-0000-0000-000041490000}"/>
    <cellStyle name="Normal 223 4" xfId="18787" xr:uid="{00000000-0005-0000-0000-000042490000}"/>
    <cellStyle name="Normal 223 4 2" xfId="18788" xr:uid="{00000000-0005-0000-0000-000043490000}"/>
    <cellStyle name="Normal 223 4 2 2" xfId="18789" xr:uid="{00000000-0005-0000-0000-000044490000}"/>
    <cellStyle name="Normal 223 4 2 2 2" xfId="18790" xr:uid="{00000000-0005-0000-0000-000045490000}"/>
    <cellStyle name="Normal 223 4 2 3" xfId="18791" xr:uid="{00000000-0005-0000-0000-000046490000}"/>
    <cellStyle name="Normal 223 4 2 3 2" xfId="18792" xr:uid="{00000000-0005-0000-0000-000047490000}"/>
    <cellStyle name="Normal 223 4 2 3 2 2" xfId="18793" xr:uid="{00000000-0005-0000-0000-000048490000}"/>
    <cellStyle name="Normal 223 4 2 3 3" xfId="18794" xr:uid="{00000000-0005-0000-0000-000049490000}"/>
    <cellStyle name="Normal 223 4 2 4" xfId="18795" xr:uid="{00000000-0005-0000-0000-00004A490000}"/>
    <cellStyle name="Normal 223 4 3" xfId="18796" xr:uid="{00000000-0005-0000-0000-00004B490000}"/>
    <cellStyle name="Normal 223 4 3 2" xfId="18797" xr:uid="{00000000-0005-0000-0000-00004C490000}"/>
    <cellStyle name="Normal 223 4 3 2 2" xfId="18798" xr:uid="{00000000-0005-0000-0000-00004D490000}"/>
    <cellStyle name="Normal 223 4 3 3" xfId="18799" xr:uid="{00000000-0005-0000-0000-00004E490000}"/>
    <cellStyle name="Normal 223 4 4" xfId="18800" xr:uid="{00000000-0005-0000-0000-00004F490000}"/>
    <cellStyle name="Normal 223 4 4 2" xfId="18801" xr:uid="{00000000-0005-0000-0000-000050490000}"/>
    <cellStyle name="Normal 223 4 4 2 2" xfId="18802" xr:uid="{00000000-0005-0000-0000-000051490000}"/>
    <cellStyle name="Normal 223 4 4 3" xfId="18803" xr:uid="{00000000-0005-0000-0000-000052490000}"/>
    <cellStyle name="Normal 223 4 5" xfId="18804" xr:uid="{00000000-0005-0000-0000-000053490000}"/>
    <cellStyle name="Normal 223 4 5 2" xfId="18805" xr:uid="{00000000-0005-0000-0000-000054490000}"/>
    <cellStyle name="Normal 223 4 5 2 2" xfId="18806" xr:uid="{00000000-0005-0000-0000-000055490000}"/>
    <cellStyle name="Normal 223 4 5 3" xfId="18807" xr:uid="{00000000-0005-0000-0000-000056490000}"/>
    <cellStyle name="Normal 223 4 6" xfId="18808" xr:uid="{00000000-0005-0000-0000-000057490000}"/>
    <cellStyle name="Normal 223 5" xfId="18809" xr:uid="{00000000-0005-0000-0000-000058490000}"/>
    <cellStyle name="Normal 223 5 2" xfId="18810" xr:uid="{00000000-0005-0000-0000-000059490000}"/>
    <cellStyle name="Normal 223 5 2 2" xfId="18811" xr:uid="{00000000-0005-0000-0000-00005A490000}"/>
    <cellStyle name="Normal 223 5 3" xfId="18812" xr:uid="{00000000-0005-0000-0000-00005B490000}"/>
    <cellStyle name="Normal 223 6" xfId="18813" xr:uid="{00000000-0005-0000-0000-00005C490000}"/>
    <cellStyle name="Normal 223 6 2" xfId="18814" xr:uid="{00000000-0005-0000-0000-00005D490000}"/>
    <cellStyle name="Normal 223 6 2 2" xfId="18815" xr:uid="{00000000-0005-0000-0000-00005E490000}"/>
    <cellStyle name="Normal 223 6 3" xfId="18816" xr:uid="{00000000-0005-0000-0000-00005F490000}"/>
    <cellStyle name="Normal 223 7" xfId="18817" xr:uid="{00000000-0005-0000-0000-000060490000}"/>
    <cellStyle name="Normal 223 7 2" xfId="18818" xr:uid="{00000000-0005-0000-0000-000061490000}"/>
    <cellStyle name="Normal 223 7 2 2" xfId="18819" xr:uid="{00000000-0005-0000-0000-000062490000}"/>
    <cellStyle name="Normal 223 7 3" xfId="18820" xr:uid="{00000000-0005-0000-0000-000063490000}"/>
    <cellStyle name="Normal 223 8" xfId="18821" xr:uid="{00000000-0005-0000-0000-000064490000}"/>
    <cellStyle name="Normal 224" xfId="18822" xr:uid="{00000000-0005-0000-0000-000065490000}"/>
    <cellStyle name="Normal 224 2" xfId="18823" xr:uid="{00000000-0005-0000-0000-000066490000}"/>
    <cellStyle name="Normal 224 2 2" xfId="18824" xr:uid="{00000000-0005-0000-0000-000067490000}"/>
    <cellStyle name="Normal 224 2 2 2" xfId="18825" xr:uid="{00000000-0005-0000-0000-000068490000}"/>
    <cellStyle name="Normal 224 2 2 2 2" xfId="18826" xr:uid="{00000000-0005-0000-0000-000069490000}"/>
    <cellStyle name="Normal 224 2 2 3" xfId="18827" xr:uid="{00000000-0005-0000-0000-00006A490000}"/>
    <cellStyle name="Normal 224 2 2 3 2" xfId="18828" xr:uid="{00000000-0005-0000-0000-00006B490000}"/>
    <cellStyle name="Normal 224 2 2 3 2 2" xfId="18829" xr:uid="{00000000-0005-0000-0000-00006C490000}"/>
    <cellStyle name="Normal 224 2 2 3 3" xfId="18830" xr:uid="{00000000-0005-0000-0000-00006D490000}"/>
    <cellStyle name="Normal 224 2 2 4" xfId="18831" xr:uid="{00000000-0005-0000-0000-00006E490000}"/>
    <cellStyle name="Normal 224 2 2 4 2" xfId="18832" xr:uid="{00000000-0005-0000-0000-00006F490000}"/>
    <cellStyle name="Normal 224 2 2 4 2 2" xfId="18833" xr:uid="{00000000-0005-0000-0000-000070490000}"/>
    <cellStyle name="Normal 224 2 2 4 3" xfId="18834" xr:uid="{00000000-0005-0000-0000-000071490000}"/>
    <cellStyle name="Normal 224 2 2 5" xfId="18835" xr:uid="{00000000-0005-0000-0000-000072490000}"/>
    <cellStyle name="Normal 224 2 3" xfId="18836" xr:uid="{00000000-0005-0000-0000-000073490000}"/>
    <cellStyle name="Normal 224 2 3 2" xfId="18837" xr:uid="{00000000-0005-0000-0000-000074490000}"/>
    <cellStyle name="Normal 224 2 3 2 2" xfId="18838" xr:uid="{00000000-0005-0000-0000-000075490000}"/>
    <cellStyle name="Normal 224 2 3 2 2 2" xfId="18839" xr:uid="{00000000-0005-0000-0000-000076490000}"/>
    <cellStyle name="Normal 224 2 3 2 3" xfId="18840" xr:uid="{00000000-0005-0000-0000-000077490000}"/>
    <cellStyle name="Normal 224 2 3 2 3 2" xfId="18841" xr:uid="{00000000-0005-0000-0000-000078490000}"/>
    <cellStyle name="Normal 224 2 3 2 3 2 2" xfId="18842" xr:uid="{00000000-0005-0000-0000-000079490000}"/>
    <cellStyle name="Normal 224 2 3 2 3 3" xfId="18843" xr:uid="{00000000-0005-0000-0000-00007A490000}"/>
    <cellStyle name="Normal 224 2 3 2 4" xfId="18844" xr:uid="{00000000-0005-0000-0000-00007B490000}"/>
    <cellStyle name="Normal 224 2 3 3" xfId="18845" xr:uid="{00000000-0005-0000-0000-00007C490000}"/>
    <cellStyle name="Normal 224 2 3 3 2" xfId="18846" xr:uid="{00000000-0005-0000-0000-00007D490000}"/>
    <cellStyle name="Normal 224 2 3 3 2 2" xfId="18847" xr:uid="{00000000-0005-0000-0000-00007E490000}"/>
    <cellStyle name="Normal 224 2 3 3 3" xfId="18848" xr:uid="{00000000-0005-0000-0000-00007F490000}"/>
    <cellStyle name="Normal 224 2 3 4" xfId="18849" xr:uid="{00000000-0005-0000-0000-000080490000}"/>
    <cellStyle name="Normal 224 2 3 4 2" xfId="18850" xr:uid="{00000000-0005-0000-0000-000081490000}"/>
    <cellStyle name="Normal 224 2 3 4 2 2" xfId="18851" xr:uid="{00000000-0005-0000-0000-000082490000}"/>
    <cellStyle name="Normal 224 2 3 4 3" xfId="18852" xr:uid="{00000000-0005-0000-0000-000083490000}"/>
    <cellStyle name="Normal 224 2 3 5" xfId="18853" xr:uid="{00000000-0005-0000-0000-000084490000}"/>
    <cellStyle name="Normal 224 2 3 5 2" xfId="18854" xr:uid="{00000000-0005-0000-0000-000085490000}"/>
    <cellStyle name="Normal 224 2 3 5 2 2" xfId="18855" xr:uid="{00000000-0005-0000-0000-000086490000}"/>
    <cellStyle name="Normal 224 2 3 5 3" xfId="18856" xr:uid="{00000000-0005-0000-0000-000087490000}"/>
    <cellStyle name="Normal 224 2 3 6" xfId="18857" xr:uid="{00000000-0005-0000-0000-000088490000}"/>
    <cellStyle name="Normal 224 2 4" xfId="18858" xr:uid="{00000000-0005-0000-0000-000089490000}"/>
    <cellStyle name="Normal 224 2 4 2" xfId="18859" xr:uid="{00000000-0005-0000-0000-00008A490000}"/>
    <cellStyle name="Normal 224 2 4 2 2" xfId="18860" xr:uid="{00000000-0005-0000-0000-00008B490000}"/>
    <cellStyle name="Normal 224 2 4 3" xfId="18861" xr:uid="{00000000-0005-0000-0000-00008C490000}"/>
    <cellStyle name="Normal 224 2 5" xfId="18862" xr:uid="{00000000-0005-0000-0000-00008D490000}"/>
    <cellStyle name="Normal 224 2 5 2" xfId="18863" xr:uid="{00000000-0005-0000-0000-00008E490000}"/>
    <cellStyle name="Normal 224 2 5 2 2" xfId="18864" xr:uid="{00000000-0005-0000-0000-00008F490000}"/>
    <cellStyle name="Normal 224 2 5 3" xfId="18865" xr:uid="{00000000-0005-0000-0000-000090490000}"/>
    <cellStyle name="Normal 224 2 6" xfId="18866" xr:uid="{00000000-0005-0000-0000-000091490000}"/>
    <cellStyle name="Normal 224 2 6 2" xfId="18867" xr:uid="{00000000-0005-0000-0000-000092490000}"/>
    <cellStyle name="Normal 224 2 6 2 2" xfId="18868" xr:uid="{00000000-0005-0000-0000-000093490000}"/>
    <cellStyle name="Normal 224 2 6 3" xfId="18869" xr:uid="{00000000-0005-0000-0000-000094490000}"/>
    <cellStyle name="Normal 224 2 7" xfId="18870" xr:uid="{00000000-0005-0000-0000-000095490000}"/>
    <cellStyle name="Normal 224 3" xfId="18871" xr:uid="{00000000-0005-0000-0000-000096490000}"/>
    <cellStyle name="Normal 224 3 2" xfId="18872" xr:uid="{00000000-0005-0000-0000-000097490000}"/>
    <cellStyle name="Normal 224 3 2 2" xfId="18873" xr:uid="{00000000-0005-0000-0000-000098490000}"/>
    <cellStyle name="Normal 224 3 3" xfId="18874" xr:uid="{00000000-0005-0000-0000-000099490000}"/>
    <cellStyle name="Normal 224 3 3 2" xfId="18875" xr:uid="{00000000-0005-0000-0000-00009A490000}"/>
    <cellStyle name="Normal 224 3 3 2 2" xfId="18876" xr:uid="{00000000-0005-0000-0000-00009B490000}"/>
    <cellStyle name="Normal 224 3 3 3" xfId="18877" xr:uid="{00000000-0005-0000-0000-00009C490000}"/>
    <cellStyle name="Normal 224 3 4" xfId="18878" xr:uid="{00000000-0005-0000-0000-00009D490000}"/>
    <cellStyle name="Normal 224 3 4 2" xfId="18879" xr:uid="{00000000-0005-0000-0000-00009E490000}"/>
    <cellStyle name="Normal 224 3 4 2 2" xfId="18880" xr:uid="{00000000-0005-0000-0000-00009F490000}"/>
    <cellStyle name="Normal 224 3 4 3" xfId="18881" xr:uid="{00000000-0005-0000-0000-0000A0490000}"/>
    <cellStyle name="Normal 224 3 5" xfId="18882" xr:uid="{00000000-0005-0000-0000-0000A1490000}"/>
    <cellStyle name="Normal 224 4" xfId="18883" xr:uid="{00000000-0005-0000-0000-0000A2490000}"/>
    <cellStyle name="Normal 224 4 2" xfId="18884" xr:uid="{00000000-0005-0000-0000-0000A3490000}"/>
    <cellStyle name="Normal 224 4 2 2" xfId="18885" xr:uid="{00000000-0005-0000-0000-0000A4490000}"/>
    <cellStyle name="Normal 224 4 2 2 2" xfId="18886" xr:uid="{00000000-0005-0000-0000-0000A5490000}"/>
    <cellStyle name="Normal 224 4 2 3" xfId="18887" xr:uid="{00000000-0005-0000-0000-0000A6490000}"/>
    <cellStyle name="Normal 224 4 2 3 2" xfId="18888" xr:uid="{00000000-0005-0000-0000-0000A7490000}"/>
    <cellStyle name="Normal 224 4 2 3 2 2" xfId="18889" xr:uid="{00000000-0005-0000-0000-0000A8490000}"/>
    <cellStyle name="Normal 224 4 2 3 3" xfId="18890" xr:uid="{00000000-0005-0000-0000-0000A9490000}"/>
    <cellStyle name="Normal 224 4 2 4" xfId="18891" xr:uid="{00000000-0005-0000-0000-0000AA490000}"/>
    <cellStyle name="Normal 224 4 3" xfId="18892" xr:uid="{00000000-0005-0000-0000-0000AB490000}"/>
    <cellStyle name="Normal 224 4 3 2" xfId="18893" xr:uid="{00000000-0005-0000-0000-0000AC490000}"/>
    <cellStyle name="Normal 224 4 3 2 2" xfId="18894" xr:uid="{00000000-0005-0000-0000-0000AD490000}"/>
    <cellStyle name="Normal 224 4 3 3" xfId="18895" xr:uid="{00000000-0005-0000-0000-0000AE490000}"/>
    <cellStyle name="Normal 224 4 4" xfId="18896" xr:uid="{00000000-0005-0000-0000-0000AF490000}"/>
    <cellStyle name="Normal 224 4 4 2" xfId="18897" xr:uid="{00000000-0005-0000-0000-0000B0490000}"/>
    <cellStyle name="Normal 224 4 4 2 2" xfId="18898" xr:uid="{00000000-0005-0000-0000-0000B1490000}"/>
    <cellStyle name="Normal 224 4 4 3" xfId="18899" xr:uid="{00000000-0005-0000-0000-0000B2490000}"/>
    <cellStyle name="Normal 224 4 5" xfId="18900" xr:uid="{00000000-0005-0000-0000-0000B3490000}"/>
    <cellStyle name="Normal 224 4 5 2" xfId="18901" xr:uid="{00000000-0005-0000-0000-0000B4490000}"/>
    <cellStyle name="Normal 224 4 5 2 2" xfId="18902" xr:uid="{00000000-0005-0000-0000-0000B5490000}"/>
    <cellStyle name="Normal 224 4 5 3" xfId="18903" xr:uid="{00000000-0005-0000-0000-0000B6490000}"/>
    <cellStyle name="Normal 224 4 6" xfId="18904" xr:uid="{00000000-0005-0000-0000-0000B7490000}"/>
    <cellStyle name="Normal 224 5" xfId="18905" xr:uid="{00000000-0005-0000-0000-0000B8490000}"/>
    <cellStyle name="Normal 224 5 2" xfId="18906" xr:uid="{00000000-0005-0000-0000-0000B9490000}"/>
    <cellStyle name="Normal 224 5 2 2" xfId="18907" xr:uid="{00000000-0005-0000-0000-0000BA490000}"/>
    <cellStyle name="Normal 224 5 3" xfId="18908" xr:uid="{00000000-0005-0000-0000-0000BB490000}"/>
    <cellStyle name="Normal 224 6" xfId="18909" xr:uid="{00000000-0005-0000-0000-0000BC490000}"/>
    <cellStyle name="Normal 224 6 2" xfId="18910" xr:uid="{00000000-0005-0000-0000-0000BD490000}"/>
    <cellStyle name="Normal 224 6 2 2" xfId="18911" xr:uid="{00000000-0005-0000-0000-0000BE490000}"/>
    <cellStyle name="Normal 224 6 3" xfId="18912" xr:uid="{00000000-0005-0000-0000-0000BF490000}"/>
    <cellStyle name="Normal 224 7" xfId="18913" xr:uid="{00000000-0005-0000-0000-0000C0490000}"/>
    <cellStyle name="Normal 224 7 2" xfId="18914" xr:uid="{00000000-0005-0000-0000-0000C1490000}"/>
    <cellStyle name="Normal 224 7 2 2" xfId="18915" xr:uid="{00000000-0005-0000-0000-0000C2490000}"/>
    <cellStyle name="Normal 224 7 3" xfId="18916" xr:uid="{00000000-0005-0000-0000-0000C3490000}"/>
    <cellStyle name="Normal 224 8" xfId="18917" xr:uid="{00000000-0005-0000-0000-0000C4490000}"/>
    <cellStyle name="Normal 225" xfId="18918" xr:uid="{00000000-0005-0000-0000-0000C5490000}"/>
    <cellStyle name="Normal 225 2" xfId="18919" xr:uid="{00000000-0005-0000-0000-0000C6490000}"/>
    <cellStyle name="Normal 225 2 2" xfId="18920" xr:uid="{00000000-0005-0000-0000-0000C7490000}"/>
    <cellStyle name="Normal 225 2 2 2" xfId="18921" xr:uid="{00000000-0005-0000-0000-0000C8490000}"/>
    <cellStyle name="Normal 225 2 2 2 2" xfId="18922" xr:uid="{00000000-0005-0000-0000-0000C9490000}"/>
    <cellStyle name="Normal 225 2 2 3" xfId="18923" xr:uid="{00000000-0005-0000-0000-0000CA490000}"/>
    <cellStyle name="Normal 225 2 2 3 2" xfId="18924" xr:uid="{00000000-0005-0000-0000-0000CB490000}"/>
    <cellStyle name="Normal 225 2 2 3 2 2" xfId="18925" xr:uid="{00000000-0005-0000-0000-0000CC490000}"/>
    <cellStyle name="Normal 225 2 2 3 3" xfId="18926" xr:uid="{00000000-0005-0000-0000-0000CD490000}"/>
    <cellStyle name="Normal 225 2 2 4" xfId="18927" xr:uid="{00000000-0005-0000-0000-0000CE490000}"/>
    <cellStyle name="Normal 225 2 2 4 2" xfId="18928" xr:uid="{00000000-0005-0000-0000-0000CF490000}"/>
    <cellStyle name="Normal 225 2 2 4 2 2" xfId="18929" xr:uid="{00000000-0005-0000-0000-0000D0490000}"/>
    <cellStyle name="Normal 225 2 2 4 3" xfId="18930" xr:uid="{00000000-0005-0000-0000-0000D1490000}"/>
    <cellStyle name="Normal 225 2 2 5" xfId="18931" xr:uid="{00000000-0005-0000-0000-0000D2490000}"/>
    <cellStyle name="Normal 225 2 3" xfId="18932" xr:uid="{00000000-0005-0000-0000-0000D3490000}"/>
    <cellStyle name="Normal 225 2 3 2" xfId="18933" xr:uid="{00000000-0005-0000-0000-0000D4490000}"/>
    <cellStyle name="Normal 225 2 3 2 2" xfId="18934" xr:uid="{00000000-0005-0000-0000-0000D5490000}"/>
    <cellStyle name="Normal 225 2 3 2 2 2" xfId="18935" xr:uid="{00000000-0005-0000-0000-0000D6490000}"/>
    <cellStyle name="Normal 225 2 3 2 3" xfId="18936" xr:uid="{00000000-0005-0000-0000-0000D7490000}"/>
    <cellStyle name="Normal 225 2 3 2 3 2" xfId="18937" xr:uid="{00000000-0005-0000-0000-0000D8490000}"/>
    <cellStyle name="Normal 225 2 3 2 3 2 2" xfId="18938" xr:uid="{00000000-0005-0000-0000-0000D9490000}"/>
    <cellStyle name="Normal 225 2 3 2 3 3" xfId="18939" xr:uid="{00000000-0005-0000-0000-0000DA490000}"/>
    <cellStyle name="Normal 225 2 3 2 4" xfId="18940" xr:uid="{00000000-0005-0000-0000-0000DB490000}"/>
    <cellStyle name="Normal 225 2 3 3" xfId="18941" xr:uid="{00000000-0005-0000-0000-0000DC490000}"/>
    <cellStyle name="Normal 225 2 3 3 2" xfId="18942" xr:uid="{00000000-0005-0000-0000-0000DD490000}"/>
    <cellStyle name="Normal 225 2 3 3 2 2" xfId="18943" xr:uid="{00000000-0005-0000-0000-0000DE490000}"/>
    <cellStyle name="Normal 225 2 3 3 3" xfId="18944" xr:uid="{00000000-0005-0000-0000-0000DF490000}"/>
    <cellStyle name="Normal 225 2 3 4" xfId="18945" xr:uid="{00000000-0005-0000-0000-0000E0490000}"/>
    <cellStyle name="Normal 225 2 3 4 2" xfId="18946" xr:uid="{00000000-0005-0000-0000-0000E1490000}"/>
    <cellStyle name="Normal 225 2 3 4 2 2" xfId="18947" xr:uid="{00000000-0005-0000-0000-0000E2490000}"/>
    <cellStyle name="Normal 225 2 3 4 3" xfId="18948" xr:uid="{00000000-0005-0000-0000-0000E3490000}"/>
    <cellStyle name="Normal 225 2 3 5" xfId="18949" xr:uid="{00000000-0005-0000-0000-0000E4490000}"/>
    <cellStyle name="Normal 225 2 3 5 2" xfId="18950" xr:uid="{00000000-0005-0000-0000-0000E5490000}"/>
    <cellStyle name="Normal 225 2 3 5 2 2" xfId="18951" xr:uid="{00000000-0005-0000-0000-0000E6490000}"/>
    <cellStyle name="Normal 225 2 3 5 3" xfId="18952" xr:uid="{00000000-0005-0000-0000-0000E7490000}"/>
    <cellStyle name="Normal 225 2 3 6" xfId="18953" xr:uid="{00000000-0005-0000-0000-0000E8490000}"/>
    <cellStyle name="Normal 225 2 4" xfId="18954" xr:uid="{00000000-0005-0000-0000-0000E9490000}"/>
    <cellStyle name="Normal 225 2 4 2" xfId="18955" xr:uid="{00000000-0005-0000-0000-0000EA490000}"/>
    <cellStyle name="Normal 225 2 4 2 2" xfId="18956" xr:uid="{00000000-0005-0000-0000-0000EB490000}"/>
    <cellStyle name="Normal 225 2 4 3" xfId="18957" xr:uid="{00000000-0005-0000-0000-0000EC490000}"/>
    <cellStyle name="Normal 225 2 5" xfId="18958" xr:uid="{00000000-0005-0000-0000-0000ED490000}"/>
    <cellStyle name="Normal 225 2 5 2" xfId="18959" xr:uid="{00000000-0005-0000-0000-0000EE490000}"/>
    <cellStyle name="Normal 225 2 5 2 2" xfId="18960" xr:uid="{00000000-0005-0000-0000-0000EF490000}"/>
    <cellStyle name="Normal 225 2 5 3" xfId="18961" xr:uid="{00000000-0005-0000-0000-0000F0490000}"/>
    <cellStyle name="Normal 225 2 6" xfId="18962" xr:uid="{00000000-0005-0000-0000-0000F1490000}"/>
    <cellStyle name="Normal 225 2 6 2" xfId="18963" xr:uid="{00000000-0005-0000-0000-0000F2490000}"/>
    <cellStyle name="Normal 225 2 6 2 2" xfId="18964" xr:uid="{00000000-0005-0000-0000-0000F3490000}"/>
    <cellStyle name="Normal 225 2 6 3" xfId="18965" xr:uid="{00000000-0005-0000-0000-0000F4490000}"/>
    <cellStyle name="Normal 225 2 7" xfId="18966" xr:uid="{00000000-0005-0000-0000-0000F5490000}"/>
    <cellStyle name="Normal 225 3" xfId="18967" xr:uid="{00000000-0005-0000-0000-0000F6490000}"/>
    <cellStyle name="Normal 225 3 2" xfId="18968" xr:uid="{00000000-0005-0000-0000-0000F7490000}"/>
    <cellStyle name="Normal 225 3 2 2" xfId="18969" xr:uid="{00000000-0005-0000-0000-0000F8490000}"/>
    <cellStyle name="Normal 225 3 3" xfId="18970" xr:uid="{00000000-0005-0000-0000-0000F9490000}"/>
    <cellStyle name="Normal 225 3 3 2" xfId="18971" xr:uid="{00000000-0005-0000-0000-0000FA490000}"/>
    <cellStyle name="Normal 225 3 3 2 2" xfId="18972" xr:uid="{00000000-0005-0000-0000-0000FB490000}"/>
    <cellStyle name="Normal 225 3 3 3" xfId="18973" xr:uid="{00000000-0005-0000-0000-0000FC490000}"/>
    <cellStyle name="Normal 225 3 4" xfId="18974" xr:uid="{00000000-0005-0000-0000-0000FD490000}"/>
    <cellStyle name="Normal 225 3 4 2" xfId="18975" xr:uid="{00000000-0005-0000-0000-0000FE490000}"/>
    <cellStyle name="Normal 225 3 4 2 2" xfId="18976" xr:uid="{00000000-0005-0000-0000-0000FF490000}"/>
    <cellStyle name="Normal 225 3 4 3" xfId="18977" xr:uid="{00000000-0005-0000-0000-0000004A0000}"/>
    <cellStyle name="Normal 225 3 5" xfId="18978" xr:uid="{00000000-0005-0000-0000-0000014A0000}"/>
    <cellStyle name="Normal 225 4" xfId="18979" xr:uid="{00000000-0005-0000-0000-0000024A0000}"/>
    <cellStyle name="Normal 225 4 2" xfId="18980" xr:uid="{00000000-0005-0000-0000-0000034A0000}"/>
    <cellStyle name="Normal 225 4 2 2" xfId="18981" xr:uid="{00000000-0005-0000-0000-0000044A0000}"/>
    <cellStyle name="Normal 225 4 2 2 2" xfId="18982" xr:uid="{00000000-0005-0000-0000-0000054A0000}"/>
    <cellStyle name="Normal 225 4 2 3" xfId="18983" xr:uid="{00000000-0005-0000-0000-0000064A0000}"/>
    <cellStyle name="Normal 225 4 2 3 2" xfId="18984" xr:uid="{00000000-0005-0000-0000-0000074A0000}"/>
    <cellStyle name="Normal 225 4 2 3 2 2" xfId="18985" xr:uid="{00000000-0005-0000-0000-0000084A0000}"/>
    <cellStyle name="Normal 225 4 2 3 3" xfId="18986" xr:uid="{00000000-0005-0000-0000-0000094A0000}"/>
    <cellStyle name="Normal 225 4 2 4" xfId="18987" xr:uid="{00000000-0005-0000-0000-00000A4A0000}"/>
    <cellStyle name="Normal 225 4 3" xfId="18988" xr:uid="{00000000-0005-0000-0000-00000B4A0000}"/>
    <cellStyle name="Normal 225 4 3 2" xfId="18989" xr:uid="{00000000-0005-0000-0000-00000C4A0000}"/>
    <cellStyle name="Normal 225 4 3 2 2" xfId="18990" xr:uid="{00000000-0005-0000-0000-00000D4A0000}"/>
    <cellStyle name="Normal 225 4 3 3" xfId="18991" xr:uid="{00000000-0005-0000-0000-00000E4A0000}"/>
    <cellStyle name="Normal 225 4 4" xfId="18992" xr:uid="{00000000-0005-0000-0000-00000F4A0000}"/>
    <cellStyle name="Normal 225 4 4 2" xfId="18993" xr:uid="{00000000-0005-0000-0000-0000104A0000}"/>
    <cellStyle name="Normal 225 4 4 2 2" xfId="18994" xr:uid="{00000000-0005-0000-0000-0000114A0000}"/>
    <cellStyle name="Normal 225 4 4 3" xfId="18995" xr:uid="{00000000-0005-0000-0000-0000124A0000}"/>
    <cellStyle name="Normal 225 4 5" xfId="18996" xr:uid="{00000000-0005-0000-0000-0000134A0000}"/>
    <cellStyle name="Normal 225 4 5 2" xfId="18997" xr:uid="{00000000-0005-0000-0000-0000144A0000}"/>
    <cellStyle name="Normal 225 4 5 2 2" xfId="18998" xr:uid="{00000000-0005-0000-0000-0000154A0000}"/>
    <cellStyle name="Normal 225 4 5 3" xfId="18999" xr:uid="{00000000-0005-0000-0000-0000164A0000}"/>
    <cellStyle name="Normal 225 4 6" xfId="19000" xr:uid="{00000000-0005-0000-0000-0000174A0000}"/>
    <cellStyle name="Normal 225 5" xfId="19001" xr:uid="{00000000-0005-0000-0000-0000184A0000}"/>
    <cellStyle name="Normal 225 5 2" xfId="19002" xr:uid="{00000000-0005-0000-0000-0000194A0000}"/>
    <cellStyle name="Normal 225 5 2 2" xfId="19003" xr:uid="{00000000-0005-0000-0000-00001A4A0000}"/>
    <cellStyle name="Normal 225 5 3" xfId="19004" xr:uid="{00000000-0005-0000-0000-00001B4A0000}"/>
    <cellStyle name="Normal 225 6" xfId="19005" xr:uid="{00000000-0005-0000-0000-00001C4A0000}"/>
    <cellStyle name="Normal 225 6 2" xfId="19006" xr:uid="{00000000-0005-0000-0000-00001D4A0000}"/>
    <cellStyle name="Normal 225 6 2 2" xfId="19007" xr:uid="{00000000-0005-0000-0000-00001E4A0000}"/>
    <cellStyle name="Normal 225 6 3" xfId="19008" xr:uid="{00000000-0005-0000-0000-00001F4A0000}"/>
    <cellStyle name="Normal 225 7" xfId="19009" xr:uid="{00000000-0005-0000-0000-0000204A0000}"/>
    <cellStyle name="Normal 225 7 2" xfId="19010" xr:uid="{00000000-0005-0000-0000-0000214A0000}"/>
    <cellStyle name="Normal 225 7 2 2" xfId="19011" xr:uid="{00000000-0005-0000-0000-0000224A0000}"/>
    <cellStyle name="Normal 225 7 3" xfId="19012" xr:uid="{00000000-0005-0000-0000-0000234A0000}"/>
    <cellStyle name="Normal 225 8" xfId="19013" xr:uid="{00000000-0005-0000-0000-0000244A0000}"/>
    <cellStyle name="Normal 226" xfId="19014" xr:uid="{00000000-0005-0000-0000-0000254A0000}"/>
    <cellStyle name="Normal 226 2" xfId="19015" xr:uid="{00000000-0005-0000-0000-0000264A0000}"/>
    <cellStyle name="Normal 226 2 2" xfId="19016" xr:uid="{00000000-0005-0000-0000-0000274A0000}"/>
    <cellStyle name="Normal 226 2 2 2" xfId="19017" xr:uid="{00000000-0005-0000-0000-0000284A0000}"/>
    <cellStyle name="Normal 226 2 2 2 2" xfId="19018" xr:uid="{00000000-0005-0000-0000-0000294A0000}"/>
    <cellStyle name="Normal 226 2 2 3" xfId="19019" xr:uid="{00000000-0005-0000-0000-00002A4A0000}"/>
    <cellStyle name="Normal 226 2 2 3 2" xfId="19020" xr:uid="{00000000-0005-0000-0000-00002B4A0000}"/>
    <cellStyle name="Normal 226 2 2 3 2 2" xfId="19021" xr:uid="{00000000-0005-0000-0000-00002C4A0000}"/>
    <cellStyle name="Normal 226 2 2 3 3" xfId="19022" xr:uid="{00000000-0005-0000-0000-00002D4A0000}"/>
    <cellStyle name="Normal 226 2 2 4" xfId="19023" xr:uid="{00000000-0005-0000-0000-00002E4A0000}"/>
    <cellStyle name="Normal 226 2 2 4 2" xfId="19024" xr:uid="{00000000-0005-0000-0000-00002F4A0000}"/>
    <cellStyle name="Normal 226 2 2 4 2 2" xfId="19025" xr:uid="{00000000-0005-0000-0000-0000304A0000}"/>
    <cellStyle name="Normal 226 2 2 4 3" xfId="19026" xr:uid="{00000000-0005-0000-0000-0000314A0000}"/>
    <cellStyle name="Normal 226 2 2 5" xfId="19027" xr:uid="{00000000-0005-0000-0000-0000324A0000}"/>
    <cellStyle name="Normal 226 2 3" xfId="19028" xr:uid="{00000000-0005-0000-0000-0000334A0000}"/>
    <cellStyle name="Normal 226 2 3 2" xfId="19029" xr:uid="{00000000-0005-0000-0000-0000344A0000}"/>
    <cellStyle name="Normal 226 2 3 2 2" xfId="19030" xr:uid="{00000000-0005-0000-0000-0000354A0000}"/>
    <cellStyle name="Normal 226 2 3 2 2 2" xfId="19031" xr:uid="{00000000-0005-0000-0000-0000364A0000}"/>
    <cellStyle name="Normal 226 2 3 2 3" xfId="19032" xr:uid="{00000000-0005-0000-0000-0000374A0000}"/>
    <cellStyle name="Normal 226 2 3 2 3 2" xfId="19033" xr:uid="{00000000-0005-0000-0000-0000384A0000}"/>
    <cellStyle name="Normal 226 2 3 2 3 2 2" xfId="19034" xr:uid="{00000000-0005-0000-0000-0000394A0000}"/>
    <cellStyle name="Normal 226 2 3 2 3 3" xfId="19035" xr:uid="{00000000-0005-0000-0000-00003A4A0000}"/>
    <cellStyle name="Normal 226 2 3 2 4" xfId="19036" xr:uid="{00000000-0005-0000-0000-00003B4A0000}"/>
    <cellStyle name="Normal 226 2 3 3" xfId="19037" xr:uid="{00000000-0005-0000-0000-00003C4A0000}"/>
    <cellStyle name="Normal 226 2 3 3 2" xfId="19038" xr:uid="{00000000-0005-0000-0000-00003D4A0000}"/>
    <cellStyle name="Normal 226 2 3 3 2 2" xfId="19039" xr:uid="{00000000-0005-0000-0000-00003E4A0000}"/>
    <cellStyle name="Normal 226 2 3 3 3" xfId="19040" xr:uid="{00000000-0005-0000-0000-00003F4A0000}"/>
    <cellStyle name="Normal 226 2 3 4" xfId="19041" xr:uid="{00000000-0005-0000-0000-0000404A0000}"/>
    <cellStyle name="Normal 226 2 3 4 2" xfId="19042" xr:uid="{00000000-0005-0000-0000-0000414A0000}"/>
    <cellStyle name="Normal 226 2 3 4 2 2" xfId="19043" xr:uid="{00000000-0005-0000-0000-0000424A0000}"/>
    <cellStyle name="Normal 226 2 3 4 3" xfId="19044" xr:uid="{00000000-0005-0000-0000-0000434A0000}"/>
    <cellStyle name="Normal 226 2 3 5" xfId="19045" xr:uid="{00000000-0005-0000-0000-0000444A0000}"/>
    <cellStyle name="Normal 226 2 3 5 2" xfId="19046" xr:uid="{00000000-0005-0000-0000-0000454A0000}"/>
    <cellStyle name="Normal 226 2 3 5 2 2" xfId="19047" xr:uid="{00000000-0005-0000-0000-0000464A0000}"/>
    <cellStyle name="Normal 226 2 3 5 3" xfId="19048" xr:uid="{00000000-0005-0000-0000-0000474A0000}"/>
    <cellStyle name="Normal 226 2 3 6" xfId="19049" xr:uid="{00000000-0005-0000-0000-0000484A0000}"/>
    <cellStyle name="Normal 226 2 4" xfId="19050" xr:uid="{00000000-0005-0000-0000-0000494A0000}"/>
    <cellStyle name="Normal 226 2 4 2" xfId="19051" xr:uid="{00000000-0005-0000-0000-00004A4A0000}"/>
    <cellStyle name="Normal 226 2 4 2 2" xfId="19052" xr:uid="{00000000-0005-0000-0000-00004B4A0000}"/>
    <cellStyle name="Normal 226 2 4 3" xfId="19053" xr:uid="{00000000-0005-0000-0000-00004C4A0000}"/>
    <cellStyle name="Normal 226 2 5" xfId="19054" xr:uid="{00000000-0005-0000-0000-00004D4A0000}"/>
    <cellStyle name="Normal 226 2 5 2" xfId="19055" xr:uid="{00000000-0005-0000-0000-00004E4A0000}"/>
    <cellStyle name="Normal 226 2 5 2 2" xfId="19056" xr:uid="{00000000-0005-0000-0000-00004F4A0000}"/>
    <cellStyle name="Normal 226 2 5 3" xfId="19057" xr:uid="{00000000-0005-0000-0000-0000504A0000}"/>
    <cellStyle name="Normal 226 2 6" xfId="19058" xr:uid="{00000000-0005-0000-0000-0000514A0000}"/>
    <cellStyle name="Normal 226 2 6 2" xfId="19059" xr:uid="{00000000-0005-0000-0000-0000524A0000}"/>
    <cellStyle name="Normal 226 2 6 2 2" xfId="19060" xr:uid="{00000000-0005-0000-0000-0000534A0000}"/>
    <cellStyle name="Normal 226 2 6 3" xfId="19061" xr:uid="{00000000-0005-0000-0000-0000544A0000}"/>
    <cellStyle name="Normal 226 2 7" xfId="19062" xr:uid="{00000000-0005-0000-0000-0000554A0000}"/>
    <cellStyle name="Normal 226 3" xfId="19063" xr:uid="{00000000-0005-0000-0000-0000564A0000}"/>
    <cellStyle name="Normal 226 3 2" xfId="19064" xr:uid="{00000000-0005-0000-0000-0000574A0000}"/>
    <cellStyle name="Normal 226 3 2 2" xfId="19065" xr:uid="{00000000-0005-0000-0000-0000584A0000}"/>
    <cellStyle name="Normal 226 3 3" xfId="19066" xr:uid="{00000000-0005-0000-0000-0000594A0000}"/>
    <cellStyle name="Normal 226 3 3 2" xfId="19067" xr:uid="{00000000-0005-0000-0000-00005A4A0000}"/>
    <cellStyle name="Normal 226 3 3 2 2" xfId="19068" xr:uid="{00000000-0005-0000-0000-00005B4A0000}"/>
    <cellStyle name="Normal 226 3 3 3" xfId="19069" xr:uid="{00000000-0005-0000-0000-00005C4A0000}"/>
    <cellStyle name="Normal 226 3 4" xfId="19070" xr:uid="{00000000-0005-0000-0000-00005D4A0000}"/>
    <cellStyle name="Normal 226 3 4 2" xfId="19071" xr:uid="{00000000-0005-0000-0000-00005E4A0000}"/>
    <cellStyle name="Normal 226 3 4 2 2" xfId="19072" xr:uid="{00000000-0005-0000-0000-00005F4A0000}"/>
    <cellStyle name="Normal 226 3 4 3" xfId="19073" xr:uid="{00000000-0005-0000-0000-0000604A0000}"/>
    <cellStyle name="Normal 226 3 5" xfId="19074" xr:uid="{00000000-0005-0000-0000-0000614A0000}"/>
    <cellStyle name="Normal 226 4" xfId="19075" xr:uid="{00000000-0005-0000-0000-0000624A0000}"/>
    <cellStyle name="Normal 226 4 2" xfId="19076" xr:uid="{00000000-0005-0000-0000-0000634A0000}"/>
    <cellStyle name="Normal 226 4 2 2" xfId="19077" xr:uid="{00000000-0005-0000-0000-0000644A0000}"/>
    <cellStyle name="Normal 226 4 2 2 2" xfId="19078" xr:uid="{00000000-0005-0000-0000-0000654A0000}"/>
    <cellStyle name="Normal 226 4 2 3" xfId="19079" xr:uid="{00000000-0005-0000-0000-0000664A0000}"/>
    <cellStyle name="Normal 226 4 2 3 2" xfId="19080" xr:uid="{00000000-0005-0000-0000-0000674A0000}"/>
    <cellStyle name="Normal 226 4 2 3 2 2" xfId="19081" xr:uid="{00000000-0005-0000-0000-0000684A0000}"/>
    <cellStyle name="Normal 226 4 2 3 3" xfId="19082" xr:uid="{00000000-0005-0000-0000-0000694A0000}"/>
    <cellStyle name="Normal 226 4 2 4" xfId="19083" xr:uid="{00000000-0005-0000-0000-00006A4A0000}"/>
    <cellStyle name="Normal 226 4 3" xfId="19084" xr:uid="{00000000-0005-0000-0000-00006B4A0000}"/>
    <cellStyle name="Normal 226 4 3 2" xfId="19085" xr:uid="{00000000-0005-0000-0000-00006C4A0000}"/>
    <cellStyle name="Normal 226 4 3 2 2" xfId="19086" xr:uid="{00000000-0005-0000-0000-00006D4A0000}"/>
    <cellStyle name="Normal 226 4 3 3" xfId="19087" xr:uid="{00000000-0005-0000-0000-00006E4A0000}"/>
    <cellStyle name="Normal 226 4 4" xfId="19088" xr:uid="{00000000-0005-0000-0000-00006F4A0000}"/>
    <cellStyle name="Normal 226 4 4 2" xfId="19089" xr:uid="{00000000-0005-0000-0000-0000704A0000}"/>
    <cellStyle name="Normal 226 4 4 2 2" xfId="19090" xr:uid="{00000000-0005-0000-0000-0000714A0000}"/>
    <cellStyle name="Normal 226 4 4 3" xfId="19091" xr:uid="{00000000-0005-0000-0000-0000724A0000}"/>
    <cellStyle name="Normal 226 4 5" xfId="19092" xr:uid="{00000000-0005-0000-0000-0000734A0000}"/>
    <cellStyle name="Normal 226 4 5 2" xfId="19093" xr:uid="{00000000-0005-0000-0000-0000744A0000}"/>
    <cellStyle name="Normal 226 4 5 2 2" xfId="19094" xr:uid="{00000000-0005-0000-0000-0000754A0000}"/>
    <cellStyle name="Normal 226 4 5 3" xfId="19095" xr:uid="{00000000-0005-0000-0000-0000764A0000}"/>
    <cellStyle name="Normal 226 4 6" xfId="19096" xr:uid="{00000000-0005-0000-0000-0000774A0000}"/>
    <cellStyle name="Normal 226 5" xfId="19097" xr:uid="{00000000-0005-0000-0000-0000784A0000}"/>
    <cellStyle name="Normal 226 5 2" xfId="19098" xr:uid="{00000000-0005-0000-0000-0000794A0000}"/>
    <cellStyle name="Normal 226 5 2 2" xfId="19099" xr:uid="{00000000-0005-0000-0000-00007A4A0000}"/>
    <cellStyle name="Normal 226 5 3" xfId="19100" xr:uid="{00000000-0005-0000-0000-00007B4A0000}"/>
    <cellStyle name="Normal 226 6" xfId="19101" xr:uid="{00000000-0005-0000-0000-00007C4A0000}"/>
    <cellStyle name="Normal 226 6 2" xfId="19102" xr:uid="{00000000-0005-0000-0000-00007D4A0000}"/>
    <cellStyle name="Normal 226 6 2 2" xfId="19103" xr:uid="{00000000-0005-0000-0000-00007E4A0000}"/>
    <cellStyle name="Normal 226 6 3" xfId="19104" xr:uid="{00000000-0005-0000-0000-00007F4A0000}"/>
    <cellStyle name="Normal 226 7" xfId="19105" xr:uid="{00000000-0005-0000-0000-0000804A0000}"/>
    <cellStyle name="Normal 226 7 2" xfId="19106" xr:uid="{00000000-0005-0000-0000-0000814A0000}"/>
    <cellStyle name="Normal 226 7 2 2" xfId="19107" xr:uid="{00000000-0005-0000-0000-0000824A0000}"/>
    <cellStyle name="Normal 226 7 3" xfId="19108" xr:uid="{00000000-0005-0000-0000-0000834A0000}"/>
    <cellStyle name="Normal 226 8" xfId="19109" xr:uid="{00000000-0005-0000-0000-0000844A0000}"/>
    <cellStyle name="Normal 227" xfId="19110" xr:uid="{00000000-0005-0000-0000-0000854A0000}"/>
    <cellStyle name="Normal 227 2" xfId="19111" xr:uid="{00000000-0005-0000-0000-0000864A0000}"/>
    <cellStyle name="Normal 227 2 2" xfId="19112" xr:uid="{00000000-0005-0000-0000-0000874A0000}"/>
    <cellStyle name="Normal 227 2 2 2" xfId="19113" xr:uid="{00000000-0005-0000-0000-0000884A0000}"/>
    <cellStyle name="Normal 227 2 2 2 2" xfId="19114" xr:uid="{00000000-0005-0000-0000-0000894A0000}"/>
    <cellStyle name="Normal 227 2 2 3" xfId="19115" xr:uid="{00000000-0005-0000-0000-00008A4A0000}"/>
    <cellStyle name="Normal 227 2 2 3 2" xfId="19116" xr:uid="{00000000-0005-0000-0000-00008B4A0000}"/>
    <cellStyle name="Normal 227 2 2 3 2 2" xfId="19117" xr:uid="{00000000-0005-0000-0000-00008C4A0000}"/>
    <cellStyle name="Normal 227 2 2 3 3" xfId="19118" xr:uid="{00000000-0005-0000-0000-00008D4A0000}"/>
    <cellStyle name="Normal 227 2 2 4" xfId="19119" xr:uid="{00000000-0005-0000-0000-00008E4A0000}"/>
    <cellStyle name="Normal 227 2 2 4 2" xfId="19120" xr:uid="{00000000-0005-0000-0000-00008F4A0000}"/>
    <cellStyle name="Normal 227 2 2 4 2 2" xfId="19121" xr:uid="{00000000-0005-0000-0000-0000904A0000}"/>
    <cellStyle name="Normal 227 2 2 4 3" xfId="19122" xr:uid="{00000000-0005-0000-0000-0000914A0000}"/>
    <cellStyle name="Normal 227 2 2 5" xfId="19123" xr:uid="{00000000-0005-0000-0000-0000924A0000}"/>
    <cellStyle name="Normal 227 2 3" xfId="19124" xr:uid="{00000000-0005-0000-0000-0000934A0000}"/>
    <cellStyle name="Normal 227 2 3 2" xfId="19125" xr:uid="{00000000-0005-0000-0000-0000944A0000}"/>
    <cellStyle name="Normal 227 2 3 2 2" xfId="19126" xr:uid="{00000000-0005-0000-0000-0000954A0000}"/>
    <cellStyle name="Normal 227 2 3 2 2 2" xfId="19127" xr:uid="{00000000-0005-0000-0000-0000964A0000}"/>
    <cellStyle name="Normal 227 2 3 2 3" xfId="19128" xr:uid="{00000000-0005-0000-0000-0000974A0000}"/>
    <cellStyle name="Normal 227 2 3 2 3 2" xfId="19129" xr:uid="{00000000-0005-0000-0000-0000984A0000}"/>
    <cellStyle name="Normal 227 2 3 2 3 2 2" xfId="19130" xr:uid="{00000000-0005-0000-0000-0000994A0000}"/>
    <cellStyle name="Normal 227 2 3 2 3 3" xfId="19131" xr:uid="{00000000-0005-0000-0000-00009A4A0000}"/>
    <cellStyle name="Normal 227 2 3 2 4" xfId="19132" xr:uid="{00000000-0005-0000-0000-00009B4A0000}"/>
    <cellStyle name="Normal 227 2 3 3" xfId="19133" xr:uid="{00000000-0005-0000-0000-00009C4A0000}"/>
    <cellStyle name="Normal 227 2 3 3 2" xfId="19134" xr:uid="{00000000-0005-0000-0000-00009D4A0000}"/>
    <cellStyle name="Normal 227 2 3 3 2 2" xfId="19135" xr:uid="{00000000-0005-0000-0000-00009E4A0000}"/>
    <cellStyle name="Normal 227 2 3 3 3" xfId="19136" xr:uid="{00000000-0005-0000-0000-00009F4A0000}"/>
    <cellStyle name="Normal 227 2 3 4" xfId="19137" xr:uid="{00000000-0005-0000-0000-0000A04A0000}"/>
    <cellStyle name="Normal 227 2 3 4 2" xfId="19138" xr:uid="{00000000-0005-0000-0000-0000A14A0000}"/>
    <cellStyle name="Normal 227 2 3 4 2 2" xfId="19139" xr:uid="{00000000-0005-0000-0000-0000A24A0000}"/>
    <cellStyle name="Normal 227 2 3 4 3" xfId="19140" xr:uid="{00000000-0005-0000-0000-0000A34A0000}"/>
    <cellStyle name="Normal 227 2 3 5" xfId="19141" xr:uid="{00000000-0005-0000-0000-0000A44A0000}"/>
    <cellStyle name="Normal 227 2 3 5 2" xfId="19142" xr:uid="{00000000-0005-0000-0000-0000A54A0000}"/>
    <cellStyle name="Normal 227 2 3 5 2 2" xfId="19143" xr:uid="{00000000-0005-0000-0000-0000A64A0000}"/>
    <cellStyle name="Normal 227 2 3 5 3" xfId="19144" xr:uid="{00000000-0005-0000-0000-0000A74A0000}"/>
    <cellStyle name="Normal 227 2 3 6" xfId="19145" xr:uid="{00000000-0005-0000-0000-0000A84A0000}"/>
    <cellStyle name="Normal 227 2 4" xfId="19146" xr:uid="{00000000-0005-0000-0000-0000A94A0000}"/>
    <cellStyle name="Normal 227 2 4 2" xfId="19147" xr:uid="{00000000-0005-0000-0000-0000AA4A0000}"/>
    <cellStyle name="Normal 227 2 4 2 2" xfId="19148" xr:uid="{00000000-0005-0000-0000-0000AB4A0000}"/>
    <cellStyle name="Normal 227 2 4 3" xfId="19149" xr:uid="{00000000-0005-0000-0000-0000AC4A0000}"/>
    <cellStyle name="Normal 227 2 5" xfId="19150" xr:uid="{00000000-0005-0000-0000-0000AD4A0000}"/>
    <cellStyle name="Normal 227 2 5 2" xfId="19151" xr:uid="{00000000-0005-0000-0000-0000AE4A0000}"/>
    <cellStyle name="Normal 227 2 5 2 2" xfId="19152" xr:uid="{00000000-0005-0000-0000-0000AF4A0000}"/>
    <cellStyle name="Normal 227 2 5 3" xfId="19153" xr:uid="{00000000-0005-0000-0000-0000B04A0000}"/>
    <cellStyle name="Normal 227 2 6" xfId="19154" xr:uid="{00000000-0005-0000-0000-0000B14A0000}"/>
    <cellStyle name="Normal 227 2 6 2" xfId="19155" xr:uid="{00000000-0005-0000-0000-0000B24A0000}"/>
    <cellStyle name="Normal 227 2 6 2 2" xfId="19156" xr:uid="{00000000-0005-0000-0000-0000B34A0000}"/>
    <cellStyle name="Normal 227 2 6 3" xfId="19157" xr:uid="{00000000-0005-0000-0000-0000B44A0000}"/>
    <cellStyle name="Normal 227 2 7" xfId="19158" xr:uid="{00000000-0005-0000-0000-0000B54A0000}"/>
    <cellStyle name="Normal 227 3" xfId="19159" xr:uid="{00000000-0005-0000-0000-0000B64A0000}"/>
    <cellStyle name="Normal 227 3 2" xfId="19160" xr:uid="{00000000-0005-0000-0000-0000B74A0000}"/>
    <cellStyle name="Normal 227 3 2 2" xfId="19161" xr:uid="{00000000-0005-0000-0000-0000B84A0000}"/>
    <cellStyle name="Normal 227 3 3" xfId="19162" xr:uid="{00000000-0005-0000-0000-0000B94A0000}"/>
    <cellStyle name="Normal 227 3 3 2" xfId="19163" xr:uid="{00000000-0005-0000-0000-0000BA4A0000}"/>
    <cellStyle name="Normal 227 3 3 2 2" xfId="19164" xr:uid="{00000000-0005-0000-0000-0000BB4A0000}"/>
    <cellStyle name="Normal 227 3 3 3" xfId="19165" xr:uid="{00000000-0005-0000-0000-0000BC4A0000}"/>
    <cellStyle name="Normal 227 3 4" xfId="19166" xr:uid="{00000000-0005-0000-0000-0000BD4A0000}"/>
    <cellStyle name="Normal 227 3 4 2" xfId="19167" xr:uid="{00000000-0005-0000-0000-0000BE4A0000}"/>
    <cellStyle name="Normal 227 3 4 2 2" xfId="19168" xr:uid="{00000000-0005-0000-0000-0000BF4A0000}"/>
    <cellStyle name="Normal 227 3 4 3" xfId="19169" xr:uid="{00000000-0005-0000-0000-0000C04A0000}"/>
    <cellStyle name="Normal 227 3 5" xfId="19170" xr:uid="{00000000-0005-0000-0000-0000C14A0000}"/>
    <cellStyle name="Normal 227 4" xfId="19171" xr:uid="{00000000-0005-0000-0000-0000C24A0000}"/>
    <cellStyle name="Normal 227 4 2" xfId="19172" xr:uid="{00000000-0005-0000-0000-0000C34A0000}"/>
    <cellStyle name="Normal 227 4 2 2" xfId="19173" xr:uid="{00000000-0005-0000-0000-0000C44A0000}"/>
    <cellStyle name="Normal 227 4 2 2 2" xfId="19174" xr:uid="{00000000-0005-0000-0000-0000C54A0000}"/>
    <cellStyle name="Normal 227 4 2 3" xfId="19175" xr:uid="{00000000-0005-0000-0000-0000C64A0000}"/>
    <cellStyle name="Normal 227 4 2 3 2" xfId="19176" xr:uid="{00000000-0005-0000-0000-0000C74A0000}"/>
    <cellStyle name="Normal 227 4 2 3 2 2" xfId="19177" xr:uid="{00000000-0005-0000-0000-0000C84A0000}"/>
    <cellStyle name="Normal 227 4 2 3 3" xfId="19178" xr:uid="{00000000-0005-0000-0000-0000C94A0000}"/>
    <cellStyle name="Normal 227 4 2 4" xfId="19179" xr:uid="{00000000-0005-0000-0000-0000CA4A0000}"/>
    <cellStyle name="Normal 227 4 3" xfId="19180" xr:uid="{00000000-0005-0000-0000-0000CB4A0000}"/>
    <cellStyle name="Normal 227 4 3 2" xfId="19181" xr:uid="{00000000-0005-0000-0000-0000CC4A0000}"/>
    <cellStyle name="Normal 227 4 3 2 2" xfId="19182" xr:uid="{00000000-0005-0000-0000-0000CD4A0000}"/>
    <cellStyle name="Normal 227 4 3 3" xfId="19183" xr:uid="{00000000-0005-0000-0000-0000CE4A0000}"/>
    <cellStyle name="Normal 227 4 4" xfId="19184" xr:uid="{00000000-0005-0000-0000-0000CF4A0000}"/>
    <cellStyle name="Normal 227 4 4 2" xfId="19185" xr:uid="{00000000-0005-0000-0000-0000D04A0000}"/>
    <cellStyle name="Normal 227 4 4 2 2" xfId="19186" xr:uid="{00000000-0005-0000-0000-0000D14A0000}"/>
    <cellStyle name="Normal 227 4 4 3" xfId="19187" xr:uid="{00000000-0005-0000-0000-0000D24A0000}"/>
    <cellStyle name="Normal 227 4 5" xfId="19188" xr:uid="{00000000-0005-0000-0000-0000D34A0000}"/>
    <cellStyle name="Normal 227 4 5 2" xfId="19189" xr:uid="{00000000-0005-0000-0000-0000D44A0000}"/>
    <cellStyle name="Normal 227 4 5 2 2" xfId="19190" xr:uid="{00000000-0005-0000-0000-0000D54A0000}"/>
    <cellStyle name="Normal 227 4 5 3" xfId="19191" xr:uid="{00000000-0005-0000-0000-0000D64A0000}"/>
    <cellStyle name="Normal 227 4 6" xfId="19192" xr:uid="{00000000-0005-0000-0000-0000D74A0000}"/>
    <cellStyle name="Normal 227 5" xfId="19193" xr:uid="{00000000-0005-0000-0000-0000D84A0000}"/>
    <cellStyle name="Normal 227 5 2" xfId="19194" xr:uid="{00000000-0005-0000-0000-0000D94A0000}"/>
    <cellStyle name="Normal 227 5 2 2" xfId="19195" xr:uid="{00000000-0005-0000-0000-0000DA4A0000}"/>
    <cellStyle name="Normal 227 5 3" xfId="19196" xr:uid="{00000000-0005-0000-0000-0000DB4A0000}"/>
    <cellStyle name="Normal 227 6" xfId="19197" xr:uid="{00000000-0005-0000-0000-0000DC4A0000}"/>
    <cellStyle name="Normal 227 6 2" xfId="19198" xr:uid="{00000000-0005-0000-0000-0000DD4A0000}"/>
    <cellStyle name="Normal 227 6 2 2" xfId="19199" xr:uid="{00000000-0005-0000-0000-0000DE4A0000}"/>
    <cellStyle name="Normal 227 6 3" xfId="19200" xr:uid="{00000000-0005-0000-0000-0000DF4A0000}"/>
    <cellStyle name="Normal 227 7" xfId="19201" xr:uid="{00000000-0005-0000-0000-0000E04A0000}"/>
    <cellStyle name="Normal 227 7 2" xfId="19202" xr:uid="{00000000-0005-0000-0000-0000E14A0000}"/>
    <cellStyle name="Normal 227 7 2 2" xfId="19203" xr:uid="{00000000-0005-0000-0000-0000E24A0000}"/>
    <cellStyle name="Normal 227 7 3" xfId="19204" xr:uid="{00000000-0005-0000-0000-0000E34A0000}"/>
    <cellStyle name="Normal 227 8" xfId="19205" xr:uid="{00000000-0005-0000-0000-0000E44A0000}"/>
    <cellStyle name="Normal 228" xfId="19206" xr:uid="{00000000-0005-0000-0000-0000E54A0000}"/>
    <cellStyle name="Normal 228 2" xfId="19207" xr:uid="{00000000-0005-0000-0000-0000E64A0000}"/>
    <cellStyle name="Normal 228 2 2" xfId="19208" xr:uid="{00000000-0005-0000-0000-0000E74A0000}"/>
    <cellStyle name="Normal 228 2 2 2" xfId="19209" xr:uid="{00000000-0005-0000-0000-0000E84A0000}"/>
    <cellStyle name="Normal 228 2 2 2 2" xfId="19210" xr:uid="{00000000-0005-0000-0000-0000E94A0000}"/>
    <cellStyle name="Normal 228 2 2 3" xfId="19211" xr:uid="{00000000-0005-0000-0000-0000EA4A0000}"/>
    <cellStyle name="Normal 228 2 2 3 2" xfId="19212" xr:uid="{00000000-0005-0000-0000-0000EB4A0000}"/>
    <cellStyle name="Normal 228 2 2 3 2 2" xfId="19213" xr:uid="{00000000-0005-0000-0000-0000EC4A0000}"/>
    <cellStyle name="Normal 228 2 2 3 3" xfId="19214" xr:uid="{00000000-0005-0000-0000-0000ED4A0000}"/>
    <cellStyle name="Normal 228 2 2 4" xfId="19215" xr:uid="{00000000-0005-0000-0000-0000EE4A0000}"/>
    <cellStyle name="Normal 228 2 2 4 2" xfId="19216" xr:uid="{00000000-0005-0000-0000-0000EF4A0000}"/>
    <cellStyle name="Normal 228 2 2 4 2 2" xfId="19217" xr:uid="{00000000-0005-0000-0000-0000F04A0000}"/>
    <cellStyle name="Normal 228 2 2 4 3" xfId="19218" xr:uid="{00000000-0005-0000-0000-0000F14A0000}"/>
    <cellStyle name="Normal 228 2 2 5" xfId="19219" xr:uid="{00000000-0005-0000-0000-0000F24A0000}"/>
    <cellStyle name="Normal 228 2 3" xfId="19220" xr:uid="{00000000-0005-0000-0000-0000F34A0000}"/>
    <cellStyle name="Normal 228 2 3 2" xfId="19221" xr:uid="{00000000-0005-0000-0000-0000F44A0000}"/>
    <cellStyle name="Normal 228 2 3 2 2" xfId="19222" xr:uid="{00000000-0005-0000-0000-0000F54A0000}"/>
    <cellStyle name="Normal 228 2 3 2 2 2" xfId="19223" xr:uid="{00000000-0005-0000-0000-0000F64A0000}"/>
    <cellStyle name="Normal 228 2 3 2 3" xfId="19224" xr:uid="{00000000-0005-0000-0000-0000F74A0000}"/>
    <cellStyle name="Normal 228 2 3 2 3 2" xfId="19225" xr:uid="{00000000-0005-0000-0000-0000F84A0000}"/>
    <cellStyle name="Normal 228 2 3 2 3 2 2" xfId="19226" xr:uid="{00000000-0005-0000-0000-0000F94A0000}"/>
    <cellStyle name="Normal 228 2 3 2 3 3" xfId="19227" xr:uid="{00000000-0005-0000-0000-0000FA4A0000}"/>
    <cellStyle name="Normal 228 2 3 2 4" xfId="19228" xr:uid="{00000000-0005-0000-0000-0000FB4A0000}"/>
    <cellStyle name="Normal 228 2 3 3" xfId="19229" xr:uid="{00000000-0005-0000-0000-0000FC4A0000}"/>
    <cellStyle name="Normal 228 2 3 3 2" xfId="19230" xr:uid="{00000000-0005-0000-0000-0000FD4A0000}"/>
    <cellStyle name="Normal 228 2 3 3 2 2" xfId="19231" xr:uid="{00000000-0005-0000-0000-0000FE4A0000}"/>
    <cellStyle name="Normal 228 2 3 3 3" xfId="19232" xr:uid="{00000000-0005-0000-0000-0000FF4A0000}"/>
    <cellStyle name="Normal 228 2 3 4" xfId="19233" xr:uid="{00000000-0005-0000-0000-0000004B0000}"/>
    <cellStyle name="Normal 228 2 3 4 2" xfId="19234" xr:uid="{00000000-0005-0000-0000-0000014B0000}"/>
    <cellStyle name="Normal 228 2 3 4 2 2" xfId="19235" xr:uid="{00000000-0005-0000-0000-0000024B0000}"/>
    <cellStyle name="Normal 228 2 3 4 3" xfId="19236" xr:uid="{00000000-0005-0000-0000-0000034B0000}"/>
    <cellStyle name="Normal 228 2 3 5" xfId="19237" xr:uid="{00000000-0005-0000-0000-0000044B0000}"/>
    <cellStyle name="Normal 228 2 3 5 2" xfId="19238" xr:uid="{00000000-0005-0000-0000-0000054B0000}"/>
    <cellStyle name="Normal 228 2 3 5 2 2" xfId="19239" xr:uid="{00000000-0005-0000-0000-0000064B0000}"/>
    <cellStyle name="Normal 228 2 3 5 3" xfId="19240" xr:uid="{00000000-0005-0000-0000-0000074B0000}"/>
    <cellStyle name="Normal 228 2 3 6" xfId="19241" xr:uid="{00000000-0005-0000-0000-0000084B0000}"/>
    <cellStyle name="Normal 228 2 4" xfId="19242" xr:uid="{00000000-0005-0000-0000-0000094B0000}"/>
    <cellStyle name="Normal 228 2 4 2" xfId="19243" xr:uid="{00000000-0005-0000-0000-00000A4B0000}"/>
    <cellStyle name="Normal 228 2 4 2 2" xfId="19244" xr:uid="{00000000-0005-0000-0000-00000B4B0000}"/>
    <cellStyle name="Normal 228 2 4 3" xfId="19245" xr:uid="{00000000-0005-0000-0000-00000C4B0000}"/>
    <cellStyle name="Normal 228 2 5" xfId="19246" xr:uid="{00000000-0005-0000-0000-00000D4B0000}"/>
    <cellStyle name="Normal 228 2 5 2" xfId="19247" xr:uid="{00000000-0005-0000-0000-00000E4B0000}"/>
    <cellStyle name="Normal 228 2 5 2 2" xfId="19248" xr:uid="{00000000-0005-0000-0000-00000F4B0000}"/>
    <cellStyle name="Normal 228 2 5 3" xfId="19249" xr:uid="{00000000-0005-0000-0000-0000104B0000}"/>
    <cellStyle name="Normal 228 2 6" xfId="19250" xr:uid="{00000000-0005-0000-0000-0000114B0000}"/>
    <cellStyle name="Normal 228 2 6 2" xfId="19251" xr:uid="{00000000-0005-0000-0000-0000124B0000}"/>
    <cellStyle name="Normal 228 2 6 2 2" xfId="19252" xr:uid="{00000000-0005-0000-0000-0000134B0000}"/>
    <cellStyle name="Normal 228 2 6 3" xfId="19253" xr:uid="{00000000-0005-0000-0000-0000144B0000}"/>
    <cellStyle name="Normal 228 2 7" xfId="19254" xr:uid="{00000000-0005-0000-0000-0000154B0000}"/>
    <cellStyle name="Normal 228 3" xfId="19255" xr:uid="{00000000-0005-0000-0000-0000164B0000}"/>
    <cellStyle name="Normal 228 3 2" xfId="19256" xr:uid="{00000000-0005-0000-0000-0000174B0000}"/>
    <cellStyle name="Normal 228 3 2 2" xfId="19257" xr:uid="{00000000-0005-0000-0000-0000184B0000}"/>
    <cellStyle name="Normal 228 3 3" xfId="19258" xr:uid="{00000000-0005-0000-0000-0000194B0000}"/>
    <cellStyle name="Normal 228 3 3 2" xfId="19259" xr:uid="{00000000-0005-0000-0000-00001A4B0000}"/>
    <cellStyle name="Normal 228 3 3 2 2" xfId="19260" xr:uid="{00000000-0005-0000-0000-00001B4B0000}"/>
    <cellStyle name="Normal 228 3 3 3" xfId="19261" xr:uid="{00000000-0005-0000-0000-00001C4B0000}"/>
    <cellStyle name="Normal 228 3 4" xfId="19262" xr:uid="{00000000-0005-0000-0000-00001D4B0000}"/>
    <cellStyle name="Normal 228 3 4 2" xfId="19263" xr:uid="{00000000-0005-0000-0000-00001E4B0000}"/>
    <cellStyle name="Normal 228 3 4 2 2" xfId="19264" xr:uid="{00000000-0005-0000-0000-00001F4B0000}"/>
    <cellStyle name="Normal 228 3 4 3" xfId="19265" xr:uid="{00000000-0005-0000-0000-0000204B0000}"/>
    <cellStyle name="Normal 228 3 5" xfId="19266" xr:uid="{00000000-0005-0000-0000-0000214B0000}"/>
    <cellStyle name="Normal 228 4" xfId="19267" xr:uid="{00000000-0005-0000-0000-0000224B0000}"/>
    <cellStyle name="Normal 228 4 2" xfId="19268" xr:uid="{00000000-0005-0000-0000-0000234B0000}"/>
    <cellStyle name="Normal 228 4 2 2" xfId="19269" xr:uid="{00000000-0005-0000-0000-0000244B0000}"/>
    <cellStyle name="Normal 228 4 2 2 2" xfId="19270" xr:uid="{00000000-0005-0000-0000-0000254B0000}"/>
    <cellStyle name="Normal 228 4 2 3" xfId="19271" xr:uid="{00000000-0005-0000-0000-0000264B0000}"/>
    <cellStyle name="Normal 228 4 2 3 2" xfId="19272" xr:uid="{00000000-0005-0000-0000-0000274B0000}"/>
    <cellStyle name="Normal 228 4 2 3 2 2" xfId="19273" xr:uid="{00000000-0005-0000-0000-0000284B0000}"/>
    <cellStyle name="Normal 228 4 2 3 3" xfId="19274" xr:uid="{00000000-0005-0000-0000-0000294B0000}"/>
    <cellStyle name="Normal 228 4 2 4" xfId="19275" xr:uid="{00000000-0005-0000-0000-00002A4B0000}"/>
    <cellStyle name="Normal 228 4 3" xfId="19276" xr:uid="{00000000-0005-0000-0000-00002B4B0000}"/>
    <cellStyle name="Normal 228 4 3 2" xfId="19277" xr:uid="{00000000-0005-0000-0000-00002C4B0000}"/>
    <cellStyle name="Normal 228 4 3 2 2" xfId="19278" xr:uid="{00000000-0005-0000-0000-00002D4B0000}"/>
    <cellStyle name="Normal 228 4 3 3" xfId="19279" xr:uid="{00000000-0005-0000-0000-00002E4B0000}"/>
    <cellStyle name="Normal 228 4 4" xfId="19280" xr:uid="{00000000-0005-0000-0000-00002F4B0000}"/>
    <cellStyle name="Normal 228 4 4 2" xfId="19281" xr:uid="{00000000-0005-0000-0000-0000304B0000}"/>
    <cellStyle name="Normal 228 4 4 2 2" xfId="19282" xr:uid="{00000000-0005-0000-0000-0000314B0000}"/>
    <cellStyle name="Normal 228 4 4 3" xfId="19283" xr:uid="{00000000-0005-0000-0000-0000324B0000}"/>
    <cellStyle name="Normal 228 4 5" xfId="19284" xr:uid="{00000000-0005-0000-0000-0000334B0000}"/>
    <cellStyle name="Normal 228 4 5 2" xfId="19285" xr:uid="{00000000-0005-0000-0000-0000344B0000}"/>
    <cellStyle name="Normal 228 4 5 2 2" xfId="19286" xr:uid="{00000000-0005-0000-0000-0000354B0000}"/>
    <cellStyle name="Normal 228 4 5 3" xfId="19287" xr:uid="{00000000-0005-0000-0000-0000364B0000}"/>
    <cellStyle name="Normal 228 4 6" xfId="19288" xr:uid="{00000000-0005-0000-0000-0000374B0000}"/>
    <cellStyle name="Normal 228 5" xfId="19289" xr:uid="{00000000-0005-0000-0000-0000384B0000}"/>
    <cellStyle name="Normal 228 5 2" xfId="19290" xr:uid="{00000000-0005-0000-0000-0000394B0000}"/>
    <cellStyle name="Normal 228 5 2 2" xfId="19291" xr:uid="{00000000-0005-0000-0000-00003A4B0000}"/>
    <cellStyle name="Normal 228 5 3" xfId="19292" xr:uid="{00000000-0005-0000-0000-00003B4B0000}"/>
    <cellStyle name="Normal 228 6" xfId="19293" xr:uid="{00000000-0005-0000-0000-00003C4B0000}"/>
    <cellStyle name="Normal 228 6 2" xfId="19294" xr:uid="{00000000-0005-0000-0000-00003D4B0000}"/>
    <cellStyle name="Normal 228 6 2 2" xfId="19295" xr:uid="{00000000-0005-0000-0000-00003E4B0000}"/>
    <cellStyle name="Normal 228 6 3" xfId="19296" xr:uid="{00000000-0005-0000-0000-00003F4B0000}"/>
    <cellStyle name="Normal 228 7" xfId="19297" xr:uid="{00000000-0005-0000-0000-0000404B0000}"/>
    <cellStyle name="Normal 228 7 2" xfId="19298" xr:uid="{00000000-0005-0000-0000-0000414B0000}"/>
    <cellStyle name="Normal 228 7 2 2" xfId="19299" xr:uid="{00000000-0005-0000-0000-0000424B0000}"/>
    <cellStyle name="Normal 228 7 3" xfId="19300" xr:uid="{00000000-0005-0000-0000-0000434B0000}"/>
    <cellStyle name="Normal 228 8" xfId="19301" xr:uid="{00000000-0005-0000-0000-0000444B0000}"/>
    <cellStyle name="Normal 229" xfId="19302" xr:uid="{00000000-0005-0000-0000-0000454B0000}"/>
    <cellStyle name="Normal 229 2" xfId="19303" xr:uid="{00000000-0005-0000-0000-0000464B0000}"/>
    <cellStyle name="Normal 229 2 2" xfId="19304" xr:uid="{00000000-0005-0000-0000-0000474B0000}"/>
    <cellStyle name="Normal 229 2 2 2" xfId="19305" xr:uid="{00000000-0005-0000-0000-0000484B0000}"/>
    <cellStyle name="Normal 229 2 2 2 2" xfId="19306" xr:uid="{00000000-0005-0000-0000-0000494B0000}"/>
    <cellStyle name="Normal 229 2 2 3" xfId="19307" xr:uid="{00000000-0005-0000-0000-00004A4B0000}"/>
    <cellStyle name="Normal 229 2 2 3 2" xfId="19308" xr:uid="{00000000-0005-0000-0000-00004B4B0000}"/>
    <cellStyle name="Normal 229 2 2 3 2 2" xfId="19309" xr:uid="{00000000-0005-0000-0000-00004C4B0000}"/>
    <cellStyle name="Normal 229 2 2 3 3" xfId="19310" xr:uid="{00000000-0005-0000-0000-00004D4B0000}"/>
    <cellStyle name="Normal 229 2 2 4" xfId="19311" xr:uid="{00000000-0005-0000-0000-00004E4B0000}"/>
    <cellStyle name="Normal 229 2 2 4 2" xfId="19312" xr:uid="{00000000-0005-0000-0000-00004F4B0000}"/>
    <cellStyle name="Normal 229 2 2 4 2 2" xfId="19313" xr:uid="{00000000-0005-0000-0000-0000504B0000}"/>
    <cellStyle name="Normal 229 2 2 4 3" xfId="19314" xr:uid="{00000000-0005-0000-0000-0000514B0000}"/>
    <cellStyle name="Normal 229 2 2 5" xfId="19315" xr:uid="{00000000-0005-0000-0000-0000524B0000}"/>
    <cellStyle name="Normal 229 2 3" xfId="19316" xr:uid="{00000000-0005-0000-0000-0000534B0000}"/>
    <cellStyle name="Normal 229 2 3 2" xfId="19317" xr:uid="{00000000-0005-0000-0000-0000544B0000}"/>
    <cellStyle name="Normal 229 2 3 2 2" xfId="19318" xr:uid="{00000000-0005-0000-0000-0000554B0000}"/>
    <cellStyle name="Normal 229 2 3 2 2 2" xfId="19319" xr:uid="{00000000-0005-0000-0000-0000564B0000}"/>
    <cellStyle name="Normal 229 2 3 2 3" xfId="19320" xr:uid="{00000000-0005-0000-0000-0000574B0000}"/>
    <cellStyle name="Normal 229 2 3 2 3 2" xfId="19321" xr:uid="{00000000-0005-0000-0000-0000584B0000}"/>
    <cellStyle name="Normal 229 2 3 2 3 2 2" xfId="19322" xr:uid="{00000000-0005-0000-0000-0000594B0000}"/>
    <cellStyle name="Normal 229 2 3 2 3 3" xfId="19323" xr:uid="{00000000-0005-0000-0000-00005A4B0000}"/>
    <cellStyle name="Normal 229 2 3 2 4" xfId="19324" xr:uid="{00000000-0005-0000-0000-00005B4B0000}"/>
    <cellStyle name="Normal 229 2 3 3" xfId="19325" xr:uid="{00000000-0005-0000-0000-00005C4B0000}"/>
    <cellStyle name="Normal 229 2 3 3 2" xfId="19326" xr:uid="{00000000-0005-0000-0000-00005D4B0000}"/>
    <cellStyle name="Normal 229 2 3 3 2 2" xfId="19327" xr:uid="{00000000-0005-0000-0000-00005E4B0000}"/>
    <cellStyle name="Normal 229 2 3 3 3" xfId="19328" xr:uid="{00000000-0005-0000-0000-00005F4B0000}"/>
    <cellStyle name="Normal 229 2 3 4" xfId="19329" xr:uid="{00000000-0005-0000-0000-0000604B0000}"/>
    <cellStyle name="Normal 229 2 3 4 2" xfId="19330" xr:uid="{00000000-0005-0000-0000-0000614B0000}"/>
    <cellStyle name="Normal 229 2 3 4 2 2" xfId="19331" xr:uid="{00000000-0005-0000-0000-0000624B0000}"/>
    <cellStyle name="Normal 229 2 3 4 3" xfId="19332" xr:uid="{00000000-0005-0000-0000-0000634B0000}"/>
    <cellStyle name="Normal 229 2 3 5" xfId="19333" xr:uid="{00000000-0005-0000-0000-0000644B0000}"/>
    <cellStyle name="Normal 229 2 3 5 2" xfId="19334" xr:uid="{00000000-0005-0000-0000-0000654B0000}"/>
    <cellStyle name="Normal 229 2 3 5 2 2" xfId="19335" xr:uid="{00000000-0005-0000-0000-0000664B0000}"/>
    <cellStyle name="Normal 229 2 3 5 3" xfId="19336" xr:uid="{00000000-0005-0000-0000-0000674B0000}"/>
    <cellStyle name="Normal 229 2 3 6" xfId="19337" xr:uid="{00000000-0005-0000-0000-0000684B0000}"/>
    <cellStyle name="Normal 229 2 4" xfId="19338" xr:uid="{00000000-0005-0000-0000-0000694B0000}"/>
    <cellStyle name="Normal 229 2 4 2" xfId="19339" xr:uid="{00000000-0005-0000-0000-00006A4B0000}"/>
    <cellStyle name="Normal 229 2 4 2 2" xfId="19340" xr:uid="{00000000-0005-0000-0000-00006B4B0000}"/>
    <cellStyle name="Normal 229 2 4 3" xfId="19341" xr:uid="{00000000-0005-0000-0000-00006C4B0000}"/>
    <cellStyle name="Normal 229 2 5" xfId="19342" xr:uid="{00000000-0005-0000-0000-00006D4B0000}"/>
    <cellStyle name="Normal 229 2 5 2" xfId="19343" xr:uid="{00000000-0005-0000-0000-00006E4B0000}"/>
    <cellStyle name="Normal 229 2 5 2 2" xfId="19344" xr:uid="{00000000-0005-0000-0000-00006F4B0000}"/>
    <cellStyle name="Normal 229 2 5 3" xfId="19345" xr:uid="{00000000-0005-0000-0000-0000704B0000}"/>
    <cellStyle name="Normal 229 2 6" xfId="19346" xr:uid="{00000000-0005-0000-0000-0000714B0000}"/>
    <cellStyle name="Normal 229 2 6 2" xfId="19347" xr:uid="{00000000-0005-0000-0000-0000724B0000}"/>
    <cellStyle name="Normal 229 2 6 2 2" xfId="19348" xr:uid="{00000000-0005-0000-0000-0000734B0000}"/>
    <cellStyle name="Normal 229 2 6 3" xfId="19349" xr:uid="{00000000-0005-0000-0000-0000744B0000}"/>
    <cellStyle name="Normal 229 2 7" xfId="19350" xr:uid="{00000000-0005-0000-0000-0000754B0000}"/>
    <cellStyle name="Normal 229 3" xfId="19351" xr:uid="{00000000-0005-0000-0000-0000764B0000}"/>
    <cellStyle name="Normal 229 3 2" xfId="19352" xr:uid="{00000000-0005-0000-0000-0000774B0000}"/>
    <cellStyle name="Normal 229 3 2 2" xfId="19353" xr:uid="{00000000-0005-0000-0000-0000784B0000}"/>
    <cellStyle name="Normal 229 3 3" xfId="19354" xr:uid="{00000000-0005-0000-0000-0000794B0000}"/>
    <cellStyle name="Normal 229 3 3 2" xfId="19355" xr:uid="{00000000-0005-0000-0000-00007A4B0000}"/>
    <cellStyle name="Normal 229 3 3 2 2" xfId="19356" xr:uid="{00000000-0005-0000-0000-00007B4B0000}"/>
    <cellStyle name="Normal 229 3 3 3" xfId="19357" xr:uid="{00000000-0005-0000-0000-00007C4B0000}"/>
    <cellStyle name="Normal 229 3 4" xfId="19358" xr:uid="{00000000-0005-0000-0000-00007D4B0000}"/>
    <cellStyle name="Normal 229 3 4 2" xfId="19359" xr:uid="{00000000-0005-0000-0000-00007E4B0000}"/>
    <cellStyle name="Normal 229 3 4 2 2" xfId="19360" xr:uid="{00000000-0005-0000-0000-00007F4B0000}"/>
    <cellStyle name="Normal 229 3 4 3" xfId="19361" xr:uid="{00000000-0005-0000-0000-0000804B0000}"/>
    <cellStyle name="Normal 229 3 5" xfId="19362" xr:uid="{00000000-0005-0000-0000-0000814B0000}"/>
    <cellStyle name="Normal 229 4" xfId="19363" xr:uid="{00000000-0005-0000-0000-0000824B0000}"/>
    <cellStyle name="Normal 229 4 2" xfId="19364" xr:uid="{00000000-0005-0000-0000-0000834B0000}"/>
    <cellStyle name="Normal 229 4 2 2" xfId="19365" xr:uid="{00000000-0005-0000-0000-0000844B0000}"/>
    <cellStyle name="Normal 229 4 2 2 2" xfId="19366" xr:uid="{00000000-0005-0000-0000-0000854B0000}"/>
    <cellStyle name="Normal 229 4 2 3" xfId="19367" xr:uid="{00000000-0005-0000-0000-0000864B0000}"/>
    <cellStyle name="Normal 229 4 2 3 2" xfId="19368" xr:uid="{00000000-0005-0000-0000-0000874B0000}"/>
    <cellStyle name="Normal 229 4 2 3 2 2" xfId="19369" xr:uid="{00000000-0005-0000-0000-0000884B0000}"/>
    <cellStyle name="Normal 229 4 2 3 3" xfId="19370" xr:uid="{00000000-0005-0000-0000-0000894B0000}"/>
    <cellStyle name="Normal 229 4 2 4" xfId="19371" xr:uid="{00000000-0005-0000-0000-00008A4B0000}"/>
    <cellStyle name="Normal 229 4 3" xfId="19372" xr:uid="{00000000-0005-0000-0000-00008B4B0000}"/>
    <cellStyle name="Normal 229 4 3 2" xfId="19373" xr:uid="{00000000-0005-0000-0000-00008C4B0000}"/>
    <cellStyle name="Normal 229 4 3 2 2" xfId="19374" xr:uid="{00000000-0005-0000-0000-00008D4B0000}"/>
    <cellStyle name="Normal 229 4 3 3" xfId="19375" xr:uid="{00000000-0005-0000-0000-00008E4B0000}"/>
    <cellStyle name="Normal 229 4 4" xfId="19376" xr:uid="{00000000-0005-0000-0000-00008F4B0000}"/>
    <cellStyle name="Normal 229 4 4 2" xfId="19377" xr:uid="{00000000-0005-0000-0000-0000904B0000}"/>
    <cellStyle name="Normal 229 4 4 2 2" xfId="19378" xr:uid="{00000000-0005-0000-0000-0000914B0000}"/>
    <cellStyle name="Normal 229 4 4 3" xfId="19379" xr:uid="{00000000-0005-0000-0000-0000924B0000}"/>
    <cellStyle name="Normal 229 4 5" xfId="19380" xr:uid="{00000000-0005-0000-0000-0000934B0000}"/>
    <cellStyle name="Normal 229 4 5 2" xfId="19381" xr:uid="{00000000-0005-0000-0000-0000944B0000}"/>
    <cellStyle name="Normal 229 4 5 2 2" xfId="19382" xr:uid="{00000000-0005-0000-0000-0000954B0000}"/>
    <cellStyle name="Normal 229 4 5 3" xfId="19383" xr:uid="{00000000-0005-0000-0000-0000964B0000}"/>
    <cellStyle name="Normal 229 4 6" xfId="19384" xr:uid="{00000000-0005-0000-0000-0000974B0000}"/>
    <cellStyle name="Normal 229 5" xfId="19385" xr:uid="{00000000-0005-0000-0000-0000984B0000}"/>
    <cellStyle name="Normal 229 5 2" xfId="19386" xr:uid="{00000000-0005-0000-0000-0000994B0000}"/>
    <cellStyle name="Normal 229 5 2 2" xfId="19387" xr:uid="{00000000-0005-0000-0000-00009A4B0000}"/>
    <cellStyle name="Normal 229 5 3" xfId="19388" xr:uid="{00000000-0005-0000-0000-00009B4B0000}"/>
    <cellStyle name="Normal 229 6" xfId="19389" xr:uid="{00000000-0005-0000-0000-00009C4B0000}"/>
    <cellStyle name="Normal 229 6 2" xfId="19390" xr:uid="{00000000-0005-0000-0000-00009D4B0000}"/>
    <cellStyle name="Normal 229 6 2 2" xfId="19391" xr:uid="{00000000-0005-0000-0000-00009E4B0000}"/>
    <cellStyle name="Normal 229 6 3" xfId="19392" xr:uid="{00000000-0005-0000-0000-00009F4B0000}"/>
    <cellStyle name="Normal 229 7" xfId="19393" xr:uid="{00000000-0005-0000-0000-0000A04B0000}"/>
    <cellStyle name="Normal 229 7 2" xfId="19394" xr:uid="{00000000-0005-0000-0000-0000A14B0000}"/>
    <cellStyle name="Normal 229 7 2 2" xfId="19395" xr:uid="{00000000-0005-0000-0000-0000A24B0000}"/>
    <cellStyle name="Normal 229 7 3" xfId="19396" xr:uid="{00000000-0005-0000-0000-0000A34B0000}"/>
    <cellStyle name="Normal 229 8" xfId="19397" xr:uid="{00000000-0005-0000-0000-0000A44B0000}"/>
    <cellStyle name="Normal 23" xfId="19398" xr:uid="{00000000-0005-0000-0000-0000A54B0000}"/>
    <cellStyle name="Normal 23 2" xfId="19399" xr:uid="{00000000-0005-0000-0000-0000A64B0000}"/>
    <cellStyle name="Normal 23 2 2" xfId="19400" xr:uid="{00000000-0005-0000-0000-0000A74B0000}"/>
    <cellStyle name="Normal 23 2 2 2" xfId="19401" xr:uid="{00000000-0005-0000-0000-0000A84B0000}"/>
    <cellStyle name="Normal 23 2 2 2 2" xfId="19402" xr:uid="{00000000-0005-0000-0000-0000A94B0000}"/>
    <cellStyle name="Normal 23 2 2 3" xfId="19403" xr:uid="{00000000-0005-0000-0000-0000AA4B0000}"/>
    <cellStyle name="Normal 23 2 2 3 2" xfId="19404" xr:uid="{00000000-0005-0000-0000-0000AB4B0000}"/>
    <cellStyle name="Normal 23 2 2 3 2 2" xfId="19405" xr:uid="{00000000-0005-0000-0000-0000AC4B0000}"/>
    <cellStyle name="Normal 23 2 2 3 3" xfId="19406" xr:uid="{00000000-0005-0000-0000-0000AD4B0000}"/>
    <cellStyle name="Normal 23 2 2 4" xfId="19407" xr:uid="{00000000-0005-0000-0000-0000AE4B0000}"/>
    <cellStyle name="Normal 23 2 2 4 2" xfId="19408" xr:uid="{00000000-0005-0000-0000-0000AF4B0000}"/>
    <cellStyle name="Normal 23 2 2 4 2 2" xfId="19409" xr:uid="{00000000-0005-0000-0000-0000B04B0000}"/>
    <cellStyle name="Normal 23 2 2 4 3" xfId="19410" xr:uid="{00000000-0005-0000-0000-0000B14B0000}"/>
    <cellStyle name="Normal 23 2 2 5" xfId="19411" xr:uid="{00000000-0005-0000-0000-0000B24B0000}"/>
    <cellStyle name="Normal 23 2 3" xfId="19412" xr:uid="{00000000-0005-0000-0000-0000B34B0000}"/>
    <cellStyle name="Normal 23 2 3 2" xfId="19413" xr:uid="{00000000-0005-0000-0000-0000B44B0000}"/>
    <cellStyle name="Normal 23 2 3 2 2" xfId="19414" xr:uid="{00000000-0005-0000-0000-0000B54B0000}"/>
    <cellStyle name="Normal 23 2 3 3" xfId="19415" xr:uid="{00000000-0005-0000-0000-0000B64B0000}"/>
    <cellStyle name="Normal 23 2 4" xfId="19416" xr:uid="{00000000-0005-0000-0000-0000B74B0000}"/>
    <cellStyle name="Normal 23 2 4 2" xfId="19417" xr:uid="{00000000-0005-0000-0000-0000B84B0000}"/>
    <cellStyle name="Normal 23 2 4 2 2" xfId="19418" xr:uid="{00000000-0005-0000-0000-0000B94B0000}"/>
    <cellStyle name="Normal 23 2 4 3" xfId="19419" xr:uid="{00000000-0005-0000-0000-0000BA4B0000}"/>
    <cellStyle name="Normal 23 2 5" xfId="19420" xr:uid="{00000000-0005-0000-0000-0000BB4B0000}"/>
    <cellStyle name="Normal 23 2 5 2" xfId="19421" xr:uid="{00000000-0005-0000-0000-0000BC4B0000}"/>
    <cellStyle name="Normal 23 2 5 2 2" xfId="19422" xr:uid="{00000000-0005-0000-0000-0000BD4B0000}"/>
    <cellStyle name="Normal 23 2 5 3" xfId="19423" xr:uid="{00000000-0005-0000-0000-0000BE4B0000}"/>
    <cellStyle name="Normal 23 2 6" xfId="19424" xr:uid="{00000000-0005-0000-0000-0000BF4B0000}"/>
    <cellStyle name="Normal 23 3" xfId="19425" xr:uid="{00000000-0005-0000-0000-0000C04B0000}"/>
    <cellStyle name="Normal 23 3 2" xfId="19426" xr:uid="{00000000-0005-0000-0000-0000C14B0000}"/>
    <cellStyle name="Normal 23 3 2 2" xfId="19427" xr:uid="{00000000-0005-0000-0000-0000C24B0000}"/>
    <cellStyle name="Normal 23 3 3" xfId="19428" xr:uid="{00000000-0005-0000-0000-0000C34B0000}"/>
    <cellStyle name="Normal 23 3 3 2" xfId="19429" xr:uid="{00000000-0005-0000-0000-0000C44B0000}"/>
    <cellStyle name="Normal 23 3 3 2 2" xfId="19430" xr:uid="{00000000-0005-0000-0000-0000C54B0000}"/>
    <cellStyle name="Normal 23 3 3 3" xfId="19431" xr:uid="{00000000-0005-0000-0000-0000C64B0000}"/>
    <cellStyle name="Normal 23 3 4" xfId="19432" xr:uid="{00000000-0005-0000-0000-0000C74B0000}"/>
    <cellStyle name="Normal 23 3 4 2" xfId="19433" xr:uid="{00000000-0005-0000-0000-0000C84B0000}"/>
    <cellStyle name="Normal 23 3 4 2 2" xfId="19434" xr:uid="{00000000-0005-0000-0000-0000C94B0000}"/>
    <cellStyle name="Normal 23 3 4 3" xfId="19435" xr:uid="{00000000-0005-0000-0000-0000CA4B0000}"/>
    <cellStyle name="Normal 23 3 5" xfId="19436" xr:uid="{00000000-0005-0000-0000-0000CB4B0000}"/>
    <cellStyle name="Normal 23 4" xfId="19437" xr:uid="{00000000-0005-0000-0000-0000CC4B0000}"/>
    <cellStyle name="Normal 23 4 2" xfId="19438" xr:uid="{00000000-0005-0000-0000-0000CD4B0000}"/>
    <cellStyle name="Normal 23 4 2 2" xfId="19439" xr:uid="{00000000-0005-0000-0000-0000CE4B0000}"/>
    <cellStyle name="Normal 23 4 2 2 2" xfId="19440" xr:uid="{00000000-0005-0000-0000-0000CF4B0000}"/>
    <cellStyle name="Normal 23 4 2 3" xfId="19441" xr:uid="{00000000-0005-0000-0000-0000D04B0000}"/>
    <cellStyle name="Normal 23 4 2 3 2" xfId="19442" xr:uid="{00000000-0005-0000-0000-0000D14B0000}"/>
    <cellStyle name="Normal 23 4 2 3 2 2" xfId="19443" xr:uid="{00000000-0005-0000-0000-0000D24B0000}"/>
    <cellStyle name="Normal 23 4 2 3 3" xfId="19444" xr:uid="{00000000-0005-0000-0000-0000D34B0000}"/>
    <cellStyle name="Normal 23 4 2 4" xfId="19445" xr:uid="{00000000-0005-0000-0000-0000D44B0000}"/>
    <cellStyle name="Normal 23 4 3" xfId="19446" xr:uid="{00000000-0005-0000-0000-0000D54B0000}"/>
    <cellStyle name="Normal 23 4 3 2" xfId="19447" xr:uid="{00000000-0005-0000-0000-0000D64B0000}"/>
    <cellStyle name="Normal 23 4 3 2 2" xfId="19448" xr:uid="{00000000-0005-0000-0000-0000D74B0000}"/>
    <cellStyle name="Normal 23 4 3 3" xfId="19449" xr:uid="{00000000-0005-0000-0000-0000D84B0000}"/>
    <cellStyle name="Normal 23 4 4" xfId="19450" xr:uid="{00000000-0005-0000-0000-0000D94B0000}"/>
    <cellStyle name="Normal 23 4 4 2" xfId="19451" xr:uid="{00000000-0005-0000-0000-0000DA4B0000}"/>
    <cellStyle name="Normal 23 4 4 2 2" xfId="19452" xr:uid="{00000000-0005-0000-0000-0000DB4B0000}"/>
    <cellStyle name="Normal 23 4 4 3" xfId="19453" xr:uid="{00000000-0005-0000-0000-0000DC4B0000}"/>
    <cellStyle name="Normal 23 4 5" xfId="19454" xr:uid="{00000000-0005-0000-0000-0000DD4B0000}"/>
    <cellStyle name="Normal 23 4 5 2" xfId="19455" xr:uid="{00000000-0005-0000-0000-0000DE4B0000}"/>
    <cellStyle name="Normal 23 4 5 2 2" xfId="19456" xr:uid="{00000000-0005-0000-0000-0000DF4B0000}"/>
    <cellStyle name="Normal 23 4 5 3" xfId="19457" xr:uid="{00000000-0005-0000-0000-0000E04B0000}"/>
    <cellStyle name="Normal 23 4 6" xfId="19458" xr:uid="{00000000-0005-0000-0000-0000E14B0000}"/>
    <cellStyle name="Normal 23 5" xfId="19459" xr:uid="{00000000-0005-0000-0000-0000E24B0000}"/>
    <cellStyle name="Normal 230" xfId="19460" xr:uid="{00000000-0005-0000-0000-0000E34B0000}"/>
    <cellStyle name="Normal 230 2" xfId="19461" xr:uid="{00000000-0005-0000-0000-0000E44B0000}"/>
    <cellStyle name="Normal 230 2 2" xfId="19462" xr:uid="{00000000-0005-0000-0000-0000E54B0000}"/>
    <cellStyle name="Normal 230 2 2 2" xfId="19463" xr:uid="{00000000-0005-0000-0000-0000E64B0000}"/>
    <cellStyle name="Normal 230 2 2 2 2" xfId="19464" xr:uid="{00000000-0005-0000-0000-0000E74B0000}"/>
    <cellStyle name="Normal 230 2 2 3" xfId="19465" xr:uid="{00000000-0005-0000-0000-0000E84B0000}"/>
    <cellStyle name="Normal 230 2 2 3 2" xfId="19466" xr:uid="{00000000-0005-0000-0000-0000E94B0000}"/>
    <cellStyle name="Normal 230 2 2 3 2 2" xfId="19467" xr:uid="{00000000-0005-0000-0000-0000EA4B0000}"/>
    <cellStyle name="Normal 230 2 2 3 3" xfId="19468" xr:uid="{00000000-0005-0000-0000-0000EB4B0000}"/>
    <cellStyle name="Normal 230 2 2 4" xfId="19469" xr:uid="{00000000-0005-0000-0000-0000EC4B0000}"/>
    <cellStyle name="Normal 230 2 2 4 2" xfId="19470" xr:uid="{00000000-0005-0000-0000-0000ED4B0000}"/>
    <cellStyle name="Normal 230 2 2 4 2 2" xfId="19471" xr:uid="{00000000-0005-0000-0000-0000EE4B0000}"/>
    <cellStyle name="Normal 230 2 2 4 3" xfId="19472" xr:uid="{00000000-0005-0000-0000-0000EF4B0000}"/>
    <cellStyle name="Normal 230 2 2 5" xfId="19473" xr:uid="{00000000-0005-0000-0000-0000F04B0000}"/>
    <cellStyle name="Normal 230 2 3" xfId="19474" xr:uid="{00000000-0005-0000-0000-0000F14B0000}"/>
    <cellStyle name="Normal 230 2 3 2" xfId="19475" xr:uid="{00000000-0005-0000-0000-0000F24B0000}"/>
    <cellStyle name="Normal 230 2 3 2 2" xfId="19476" xr:uid="{00000000-0005-0000-0000-0000F34B0000}"/>
    <cellStyle name="Normal 230 2 3 2 2 2" xfId="19477" xr:uid="{00000000-0005-0000-0000-0000F44B0000}"/>
    <cellStyle name="Normal 230 2 3 2 3" xfId="19478" xr:uid="{00000000-0005-0000-0000-0000F54B0000}"/>
    <cellStyle name="Normal 230 2 3 2 3 2" xfId="19479" xr:uid="{00000000-0005-0000-0000-0000F64B0000}"/>
    <cellStyle name="Normal 230 2 3 2 3 2 2" xfId="19480" xr:uid="{00000000-0005-0000-0000-0000F74B0000}"/>
    <cellStyle name="Normal 230 2 3 2 3 3" xfId="19481" xr:uid="{00000000-0005-0000-0000-0000F84B0000}"/>
    <cellStyle name="Normal 230 2 3 2 4" xfId="19482" xr:uid="{00000000-0005-0000-0000-0000F94B0000}"/>
    <cellStyle name="Normal 230 2 3 3" xfId="19483" xr:uid="{00000000-0005-0000-0000-0000FA4B0000}"/>
    <cellStyle name="Normal 230 2 3 3 2" xfId="19484" xr:uid="{00000000-0005-0000-0000-0000FB4B0000}"/>
    <cellStyle name="Normal 230 2 3 3 2 2" xfId="19485" xr:uid="{00000000-0005-0000-0000-0000FC4B0000}"/>
    <cellStyle name="Normal 230 2 3 3 3" xfId="19486" xr:uid="{00000000-0005-0000-0000-0000FD4B0000}"/>
    <cellStyle name="Normal 230 2 3 4" xfId="19487" xr:uid="{00000000-0005-0000-0000-0000FE4B0000}"/>
    <cellStyle name="Normal 230 2 3 4 2" xfId="19488" xr:uid="{00000000-0005-0000-0000-0000FF4B0000}"/>
    <cellStyle name="Normal 230 2 3 4 2 2" xfId="19489" xr:uid="{00000000-0005-0000-0000-0000004C0000}"/>
    <cellStyle name="Normal 230 2 3 4 3" xfId="19490" xr:uid="{00000000-0005-0000-0000-0000014C0000}"/>
    <cellStyle name="Normal 230 2 3 5" xfId="19491" xr:uid="{00000000-0005-0000-0000-0000024C0000}"/>
    <cellStyle name="Normal 230 2 3 5 2" xfId="19492" xr:uid="{00000000-0005-0000-0000-0000034C0000}"/>
    <cellStyle name="Normal 230 2 3 5 2 2" xfId="19493" xr:uid="{00000000-0005-0000-0000-0000044C0000}"/>
    <cellStyle name="Normal 230 2 3 5 3" xfId="19494" xr:uid="{00000000-0005-0000-0000-0000054C0000}"/>
    <cellStyle name="Normal 230 2 3 6" xfId="19495" xr:uid="{00000000-0005-0000-0000-0000064C0000}"/>
    <cellStyle name="Normal 230 2 4" xfId="19496" xr:uid="{00000000-0005-0000-0000-0000074C0000}"/>
    <cellStyle name="Normal 230 2 4 2" xfId="19497" xr:uid="{00000000-0005-0000-0000-0000084C0000}"/>
    <cellStyle name="Normal 230 2 4 2 2" xfId="19498" xr:uid="{00000000-0005-0000-0000-0000094C0000}"/>
    <cellStyle name="Normal 230 2 4 3" xfId="19499" xr:uid="{00000000-0005-0000-0000-00000A4C0000}"/>
    <cellStyle name="Normal 230 2 5" xfId="19500" xr:uid="{00000000-0005-0000-0000-00000B4C0000}"/>
    <cellStyle name="Normal 230 2 5 2" xfId="19501" xr:uid="{00000000-0005-0000-0000-00000C4C0000}"/>
    <cellStyle name="Normal 230 2 5 2 2" xfId="19502" xr:uid="{00000000-0005-0000-0000-00000D4C0000}"/>
    <cellStyle name="Normal 230 2 5 3" xfId="19503" xr:uid="{00000000-0005-0000-0000-00000E4C0000}"/>
    <cellStyle name="Normal 230 2 6" xfId="19504" xr:uid="{00000000-0005-0000-0000-00000F4C0000}"/>
    <cellStyle name="Normal 230 2 6 2" xfId="19505" xr:uid="{00000000-0005-0000-0000-0000104C0000}"/>
    <cellStyle name="Normal 230 2 6 2 2" xfId="19506" xr:uid="{00000000-0005-0000-0000-0000114C0000}"/>
    <cellStyle name="Normal 230 2 6 3" xfId="19507" xr:uid="{00000000-0005-0000-0000-0000124C0000}"/>
    <cellStyle name="Normal 230 2 7" xfId="19508" xr:uid="{00000000-0005-0000-0000-0000134C0000}"/>
    <cellStyle name="Normal 230 3" xfId="19509" xr:uid="{00000000-0005-0000-0000-0000144C0000}"/>
    <cellStyle name="Normal 230 3 2" xfId="19510" xr:uid="{00000000-0005-0000-0000-0000154C0000}"/>
    <cellStyle name="Normal 230 3 2 2" xfId="19511" xr:uid="{00000000-0005-0000-0000-0000164C0000}"/>
    <cellStyle name="Normal 230 3 3" xfId="19512" xr:uid="{00000000-0005-0000-0000-0000174C0000}"/>
    <cellStyle name="Normal 230 3 3 2" xfId="19513" xr:uid="{00000000-0005-0000-0000-0000184C0000}"/>
    <cellStyle name="Normal 230 3 3 2 2" xfId="19514" xr:uid="{00000000-0005-0000-0000-0000194C0000}"/>
    <cellStyle name="Normal 230 3 3 3" xfId="19515" xr:uid="{00000000-0005-0000-0000-00001A4C0000}"/>
    <cellStyle name="Normal 230 3 4" xfId="19516" xr:uid="{00000000-0005-0000-0000-00001B4C0000}"/>
    <cellStyle name="Normal 230 3 4 2" xfId="19517" xr:uid="{00000000-0005-0000-0000-00001C4C0000}"/>
    <cellStyle name="Normal 230 3 4 2 2" xfId="19518" xr:uid="{00000000-0005-0000-0000-00001D4C0000}"/>
    <cellStyle name="Normal 230 3 4 3" xfId="19519" xr:uid="{00000000-0005-0000-0000-00001E4C0000}"/>
    <cellStyle name="Normal 230 3 5" xfId="19520" xr:uid="{00000000-0005-0000-0000-00001F4C0000}"/>
    <cellStyle name="Normal 230 4" xfId="19521" xr:uid="{00000000-0005-0000-0000-0000204C0000}"/>
    <cellStyle name="Normal 230 4 2" xfId="19522" xr:uid="{00000000-0005-0000-0000-0000214C0000}"/>
    <cellStyle name="Normal 230 4 2 2" xfId="19523" xr:uid="{00000000-0005-0000-0000-0000224C0000}"/>
    <cellStyle name="Normal 230 4 2 2 2" xfId="19524" xr:uid="{00000000-0005-0000-0000-0000234C0000}"/>
    <cellStyle name="Normal 230 4 2 3" xfId="19525" xr:uid="{00000000-0005-0000-0000-0000244C0000}"/>
    <cellStyle name="Normal 230 4 2 3 2" xfId="19526" xr:uid="{00000000-0005-0000-0000-0000254C0000}"/>
    <cellStyle name="Normal 230 4 2 3 2 2" xfId="19527" xr:uid="{00000000-0005-0000-0000-0000264C0000}"/>
    <cellStyle name="Normal 230 4 2 3 3" xfId="19528" xr:uid="{00000000-0005-0000-0000-0000274C0000}"/>
    <cellStyle name="Normal 230 4 2 4" xfId="19529" xr:uid="{00000000-0005-0000-0000-0000284C0000}"/>
    <cellStyle name="Normal 230 4 3" xfId="19530" xr:uid="{00000000-0005-0000-0000-0000294C0000}"/>
    <cellStyle name="Normal 230 4 3 2" xfId="19531" xr:uid="{00000000-0005-0000-0000-00002A4C0000}"/>
    <cellStyle name="Normal 230 4 3 2 2" xfId="19532" xr:uid="{00000000-0005-0000-0000-00002B4C0000}"/>
    <cellStyle name="Normal 230 4 3 3" xfId="19533" xr:uid="{00000000-0005-0000-0000-00002C4C0000}"/>
    <cellStyle name="Normal 230 4 4" xfId="19534" xr:uid="{00000000-0005-0000-0000-00002D4C0000}"/>
    <cellStyle name="Normal 230 4 4 2" xfId="19535" xr:uid="{00000000-0005-0000-0000-00002E4C0000}"/>
    <cellStyle name="Normal 230 4 4 2 2" xfId="19536" xr:uid="{00000000-0005-0000-0000-00002F4C0000}"/>
    <cellStyle name="Normal 230 4 4 3" xfId="19537" xr:uid="{00000000-0005-0000-0000-0000304C0000}"/>
    <cellStyle name="Normal 230 4 5" xfId="19538" xr:uid="{00000000-0005-0000-0000-0000314C0000}"/>
    <cellStyle name="Normal 230 4 5 2" xfId="19539" xr:uid="{00000000-0005-0000-0000-0000324C0000}"/>
    <cellStyle name="Normal 230 4 5 2 2" xfId="19540" xr:uid="{00000000-0005-0000-0000-0000334C0000}"/>
    <cellStyle name="Normal 230 4 5 3" xfId="19541" xr:uid="{00000000-0005-0000-0000-0000344C0000}"/>
    <cellStyle name="Normal 230 4 6" xfId="19542" xr:uid="{00000000-0005-0000-0000-0000354C0000}"/>
    <cellStyle name="Normal 230 5" xfId="19543" xr:uid="{00000000-0005-0000-0000-0000364C0000}"/>
    <cellStyle name="Normal 230 5 2" xfId="19544" xr:uid="{00000000-0005-0000-0000-0000374C0000}"/>
    <cellStyle name="Normal 230 5 2 2" xfId="19545" xr:uid="{00000000-0005-0000-0000-0000384C0000}"/>
    <cellStyle name="Normal 230 5 3" xfId="19546" xr:uid="{00000000-0005-0000-0000-0000394C0000}"/>
    <cellStyle name="Normal 230 6" xfId="19547" xr:uid="{00000000-0005-0000-0000-00003A4C0000}"/>
    <cellStyle name="Normal 230 6 2" xfId="19548" xr:uid="{00000000-0005-0000-0000-00003B4C0000}"/>
    <cellStyle name="Normal 230 6 2 2" xfId="19549" xr:uid="{00000000-0005-0000-0000-00003C4C0000}"/>
    <cellStyle name="Normal 230 6 3" xfId="19550" xr:uid="{00000000-0005-0000-0000-00003D4C0000}"/>
    <cellStyle name="Normal 230 7" xfId="19551" xr:uid="{00000000-0005-0000-0000-00003E4C0000}"/>
    <cellStyle name="Normal 230 7 2" xfId="19552" xr:uid="{00000000-0005-0000-0000-00003F4C0000}"/>
    <cellStyle name="Normal 230 7 2 2" xfId="19553" xr:uid="{00000000-0005-0000-0000-0000404C0000}"/>
    <cellStyle name="Normal 230 7 3" xfId="19554" xr:uid="{00000000-0005-0000-0000-0000414C0000}"/>
    <cellStyle name="Normal 230 8" xfId="19555" xr:uid="{00000000-0005-0000-0000-0000424C0000}"/>
    <cellStyle name="Normal 231" xfId="19556" xr:uid="{00000000-0005-0000-0000-0000434C0000}"/>
    <cellStyle name="Normal 231 2" xfId="19557" xr:uid="{00000000-0005-0000-0000-0000444C0000}"/>
    <cellStyle name="Normal 231 2 2" xfId="19558" xr:uid="{00000000-0005-0000-0000-0000454C0000}"/>
    <cellStyle name="Normal 231 2 2 2" xfId="19559" xr:uid="{00000000-0005-0000-0000-0000464C0000}"/>
    <cellStyle name="Normal 231 2 2 2 2" xfId="19560" xr:uid="{00000000-0005-0000-0000-0000474C0000}"/>
    <cellStyle name="Normal 231 2 2 3" xfId="19561" xr:uid="{00000000-0005-0000-0000-0000484C0000}"/>
    <cellStyle name="Normal 231 2 2 3 2" xfId="19562" xr:uid="{00000000-0005-0000-0000-0000494C0000}"/>
    <cellStyle name="Normal 231 2 2 3 2 2" xfId="19563" xr:uid="{00000000-0005-0000-0000-00004A4C0000}"/>
    <cellStyle name="Normal 231 2 2 3 3" xfId="19564" xr:uid="{00000000-0005-0000-0000-00004B4C0000}"/>
    <cellStyle name="Normal 231 2 2 4" xfId="19565" xr:uid="{00000000-0005-0000-0000-00004C4C0000}"/>
    <cellStyle name="Normal 231 2 2 4 2" xfId="19566" xr:uid="{00000000-0005-0000-0000-00004D4C0000}"/>
    <cellStyle name="Normal 231 2 2 4 2 2" xfId="19567" xr:uid="{00000000-0005-0000-0000-00004E4C0000}"/>
    <cellStyle name="Normal 231 2 2 4 3" xfId="19568" xr:uid="{00000000-0005-0000-0000-00004F4C0000}"/>
    <cellStyle name="Normal 231 2 2 5" xfId="19569" xr:uid="{00000000-0005-0000-0000-0000504C0000}"/>
    <cellStyle name="Normal 231 2 3" xfId="19570" xr:uid="{00000000-0005-0000-0000-0000514C0000}"/>
    <cellStyle name="Normal 231 2 3 2" xfId="19571" xr:uid="{00000000-0005-0000-0000-0000524C0000}"/>
    <cellStyle name="Normal 231 2 3 2 2" xfId="19572" xr:uid="{00000000-0005-0000-0000-0000534C0000}"/>
    <cellStyle name="Normal 231 2 3 2 2 2" xfId="19573" xr:uid="{00000000-0005-0000-0000-0000544C0000}"/>
    <cellStyle name="Normal 231 2 3 2 3" xfId="19574" xr:uid="{00000000-0005-0000-0000-0000554C0000}"/>
    <cellStyle name="Normal 231 2 3 2 3 2" xfId="19575" xr:uid="{00000000-0005-0000-0000-0000564C0000}"/>
    <cellStyle name="Normal 231 2 3 2 3 2 2" xfId="19576" xr:uid="{00000000-0005-0000-0000-0000574C0000}"/>
    <cellStyle name="Normal 231 2 3 2 3 3" xfId="19577" xr:uid="{00000000-0005-0000-0000-0000584C0000}"/>
    <cellStyle name="Normal 231 2 3 2 4" xfId="19578" xr:uid="{00000000-0005-0000-0000-0000594C0000}"/>
    <cellStyle name="Normal 231 2 3 3" xfId="19579" xr:uid="{00000000-0005-0000-0000-00005A4C0000}"/>
    <cellStyle name="Normal 231 2 3 3 2" xfId="19580" xr:uid="{00000000-0005-0000-0000-00005B4C0000}"/>
    <cellStyle name="Normal 231 2 3 3 2 2" xfId="19581" xr:uid="{00000000-0005-0000-0000-00005C4C0000}"/>
    <cellStyle name="Normal 231 2 3 3 3" xfId="19582" xr:uid="{00000000-0005-0000-0000-00005D4C0000}"/>
    <cellStyle name="Normal 231 2 3 4" xfId="19583" xr:uid="{00000000-0005-0000-0000-00005E4C0000}"/>
    <cellStyle name="Normal 231 2 3 4 2" xfId="19584" xr:uid="{00000000-0005-0000-0000-00005F4C0000}"/>
    <cellStyle name="Normal 231 2 3 4 2 2" xfId="19585" xr:uid="{00000000-0005-0000-0000-0000604C0000}"/>
    <cellStyle name="Normal 231 2 3 4 3" xfId="19586" xr:uid="{00000000-0005-0000-0000-0000614C0000}"/>
    <cellStyle name="Normal 231 2 3 5" xfId="19587" xr:uid="{00000000-0005-0000-0000-0000624C0000}"/>
    <cellStyle name="Normal 231 2 3 5 2" xfId="19588" xr:uid="{00000000-0005-0000-0000-0000634C0000}"/>
    <cellStyle name="Normal 231 2 3 5 2 2" xfId="19589" xr:uid="{00000000-0005-0000-0000-0000644C0000}"/>
    <cellStyle name="Normal 231 2 3 5 3" xfId="19590" xr:uid="{00000000-0005-0000-0000-0000654C0000}"/>
    <cellStyle name="Normal 231 2 3 6" xfId="19591" xr:uid="{00000000-0005-0000-0000-0000664C0000}"/>
    <cellStyle name="Normal 231 2 4" xfId="19592" xr:uid="{00000000-0005-0000-0000-0000674C0000}"/>
    <cellStyle name="Normal 231 2 4 2" xfId="19593" xr:uid="{00000000-0005-0000-0000-0000684C0000}"/>
    <cellStyle name="Normal 231 2 4 2 2" xfId="19594" xr:uid="{00000000-0005-0000-0000-0000694C0000}"/>
    <cellStyle name="Normal 231 2 4 3" xfId="19595" xr:uid="{00000000-0005-0000-0000-00006A4C0000}"/>
    <cellStyle name="Normal 231 2 5" xfId="19596" xr:uid="{00000000-0005-0000-0000-00006B4C0000}"/>
    <cellStyle name="Normal 231 2 5 2" xfId="19597" xr:uid="{00000000-0005-0000-0000-00006C4C0000}"/>
    <cellStyle name="Normal 231 2 5 2 2" xfId="19598" xr:uid="{00000000-0005-0000-0000-00006D4C0000}"/>
    <cellStyle name="Normal 231 2 5 3" xfId="19599" xr:uid="{00000000-0005-0000-0000-00006E4C0000}"/>
    <cellStyle name="Normal 231 2 6" xfId="19600" xr:uid="{00000000-0005-0000-0000-00006F4C0000}"/>
    <cellStyle name="Normal 231 2 6 2" xfId="19601" xr:uid="{00000000-0005-0000-0000-0000704C0000}"/>
    <cellStyle name="Normal 231 2 6 2 2" xfId="19602" xr:uid="{00000000-0005-0000-0000-0000714C0000}"/>
    <cellStyle name="Normal 231 2 6 3" xfId="19603" xr:uid="{00000000-0005-0000-0000-0000724C0000}"/>
    <cellStyle name="Normal 231 2 7" xfId="19604" xr:uid="{00000000-0005-0000-0000-0000734C0000}"/>
    <cellStyle name="Normal 231 3" xfId="19605" xr:uid="{00000000-0005-0000-0000-0000744C0000}"/>
    <cellStyle name="Normal 231 3 2" xfId="19606" xr:uid="{00000000-0005-0000-0000-0000754C0000}"/>
    <cellStyle name="Normal 231 3 2 2" xfId="19607" xr:uid="{00000000-0005-0000-0000-0000764C0000}"/>
    <cellStyle name="Normal 231 3 3" xfId="19608" xr:uid="{00000000-0005-0000-0000-0000774C0000}"/>
    <cellStyle name="Normal 231 3 3 2" xfId="19609" xr:uid="{00000000-0005-0000-0000-0000784C0000}"/>
    <cellStyle name="Normal 231 3 3 2 2" xfId="19610" xr:uid="{00000000-0005-0000-0000-0000794C0000}"/>
    <cellStyle name="Normal 231 3 3 3" xfId="19611" xr:uid="{00000000-0005-0000-0000-00007A4C0000}"/>
    <cellStyle name="Normal 231 3 4" xfId="19612" xr:uid="{00000000-0005-0000-0000-00007B4C0000}"/>
    <cellStyle name="Normal 231 3 4 2" xfId="19613" xr:uid="{00000000-0005-0000-0000-00007C4C0000}"/>
    <cellStyle name="Normal 231 3 4 2 2" xfId="19614" xr:uid="{00000000-0005-0000-0000-00007D4C0000}"/>
    <cellStyle name="Normal 231 3 4 3" xfId="19615" xr:uid="{00000000-0005-0000-0000-00007E4C0000}"/>
    <cellStyle name="Normal 231 3 5" xfId="19616" xr:uid="{00000000-0005-0000-0000-00007F4C0000}"/>
    <cellStyle name="Normal 231 4" xfId="19617" xr:uid="{00000000-0005-0000-0000-0000804C0000}"/>
    <cellStyle name="Normal 231 4 2" xfId="19618" xr:uid="{00000000-0005-0000-0000-0000814C0000}"/>
    <cellStyle name="Normal 231 4 2 2" xfId="19619" xr:uid="{00000000-0005-0000-0000-0000824C0000}"/>
    <cellStyle name="Normal 231 4 2 2 2" xfId="19620" xr:uid="{00000000-0005-0000-0000-0000834C0000}"/>
    <cellStyle name="Normal 231 4 2 3" xfId="19621" xr:uid="{00000000-0005-0000-0000-0000844C0000}"/>
    <cellStyle name="Normal 231 4 2 3 2" xfId="19622" xr:uid="{00000000-0005-0000-0000-0000854C0000}"/>
    <cellStyle name="Normal 231 4 2 3 2 2" xfId="19623" xr:uid="{00000000-0005-0000-0000-0000864C0000}"/>
    <cellStyle name="Normal 231 4 2 3 3" xfId="19624" xr:uid="{00000000-0005-0000-0000-0000874C0000}"/>
    <cellStyle name="Normal 231 4 2 4" xfId="19625" xr:uid="{00000000-0005-0000-0000-0000884C0000}"/>
    <cellStyle name="Normal 231 4 3" xfId="19626" xr:uid="{00000000-0005-0000-0000-0000894C0000}"/>
    <cellStyle name="Normal 231 4 3 2" xfId="19627" xr:uid="{00000000-0005-0000-0000-00008A4C0000}"/>
    <cellStyle name="Normal 231 4 3 2 2" xfId="19628" xr:uid="{00000000-0005-0000-0000-00008B4C0000}"/>
    <cellStyle name="Normal 231 4 3 3" xfId="19629" xr:uid="{00000000-0005-0000-0000-00008C4C0000}"/>
    <cellStyle name="Normal 231 4 4" xfId="19630" xr:uid="{00000000-0005-0000-0000-00008D4C0000}"/>
    <cellStyle name="Normal 231 4 4 2" xfId="19631" xr:uid="{00000000-0005-0000-0000-00008E4C0000}"/>
    <cellStyle name="Normal 231 4 4 2 2" xfId="19632" xr:uid="{00000000-0005-0000-0000-00008F4C0000}"/>
    <cellStyle name="Normal 231 4 4 3" xfId="19633" xr:uid="{00000000-0005-0000-0000-0000904C0000}"/>
    <cellStyle name="Normal 231 4 5" xfId="19634" xr:uid="{00000000-0005-0000-0000-0000914C0000}"/>
    <cellStyle name="Normal 231 4 5 2" xfId="19635" xr:uid="{00000000-0005-0000-0000-0000924C0000}"/>
    <cellStyle name="Normal 231 4 5 2 2" xfId="19636" xr:uid="{00000000-0005-0000-0000-0000934C0000}"/>
    <cellStyle name="Normal 231 4 5 3" xfId="19637" xr:uid="{00000000-0005-0000-0000-0000944C0000}"/>
    <cellStyle name="Normal 231 4 6" xfId="19638" xr:uid="{00000000-0005-0000-0000-0000954C0000}"/>
    <cellStyle name="Normal 231 5" xfId="19639" xr:uid="{00000000-0005-0000-0000-0000964C0000}"/>
    <cellStyle name="Normal 231 5 2" xfId="19640" xr:uid="{00000000-0005-0000-0000-0000974C0000}"/>
    <cellStyle name="Normal 231 5 2 2" xfId="19641" xr:uid="{00000000-0005-0000-0000-0000984C0000}"/>
    <cellStyle name="Normal 231 5 3" xfId="19642" xr:uid="{00000000-0005-0000-0000-0000994C0000}"/>
    <cellStyle name="Normal 231 6" xfId="19643" xr:uid="{00000000-0005-0000-0000-00009A4C0000}"/>
    <cellStyle name="Normal 231 6 2" xfId="19644" xr:uid="{00000000-0005-0000-0000-00009B4C0000}"/>
    <cellStyle name="Normal 231 6 2 2" xfId="19645" xr:uid="{00000000-0005-0000-0000-00009C4C0000}"/>
    <cellStyle name="Normal 231 6 3" xfId="19646" xr:uid="{00000000-0005-0000-0000-00009D4C0000}"/>
    <cellStyle name="Normal 231 7" xfId="19647" xr:uid="{00000000-0005-0000-0000-00009E4C0000}"/>
    <cellStyle name="Normal 231 7 2" xfId="19648" xr:uid="{00000000-0005-0000-0000-00009F4C0000}"/>
    <cellStyle name="Normal 231 7 2 2" xfId="19649" xr:uid="{00000000-0005-0000-0000-0000A04C0000}"/>
    <cellStyle name="Normal 231 7 3" xfId="19650" xr:uid="{00000000-0005-0000-0000-0000A14C0000}"/>
    <cellStyle name="Normal 231 8" xfId="19651" xr:uid="{00000000-0005-0000-0000-0000A24C0000}"/>
    <cellStyle name="Normal 232" xfId="19652" xr:uid="{00000000-0005-0000-0000-0000A34C0000}"/>
    <cellStyle name="Normal 232 2" xfId="19653" xr:uid="{00000000-0005-0000-0000-0000A44C0000}"/>
    <cellStyle name="Normal 232 2 2" xfId="19654" xr:uid="{00000000-0005-0000-0000-0000A54C0000}"/>
    <cellStyle name="Normal 232 2 2 2" xfId="19655" xr:uid="{00000000-0005-0000-0000-0000A64C0000}"/>
    <cellStyle name="Normal 232 2 2 2 2" xfId="19656" xr:uid="{00000000-0005-0000-0000-0000A74C0000}"/>
    <cellStyle name="Normal 232 2 2 3" xfId="19657" xr:uid="{00000000-0005-0000-0000-0000A84C0000}"/>
    <cellStyle name="Normal 232 2 2 3 2" xfId="19658" xr:uid="{00000000-0005-0000-0000-0000A94C0000}"/>
    <cellStyle name="Normal 232 2 2 3 2 2" xfId="19659" xr:uid="{00000000-0005-0000-0000-0000AA4C0000}"/>
    <cellStyle name="Normal 232 2 2 3 3" xfId="19660" xr:uid="{00000000-0005-0000-0000-0000AB4C0000}"/>
    <cellStyle name="Normal 232 2 2 4" xfId="19661" xr:uid="{00000000-0005-0000-0000-0000AC4C0000}"/>
    <cellStyle name="Normal 232 2 2 4 2" xfId="19662" xr:uid="{00000000-0005-0000-0000-0000AD4C0000}"/>
    <cellStyle name="Normal 232 2 2 4 2 2" xfId="19663" xr:uid="{00000000-0005-0000-0000-0000AE4C0000}"/>
    <cellStyle name="Normal 232 2 2 4 3" xfId="19664" xr:uid="{00000000-0005-0000-0000-0000AF4C0000}"/>
    <cellStyle name="Normal 232 2 2 5" xfId="19665" xr:uid="{00000000-0005-0000-0000-0000B04C0000}"/>
    <cellStyle name="Normal 232 2 3" xfId="19666" xr:uid="{00000000-0005-0000-0000-0000B14C0000}"/>
    <cellStyle name="Normal 232 2 3 2" xfId="19667" xr:uid="{00000000-0005-0000-0000-0000B24C0000}"/>
    <cellStyle name="Normal 232 2 3 2 2" xfId="19668" xr:uid="{00000000-0005-0000-0000-0000B34C0000}"/>
    <cellStyle name="Normal 232 2 3 2 2 2" xfId="19669" xr:uid="{00000000-0005-0000-0000-0000B44C0000}"/>
    <cellStyle name="Normal 232 2 3 2 3" xfId="19670" xr:uid="{00000000-0005-0000-0000-0000B54C0000}"/>
    <cellStyle name="Normal 232 2 3 2 3 2" xfId="19671" xr:uid="{00000000-0005-0000-0000-0000B64C0000}"/>
    <cellStyle name="Normal 232 2 3 2 3 2 2" xfId="19672" xr:uid="{00000000-0005-0000-0000-0000B74C0000}"/>
    <cellStyle name="Normal 232 2 3 2 3 3" xfId="19673" xr:uid="{00000000-0005-0000-0000-0000B84C0000}"/>
    <cellStyle name="Normal 232 2 3 2 4" xfId="19674" xr:uid="{00000000-0005-0000-0000-0000B94C0000}"/>
    <cellStyle name="Normal 232 2 3 3" xfId="19675" xr:uid="{00000000-0005-0000-0000-0000BA4C0000}"/>
    <cellStyle name="Normal 232 2 3 3 2" xfId="19676" xr:uid="{00000000-0005-0000-0000-0000BB4C0000}"/>
    <cellStyle name="Normal 232 2 3 3 2 2" xfId="19677" xr:uid="{00000000-0005-0000-0000-0000BC4C0000}"/>
    <cellStyle name="Normal 232 2 3 3 3" xfId="19678" xr:uid="{00000000-0005-0000-0000-0000BD4C0000}"/>
    <cellStyle name="Normal 232 2 3 4" xfId="19679" xr:uid="{00000000-0005-0000-0000-0000BE4C0000}"/>
    <cellStyle name="Normal 232 2 3 4 2" xfId="19680" xr:uid="{00000000-0005-0000-0000-0000BF4C0000}"/>
    <cellStyle name="Normal 232 2 3 4 2 2" xfId="19681" xr:uid="{00000000-0005-0000-0000-0000C04C0000}"/>
    <cellStyle name="Normal 232 2 3 4 3" xfId="19682" xr:uid="{00000000-0005-0000-0000-0000C14C0000}"/>
    <cellStyle name="Normal 232 2 3 5" xfId="19683" xr:uid="{00000000-0005-0000-0000-0000C24C0000}"/>
    <cellStyle name="Normal 232 2 3 5 2" xfId="19684" xr:uid="{00000000-0005-0000-0000-0000C34C0000}"/>
    <cellStyle name="Normal 232 2 3 5 2 2" xfId="19685" xr:uid="{00000000-0005-0000-0000-0000C44C0000}"/>
    <cellStyle name="Normal 232 2 3 5 3" xfId="19686" xr:uid="{00000000-0005-0000-0000-0000C54C0000}"/>
    <cellStyle name="Normal 232 2 3 6" xfId="19687" xr:uid="{00000000-0005-0000-0000-0000C64C0000}"/>
    <cellStyle name="Normal 232 2 4" xfId="19688" xr:uid="{00000000-0005-0000-0000-0000C74C0000}"/>
    <cellStyle name="Normal 232 2 4 2" xfId="19689" xr:uid="{00000000-0005-0000-0000-0000C84C0000}"/>
    <cellStyle name="Normal 232 2 4 2 2" xfId="19690" xr:uid="{00000000-0005-0000-0000-0000C94C0000}"/>
    <cellStyle name="Normal 232 2 4 3" xfId="19691" xr:uid="{00000000-0005-0000-0000-0000CA4C0000}"/>
    <cellStyle name="Normal 232 2 5" xfId="19692" xr:uid="{00000000-0005-0000-0000-0000CB4C0000}"/>
    <cellStyle name="Normal 232 2 5 2" xfId="19693" xr:uid="{00000000-0005-0000-0000-0000CC4C0000}"/>
    <cellStyle name="Normal 232 2 5 2 2" xfId="19694" xr:uid="{00000000-0005-0000-0000-0000CD4C0000}"/>
    <cellStyle name="Normal 232 2 5 3" xfId="19695" xr:uid="{00000000-0005-0000-0000-0000CE4C0000}"/>
    <cellStyle name="Normal 232 2 6" xfId="19696" xr:uid="{00000000-0005-0000-0000-0000CF4C0000}"/>
    <cellStyle name="Normal 232 2 6 2" xfId="19697" xr:uid="{00000000-0005-0000-0000-0000D04C0000}"/>
    <cellStyle name="Normal 232 2 6 2 2" xfId="19698" xr:uid="{00000000-0005-0000-0000-0000D14C0000}"/>
    <cellStyle name="Normal 232 2 6 3" xfId="19699" xr:uid="{00000000-0005-0000-0000-0000D24C0000}"/>
    <cellStyle name="Normal 232 2 7" xfId="19700" xr:uid="{00000000-0005-0000-0000-0000D34C0000}"/>
    <cellStyle name="Normal 232 3" xfId="19701" xr:uid="{00000000-0005-0000-0000-0000D44C0000}"/>
    <cellStyle name="Normal 232 3 2" xfId="19702" xr:uid="{00000000-0005-0000-0000-0000D54C0000}"/>
    <cellStyle name="Normal 232 3 2 2" xfId="19703" xr:uid="{00000000-0005-0000-0000-0000D64C0000}"/>
    <cellStyle name="Normal 232 3 3" xfId="19704" xr:uid="{00000000-0005-0000-0000-0000D74C0000}"/>
    <cellStyle name="Normal 232 3 3 2" xfId="19705" xr:uid="{00000000-0005-0000-0000-0000D84C0000}"/>
    <cellStyle name="Normal 232 3 3 2 2" xfId="19706" xr:uid="{00000000-0005-0000-0000-0000D94C0000}"/>
    <cellStyle name="Normal 232 3 3 3" xfId="19707" xr:uid="{00000000-0005-0000-0000-0000DA4C0000}"/>
    <cellStyle name="Normal 232 3 4" xfId="19708" xr:uid="{00000000-0005-0000-0000-0000DB4C0000}"/>
    <cellStyle name="Normal 232 3 4 2" xfId="19709" xr:uid="{00000000-0005-0000-0000-0000DC4C0000}"/>
    <cellStyle name="Normal 232 3 4 2 2" xfId="19710" xr:uid="{00000000-0005-0000-0000-0000DD4C0000}"/>
    <cellStyle name="Normal 232 3 4 3" xfId="19711" xr:uid="{00000000-0005-0000-0000-0000DE4C0000}"/>
    <cellStyle name="Normal 232 3 5" xfId="19712" xr:uid="{00000000-0005-0000-0000-0000DF4C0000}"/>
    <cellStyle name="Normal 232 4" xfId="19713" xr:uid="{00000000-0005-0000-0000-0000E04C0000}"/>
    <cellStyle name="Normal 232 4 2" xfId="19714" xr:uid="{00000000-0005-0000-0000-0000E14C0000}"/>
    <cellStyle name="Normal 232 4 2 2" xfId="19715" xr:uid="{00000000-0005-0000-0000-0000E24C0000}"/>
    <cellStyle name="Normal 232 4 2 2 2" xfId="19716" xr:uid="{00000000-0005-0000-0000-0000E34C0000}"/>
    <cellStyle name="Normal 232 4 2 3" xfId="19717" xr:uid="{00000000-0005-0000-0000-0000E44C0000}"/>
    <cellStyle name="Normal 232 4 2 3 2" xfId="19718" xr:uid="{00000000-0005-0000-0000-0000E54C0000}"/>
    <cellStyle name="Normal 232 4 2 3 2 2" xfId="19719" xr:uid="{00000000-0005-0000-0000-0000E64C0000}"/>
    <cellStyle name="Normal 232 4 2 3 3" xfId="19720" xr:uid="{00000000-0005-0000-0000-0000E74C0000}"/>
    <cellStyle name="Normal 232 4 2 4" xfId="19721" xr:uid="{00000000-0005-0000-0000-0000E84C0000}"/>
    <cellStyle name="Normal 232 4 3" xfId="19722" xr:uid="{00000000-0005-0000-0000-0000E94C0000}"/>
    <cellStyle name="Normal 232 4 3 2" xfId="19723" xr:uid="{00000000-0005-0000-0000-0000EA4C0000}"/>
    <cellStyle name="Normal 232 4 3 2 2" xfId="19724" xr:uid="{00000000-0005-0000-0000-0000EB4C0000}"/>
    <cellStyle name="Normal 232 4 3 3" xfId="19725" xr:uid="{00000000-0005-0000-0000-0000EC4C0000}"/>
    <cellStyle name="Normal 232 4 4" xfId="19726" xr:uid="{00000000-0005-0000-0000-0000ED4C0000}"/>
    <cellStyle name="Normal 232 4 4 2" xfId="19727" xr:uid="{00000000-0005-0000-0000-0000EE4C0000}"/>
    <cellStyle name="Normal 232 4 4 2 2" xfId="19728" xr:uid="{00000000-0005-0000-0000-0000EF4C0000}"/>
    <cellStyle name="Normal 232 4 4 3" xfId="19729" xr:uid="{00000000-0005-0000-0000-0000F04C0000}"/>
    <cellStyle name="Normal 232 4 5" xfId="19730" xr:uid="{00000000-0005-0000-0000-0000F14C0000}"/>
    <cellStyle name="Normal 232 4 5 2" xfId="19731" xr:uid="{00000000-0005-0000-0000-0000F24C0000}"/>
    <cellStyle name="Normal 232 4 5 2 2" xfId="19732" xr:uid="{00000000-0005-0000-0000-0000F34C0000}"/>
    <cellStyle name="Normal 232 4 5 3" xfId="19733" xr:uid="{00000000-0005-0000-0000-0000F44C0000}"/>
    <cellStyle name="Normal 232 4 6" xfId="19734" xr:uid="{00000000-0005-0000-0000-0000F54C0000}"/>
    <cellStyle name="Normal 232 5" xfId="19735" xr:uid="{00000000-0005-0000-0000-0000F64C0000}"/>
    <cellStyle name="Normal 232 5 2" xfId="19736" xr:uid="{00000000-0005-0000-0000-0000F74C0000}"/>
    <cellStyle name="Normal 232 5 2 2" xfId="19737" xr:uid="{00000000-0005-0000-0000-0000F84C0000}"/>
    <cellStyle name="Normal 232 5 3" xfId="19738" xr:uid="{00000000-0005-0000-0000-0000F94C0000}"/>
    <cellStyle name="Normal 232 6" xfId="19739" xr:uid="{00000000-0005-0000-0000-0000FA4C0000}"/>
    <cellStyle name="Normal 232 6 2" xfId="19740" xr:uid="{00000000-0005-0000-0000-0000FB4C0000}"/>
    <cellStyle name="Normal 232 6 2 2" xfId="19741" xr:uid="{00000000-0005-0000-0000-0000FC4C0000}"/>
    <cellStyle name="Normal 232 6 3" xfId="19742" xr:uid="{00000000-0005-0000-0000-0000FD4C0000}"/>
    <cellStyle name="Normal 232 7" xfId="19743" xr:uid="{00000000-0005-0000-0000-0000FE4C0000}"/>
    <cellStyle name="Normal 232 7 2" xfId="19744" xr:uid="{00000000-0005-0000-0000-0000FF4C0000}"/>
    <cellStyle name="Normal 232 7 2 2" xfId="19745" xr:uid="{00000000-0005-0000-0000-0000004D0000}"/>
    <cellStyle name="Normal 232 7 3" xfId="19746" xr:uid="{00000000-0005-0000-0000-0000014D0000}"/>
    <cellStyle name="Normal 232 8" xfId="19747" xr:uid="{00000000-0005-0000-0000-0000024D0000}"/>
    <cellStyle name="Normal 233" xfId="19748" xr:uid="{00000000-0005-0000-0000-0000034D0000}"/>
    <cellStyle name="Normal 233 2" xfId="19749" xr:uid="{00000000-0005-0000-0000-0000044D0000}"/>
    <cellStyle name="Normal 233 2 2" xfId="19750" xr:uid="{00000000-0005-0000-0000-0000054D0000}"/>
    <cellStyle name="Normal 233 2 2 2" xfId="19751" xr:uid="{00000000-0005-0000-0000-0000064D0000}"/>
    <cellStyle name="Normal 233 2 2 2 2" xfId="19752" xr:uid="{00000000-0005-0000-0000-0000074D0000}"/>
    <cellStyle name="Normal 233 2 2 3" xfId="19753" xr:uid="{00000000-0005-0000-0000-0000084D0000}"/>
    <cellStyle name="Normal 233 2 2 3 2" xfId="19754" xr:uid="{00000000-0005-0000-0000-0000094D0000}"/>
    <cellStyle name="Normal 233 2 2 3 2 2" xfId="19755" xr:uid="{00000000-0005-0000-0000-00000A4D0000}"/>
    <cellStyle name="Normal 233 2 2 3 3" xfId="19756" xr:uid="{00000000-0005-0000-0000-00000B4D0000}"/>
    <cellStyle name="Normal 233 2 2 4" xfId="19757" xr:uid="{00000000-0005-0000-0000-00000C4D0000}"/>
    <cellStyle name="Normal 233 2 2 4 2" xfId="19758" xr:uid="{00000000-0005-0000-0000-00000D4D0000}"/>
    <cellStyle name="Normal 233 2 2 4 2 2" xfId="19759" xr:uid="{00000000-0005-0000-0000-00000E4D0000}"/>
    <cellStyle name="Normal 233 2 2 4 3" xfId="19760" xr:uid="{00000000-0005-0000-0000-00000F4D0000}"/>
    <cellStyle name="Normal 233 2 2 5" xfId="19761" xr:uid="{00000000-0005-0000-0000-0000104D0000}"/>
    <cellStyle name="Normal 233 2 3" xfId="19762" xr:uid="{00000000-0005-0000-0000-0000114D0000}"/>
    <cellStyle name="Normal 233 2 3 2" xfId="19763" xr:uid="{00000000-0005-0000-0000-0000124D0000}"/>
    <cellStyle name="Normal 233 2 3 2 2" xfId="19764" xr:uid="{00000000-0005-0000-0000-0000134D0000}"/>
    <cellStyle name="Normal 233 2 3 2 2 2" xfId="19765" xr:uid="{00000000-0005-0000-0000-0000144D0000}"/>
    <cellStyle name="Normal 233 2 3 2 3" xfId="19766" xr:uid="{00000000-0005-0000-0000-0000154D0000}"/>
    <cellStyle name="Normal 233 2 3 2 3 2" xfId="19767" xr:uid="{00000000-0005-0000-0000-0000164D0000}"/>
    <cellStyle name="Normal 233 2 3 2 3 2 2" xfId="19768" xr:uid="{00000000-0005-0000-0000-0000174D0000}"/>
    <cellStyle name="Normal 233 2 3 2 3 3" xfId="19769" xr:uid="{00000000-0005-0000-0000-0000184D0000}"/>
    <cellStyle name="Normal 233 2 3 2 4" xfId="19770" xr:uid="{00000000-0005-0000-0000-0000194D0000}"/>
    <cellStyle name="Normal 233 2 3 3" xfId="19771" xr:uid="{00000000-0005-0000-0000-00001A4D0000}"/>
    <cellStyle name="Normal 233 2 3 3 2" xfId="19772" xr:uid="{00000000-0005-0000-0000-00001B4D0000}"/>
    <cellStyle name="Normal 233 2 3 3 2 2" xfId="19773" xr:uid="{00000000-0005-0000-0000-00001C4D0000}"/>
    <cellStyle name="Normal 233 2 3 3 3" xfId="19774" xr:uid="{00000000-0005-0000-0000-00001D4D0000}"/>
    <cellStyle name="Normal 233 2 3 4" xfId="19775" xr:uid="{00000000-0005-0000-0000-00001E4D0000}"/>
    <cellStyle name="Normal 233 2 3 4 2" xfId="19776" xr:uid="{00000000-0005-0000-0000-00001F4D0000}"/>
    <cellStyle name="Normal 233 2 3 4 2 2" xfId="19777" xr:uid="{00000000-0005-0000-0000-0000204D0000}"/>
    <cellStyle name="Normal 233 2 3 4 3" xfId="19778" xr:uid="{00000000-0005-0000-0000-0000214D0000}"/>
    <cellStyle name="Normal 233 2 3 5" xfId="19779" xr:uid="{00000000-0005-0000-0000-0000224D0000}"/>
    <cellStyle name="Normal 233 2 3 5 2" xfId="19780" xr:uid="{00000000-0005-0000-0000-0000234D0000}"/>
    <cellStyle name="Normal 233 2 3 5 2 2" xfId="19781" xr:uid="{00000000-0005-0000-0000-0000244D0000}"/>
    <cellStyle name="Normal 233 2 3 5 3" xfId="19782" xr:uid="{00000000-0005-0000-0000-0000254D0000}"/>
    <cellStyle name="Normal 233 2 3 6" xfId="19783" xr:uid="{00000000-0005-0000-0000-0000264D0000}"/>
    <cellStyle name="Normal 233 2 4" xfId="19784" xr:uid="{00000000-0005-0000-0000-0000274D0000}"/>
    <cellStyle name="Normal 233 2 4 2" xfId="19785" xr:uid="{00000000-0005-0000-0000-0000284D0000}"/>
    <cellStyle name="Normal 233 2 4 2 2" xfId="19786" xr:uid="{00000000-0005-0000-0000-0000294D0000}"/>
    <cellStyle name="Normal 233 2 4 3" xfId="19787" xr:uid="{00000000-0005-0000-0000-00002A4D0000}"/>
    <cellStyle name="Normal 233 2 5" xfId="19788" xr:uid="{00000000-0005-0000-0000-00002B4D0000}"/>
    <cellStyle name="Normal 233 2 5 2" xfId="19789" xr:uid="{00000000-0005-0000-0000-00002C4D0000}"/>
    <cellStyle name="Normal 233 2 5 2 2" xfId="19790" xr:uid="{00000000-0005-0000-0000-00002D4D0000}"/>
    <cellStyle name="Normal 233 2 5 3" xfId="19791" xr:uid="{00000000-0005-0000-0000-00002E4D0000}"/>
    <cellStyle name="Normal 233 2 6" xfId="19792" xr:uid="{00000000-0005-0000-0000-00002F4D0000}"/>
    <cellStyle name="Normal 233 2 6 2" xfId="19793" xr:uid="{00000000-0005-0000-0000-0000304D0000}"/>
    <cellStyle name="Normal 233 2 6 2 2" xfId="19794" xr:uid="{00000000-0005-0000-0000-0000314D0000}"/>
    <cellStyle name="Normal 233 2 6 3" xfId="19795" xr:uid="{00000000-0005-0000-0000-0000324D0000}"/>
    <cellStyle name="Normal 233 2 7" xfId="19796" xr:uid="{00000000-0005-0000-0000-0000334D0000}"/>
    <cellStyle name="Normal 233 3" xfId="19797" xr:uid="{00000000-0005-0000-0000-0000344D0000}"/>
    <cellStyle name="Normal 233 3 2" xfId="19798" xr:uid="{00000000-0005-0000-0000-0000354D0000}"/>
    <cellStyle name="Normal 233 3 2 2" xfId="19799" xr:uid="{00000000-0005-0000-0000-0000364D0000}"/>
    <cellStyle name="Normal 233 3 3" xfId="19800" xr:uid="{00000000-0005-0000-0000-0000374D0000}"/>
    <cellStyle name="Normal 233 3 3 2" xfId="19801" xr:uid="{00000000-0005-0000-0000-0000384D0000}"/>
    <cellStyle name="Normal 233 3 3 2 2" xfId="19802" xr:uid="{00000000-0005-0000-0000-0000394D0000}"/>
    <cellStyle name="Normal 233 3 3 3" xfId="19803" xr:uid="{00000000-0005-0000-0000-00003A4D0000}"/>
    <cellStyle name="Normal 233 3 4" xfId="19804" xr:uid="{00000000-0005-0000-0000-00003B4D0000}"/>
    <cellStyle name="Normal 233 3 4 2" xfId="19805" xr:uid="{00000000-0005-0000-0000-00003C4D0000}"/>
    <cellStyle name="Normal 233 3 4 2 2" xfId="19806" xr:uid="{00000000-0005-0000-0000-00003D4D0000}"/>
    <cellStyle name="Normal 233 3 4 3" xfId="19807" xr:uid="{00000000-0005-0000-0000-00003E4D0000}"/>
    <cellStyle name="Normal 233 3 5" xfId="19808" xr:uid="{00000000-0005-0000-0000-00003F4D0000}"/>
    <cellStyle name="Normal 233 4" xfId="19809" xr:uid="{00000000-0005-0000-0000-0000404D0000}"/>
    <cellStyle name="Normal 233 4 2" xfId="19810" xr:uid="{00000000-0005-0000-0000-0000414D0000}"/>
    <cellStyle name="Normal 233 4 2 2" xfId="19811" xr:uid="{00000000-0005-0000-0000-0000424D0000}"/>
    <cellStyle name="Normal 233 4 2 2 2" xfId="19812" xr:uid="{00000000-0005-0000-0000-0000434D0000}"/>
    <cellStyle name="Normal 233 4 2 3" xfId="19813" xr:uid="{00000000-0005-0000-0000-0000444D0000}"/>
    <cellStyle name="Normal 233 4 2 3 2" xfId="19814" xr:uid="{00000000-0005-0000-0000-0000454D0000}"/>
    <cellStyle name="Normal 233 4 2 3 2 2" xfId="19815" xr:uid="{00000000-0005-0000-0000-0000464D0000}"/>
    <cellStyle name="Normal 233 4 2 3 3" xfId="19816" xr:uid="{00000000-0005-0000-0000-0000474D0000}"/>
    <cellStyle name="Normal 233 4 2 4" xfId="19817" xr:uid="{00000000-0005-0000-0000-0000484D0000}"/>
    <cellStyle name="Normal 233 4 3" xfId="19818" xr:uid="{00000000-0005-0000-0000-0000494D0000}"/>
    <cellStyle name="Normal 233 4 3 2" xfId="19819" xr:uid="{00000000-0005-0000-0000-00004A4D0000}"/>
    <cellStyle name="Normal 233 4 3 2 2" xfId="19820" xr:uid="{00000000-0005-0000-0000-00004B4D0000}"/>
    <cellStyle name="Normal 233 4 3 3" xfId="19821" xr:uid="{00000000-0005-0000-0000-00004C4D0000}"/>
    <cellStyle name="Normal 233 4 4" xfId="19822" xr:uid="{00000000-0005-0000-0000-00004D4D0000}"/>
    <cellStyle name="Normal 233 4 4 2" xfId="19823" xr:uid="{00000000-0005-0000-0000-00004E4D0000}"/>
    <cellStyle name="Normal 233 4 4 2 2" xfId="19824" xr:uid="{00000000-0005-0000-0000-00004F4D0000}"/>
    <cellStyle name="Normal 233 4 4 3" xfId="19825" xr:uid="{00000000-0005-0000-0000-0000504D0000}"/>
    <cellStyle name="Normal 233 4 5" xfId="19826" xr:uid="{00000000-0005-0000-0000-0000514D0000}"/>
    <cellStyle name="Normal 233 4 5 2" xfId="19827" xr:uid="{00000000-0005-0000-0000-0000524D0000}"/>
    <cellStyle name="Normal 233 4 5 2 2" xfId="19828" xr:uid="{00000000-0005-0000-0000-0000534D0000}"/>
    <cellStyle name="Normal 233 4 5 3" xfId="19829" xr:uid="{00000000-0005-0000-0000-0000544D0000}"/>
    <cellStyle name="Normal 233 4 6" xfId="19830" xr:uid="{00000000-0005-0000-0000-0000554D0000}"/>
    <cellStyle name="Normal 233 5" xfId="19831" xr:uid="{00000000-0005-0000-0000-0000564D0000}"/>
    <cellStyle name="Normal 233 5 2" xfId="19832" xr:uid="{00000000-0005-0000-0000-0000574D0000}"/>
    <cellStyle name="Normal 233 5 2 2" xfId="19833" xr:uid="{00000000-0005-0000-0000-0000584D0000}"/>
    <cellStyle name="Normal 233 5 3" xfId="19834" xr:uid="{00000000-0005-0000-0000-0000594D0000}"/>
    <cellStyle name="Normal 233 6" xfId="19835" xr:uid="{00000000-0005-0000-0000-00005A4D0000}"/>
    <cellStyle name="Normal 233 6 2" xfId="19836" xr:uid="{00000000-0005-0000-0000-00005B4D0000}"/>
    <cellStyle name="Normal 233 6 2 2" xfId="19837" xr:uid="{00000000-0005-0000-0000-00005C4D0000}"/>
    <cellStyle name="Normal 233 6 3" xfId="19838" xr:uid="{00000000-0005-0000-0000-00005D4D0000}"/>
    <cellStyle name="Normal 233 7" xfId="19839" xr:uid="{00000000-0005-0000-0000-00005E4D0000}"/>
    <cellStyle name="Normal 233 7 2" xfId="19840" xr:uid="{00000000-0005-0000-0000-00005F4D0000}"/>
    <cellStyle name="Normal 233 7 2 2" xfId="19841" xr:uid="{00000000-0005-0000-0000-0000604D0000}"/>
    <cellStyle name="Normal 233 7 3" xfId="19842" xr:uid="{00000000-0005-0000-0000-0000614D0000}"/>
    <cellStyle name="Normal 233 8" xfId="19843" xr:uid="{00000000-0005-0000-0000-0000624D0000}"/>
    <cellStyle name="Normal 234" xfId="19844" xr:uid="{00000000-0005-0000-0000-0000634D0000}"/>
    <cellStyle name="Normal 234 2" xfId="19845" xr:uid="{00000000-0005-0000-0000-0000644D0000}"/>
    <cellStyle name="Normal 234 2 2" xfId="19846" xr:uid="{00000000-0005-0000-0000-0000654D0000}"/>
    <cellStyle name="Normal 234 2 2 2" xfId="19847" xr:uid="{00000000-0005-0000-0000-0000664D0000}"/>
    <cellStyle name="Normal 234 2 2 2 2" xfId="19848" xr:uid="{00000000-0005-0000-0000-0000674D0000}"/>
    <cellStyle name="Normal 234 2 2 3" xfId="19849" xr:uid="{00000000-0005-0000-0000-0000684D0000}"/>
    <cellStyle name="Normal 234 2 2 3 2" xfId="19850" xr:uid="{00000000-0005-0000-0000-0000694D0000}"/>
    <cellStyle name="Normal 234 2 2 3 2 2" xfId="19851" xr:uid="{00000000-0005-0000-0000-00006A4D0000}"/>
    <cellStyle name="Normal 234 2 2 3 3" xfId="19852" xr:uid="{00000000-0005-0000-0000-00006B4D0000}"/>
    <cellStyle name="Normal 234 2 2 4" xfId="19853" xr:uid="{00000000-0005-0000-0000-00006C4D0000}"/>
    <cellStyle name="Normal 234 2 2 4 2" xfId="19854" xr:uid="{00000000-0005-0000-0000-00006D4D0000}"/>
    <cellStyle name="Normal 234 2 2 4 2 2" xfId="19855" xr:uid="{00000000-0005-0000-0000-00006E4D0000}"/>
    <cellStyle name="Normal 234 2 2 4 3" xfId="19856" xr:uid="{00000000-0005-0000-0000-00006F4D0000}"/>
    <cellStyle name="Normal 234 2 2 5" xfId="19857" xr:uid="{00000000-0005-0000-0000-0000704D0000}"/>
    <cellStyle name="Normal 234 2 3" xfId="19858" xr:uid="{00000000-0005-0000-0000-0000714D0000}"/>
    <cellStyle name="Normal 234 2 3 2" xfId="19859" xr:uid="{00000000-0005-0000-0000-0000724D0000}"/>
    <cellStyle name="Normal 234 2 3 2 2" xfId="19860" xr:uid="{00000000-0005-0000-0000-0000734D0000}"/>
    <cellStyle name="Normal 234 2 3 2 2 2" xfId="19861" xr:uid="{00000000-0005-0000-0000-0000744D0000}"/>
    <cellStyle name="Normal 234 2 3 2 3" xfId="19862" xr:uid="{00000000-0005-0000-0000-0000754D0000}"/>
    <cellStyle name="Normal 234 2 3 2 3 2" xfId="19863" xr:uid="{00000000-0005-0000-0000-0000764D0000}"/>
    <cellStyle name="Normal 234 2 3 2 3 2 2" xfId="19864" xr:uid="{00000000-0005-0000-0000-0000774D0000}"/>
    <cellStyle name="Normal 234 2 3 2 3 3" xfId="19865" xr:uid="{00000000-0005-0000-0000-0000784D0000}"/>
    <cellStyle name="Normal 234 2 3 2 4" xfId="19866" xr:uid="{00000000-0005-0000-0000-0000794D0000}"/>
    <cellStyle name="Normal 234 2 3 3" xfId="19867" xr:uid="{00000000-0005-0000-0000-00007A4D0000}"/>
    <cellStyle name="Normal 234 2 3 3 2" xfId="19868" xr:uid="{00000000-0005-0000-0000-00007B4D0000}"/>
    <cellStyle name="Normal 234 2 3 3 2 2" xfId="19869" xr:uid="{00000000-0005-0000-0000-00007C4D0000}"/>
    <cellStyle name="Normal 234 2 3 3 3" xfId="19870" xr:uid="{00000000-0005-0000-0000-00007D4D0000}"/>
    <cellStyle name="Normal 234 2 3 4" xfId="19871" xr:uid="{00000000-0005-0000-0000-00007E4D0000}"/>
    <cellStyle name="Normal 234 2 3 4 2" xfId="19872" xr:uid="{00000000-0005-0000-0000-00007F4D0000}"/>
    <cellStyle name="Normal 234 2 3 4 2 2" xfId="19873" xr:uid="{00000000-0005-0000-0000-0000804D0000}"/>
    <cellStyle name="Normal 234 2 3 4 3" xfId="19874" xr:uid="{00000000-0005-0000-0000-0000814D0000}"/>
    <cellStyle name="Normal 234 2 3 5" xfId="19875" xr:uid="{00000000-0005-0000-0000-0000824D0000}"/>
    <cellStyle name="Normal 234 2 3 5 2" xfId="19876" xr:uid="{00000000-0005-0000-0000-0000834D0000}"/>
    <cellStyle name="Normal 234 2 3 5 2 2" xfId="19877" xr:uid="{00000000-0005-0000-0000-0000844D0000}"/>
    <cellStyle name="Normal 234 2 3 5 3" xfId="19878" xr:uid="{00000000-0005-0000-0000-0000854D0000}"/>
    <cellStyle name="Normal 234 2 3 6" xfId="19879" xr:uid="{00000000-0005-0000-0000-0000864D0000}"/>
    <cellStyle name="Normal 234 2 4" xfId="19880" xr:uid="{00000000-0005-0000-0000-0000874D0000}"/>
    <cellStyle name="Normal 234 2 4 2" xfId="19881" xr:uid="{00000000-0005-0000-0000-0000884D0000}"/>
    <cellStyle name="Normal 234 2 4 2 2" xfId="19882" xr:uid="{00000000-0005-0000-0000-0000894D0000}"/>
    <cellStyle name="Normal 234 2 4 3" xfId="19883" xr:uid="{00000000-0005-0000-0000-00008A4D0000}"/>
    <cellStyle name="Normal 234 2 5" xfId="19884" xr:uid="{00000000-0005-0000-0000-00008B4D0000}"/>
    <cellStyle name="Normal 234 2 5 2" xfId="19885" xr:uid="{00000000-0005-0000-0000-00008C4D0000}"/>
    <cellStyle name="Normal 234 2 5 2 2" xfId="19886" xr:uid="{00000000-0005-0000-0000-00008D4D0000}"/>
    <cellStyle name="Normal 234 2 5 3" xfId="19887" xr:uid="{00000000-0005-0000-0000-00008E4D0000}"/>
    <cellStyle name="Normal 234 2 6" xfId="19888" xr:uid="{00000000-0005-0000-0000-00008F4D0000}"/>
    <cellStyle name="Normal 234 2 6 2" xfId="19889" xr:uid="{00000000-0005-0000-0000-0000904D0000}"/>
    <cellStyle name="Normal 234 2 6 2 2" xfId="19890" xr:uid="{00000000-0005-0000-0000-0000914D0000}"/>
    <cellStyle name="Normal 234 2 6 3" xfId="19891" xr:uid="{00000000-0005-0000-0000-0000924D0000}"/>
    <cellStyle name="Normal 234 2 7" xfId="19892" xr:uid="{00000000-0005-0000-0000-0000934D0000}"/>
    <cellStyle name="Normal 234 3" xfId="19893" xr:uid="{00000000-0005-0000-0000-0000944D0000}"/>
    <cellStyle name="Normal 234 3 2" xfId="19894" xr:uid="{00000000-0005-0000-0000-0000954D0000}"/>
    <cellStyle name="Normal 234 3 2 2" xfId="19895" xr:uid="{00000000-0005-0000-0000-0000964D0000}"/>
    <cellStyle name="Normal 234 3 3" xfId="19896" xr:uid="{00000000-0005-0000-0000-0000974D0000}"/>
    <cellStyle name="Normal 234 3 3 2" xfId="19897" xr:uid="{00000000-0005-0000-0000-0000984D0000}"/>
    <cellStyle name="Normal 234 3 3 2 2" xfId="19898" xr:uid="{00000000-0005-0000-0000-0000994D0000}"/>
    <cellStyle name="Normal 234 3 3 3" xfId="19899" xr:uid="{00000000-0005-0000-0000-00009A4D0000}"/>
    <cellStyle name="Normal 234 3 4" xfId="19900" xr:uid="{00000000-0005-0000-0000-00009B4D0000}"/>
    <cellStyle name="Normal 234 3 4 2" xfId="19901" xr:uid="{00000000-0005-0000-0000-00009C4D0000}"/>
    <cellStyle name="Normal 234 3 4 2 2" xfId="19902" xr:uid="{00000000-0005-0000-0000-00009D4D0000}"/>
    <cellStyle name="Normal 234 3 4 3" xfId="19903" xr:uid="{00000000-0005-0000-0000-00009E4D0000}"/>
    <cellStyle name="Normal 234 3 5" xfId="19904" xr:uid="{00000000-0005-0000-0000-00009F4D0000}"/>
    <cellStyle name="Normal 234 4" xfId="19905" xr:uid="{00000000-0005-0000-0000-0000A04D0000}"/>
    <cellStyle name="Normal 234 4 2" xfId="19906" xr:uid="{00000000-0005-0000-0000-0000A14D0000}"/>
    <cellStyle name="Normal 234 4 2 2" xfId="19907" xr:uid="{00000000-0005-0000-0000-0000A24D0000}"/>
    <cellStyle name="Normal 234 4 2 2 2" xfId="19908" xr:uid="{00000000-0005-0000-0000-0000A34D0000}"/>
    <cellStyle name="Normal 234 4 2 3" xfId="19909" xr:uid="{00000000-0005-0000-0000-0000A44D0000}"/>
    <cellStyle name="Normal 234 4 2 3 2" xfId="19910" xr:uid="{00000000-0005-0000-0000-0000A54D0000}"/>
    <cellStyle name="Normal 234 4 2 3 2 2" xfId="19911" xr:uid="{00000000-0005-0000-0000-0000A64D0000}"/>
    <cellStyle name="Normal 234 4 2 3 3" xfId="19912" xr:uid="{00000000-0005-0000-0000-0000A74D0000}"/>
    <cellStyle name="Normal 234 4 2 4" xfId="19913" xr:uid="{00000000-0005-0000-0000-0000A84D0000}"/>
    <cellStyle name="Normal 234 4 3" xfId="19914" xr:uid="{00000000-0005-0000-0000-0000A94D0000}"/>
    <cellStyle name="Normal 234 4 3 2" xfId="19915" xr:uid="{00000000-0005-0000-0000-0000AA4D0000}"/>
    <cellStyle name="Normal 234 4 3 2 2" xfId="19916" xr:uid="{00000000-0005-0000-0000-0000AB4D0000}"/>
    <cellStyle name="Normal 234 4 3 3" xfId="19917" xr:uid="{00000000-0005-0000-0000-0000AC4D0000}"/>
    <cellStyle name="Normal 234 4 4" xfId="19918" xr:uid="{00000000-0005-0000-0000-0000AD4D0000}"/>
    <cellStyle name="Normal 234 4 4 2" xfId="19919" xr:uid="{00000000-0005-0000-0000-0000AE4D0000}"/>
    <cellStyle name="Normal 234 4 4 2 2" xfId="19920" xr:uid="{00000000-0005-0000-0000-0000AF4D0000}"/>
    <cellStyle name="Normal 234 4 4 3" xfId="19921" xr:uid="{00000000-0005-0000-0000-0000B04D0000}"/>
    <cellStyle name="Normal 234 4 5" xfId="19922" xr:uid="{00000000-0005-0000-0000-0000B14D0000}"/>
    <cellStyle name="Normal 234 4 5 2" xfId="19923" xr:uid="{00000000-0005-0000-0000-0000B24D0000}"/>
    <cellStyle name="Normal 234 4 5 2 2" xfId="19924" xr:uid="{00000000-0005-0000-0000-0000B34D0000}"/>
    <cellStyle name="Normal 234 4 5 3" xfId="19925" xr:uid="{00000000-0005-0000-0000-0000B44D0000}"/>
    <cellStyle name="Normal 234 4 6" xfId="19926" xr:uid="{00000000-0005-0000-0000-0000B54D0000}"/>
    <cellStyle name="Normal 234 5" xfId="19927" xr:uid="{00000000-0005-0000-0000-0000B64D0000}"/>
    <cellStyle name="Normal 234 5 2" xfId="19928" xr:uid="{00000000-0005-0000-0000-0000B74D0000}"/>
    <cellStyle name="Normal 234 5 2 2" xfId="19929" xr:uid="{00000000-0005-0000-0000-0000B84D0000}"/>
    <cellStyle name="Normal 234 5 3" xfId="19930" xr:uid="{00000000-0005-0000-0000-0000B94D0000}"/>
    <cellStyle name="Normal 234 6" xfId="19931" xr:uid="{00000000-0005-0000-0000-0000BA4D0000}"/>
    <cellStyle name="Normal 234 6 2" xfId="19932" xr:uid="{00000000-0005-0000-0000-0000BB4D0000}"/>
    <cellStyle name="Normal 234 6 2 2" xfId="19933" xr:uid="{00000000-0005-0000-0000-0000BC4D0000}"/>
    <cellStyle name="Normal 234 6 3" xfId="19934" xr:uid="{00000000-0005-0000-0000-0000BD4D0000}"/>
    <cellStyle name="Normal 234 7" xfId="19935" xr:uid="{00000000-0005-0000-0000-0000BE4D0000}"/>
    <cellStyle name="Normal 234 7 2" xfId="19936" xr:uid="{00000000-0005-0000-0000-0000BF4D0000}"/>
    <cellStyle name="Normal 234 7 2 2" xfId="19937" xr:uid="{00000000-0005-0000-0000-0000C04D0000}"/>
    <cellStyle name="Normal 234 7 3" xfId="19938" xr:uid="{00000000-0005-0000-0000-0000C14D0000}"/>
    <cellStyle name="Normal 234 8" xfId="19939" xr:uid="{00000000-0005-0000-0000-0000C24D0000}"/>
    <cellStyle name="Normal 235" xfId="19940" xr:uid="{00000000-0005-0000-0000-0000C34D0000}"/>
    <cellStyle name="Normal 235 2" xfId="19941" xr:uid="{00000000-0005-0000-0000-0000C44D0000}"/>
    <cellStyle name="Normal 235 2 2" xfId="19942" xr:uid="{00000000-0005-0000-0000-0000C54D0000}"/>
    <cellStyle name="Normal 235 2 2 2" xfId="19943" xr:uid="{00000000-0005-0000-0000-0000C64D0000}"/>
    <cellStyle name="Normal 235 2 2 2 2" xfId="19944" xr:uid="{00000000-0005-0000-0000-0000C74D0000}"/>
    <cellStyle name="Normal 235 2 2 3" xfId="19945" xr:uid="{00000000-0005-0000-0000-0000C84D0000}"/>
    <cellStyle name="Normal 235 2 2 3 2" xfId="19946" xr:uid="{00000000-0005-0000-0000-0000C94D0000}"/>
    <cellStyle name="Normal 235 2 2 3 2 2" xfId="19947" xr:uid="{00000000-0005-0000-0000-0000CA4D0000}"/>
    <cellStyle name="Normal 235 2 2 3 3" xfId="19948" xr:uid="{00000000-0005-0000-0000-0000CB4D0000}"/>
    <cellStyle name="Normal 235 2 2 4" xfId="19949" xr:uid="{00000000-0005-0000-0000-0000CC4D0000}"/>
    <cellStyle name="Normal 235 2 2 4 2" xfId="19950" xr:uid="{00000000-0005-0000-0000-0000CD4D0000}"/>
    <cellStyle name="Normal 235 2 2 4 2 2" xfId="19951" xr:uid="{00000000-0005-0000-0000-0000CE4D0000}"/>
    <cellStyle name="Normal 235 2 2 4 3" xfId="19952" xr:uid="{00000000-0005-0000-0000-0000CF4D0000}"/>
    <cellStyle name="Normal 235 2 2 5" xfId="19953" xr:uid="{00000000-0005-0000-0000-0000D04D0000}"/>
    <cellStyle name="Normal 235 2 3" xfId="19954" xr:uid="{00000000-0005-0000-0000-0000D14D0000}"/>
    <cellStyle name="Normal 235 2 3 2" xfId="19955" xr:uid="{00000000-0005-0000-0000-0000D24D0000}"/>
    <cellStyle name="Normal 235 2 3 2 2" xfId="19956" xr:uid="{00000000-0005-0000-0000-0000D34D0000}"/>
    <cellStyle name="Normal 235 2 3 2 2 2" xfId="19957" xr:uid="{00000000-0005-0000-0000-0000D44D0000}"/>
    <cellStyle name="Normal 235 2 3 2 3" xfId="19958" xr:uid="{00000000-0005-0000-0000-0000D54D0000}"/>
    <cellStyle name="Normal 235 2 3 2 3 2" xfId="19959" xr:uid="{00000000-0005-0000-0000-0000D64D0000}"/>
    <cellStyle name="Normal 235 2 3 2 3 2 2" xfId="19960" xr:uid="{00000000-0005-0000-0000-0000D74D0000}"/>
    <cellStyle name="Normal 235 2 3 2 3 3" xfId="19961" xr:uid="{00000000-0005-0000-0000-0000D84D0000}"/>
    <cellStyle name="Normal 235 2 3 2 4" xfId="19962" xr:uid="{00000000-0005-0000-0000-0000D94D0000}"/>
    <cellStyle name="Normal 235 2 3 3" xfId="19963" xr:uid="{00000000-0005-0000-0000-0000DA4D0000}"/>
    <cellStyle name="Normal 235 2 3 3 2" xfId="19964" xr:uid="{00000000-0005-0000-0000-0000DB4D0000}"/>
    <cellStyle name="Normal 235 2 3 3 2 2" xfId="19965" xr:uid="{00000000-0005-0000-0000-0000DC4D0000}"/>
    <cellStyle name="Normal 235 2 3 3 3" xfId="19966" xr:uid="{00000000-0005-0000-0000-0000DD4D0000}"/>
    <cellStyle name="Normal 235 2 3 4" xfId="19967" xr:uid="{00000000-0005-0000-0000-0000DE4D0000}"/>
    <cellStyle name="Normal 235 2 3 4 2" xfId="19968" xr:uid="{00000000-0005-0000-0000-0000DF4D0000}"/>
    <cellStyle name="Normal 235 2 3 4 2 2" xfId="19969" xr:uid="{00000000-0005-0000-0000-0000E04D0000}"/>
    <cellStyle name="Normal 235 2 3 4 3" xfId="19970" xr:uid="{00000000-0005-0000-0000-0000E14D0000}"/>
    <cellStyle name="Normal 235 2 3 5" xfId="19971" xr:uid="{00000000-0005-0000-0000-0000E24D0000}"/>
    <cellStyle name="Normal 235 2 3 5 2" xfId="19972" xr:uid="{00000000-0005-0000-0000-0000E34D0000}"/>
    <cellStyle name="Normal 235 2 3 5 2 2" xfId="19973" xr:uid="{00000000-0005-0000-0000-0000E44D0000}"/>
    <cellStyle name="Normal 235 2 3 5 3" xfId="19974" xr:uid="{00000000-0005-0000-0000-0000E54D0000}"/>
    <cellStyle name="Normal 235 2 3 6" xfId="19975" xr:uid="{00000000-0005-0000-0000-0000E64D0000}"/>
    <cellStyle name="Normal 235 2 4" xfId="19976" xr:uid="{00000000-0005-0000-0000-0000E74D0000}"/>
    <cellStyle name="Normal 235 2 4 2" xfId="19977" xr:uid="{00000000-0005-0000-0000-0000E84D0000}"/>
    <cellStyle name="Normal 235 2 4 2 2" xfId="19978" xr:uid="{00000000-0005-0000-0000-0000E94D0000}"/>
    <cellStyle name="Normal 235 2 4 3" xfId="19979" xr:uid="{00000000-0005-0000-0000-0000EA4D0000}"/>
    <cellStyle name="Normal 235 2 5" xfId="19980" xr:uid="{00000000-0005-0000-0000-0000EB4D0000}"/>
    <cellStyle name="Normal 235 2 5 2" xfId="19981" xr:uid="{00000000-0005-0000-0000-0000EC4D0000}"/>
    <cellStyle name="Normal 235 2 5 2 2" xfId="19982" xr:uid="{00000000-0005-0000-0000-0000ED4D0000}"/>
    <cellStyle name="Normal 235 2 5 3" xfId="19983" xr:uid="{00000000-0005-0000-0000-0000EE4D0000}"/>
    <cellStyle name="Normal 235 2 6" xfId="19984" xr:uid="{00000000-0005-0000-0000-0000EF4D0000}"/>
    <cellStyle name="Normal 235 2 6 2" xfId="19985" xr:uid="{00000000-0005-0000-0000-0000F04D0000}"/>
    <cellStyle name="Normal 235 2 6 2 2" xfId="19986" xr:uid="{00000000-0005-0000-0000-0000F14D0000}"/>
    <cellStyle name="Normal 235 2 6 3" xfId="19987" xr:uid="{00000000-0005-0000-0000-0000F24D0000}"/>
    <cellStyle name="Normal 235 2 7" xfId="19988" xr:uid="{00000000-0005-0000-0000-0000F34D0000}"/>
    <cellStyle name="Normal 235 3" xfId="19989" xr:uid="{00000000-0005-0000-0000-0000F44D0000}"/>
    <cellStyle name="Normal 235 3 2" xfId="19990" xr:uid="{00000000-0005-0000-0000-0000F54D0000}"/>
    <cellStyle name="Normal 235 3 2 2" xfId="19991" xr:uid="{00000000-0005-0000-0000-0000F64D0000}"/>
    <cellStyle name="Normal 235 3 3" xfId="19992" xr:uid="{00000000-0005-0000-0000-0000F74D0000}"/>
    <cellStyle name="Normal 235 3 3 2" xfId="19993" xr:uid="{00000000-0005-0000-0000-0000F84D0000}"/>
    <cellStyle name="Normal 235 3 3 2 2" xfId="19994" xr:uid="{00000000-0005-0000-0000-0000F94D0000}"/>
    <cellStyle name="Normal 235 3 3 3" xfId="19995" xr:uid="{00000000-0005-0000-0000-0000FA4D0000}"/>
    <cellStyle name="Normal 235 3 4" xfId="19996" xr:uid="{00000000-0005-0000-0000-0000FB4D0000}"/>
    <cellStyle name="Normal 235 3 4 2" xfId="19997" xr:uid="{00000000-0005-0000-0000-0000FC4D0000}"/>
    <cellStyle name="Normal 235 3 4 2 2" xfId="19998" xr:uid="{00000000-0005-0000-0000-0000FD4D0000}"/>
    <cellStyle name="Normal 235 3 4 3" xfId="19999" xr:uid="{00000000-0005-0000-0000-0000FE4D0000}"/>
    <cellStyle name="Normal 235 3 5" xfId="20000" xr:uid="{00000000-0005-0000-0000-0000FF4D0000}"/>
    <cellStyle name="Normal 235 4" xfId="20001" xr:uid="{00000000-0005-0000-0000-0000004E0000}"/>
    <cellStyle name="Normal 235 4 2" xfId="20002" xr:uid="{00000000-0005-0000-0000-0000014E0000}"/>
    <cellStyle name="Normal 235 4 2 2" xfId="20003" xr:uid="{00000000-0005-0000-0000-0000024E0000}"/>
    <cellStyle name="Normal 235 4 2 2 2" xfId="20004" xr:uid="{00000000-0005-0000-0000-0000034E0000}"/>
    <cellStyle name="Normal 235 4 2 3" xfId="20005" xr:uid="{00000000-0005-0000-0000-0000044E0000}"/>
    <cellStyle name="Normal 235 4 2 3 2" xfId="20006" xr:uid="{00000000-0005-0000-0000-0000054E0000}"/>
    <cellStyle name="Normal 235 4 2 3 2 2" xfId="20007" xr:uid="{00000000-0005-0000-0000-0000064E0000}"/>
    <cellStyle name="Normal 235 4 2 3 3" xfId="20008" xr:uid="{00000000-0005-0000-0000-0000074E0000}"/>
    <cellStyle name="Normal 235 4 2 4" xfId="20009" xr:uid="{00000000-0005-0000-0000-0000084E0000}"/>
    <cellStyle name="Normal 235 4 3" xfId="20010" xr:uid="{00000000-0005-0000-0000-0000094E0000}"/>
    <cellStyle name="Normal 235 4 3 2" xfId="20011" xr:uid="{00000000-0005-0000-0000-00000A4E0000}"/>
    <cellStyle name="Normal 235 4 3 2 2" xfId="20012" xr:uid="{00000000-0005-0000-0000-00000B4E0000}"/>
    <cellStyle name="Normal 235 4 3 3" xfId="20013" xr:uid="{00000000-0005-0000-0000-00000C4E0000}"/>
    <cellStyle name="Normal 235 4 4" xfId="20014" xr:uid="{00000000-0005-0000-0000-00000D4E0000}"/>
    <cellStyle name="Normal 235 4 4 2" xfId="20015" xr:uid="{00000000-0005-0000-0000-00000E4E0000}"/>
    <cellStyle name="Normal 235 4 4 2 2" xfId="20016" xr:uid="{00000000-0005-0000-0000-00000F4E0000}"/>
    <cellStyle name="Normal 235 4 4 3" xfId="20017" xr:uid="{00000000-0005-0000-0000-0000104E0000}"/>
    <cellStyle name="Normal 235 4 5" xfId="20018" xr:uid="{00000000-0005-0000-0000-0000114E0000}"/>
    <cellStyle name="Normal 235 4 5 2" xfId="20019" xr:uid="{00000000-0005-0000-0000-0000124E0000}"/>
    <cellStyle name="Normal 235 4 5 2 2" xfId="20020" xr:uid="{00000000-0005-0000-0000-0000134E0000}"/>
    <cellStyle name="Normal 235 4 5 3" xfId="20021" xr:uid="{00000000-0005-0000-0000-0000144E0000}"/>
    <cellStyle name="Normal 235 4 6" xfId="20022" xr:uid="{00000000-0005-0000-0000-0000154E0000}"/>
    <cellStyle name="Normal 235 5" xfId="20023" xr:uid="{00000000-0005-0000-0000-0000164E0000}"/>
    <cellStyle name="Normal 235 5 2" xfId="20024" xr:uid="{00000000-0005-0000-0000-0000174E0000}"/>
    <cellStyle name="Normal 235 5 2 2" xfId="20025" xr:uid="{00000000-0005-0000-0000-0000184E0000}"/>
    <cellStyle name="Normal 235 5 3" xfId="20026" xr:uid="{00000000-0005-0000-0000-0000194E0000}"/>
    <cellStyle name="Normal 235 6" xfId="20027" xr:uid="{00000000-0005-0000-0000-00001A4E0000}"/>
    <cellStyle name="Normal 235 6 2" xfId="20028" xr:uid="{00000000-0005-0000-0000-00001B4E0000}"/>
    <cellStyle name="Normal 235 6 2 2" xfId="20029" xr:uid="{00000000-0005-0000-0000-00001C4E0000}"/>
    <cellStyle name="Normal 235 6 3" xfId="20030" xr:uid="{00000000-0005-0000-0000-00001D4E0000}"/>
    <cellStyle name="Normal 235 7" xfId="20031" xr:uid="{00000000-0005-0000-0000-00001E4E0000}"/>
    <cellStyle name="Normal 235 7 2" xfId="20032" xr:uid="{00000000-0005-0000-0000-00001F4E0000}"/>
    <cellStyle name="Normal 235 7 2 2" xfId="20033" xr:uid="{00000000-0005-0000-0000-0000204E0000}"/>
    <cellStyle name="Normal 235 7 3" xfId="20034" xr:uid="{00000000-0005-0000-0000-0000214E0000}"/>
    <cellStyle name="Normal 235 8" xfId="20035" xr:uid="{00000000-0005-0000-0000-0000224E0000}"/>
    <cellStyle name="Normal 236" xfId="20036" xr:uid="{00000000-0005-0000-0000-0000234E0000}"/>
    <cellStyle name="Normal 236 2" xfId="20037" xr:uid="{00000000-0005-0000-0000-0000244E0000}"/>
    <cellStyle name="Normal 236 2 2" xfId="20038" xr:uid="{00000000-0005-0000-0000-0000254E0000}"/>
    <cellStyle name="Normal 236 2 2 2" xfId="20039" xr:uid="{00000000-0005-0000-0000-0000264E0000}"/>
    <cellStyle name="Normal 236 2 2 2 2" xfId="20040" xr:uid="{00000000-0005-0000-0000-0000274E0000}"/>
    <cellStyle name="Normal 236 2 2 3" xfId="20041" xr:uid="{00000000-0005-0000-0000-0000284E0000}"/>
    <cellStyle name="Normal 236 2 2 3 2" xfId="20042" xr:uid="{00000000-0005-0000-0000-0000294E0000}"/>
    <cellStyle name="Normal 236 2 2 3 2 2" xfId="20043" xr:uid="{00000000-0005-0000-0000-00002A4E0000}"/>
    <cellStyle name="Normal 236 2 2 3 3" xfId="20044" xr:uid="{00000000-0005-0000-0000-00002B4E0000}"/>
    <cellStyle name="Normal 236 2 2 4" xfId="20045" xr:uid="{00000000-0005-0000-0000-00002C4E0000}"/>
    <cellStyle name="Normal 236 2 2 4 2" xfId="20046" xr:uid="{00000000-0005-0000-0000-00002D4E0000}"/>
    <cellStyle name="Normal 236 2 2 4 2 2" xfId="20047" xr:uid="{00000000-0005-0000-0000-00002E4E0000}"/>
    <cellStyle name="Normal 236 2 2 4 3" xfId="20048" xr:uid="{00000000-0005-0000-0000-00002F4E0000}"/>
    <cellStyle name="Normal 236 2 2 5" xfId="20049" xr:uid="{00000000-0005-0000-0000-0000304E0000}"/>
    <cellStyle name="Normal 236 2 3" xfId="20050" xr:uid="{00000000-0005-0000-0000-0000314E0000}"/>
    <cellStyle name="Normal 236 2 3 2" xfId="20051" xr:uid="{00000000-0005-0000-0000-0000324E0000}"/>
    <cellStyle name="Normal 236 2 3 2 2" xfId="20052" xr:uid="{00000000-0005-0000-0000-0000334E0000}"/>
    <cellStyle name="Normal 236 2 3 2 2 2" xfId="20053" xr:uid="{00000000-0005-0000-0000-0000344E0000}"/>
    <cellStyle name="Normal 236 2 3 2 3" xfId="20054" xr:uid="{00000000-0005-0000-0000-0000354E0000}"/>
    <cellStyle name="Normal 236 2 3 2 3 2" xfId="20055" xr:uid="{00000000-0005-0000-0000-0000364E0000}"/>
    <cellStyle name="Normal 236 2 3 2 3 2 2" xfId="20056" xr:uid="{00000000-0005-0000-0000-0000374E0000}"/>
    <cellStyle name="Normal 236 2 3 2 3 3" xfId="20057" xr:uid="{00000000-0005-0000-0000-0000384E0000}"/>
    <cellStyle name="Normal 236 2 3 2 4" xfId="20058" xr:uid="{00000000-0005-0000-0000-0000394E0000}"/>
    <cellStyle name="Normal 236 2 3 3" xfId="20059" xr:uid="{00000000-0005-0000-0000-00003A4E0000}"/>
    <cellStyle name="Normal 236 2 3 3 2" xfId="20060" xr:uid="{00000000-0005-0000-0000-00003B4E0000}"/>
    <cellStyle name="Normal 236 2 3 3 2 2" xfId="20061" xr:uid="{00000000-0005-0000-0000-00003C4E0000}"/>
    <cellStyle name="Normal 236 2 3 3 3" xfId="20062" xr:uid="{00000000-0005-0000-0000-00003D4E0000}"/>
    <cellStyle name="Normal 236 2 3 4" xfId="20063" xr:uid="{00000000-0005-0000-0000-00003E4E0000}"/>
    <cellStyle name="Normal 236 2 3 4 2" xfId="20064" xr:uid="{00000000-0005-0000-0000-00003F4E0000}"/>
    <cellStyle name="Normal 236 2 3 4 2 2" xfId="20065" xr:uid="{00000000-0005-0000-0000-0000404E0000}"/>
    <cellStyle name="Normal 236 2 3 4 3" xfId="20066" xr:uid="{00000000-0005-0000-0000-0000414E0000}"/>
    <cellStyle name="Normal 236 2 3 5" xfId="20067" xr:uid="{00000000-0005-0000-0000-0000424E0000}"/>
    <cellStyle name="Normal 236 2 3 5 2" xfId="20068" xr:uid="{00000000-0005-0000-0000-0000434E0000}"/>
    <cellStyle name="Normal 236 2 3 5 2 2" xfId="20069" xr:uid="{00000000-0005-0000-0000-0000444E0000}"/>
    <cellStyle name="Normal 236 2 3 5 3" xfId="20070" xr:uid="{00000000-0005-0000-0000-0000454E0000}"/>
    <cellStyle name="Normal 236 2 3 6" xfId="20071" xr:uid="{00000000-0005-0000-0000-0000464E0000}"/>
    <cellStyle name="Normal 236 2 4" xfId="20072" xr:uid="{00000000-0005-0000-0000-0000474E0000}"/>
    <cellStyle name="Normal 236 2 4 2" xfId="20073" xr:uid="{00000000-0005-0000-0000-0000484E0000}"/>
    <cellStyle name="Normal 236 2 4 2 2" xfId="20074" xr:uid="{00000000-0005-0000-0000-0000494E0000}"/>
    <cellStyle name="Normal 236 2 4 3" xfId="20075" xr:uid="{00000000-0005-0000-0000-00004A4E0000}"/>
    <cellStyle name="Normal 236 2 5" xfId="20076" xr:uid="{00000000-0005-0000-0000-00004B4E0000}"/>
    <cellStyle name="Normal 236 2 5 2" xfId="20077" xr:uid="{00000000-0005-0000-0000-00004C4E0000}"/>
    <cellStyle name="Normal 236 2 5 2 2" xfId="20078" xr:uid="{00000000-0005-0000-0000-00004D4E0000}"/>
    <cellStyle name="Normal 236 2 5 3" xfId="20079" xr:uid="{00000000-0005-0000-0000-00004E4E0000}"/>
    <cellStyle name="Normal 236 2 6" xfId="20080" xr:uid="{00000000-0005-0000-0000-00004F4E0000}"/>
    <cellStyle name="Normal 236 2 6 2" xfId="20081" xr:uid="{00000000-0005-0000-0000-0000504E0000}"/>
    <cellStyle name="Normal 236 2 6 2 2" xfId="20082" xr:uid="{00000000-0005-0000-0000-0000514E0000}"/>
    <cellStyle name="Normal 236 2 6 3" xfId="20083" xr:uid="{00000000-0005-0000-0000-0000524E0000}"/>
    <cellStyle name="Normal 236 2 7" xfId="20084" xr:uid="{00000000-0005-0000-0000-0000534E0000}"/>
    <cellStyle name="Normal 236 3" xfId="20085" xr:uid="{00000000-0005-0000-0000-0000544E0000}"/>
    <cellStyle name="Normal 236 3 2" xfId="20086" xr:uid="{00000000-0005-0000-0000-0000554E0000}"/>
    <cellStyle name="Normal 236 3 2 2" xfId="20087" xr:uid="{00000000-0005-0000-0000-0000564E0000}"/>
    <cellStyle name="Normal 236 3 3" xfId="20088" xr:uid="{00000000-0005-0000-0000-0000574E0000}"/>
    <cellStyle name="Normal 236 3 3 2" xfId="20089" xr:uid="{00000000-0005-0000-0000-0000584E0000}"/>
    <cellStyle name="Normal 236 3 3 2 2" xfId="20090" xr:uid="{00000000-0005-0000-0000-0000594E0000}"/>
    <cellStyle name="Normal 236 3 3 3" xfId="20091" xr:uid="{00000000-0005-0000-0000-00005A4E0000}"/>
    <cellStyle name="Normal 236 3 4" xfId="20092" xr:uid="{00000000-0005-0000-0000-00005B4E0000}"/>
    <cellStyle name="Normal 236 3 4 2" xfId="20093" xr:uid="{00000000-0005-0000-0000-00005C4E0000}"/>
    <cellStyle name="Normal 236 3 4 2 2" xfId="20094" xr:uid="{00000000-0005-0000-0000-00005D4E0000}"/>
    <cellStyle name="Normal 236 3 4 3" xfId="20095" xr:uid="{00000000-0005-0000-0000-00005E4E0000}"/>
    <cellStyle name="Normal 236 3 5" xfId="20096" xr:uid="{00000000-0005-0000-0000-00005F4E0000}"/>
    <cellStyle name="Normal 236 4" xfId="20097" xr:uid="{00000000-0005-0000-0000-0000604E0000}"/>
    <cellStyle name="Normal 236 4 2" xfId="20098" xr:uid="{00000000-0005-0000-0000-0000614E0000}"/>
    <cellStyle name="Normal 236 4 2 2" xfId="20099" xr:uid="{00000000-0005-0000-0000-0000624E0000}"/>
    <cellStyle name="Normal 236 4 2 2 2" xfId="20100" xr:uid="{00000000-0005-0000-0000-0000634E0000}"/>
    <cellStyle name="Normal 236 4 2 3" xfId="20101" xr:uid="{00000000-0005-0000-0000-0000644E0000}"/>
    <cellStyle name="Normal 236 4 2 3 2" xfId="20102" xr:uid="{00000000-0005-0000-0000-0000654E0000}"/>
    <cellStyle name="Normal 236 4 2 3 2 2" xfId="20103" xr:uid="{00000000-0005-0000-0000-0000664E0000}"/>
    <cellStyle name="Normal 236 4 2 3 3" xfId="20104" xr:uid="{00000000-0005-0000-0000-0000674E0000}"/>
    <cellStyle name="Normal 236 4 2 4" xfId="20105" xr:uid="{00000000-0005-0000-0000-0000684E0000}"/>
    <cellStyle name="Normal 236 4 3" xfId="20106" xr:uid="{00000000-0005-0000-0000-0000694E0000}"/>
    <cellStyle name="Normal 236 4 3 2" xfId="20107" xr:uid="{00000000-0005-0000-0000-00006A4E0000}"/>
    <cellStyle name="Normal 236 4 3 2 2" xfId="20108" xr:uid="{00000000-0005-0000-0000-00006B4E0000}"/>
    <cellStyle name="Normal 236 4 3 3" xfId="20109" xr:uid="{00000000-0005-0000-0000-00006C4E0000}"/>
    <cellStyle name="Normal 236 4 4" xfId="20110" xr:uid="{00000000-0005-0000-0000-00006D4E0000}"/>
    <cellStyle name="Normal 236 4 4 2" xfId="20111" xr:uid="{00000000-0005-0000-0000-00006E4E0000}"/>
    <cellStyle name="Normal 236 4 4 2 2" xfId="20112" xr:uid="{00000000-0005-0000-0000-00006F4E0000}"/>
    <cellStyle name="Normal 236 4 4 3" xfId="20113" xr:uid="{00000000-0005-0000-0000-0000704E0000}"/>
    <cellStyle name="Normal 236 4 5" xfId="20114" xr:uid="{00000000-0005-0000-0000-0000714E0000}"/>
    <cellStyle name="Normal 236 4 5 2" xfId="20115" xr:uid="{00000000-0005-0000-0000-0000724E0000}"/>
    <cellStyle name="Normal 236 4 5 2 2" xfId="20116" xr:uid="{00000000-0005-0000-0000-0000734E0000}"/>
    <cellStyle name="Normal 236 4 5 3" xfId="20117" xr:uid="{00000000-0005-0000-0000-0000744E0000}"/>
    <cellStyle name="Normal 236 4 6" xfId="20118" xr:uid="{00000000-0005-0000-0000-0000754E0000}"/>
    <cellStyle name="Normal 236 5" xfId="20119" xr:uid="{00000000-0005-0000-0000-0000764E0000}"/>
    <cellStyle name="Normal 236 5 2" xfId="20120" xr:uid="{00000000-0005-0000-0000-0000774E0000}"/>
    <cellStyle name="Normal 236 5 2 2" xfId="20121" xr:uid="{00000000-0005-0000-0000-0000784E0000}"/>
    <cellStyle name="Normal 236 5 3" xfId="20122" xr:uid="{00000000-0005-0000-0000-0000794E0000}"/>
    <cellStyle name="Normal 236 6" xfId="20123" xr:uid="{00000000-0005-0000-0000-00007A4E0000}"/>
    <cellStyle name="Normal 236 6 2" xfId="20124" xr:uid="{00000000-0005-0000-0000-00007B4E0000}"/>
    <cellStyle name="Normal 236 6 2 2" xfId="20125" xr:uid="{00000000-0005-0000-0000-00007C4E0000}"/>
    <cellStyle name="Normal 236 6 3" xfId="20126" xr:uid="{00000000-0005-0000-0000-00007D4E0000}"/>
    <cellStyle name="Normal 236 7" xfId="20127" xr:uid="{00000000-0005-0000-0000-00007E4E0000}"/>
    <cellStyle name="Normal 236 7 2" xfId="20128" xr:uid="{00000000-0005-0000-0000-00007F4E0000}"/>
    <cellStyle name="Normal 236 7 2 2" xfId="20129" xr:uid="{00000000-0005-0000-0000-0000804E0000}"/>
    <cellStyle name="Normal 236 7 3" xfId="20130" xr:uid="{00000000-0005-0000-0000-0000814E0000}"/>
    <cellStyle name="Normal 236 8" xfId="20131" xr:uid="{00000000-0005-0000-0000-0000824E0000}"/>
    <cellStyle name="Normal 237" xfId="20132" xr:uid="{00000000-0005-0000-0000-0000834E0000}"/>
    <cellStyle name="Normal 237 2" xfId="20133" xr:uid="{00000000-0005-0000-0000-0000844E0000}"/>
    <cellStyle name="Normal 237 2 2" xfId="20134" xr:uid="{00000000-0005-0000-0000-0000854E0000}"/>
    <cellStyle name="Normal 237 2 2 2" xfId="20135" xr:uid="{00000000-0005-0000-0000-0000864E0000}"/>
    <cellStyle name="Normal 237 2 2 2 2" xfId="20136" xr:uid="{00000000-0005-0000-0000-0000874E0000}"/>
    <cellStyle name="Normal 237 2 2 3" xfId="20137" xr:uid="{00000000-0005-0000-0000-0000884E0000}"/>
    <cellStyle name="Normal 237 2 2 3 2" xfId="20138" xr:uid="{00000000-0005-0000-0000-0000894E0000}"/>
    <cellStyle name="Normal 237 2 2 3 2 2" xfId="20139" xr:uid="{00000000-0005-0000-0000-00008A4E0000}"/>
    <cellStyle name="Normal 237 2 2 3 3" xfId="20140" xr:uid="{00000000-0005-0000-0000-00008B4E0000}"/>
    <cellStyle name="Normal 237 2 2 4" xfId="20141" xr:uid="{00000000-0005-0000-0000-00008C4E0000}"/>
    <cellStyle name="Normal 237 2 2 4 2" xfId="20142" xr:uid="{00000000-0005-0000-0000-00008D4E0000}"/>
    <cellStyle name="Normal 237 2 2 4 2 2" xfId="20143" xr:uid="{00000000-0005-0000-0000-00008E4E0000}"/>
    <cellStyle name="Normal 237 2 2 4 3" xfId="20144" xr:uid="{00000000-0005-0000-0000-00008F4E0000}"/>
    <cellStyle name="Normal 237 2 2 5" xfId="20145" xr:uid="{00000000-0005-0000-0000-0000904E0000}"/>
    <cellStyle name="Normal 237 2 3" xfId="20146" xr:uid="{00000000-0005-0000-0000-0000914E0000}"/>
    <cellStyle name="Normal 237 2 3 2" xfId="20147" xr:uid="{00000000-0005-0000-0000-0000924E0000}"/>
    <cellStyle name="Normal 237 2 3 2 2" xfId="20148" xr:uid="{00000000-0005-0000-0000-0000934E0000}"/>
    <cellStyle name="Normal 237 2 3 2 2 2" xfId="20149" xr:uid="{00000000-0005-0000-0000-0000944E0000}"/>
    <cellStyle name="Normal 237 2 3 2 3" xfId="20150" xr:uid="{00000000-0005-0000-0000-0000954E0000}"/>
    <cellStyle name="Normal 237 2 3 2 3 2" xfId="20151" xr:uid="{00000000-0005-0000-0000-0000964E0000}"/>
    <cellStyle name="Normal 237 2 3 2 3 2 2" xfId="20152" xr:uid="{00000000-0005-0000-0000-0000974E0000}"/>
    <cellStyle name="Normal 237 2 3 2 3 3" xfId="20153" xr:uid="{00000000-0005-0000-0000-0000984E0000}"/>
    <cellStyle name="Normal 237 2 3 2 4" xfId="20154" xr:uid="{00000000-0005-0000-0000-0000994E0000}"/>
    <cellStyle name="Normal 237 2 3 3" xfId="20155" xr:uid="{00000000-0005-0000-0000-00009A4E0000}"/>
    <cellStyle name="Normal 237 2 3 3 2" xfId="20156" xr:uid="{00000000-0005-0000-0000-00009B4E0000}"/>
    <cellStyle name="Normal 237 2 3 3 2 2" xfId="20157" xr:uid="{00000000-0005-0000-0000-00009C4E0000}"/>
    <cellStyle name="Normal 237 2 3 3 3" xfId="20158" xr:uid="{00000000-0005-0000-0000-00009D4E0000}"/>
    <cellStyle name="Normal 237 2 3 4" xfId="20159" xr:uid="{00000000-0005-0000-0000-00009E4E0000}"/>
    <cellStyle name="Normal 237 2 3 4 2" xfId="20160" xr:uid="{00000000-0005-0000-0000-00009F4E0000}"/>
    <cellStyle name="Normal 237 2 3 4 2 2" xfId="20161" xr:uid="{00000000-0005-0000-0000-0000A04E0000}"/>
    <cellStyle name="Normal 237 2 3 4 3" xfId="20162" xr:uid="{00000000-0005-0000-0000-0000A14E0000}"/>
    <cellStyle name="Normal 237 2 3 5" xfId="20163" xr:uid="{00000000-0005-0000-0000-0000A24E0000}"/>
    <cellStyle name="Normal 237 2 3 5 2" xfId="20164" xr:uid="{00000000-0005-0000-0000-0000A34E0000}"/>
    <cellStyle name="Normal 237 2 3 5 2 2" xfId="20165" xr:uid="{00000000-0005-0000-0000-0000A44E0000}"/>
    <cellStyle name="Normal 237 2 3 5 3" xfId="20166" xr:uid="{00000000-0005-0000-0000-0000A54E0000}"/>
    <cellStyle name="Normal 237 2 3 6" xfId="20167" xr:uid="{00000000-0005-0000-0000-0000A64E0000}"/>
    <cellStyle name="Normal 237 2 4" xfId="20168" xr:uid="{00000000-0005-0000-0000-0000A74E0000}"/>
    <cellStyle name="Normal 237 2 4 2" xfId="20169" xr:uid="{00000000-0005-0000-0000-0000A84E0000}"/>
    <cellStyle name="Normal 237 2 4 2 2" xfId="20170" xr:uid="{00000000-0005-0000-0000-0000A94E0000}"/>
    <cellStyle name="Normal 237 2 4 3" xfId="20171" xr:uid="{00000000-0005-0000-0000-0000AA4E0000}"/>
    <cellStyle name="Normal 237 2 5" xfId="20172" xr:uid="{00000000-0005-0000-0000-0000AB4E0000}"/>
    <cellStyle name="Normal 237 2 5 2" xfId="20173" xr:uid="{00000000-0005-0000-0000-0000AC4E0000}"/>
    <cellStyle name="Normal 237 2 5 2 2" xfId="20174" xr:uid="{00000000-0005-0000-0000-0000AD4E0000}"/>
    <cellStyle name="Normal 237 2 5 3" xfId="20175" xr:uid="{00000000-0005-0000-0000-0000AE4E0000}"/>
    <cellStyle name="Normal 237 2 6" xfId="20176" xr:uid="{00000000-0005-0000-0000-0000AF4E0000}"/>
    <cellStyle name="Normal 237 2 6 2" xfId="20177" xr:uid="{00000000-0005-0000-0000-0000B04E0000}"/>
    <cellStyle name="Normal 237 2 6 2 2" xfId="20178" xr:uid="{00000000-0005-0000-0000-0000B14E0000}"/>
    <cellStyle name="Normal 237 2 6 3" xfId="20179" xr:uid="{00000000-0005-0000-0000-0000B24E0000}"/>
    <cellStyle name="Normal 237 2 7" xfId="20180" xr:uid="{00000000-0005-0000-0000-0000B34E0000}"/>
    <cellStyle name="Normal 237 3" xfId="20181" xr:uid="{00000000-0005-0000-0000-0000B44E0000}"/>
    <cellStyle name="Normal 237 3 2" xfId="20182" xr:uid="{00000000-0005-0000-0000-0000B54E0000}"/>
    <cellStyle name="Normal 237 3 2 2" xfId="20183" xr:uid="{00000000-0005-0000-0000-0000B64E0000}"/>
    <cellStyle name="Normal 237 3 3" xfId="20184" xr:uid="{00000000-0005-0000-0000-0000B74E0000}"/>
    <cellStyle name="Normal 237 3 3 2" xfId="20185" xr:uid="{00000000-0005-0000-0000-0000B84E0000}"/>
    <cellStyle name="Normal 237 3 3 2 2" xfId="20186" xr:uid="{00000000-0005-0000-0000-0000B94E0000}"/>
    <cellStyle name="Normal 237 3 3 3" xfId="20187" xr:uid="{00000000-0005-0000-0000-0000BA4E0000}"/>
    <cellStyle name="Normal 237 3 4" xfId="20188" xr:uid="{00000000-0005-0000-0000-0000BB4E0000}"/>
    <cellStyle name="Normal 237 3 4 2" xfId="20189" xr:uid="{00000000-0005-0000-0000-0000BC4E0000}"/>
    <cellStyle name="Normal 237 3 4 2 2" xfId="20190" xr:uid="{00000000-0005-0000-0000-0000BD4E0000}"/>
    <cellStyle name="Normal 237 3 4 3" xfId="20191" xr:uid="{00000000-0005-0000-0000-0000BE4E0000}"/>
    <cellStyle name="Normal 237 3 5" xfId="20192" xr:uid="{00000000-0005-0000-0000-0000BF4E0000}"/>
    <cellStyle name="Normal 237 4" xfId="20193" xr:uid="{00000000-0005-0000-0000-0000C04E0000}"/>
    <cellStyle name="Normal 237 4 2" xfId="20194" xr:uid="{00000000-0005-0000-0000-0000C14E0000}"/>
    <cellStyle name="Normal 237 4 2 2" xfId="20195" xr:uid="{00000000-0005-0000-0000-0000C24E0000}"/>
    <cellStyle name="Normal 237 4 2 2 2" xfId="20196" xr:uid="{00000000-0005-0000-0000-0000C34E0000}"/>
    <cellStyle name="Normal 237 4 2 3" xfId="20197" xr:uid="{00000000-0005-0000-0000-0000C44E0000}"/>
    <cellStyle name="Normal 237 4 2 3 2" xfId="20198" xr:uid="{00000000-0005-0000-0000-0000C54E0000}"/>
    <cellStyle name="Normal 237 4 2 3 2 2" xfId="20199" xr:uid="{00000000-0005-0000-0000-0000C64E0000}"/>
    <cellStyle name="Normal 237 4 2 3 3" xfId="20200" xr:uid="{00000000-0005-0000-0000-0000C74E0000}"/>
    <cellStyle name="Normal 237 4 2 4" xfId="20201" xr:uid="{00000000-0005-0000-0000-0000C84E0000}"/>
    <cellStyle name="Normal 237 4 3" xfId="20202" xr:uid="{00000000-0005-0000-0000-0000C94E0000}"/>
    <cellStyle name="Normal 237 4 3 2" xfId="20203" xr:uid="{00000000-0005-0000-0000-0000CA4E0000}"/>
    <cellStyle name="Normal 237 4 3 2 2" xfId="20204" xr:uid="{00000000-0005-0000-0000-0000CB4E0000}"/>
    <cellStyle name="Normal 237 4 3 3" xfId="20205" xr:uid="{00000000-0005-0000-0000-0000CC4E0000}"/>
    <cellStyle name="Normal 237 4 4" xfId="20206" xr:uid="{00000000-0005-0000-0000-0000CD4E0000}"/>
    <cellStyle name="Normal 237 4 4 2" xfId="20207" xr:uid="{00000000-0005-0000-0000-0000CE4E0000}"/>
    <cellStyle name="Normal 237 4 4 2 2" xfId="20208" xr:uid="{00000000-0005-0000-0000-0000CF4E0000}"/>
    <cellStyle name="Normal 237 4 4 3" xfId="20209" xr:uid="{00000000-0005-0000-0000-0000D04E0000}"/>
    <cellStyle name="Normal 237 4 5" xfId="20210" xr:uid="{00000000-0005-0000-0000-0000D14E0000}"/>
    <cellStyle name="Normal 237 4 5 2" xfId="20211" xr:uid="{00000000-0005-0000-0000-0000D24E0000}"/>
    <cellStyle name="Normal 237 4 5 2 2" xfId="20212" xr:uid="{00000000-0005-0000-0000-0000D34E0000}"/>
    <cellStyle name="Normal 237 4 5 3" xfId="20213" xr:uid="{00000000-0005-0000-0000-0000D44E0000}"/>
    <cellStyle name="Normal 237 4 6" xfId="20214" xr:uid="{00000000-0005-0000-0000-0000D54E0000}"/>
    <cellStyle name="Normal 237 5" xfId="20215" xr:uid="{00000000-0005-0000-0000-0000D64E0000}"/>
    <cellStyle name="Normal 237 5 2" xfId="20216" xr:uid="{00000000-0005-0000-0000-0000D74E0000}"/>
    <cellStyle name="Normal 237 5 2 2" xfId="20217" xr:uid="{00000000-0005-0000-0000-0000D84E0000}"/>
    <cellStyle name="Normal 237 5 3" xfId="20218" xr:uid="{00000000-0005-0000-0000-0000D94E0000}"/>
    <cellStyle name="Normal 237 6" xfId="20219" xr:uid="{00000000-0005-0000-0000-0000DA4E0000}"/>
    <cellStyle name="Normal 237 6 2" xfId="20220" xr:uid="{00000000-0005-0000-0000-0000DB4E0000}"/>
    <cellStyle name="Normal 237 6 2 2" xfId="20221" xr:uid="{00000000-0005-0000-0000-0000DC4E0000}"/>
    <cellStyle name="Normal 237 6 3" xfId="20222" xr:uid="{00000000-0005-0000-0000-0000DD4E0000}"/>
    <cellStyle name="Normal 237 7" xfId="20223" xr:uid="{00000000-0005-0000-0000-0000DE4E0000}"/>
    <cellStyle name="Normal 237 7 2" xfId="20224" xr:uid="{00000000-0005-0000-0000-0000DF4E0000}"/>
    <cellStyle name="Normal 237 7 2 2" xfId="20225" xr:uid="{00000000-0005-0000-0000-0000E04E0000}"/>
    <cellStyle name="Normal 237 7 3" xfId="20226" xr:uid="{00000000-0005-0000-0000-0000E14E0000}"/>
    <cellStyle name="Normal 237 8" xfId="20227" xr:uid="{00000000-0005-0000-0000-0000E24E0000}"/>
    <cellStyle name="Normal 238" xfId="20228" xr:uid="{00000000-0005-0000-0000-0000E34E0000}"/>
    <cellStyle name="Normal 238 2" xfId="20229" xr:uid="{00000000-0005-0000-0000-0000E44E0000}"/>
    <cellStyle name="Normal 238 2 2" xfId="20230" xr:uid="{00000000-0005-0000-0000-0000E54E0000}"/>
    <cellStyle name="Normal 238 2 2 2" xfId="20231" xr:uid="{00000000-0005-0000-0000-0000E64E0000}"/>
    <cellStyle name="Normal 238 2 2 2 2" xfId="20232" xr:uid="{00000000-0005-0000-0000-0000E74E0000}"/>
    <cellStyle name="Normal 238 2 2 3" xfId="20233" xr:uid="{00000000-0005-0000-0000-0000E84E0000}"/>
    <cellStyle name="Normal 238 2 2 3 2" xfId="20234" xr:uid="{00000000-0005-0000-0000-0000E94E0000}"/>
    <cellStyle name="Normal 238 2 2 3 2 2" xfId="20235" xr:uid="{00000000-0005-0000-0000-0000EA4E0000}"/>
    <cellStyle name="Normal 238 2 2 3 3" xfId="20236" xr:uid="{00000000-0005-0000-0000-0000EB4E0000}"/>
    <cellStyle name="Normal 238 2 2 4" xfId="20237" xr:uid="{00000000-0005-0000-0000-0000EC4E0000}"/>
    <cellStyle name="Normal 238 2 2 4 2" xfId="20238" xr:uid="{00000000-0005-0000-0000-0000ED4E0000}"/>
    <cellStyle name="Normal 238 2 2 4 2 2" xfId="20239" xr:uid="{00000000-0005-0000-0000-0000EE4E0000}"/>
    <cellStyle name="Normal 238 2 2 4 3" xfId="20240" xr:uid="{00000000-0005-0000-0000-0000EF4E0000}"/>
    <cellStyle name="Normal 238 2 2 5" xfId="20241" xr:uid="{00000000-0005-0000-0000-0000F04E0000}"/>
    <cellStyle name="Normal 238 2 3" xfId="20242" xr:uid="{00000000-0005-0000-0000-0000F14E0000}"/>
    <cellStyle name="Normal 238 2 3 2" xfId="20243" xr:uid="{00000000-0005-0000-0000-0000F24E0000}"/>
    <cellStyle name="Normal 238 2 3 2 2" xfId="20244" xr:uid="{00000000-0005-0000-0000-0000F34E0000}"/>
    <cellStyle name="Normal 238 2 3 2 2 2" xfId="20245" xr:uid="{00000000-0005-0000-0000-0000F44E0000}"/>
    <cellStyle name="Normal 238 2 3 2 3" xfId="20246" xr:uid="{00000000-0005-0000-0000-0000F54E0000}"/>
    <cellStyle name="Normal 238 2 3 2 3 2" xfId="20247" xr:uid="{00000000-0005-0000-0000-0000F64E0000}"/>
    <cellStyle name="Normal 238 2 3 2 3 2 2" xfId="20248" xr:uid="{00000000-0005-0000-0000-0000F74E0000}"/>
    <cellStyle name="Normal 238 2 3 2 3 3" xfId="20249" xr:uid="{00000000-0005-0000-0000-0000F84E0000}"/>
    <cellStyle name="Normal 238 2 3 2 4" xfId="20250" xr:uid="{00000000-0005-0000-0000-0000F94E0000}"/>
    <cellStyle name="Normal 238 2 3 3" xfId="20251" xr:uid="{00000000-0005-0000-0000-0000FA4E0000}"/>
    <cellStyle name="Normal 238 2 3 3 2" xfId="20252" xr:uid="{00000000-0005-0000-0000-0000FB4E0000}"/>
    <cellStyle name="Normal 238 2 3 3 2 2" xfId="20253" xr:uid="{00000000-0005-0000-0000-0000FC4E0000}"/>
    <cellStyle name="Normal 238 2 3 3 3" xfId="20254" xr:uid="{00000000-0005-0000-0000-0000FD4E0000}"/>
    <cellStyle name="Normal 238 2 3 4" xfId="20255" xr:uid="{00000000-0005-0000-0000-0000FE4E0000}"/>
    <cellStyle name="Normal 238 2 3 4 2" xfId="20256" xr:uid="{00000000-0005-0000-0000-0000FF4E0000}"/>
    <cellStyle name="Normal 238 2 3 4 2 2" xfId="20257" xr:uid="{00000000-0005-0000-0000-0000004F0000}"/>
    <cellStyle name="Normal 238 2 3 4 3" xfId="20258" xr:uid="{00000000-0005-0000-0000-0000014F0000}"/>
    <cellStyle name="Normal 238 2 3 5" xfId="20259" xr:uid="{00000000-0005-0000-0000-0000024F0000}"/>
    <cellStyle name="Normal 238 2 3 5 2" xfId="20260" xr:uid="{00000000-0005-0000-0000-0000034F0000}"/>
    <cellStyle name="Normal 238 2 3 5 2 2" xfId="20261" xr:uid="{00000000-0005-0000-0000-0000044F0000}"/>
    <cellStyle name="Normal 238 2 3 5 3" xfId="20262" xr:uid="{00000000-0005-0000-0000-0000054F0000}"/>
    <cellStyle name="Normal 238 2 3 6" xfId="20263" xr:uid="{00000000-0005-0000-0000-0000064F0000}"/>
    <cellStyle name="Normal 238 2 4" xfId="20264" xr:uid="{00000000-0005-0000-0000-0000074F0000}"/>
    <cellStyle name="Normal 238 2 4 2" xfId="20265" xr:uid="{00000000-0005-0000-0000-0000084F0000}"/>
    <cellStyle name="Normal 238 2 4 2 2" xfId="20266" xr:uid="{00000000-0005-0000-0000-0000094F0000}"/>
    <cellStyle name="Normal 238 2 4 3" xfId="20267" xr:uid="{00000000-0005-0000-0000-00000A4F0000}"/>
    <cellStyle name="Normal 238 2 5" xfId="20268" xr:uid="{00000000-0005-0000-0000-00000B4F0000}"/>
    <cellStyle name="Normal 238 2 5 2" xfId="20269" xr:uid="{00000000-0005-0000-0000-00000C4F0000}"/>
    <cellStyle name="Normal 238 2 5 2 2" xfId="20270" xr:uid="{00000000-0005-0000-0000-00000D4F0000}"/>
    <cellStyle name="Normal 238 2 5 3" xfId="20271" xr:uid="{00000000-0005-0000-0000-00000E4F0000}"/>
    <cellStyle name="Normal 238 2 6" xfId="20272" xr:uid="{00000000-0005-0000-0000-00000F4F0000}"/>
    <cellStyle name="Normal 238 2 6 2" xfId="20273" xr:uid="{00000000-0005-0000-0000-0000104F0000}"/>
    <cellStyle name="Normal 238 2 6 2 2" xfId="20274" xr:uid="{00000000-0005-0000-0000-0000114F0000}"/>
    <cellStyle name="Normal 238 2 6 3" xfId="20275" xr:uid="{00000000-0005-0000-0000-0000124F0000}"/>
    <cellStyle name="Normal 238 2 7" xfId="20276" xr:uid="{00000000-0005-0000-0000-0000134F0000}"/>
    <cellStyle name="Normal 238 3" xfId="20277" xr:uid="{00000000-0005-0000-0000-0000144F0000}"/>
    <cellStyle name="Normal 238 3 2" xfId="20278" xr:uid="{00000000-0005-0000-0000-0000154F0000}"/>
    <cellStyle name="Normal 238 3 2 2" xfId="20279" xr:uid="{00000000-0005-0000-0000-0000164F0000}"/>
    <cellStyle name="Normal 238 3 3" xfId="20280" xr:uid="{00000000-0005-0000-0000-0000174F0000}"/>
    <cellStyle name="Normal 238 3 3 2" xfId="20281" xr:uid="{00000000-0005-0000-0000-0000184F0000}"/>
    <cellStyle name="Normal 238 3 3 2 2" xfId="20282" xr:uid="{00000000-0005-0000-0000-0000194F0000}"/>
    <cellStyle name="Normal 238 3 3 3" xfId="20283" xr:uid="{00000000-0005-0000-0000-00001A4F0000}"/>
    <cellStyle name="Normal 238 3 4" xfId="20284" xr:uid="{00000000-0005-0000-0000-00001B4F0000}"/>
    <cellStyle name="Normal 238 3 4 2" xfId="20285" xr:uid="{00000000-0005-0000-0000-00001C4F0000}"/>
    <cellStyle name="Normal 238 3 4 2 2" xfId="20286" xr:uid="{00000000-0005-0000-0000-00001D4F0000}"/>
    <cellStyle name="Normal 238 3 4 3" xfId="20287" xr:uid="{00000000-0005-0000-0000-00001E4F0000}"/>
    <cellStyle name="Normal 238 3 5" xfId="20288" xr:uid="{00000000-0005-0000-0000-00001F4F0000}"/>
    <cellStyle name="Normal 238 4" xfId="20289" xr:uid="{00000000-0005-0000-0000-0000204F0000}"/>
    <cellStyle name="Normal 238 4 2" xfId="20290" xr:uid="{00000000-0005-0000-0000-0000214F0000}"/>
    <cellStyle name="Normal 238 4 2 2" xfId="20291" xr:uid="{00000000-0005-0000-0000-0000224F0000}"/>
    <cellStyle name="Normal 238 4 2 2 2" xfId="20292" xr:uid="{00000000-0005-0000-0000-0000234F0000}"/>
    <cellStyle name="Normal 238 4 2 3" xfId="20293" xr:uid="{00000000-0005-0000-0000-0000244F0000}"/>
    <cellStyle name="Normal 238 4 2 3 2" xfId="20294" xr:uid="{00000000-0005-0000-0000-0000254F0000}"/>
    <cellStyle name="Normal 238 4 2 3 2 2" xfId="20295" xr:uid="{00000000-0005-0000-0000-0000264F0000}"/>
    <cellStyle name="Normal 238 4 2 3 3" xfId="20296" xr:uid="{00000000-0005-0000-0000-0000274F0000}"/>
    <cellStyle name="Normal 238 4 2 4" xfId="20297" xr:uid="{00000000-0005-0000-0000-0000284F0000}"/>
    <cellStyle name="Normal 238 4 3" xfId="20298" xr:uid="{00000000-0005-0000-0000-0000294F0000}"/>
    <cellStyle name="Normal 238 4 3 2" xfId="20299" xr:uid="{00000000-0005-0000-0000-00002A4F0000}"/>
    <cellStyle name="Normal 238 4 3 2 2" xfId="20300" xr:uid="{00000000-0005-0000-0000-00002B4F0000}"/>
    <cellStyle name="Normal 238 4 3 3" xfId="20301" xr:uid="{00000000-0005-0000-0000-00002C4F0000}"/>
    <cellStyle name="Normal 238 4 4" xfId="20302" xr:uid="{00000000-0005-0000-0000-00002D4F0000}"/>
    <cellStyle name="Normal 238 4 4 2" xfId="20303" xr:uid="{00000000-0005-0000-0000-00002E4F0000}"/>
    <cellStyle name="Normal 238 4 4 2 2" xfId="20304" xr:uid="{00000000-0005-0000-0000-00002F4F0000}"/>
    <cellStyle name="Normal 238 4 4 3" xfId="20305" xr:uid="{00000000-0005-0000-0000-0000304F0000}"/>
    <cellStyle name="Normal 238 4 5" xfId="20306" xr:uid="{00000000-0005-0000-0000-0000314F0000}"/>
    <cellStyle name="Normal 238 4 5 2" xfId="20307" xr:uid="{00000000-0005-0000-0000-0000324F0000}"/>
    <cellStyle name="Normal 238 4 5 2 2" xfId="20308" xr:uid="{00000000-0005-0000-0000-0000334F0000}"/>
    <cellStyle name="Normal 238 4 5 3" xfId="20309" xr:uid="{00000000-0005-0000-0000-0000344F0000}"/>
    <cellStyle name="Normal 238 4 6" xfId="20310" xr:uid="{00000000-0005-0000-0000-0000354F0000}"/>
    <cellStyle name="Normal 238 5" xfId="20311" xr:uid="{00000000-0005-0000-0000-0000364F0000}"/>
    <cellStyle name="Normal 238 5 2" xfId="20312" xr:uid="{00000000-0005-0000-0000-0000374F0000}"/>
    <cellStyle name="Normal 238 5 2 2" xfId="20313" xr:uid="{00000000-0005-0000-0000-0000384F0000}"/>
    <cellStyle name="Normal 238 5 3" xfId="20314" xr:uid="{00000000-0005-0000-0000-0000394F0000}"/>
    <cellStyle name="Normal 238 6" xfId="20315" xr:uid="{00000000-0005-0000-0000-00003A4F0000}"/>
    <cellStyle name="Normal 238 6 2" xfId="20316" xr:uid="{00000000-0005-0000-0000-00003B4F0000}"/>
    <cellStyle name="Normal 238 6 2 2" xfId="20317" xr:uid="{00000000-0005-0000-0000-00003C4F0000}"/>
    <cellStyle name="Normal 238 6 3" xfId="20318" xr:uid="{00000000-0005-0000-0000-00003D4F0000}"/>
    <cellStyle name="Normal 238 7" xfId="20319" xr:uid="{00000000-0005-0000-0000-00003E4F0000}"/>
    <cellStyle name="Normal 238 7 2" xfId="20320" xr:uid="{00000000-0005-0000-0000-00003F4F0000}"/>
    <cellStyle name="Normal 238 7 2 2" xfId="20321" xr:uid="{00000000-0005-0000-0000-0000404F0000}"/>
    <cellStyle name="Normal 238 7 3" xfId="20322" xr:uid="{00000000-0005-0000-0000-0000414F0000}"/>
    <cellStyle name="Normal 238 8" xfId="20323" xr:uid="{00000000-0005-0000-0000-0000424F0000}"/>
    <cellStyle name="Normal 239" xfId="20324" xr:uid="{00000000-0005-0000-0000-0000434F0000}"/>
    <cellStyle name="Normal 239 2" xfId="20325" xr:uid="{00000000-0005-0000-0000-0000444F0000}"/>
    <cellStyle name="Normal 239 2 2" xfId="20326" xr:uid="{00000000-0005-0000-0000-0000454F0000}"/>
    <cellStyle name="Normal 239 2 2 2" xfId="20327" xr:uid="{00000000-0005-0000-0000-0000464F0000}"/>
    <cellStyle name="Normal 239 2 2 2 2" xfId="20328" xr:uid="{00000000-0005-0000-0000-0000474F0000}"/>
    <cellStyle name="Normal 239 2 2 3" xfId="20329" xr:uid="{00000000-0005-0000-0000-0000484F0000}"/>
    <cellStyle name="Normal 239 2 2 3 2" xfId="20330" xr:uid="{00000000-0005-0000-0000-0000494F0000}"/>
    <cellStyle name="Normal 239 2 2 3 2 2" xfId="20331" xr:uid="{00000000-0005-0000-0000-00004A4F0000}"/>
    <cellStyle name="Normal 239 2 2 3 3" xfId="20332" xr:uid="{00000000-0005-0000-0000-00004B4F0000}"/>
    <cellStyle name="Normal 239 2 2 4" xfId="20333" xr:uid="{00000000-0005-0000-0000-00004C4F0000}"/>
    <cellStyle name="Normal 239 2 2 4 2" xfId="20334" xr:uid="{00000000-0005-0000-0000-00004D4F0000}"/>
    <cellStyle name="Normal 239 2 2 4 2 2" xfId="20335" xr:uid="{00000000-0005-0000-0000-00004E4F0000}"/>
    <cellStyle name="Normal 239 2 2 4 3" xfId="20336" xr:uid="{00000000-0005-0000-0000-00004F4F0000}"/>
    <cellStyle name="Normal 239 2 2 5" xfId="20337" xr:uid="{00000000-0005-0000-0000-0000504F0000}"/>
    <cellStyle name="Normal 239 2 3" xfId="20338" xr:uid="{00000000-0005-0000-0000-0000514F0000}"/>
    <cellStyle name="Normal 239 2 3 2" xfId="20339" xr:uid="{00000000-0005-0000-0000-0000524F0000}"/>
    <cellStyle name="Normal 239 2 3 2 2" xfId="20340" xr:uid="{00000000-0005-0000-0000-0000534F0000}"/>
    <cellStyle name="Normal 239 2 3 2 2 2" xfId="20341" xr:uid="{00000000-0005-0000-0000-0000544F0000}"/>
    <cellStyle name="Normal 239 2 3 2 3" xfId="20342" xr:uid="{00000000-0005-0000-0000-0000554F0000}"/>
    <cellStyle name="Normal 239 2 3 2 3 2" xfId="20343" xr:uid="{00000000-0005-0000-0000-0000564F0000}"/>
    <cellStyle name="Normal 239 2 3 2 3 2 2" xfId="20344" xr:uid="{00000000-0005-0000-0000-0000574F0000}"/>
    <cellStyle name="Normal 239 2 3 2 3 3" xfId="20345" xr:uid="{00000000-0005-0000-0000-0000584F0000}"/>
    <cellStyle name="Normal 239 2 3 2 4" xfId="20346" xr:uid="{00000000-0005-0000-0000-0000594F0000}"/>
    <cellStyle name="Normal 239 2 3 3" xfId="20347" xr:uid="{00000000-0005-0000-0000-00005A4F0000}"/>
    <cellStyle name="Normal 239 2 3 3 2" xfId="20348" xr:uid="{00000000-0005-0000-0000-00005B4F0000}"/>
    <cellStyle name="Normal 239 2 3 3 2 2" xfId="20349" xr:uid="{00000000-0005-0000-0000-00005C4F0000}"/>
    <cellStyle name="Normal 239 2 3 3 3" xfId="20350" xr:uid="{00000000-0005-0000-0000-00005D4F0000}"/>
    <cellStyle name="Normal 239 2 3 4" xfId="20351" xr:uid="{00000000-0005-0000-0000-00005E4F0000}"/>
    <cellStyle name="Normal 239 2 3 4 2" xfId="20352" xr:uid="{00000000-0005-0000-0000-00005F4F0000}"/>
    <cellStyle name="Normal 239 2 3 4 2 2" xfId="20353" xr:uid="{00000000-0005-0000-0000-0000604F0000}"/>
    <cellStyle name="Normal 239 2 3 4 3" xfId="20354" xr:uid="{00000000-0005-0000-0000-0000614F0000}"/>
    <cellStyle name="Normal 239 2 3 5" xfId="20355" xr:uid="{00000000-0005-0000-0000-0000624F0000}"/>
    <cellStyle name="Normal 239 2 3 5 2" xfId="20356" xr:uid="{00000000-0005-0000-0000-0000634F0000}"/>
    <cellStyle name="Normal 239 2 3 5 2 2" xfId="20357" xr:uid="{00000000-0005-0000-0000-0000644F0000}"/>
    <cellStyle name="Normal 239 2 3 5 3" xfId="20358" xr:uid="{00000000-0005-0000-0000-0000654F0000}"/>
    <cellStyle name="Normal 239 2 3 6" xfId="20359" xr:uid="{00000000-0005-0000-0000-0000664F0000}"/>
    <cellStyle name="Normal 239 2 4" xfId="20360" xr:uid="{00000000-0005-0000-0000-0000674F0000}"/>
    <cellStyle name="Normal 239 2 4 2" xfId="20361" xr:uid="{00000000-0005-0000-0000-0000684F0000}"/>
    <cellStyle name="Normal 239 2 4 2 2" xfId="20362" xr:uid="{00000000-0005-0000-0000-0000694F0000}"/>
    <cellStyle name="Normal 239 2 4 3" xfId="20363" xr:uid="{00000000-0005-0000-0000-00006A4F0000}"/>
    <cellStyle name="Normal 239 2 5" xfId="20364" xr:uid="{00000000-0005-0000-0000-00006B4F0000}"/>
    <cellStyle name="Normal 239 2 5 2" xfId="20365" xr:uid="{00000000-0005-0000-0000-00006C4F0000}"/>
    <cellStyle name="Normal 239 2 5 2 2" xfId="20366" xr:uid="{00000000-0005-0000-0000-00006D4F0000}"/>
    <cellStyle name="Normal 239 2 5 3" xfId="20367" xr:uid="{00000000-0005-0000-0000-00006E4F0000}"/>
    <cellStyle name="Normal 239 2 6" xfId="20368" xr:uid="{00000000-0005-0000-0000-00006F4F0000}"/>
    <cellStyle name="Normal 239 2 6 2" xfId="20369" xr:uid="{00000000-0005-0000-0000-0000704F0000}"/>
    <cellStyle name="Normal 239 2 6 2 2" xfId="20370" xr:uid="{00000000-0005-0000-0000-0000714F0000}"/>
    <cellStyle name="Normal 239 2 6 3" xfId="20371" xr:uid="{00000000-0005-0000-0000-0000724F0000}"/>
    <cellStyle name="Normal 239 2 7" xfId="20372" xr:uid="{00000000-0005-0000-0000-0000734F0000}"/>
    <cellStyle name="Normal 239 3" xfId="20373" xr:uid="{00000000-0005-0000-0000-0000744F0000}"/>
    <cellStyle name="Normal 239 3 2" xfId="20374" xr:uid="{00000000-0005-0000-0000-0000754F0000}"/>
    <cellStyle name="Normal 239 3 2 2" xfId="20375" xr:uid="{00000000-0005-0000-0000-0000764F0000}"/>
    <cellStyle name="Normal 239 3 3" xfId="20376" xr:uid="{00000000-0005-0000-0000-0000774F0000}"/>
    <cellStyle name="Normal 239 3 3 2" xfId="20377" xr:uid="{00000000-0005-0000-0000-0000784F0000}"/>
    <cellStyle name="Normal 239 3 3 2 2" xfId="20378" xr:uid="{00000000-0005-0000-0000-0000794F0000}"/>
    <cellStyle name="Normal 239 3 3 3" xfId="20379" xr:uid="{00000000-0005-0000-0000-00007A4F0000}"/>
    <cellStyle name="Normal 239 3 4" xfId="20380" xr:uid="{00000000-0005-0000-0000-00007B4F0000}"/>
    <cellStyle name="Normal 239 3 4 2" xfId="20381" xr:uid="{00000000-0005-0000-0000-00007C4F0000}"/>
    <cellStyle name="Normal 239 3 4 2 2" xfId="20382" xr:uid="{00000000-0005-0000-0000-00007D4F0000}"/>
    <cellStyle name="Normal 239 3 4 3" xfId="20383" xr:uid="{00000000-0005-0000-0000-00007E4F0000}"/>
    <cellStyle name="Normal 239 3 5" xfId="20384" xr:uid="{00000000-0005-0000-0000-00007F4F0000}"/>
    <cellStyle name="Normal 239 4" xfId="20385" xr:uid="{00000000-0005-0000-0000-0000804F0000}"/>
    <cellStyle name="Normal 239 4 2" xfId="20386" xr:uid="{00000000-0005-0000-0000-0000814F0000}"/>
    <cellStyle name="Normal 239 4 2 2" xfId="20387" xr:uid="{00000000-0005-0000-0000-0000824F0000}"/>
    <cellStyle name="Normal 239 4 2 2 2" xfId="20388" xr:uid="{00000000-0005-0000-0000-0000834F0000}"/>
    <cellStyle name="Normal 239 4 2 3" xfId="20389" xr:uid="{00000000-0005-0000-0000-0000844F0000}"/>
    <cellStyle name="Normal 239 4 2 3 2" xfId="20390" xr:uid="{00000000-0005-0000-0000-0000854F0000}"/>
    <cellStyle name="Normal 239 4 2 3 2 2" xfId="20391" xr:uid="{00000000-0005-0000-0000-0000864F0000}"/>
    <cellStyle name="Normal 239 4 2 3 3" xfId="20392" xr:uid="{00000000-0005-0000-0000-0000874F0000}"/>
    <cellStyle name="Normal 239 4 2 4" xfId="20393" xr:uid="{00000000-0005-0000-0000-0000884F0000}"/>
    <cellStyle name="Normal 239 4 3" xfId="20394" xr:uid="{00000000-0005-0000-0000-0000894F0000}"/>
    <cellStyle name="Normal 239 4 3 2" xfId="20395" xr:uid="{00000000-0005-0000-0000-00008A4F0000}"/>
    <cellStyle name="Normal 239 4 3 2 2" xfId="20396" xr:uid="{00000000-0005-0000-0000-00008B4F0000}"/>
    <cellStyle name="Normal 239 4 3 3" xfId="20397" xr:uid="{00000000-0005-0000-0000-00008C4F0000}"/>
    <cellStyle name="Normal 239 4 4" xfId="20398" xr:uid="{00000000-0005-0000-0000-00008D4F0000}"/>
    <cellStyle name="Normal 239 4 4 2" xfId="20399" xr:uid="{00000000-0005-0000-0000-00008E4F0000}"/>
    <cellStyle name="Normal 239 4 4 2 2" xfId="20400" xr:uid="{00000000-0005-0000-0000-00008F4F0000}"/>
    <cellStyle name="Normal 239 4 4 3" xfId="20401" xr:uid="{00000000-0005-0000-0000-0000904F0000}"/>
    <cellStyle name="Normal 239 4 5" xfId="20402" xr:uid="{00000000-0005-0000-0000-0000914F0000}"/>
    <cellStyle name="Normal 239 4 5 2" xfId="20403" xr:uid="{00000000-0005-0000-0000-0000924F0000}"/>
    <cellStyle name="Normal 239 4 5 2 2" xfId="20404" xr:uid="{00000000-0005-0000-0000-0000934F0000}"/>
    <cellStyle name="Normal 239 4 5 3" xfId="20405" xr:uid="{00000000-0005-0000-0000-0000944F0000}"/>
    <cellStyle name="Normal 239 4 6" xfId="20406" xr:uid="{00000000-0005-0000-0000-0000954F0000}"/>
    <cellStyle name="Normal 239 5" xfId="20407" xr:uid="{00000000-0005-0000-0000-0000964F0000}"/>
    <cellStyle name="Normal 239 5 2" xfId="20408" xr:uid="{00000000-0005-0000-0000-0000974F0000}"/>
    <cellStyle name="Normal 239 5 2 2" xfId="20409" xr:uid="{00000000-0005-0000-0000-0000984F0000}"/>
    <cellStyle name="Normal 239 5 3" xfId="20410" xr:uid="{00000000-0005-0000-0000-0000994F0000}"/>
    <cellStyle name="Normal 239 6" xfId="20411" xr:uid="{00000000-0005-0000-0000-00009A4F0000}"/>
    <cellStyle name="Normal 239 6 2" xfId="20412" xr:uid="{00000000-0005-0000-0000-00009B4F0000}"/>
    <cellStyle name="Normal 239 6 2 2" xfId="20413" xr:uid="{00000000-0005-0000-0000-00009C4F0000}"/>
    <cellStyle name="Normal 239 6 3" xfId="20414" xr:uid="{00000000-0005-0000-0000-00009D4F0000}"/>
    <cellStyle name="Normal 239 7" xfId="20415" xr:uid="{00000000-0005-0000-0000-00009E4F0000}"/>
    <cellStyle name="Normal 239 7 2" xfId="20416" xr:uid="{00000000-0005-0000-0000-00009F4F0000}"/>
    <cellStyle name="Normal 239 7 2 2" xfId="20417" xr:uid="{00000000-0005-0000-0000-0000A04F0000}"/>
    <cellStyle name="Normal 239 7 3" xfId="20418" xr:uid="{00000000-0005-0000-0000-0000A14F0000}"/>
    <cellStyle name="Normal 239 8" xfId="20419" xr:uid="{00000000-0005-0000-0000-0000A24F0000}"/>
    <cellStyle name="Normal 24" xfId="20420" xr:uid="{00000000-0005-0000-0000-0000A34F0000}"/>
    <cellStyle name="Normal 24 2" xfId="20421" xr:uid="{00000000-0005-0000-0000-0000A44F0000}"/>
    <cellStyle name="Normal 24 2 2" xfId="20422" xr:uid="{00000000-0005-0000-0000-0000A54F0000}"/>
    <cellStyle name="Normal 24 2 2 2" xfId="20423" xr:uid="{00000000-0005-0000-0000-0000A64F0000}"/>
    <cellStyle name="Normal 24 2 2 2 2" xfId="20424" xr:uid="{00000000-0005-0000-0000-0000A74F0000}"/>
    <cellStyle name="Normal 24 2 2 3" xfId="20425" xr:uid="{00000000-0005-0000-0000-0000A84F0000}"/>
    <cellStyle name="Normal 24 2 2 3 2" xfId="20426" xr:uid="{00000000-0005-0000-0000-0000A94F0000}"/>
    <cellStyle name="Normal 24 2 2 3 2 2" xfId="20427" xr:uid="{00000000-0005-0000-0000-0000AA4F0000}"/>
    <cellStyle name="Normal 24 2 2 3 3" xfId="20428" xr:uid="{00000000-0005-0000-0000-0000AB4F0000}"/>
    <cellStyle name="Normal 24 2 2 4" xfId="20429" xr:uid="{00000000-0005-0000-0000-0000AC4F0000}"/>
    <cellStyle name="Normal 24 2 2 4 2" xfId="20430" xr:uid="{00000000-0005-0000-0000-0000AD4F0000}"/>
    <cellStyle name="Normal 24 2 2 4 2 2" xfId="20431" xr:uid="{00000000-0005-0000-0000-0000AE4F0000}"/>
    <cellStyle name="Normal 24 2 2 4 3" xfId="20432" xr:uid="{00000000-0005-0000-0000-0000AF4F0000}"/>
    <cellStyle name="Normal 24 2 2 5" xfId="20433" xr:uid="{00000000-0005-0000-0000-0000B04F0000}"/>
    <cellStyle name="Normal 24 2 3" xfId="20434" xr:uid="{00000000-0005-0000-0000-0000B14F0000}"/>
    <cellStyle name="Normal 24 2 3 2" xfId="20435" xr:uid="{00000000-0005-0000-0000-0000B24F0000}"/>
    <cellStyle name="Normal 24 2 3 2 2" xfId="20436" xr:uid="{00000000-0005-0000-0000-0000B34F0000}"/>
    <cellStyle name="Normal 24 2 3 3" xfId="20437" xr:uid="{00000000-0005-0000-0000-0000B44F0000}"/>
    <cellStyle name="Normal 24 2 4" xfId="20438" xr:uid="{00000000-0005-0000-0000-0000B54F0000}"/>
    <cellStyle name="Normal 24 2 4 2" xfId="20439" xr:uid="{00000000-0005-0000-0000-0000B64F0000}"/>
    <cellStyle name="Normal 24 2 4 2 2" xfId="20440" xr:uid="{00000000-0005-0000-0000-0000B74F0000}"/>
    <cellStyle name="Normal 24 2 4 3" xfId="20441" xr:uid="{00000000-0005-0000-0000-0000B84F0000}"/>
    <cellStyle name="Normal 24 2 5" xfId="20442" xr:uid="{00000000-0005-0000-0000-0000B94F0000}"/>
    <cellStyle name="Normal 24 2 5 2" xfId="20443" xr:uid="{00000000-0005-0000-0000-0000BA4F0000}"/>
    <cellStyle name="Normal 24 2 5 2 2" xfId="20444" xr:uid="{00000000-0005-0000-0000-0000BB4F0000}"/>
    <cellStyle name="Normal 24 2 5 3" xfId="20445" xr:uid="{00000000-0005-0000-0000-0000BC4F0000}"/>
    <cellStyle name="Normal 24 2 6" xfId="20446" xr:uid="{00000000-0005-0000-0000-0000BD4F0000}"/>
    <cellStyle name="Normal 24 3" xfId="20447" xr:uid="{00000000-0005-0000-0000-0000BE4F0000}"/>
    <cellStyle name="Normal 24 3 2" xfId="20448" xr:uid="{00000000-0005-0000-0000-0000BF4F0000}"/>
    <cellStyle name="Normal 24 3 2 2" xfId="20449" xr:uid="{00000000-0005-0000-0000-0000C04F0000}"/>
    <cellStyle name="Normal 24 3 3" xfId="20450" xr:uid="{00000000-0005-0000-0000-0000C14F0000}"/>
    <cellStyle name="Normal 24 3 3 2" xfId="20451" xr:uid="{00000000-0005-0000-0000-0000C24F0000}"/>
    <cellStyle name="Normal 24 3 3 2 2" xfId="20452" xr:uid="{00000000-0005-0000-0000-0000C34F0000}"/>
    <cellStyle name="Normal 24 3 3 3" xfId="20453" xr:uid="{00000000-0005-0000-0000-0000C44F0000}"/>
    <cellStyle name="Normal 24 3 4" xfId="20454" xr:uid="{00000000-0005-0000-0000-0000C54F0000}"/>
    <cellStyle name="Normal 24 3 4 2" xfId="20455" xr:uid="{00000000-0005-0000-0000-0000C64F0000}"/>
    <cellStyle name="Normal 24 3 4 2 2" xfId="20456" xr:uid="{00000000-0005-0000-0000-0000C74F0000}"/>
    <cellStyle name="Normal 24 3 4 3" xfId="20457" xr:uid="{00000000-0005-0000-0000-0000C84F0000}"/>
    <cellStyle name="Normal 24 3 5" xfId="20458" xr:uid="{00000000-0005-0000-0000-0000C94F0000}"/>
    <cellStyle name="Normal 24 4" xfId="20459" xr:uid="{00000000-0005-0000-0000-0000CA4F0000}"/>
    <cellStyle name="Normal 24 4 2" xfId="20460" xr:uid="{00000000-0005-0000-0000-0000CB4F0000}"/>
    <cellStyle name="Normal 24 4 2 2" xfId="20461" xr:uid="{00000000-0005-0000-0000-0000CC4F0000}"/>
    <cellStyle name="Normal 24 4 3" xfId="20462" xr:uid="{00000000-0005-0000-0000-0000CD4F0000}"/>
    <cellStyle name="Normal 24 4 3 2" xfId="20463" xr:uid="{00000000-0005-0000-0000-0000CE4F0000}"/>
    <cellStyle name="Normal 24 4 3 2 2" xfId="20464" xr:uid="{00000000-0005-0000-0000-0000CF4F0000}"/>
    <cellStyle name="Normal 24 4 3 3" xfId="20465" xr:uid="{00000000-0005-0000-0000-0000D04F0000}"/>
    <cellStyle name="Normal 24 4 4" xfId="20466" xr:uid="{00000000-0005-0000-0000-0000D14F0000}"/>
    <cellStyle name="Normal 24 4 4 2" xfId="20467" xr:uid="{00000000-0005-0000-0000-0000D24F0000}"/>
    <cellStyle name="Normal 24 4 4 2 2" xfId="20468" xr:uid="{00000000-0005-0000-0000-0000D34F0000}"/>
    <cellStyle name="Normal 24 4 4 3" xfId="20469" xr:uid="{00000000-0005-0000-0000-0000D44F0000}"/>
    <cellStyle name="Normal 24 4 5" xfId="20470" xr:uid="{00000000-0005-0000-0000-0000D54F0000}"/>
    <cellStyle name="Normal 24 5" xfId="20471" xr:uid="{00000000-0005-0000-0000-0000D64F0000}"/>
    <cellStyle name="Normal 24 5 2" xfId="20472" xr:uid="{00000000-0005-0000-0000-0000D74F0000}"/>
    <cellStyle name="Normal 24 5 2 2" xfId="20473" xr:uid="{00000000-0005-0000-0000-0000D84F0000}"/>
    <cellStyle name="Normal 24 5 3" xfId="20474" xr:uid="{00000000-0005-0000-0000-0000D94F0000}"/>
    <cellStyle name="Normal 24 6" xfId="20475" xr:uid="{00000000-0005-0000-0000-0000DA4F0000}"/>
    <cellStyle name="Normal 24 6 2" xfId="20476" xr:uid="{00000000-0005-0000-0000-0000DB4F0000}"/>
    <cellStyle name="Normal 24 6 2 2" xfId="20477" xr:uid="{00000000-0005-0000-0000-0000DC4F0000}"/>
    <cellStyle name="Normal 24 6 3" xfId="20478" xr:uid="{00000000-0005-0000-0000-0000DD4F0000}"/>
    <cellStyle name="Normal 24 7" xfId="20479" xr:uid="{00000000-0005-0000-0000-0000DE4F0000}"/>
    <cellStyle name="Normal 24 7 2" xfId="20480" xr:uid="{00000000-0005-0000-0000-0000DF4F0000}"/>
    <cellStyle name="Normal 24 7 2 2" xfId="20481" xr:uid="{00000000-0005-0000-0000-0000E04F0000}"/>
    <cellStyle name="Normal 24 7 3" xfId="20482" xr:uid="{00000000-0005-0000-0000-0000E14F0000}"/>
    <cellStyle name="Normal 24 8" xfId="20483" xr:uid="{00000000-0005-0000-0000-0000E24F0000}"/>
    <cellStyle name="Normal 240" xfId="20484" xr:uid="{00000000-0005-0000-0000-0000E34F0000}"/>
    <cellStyle name="Normal 240 2" xfId="20485" xr:uid="{00000000-0005-0000-0000-0000E44F0000}"/>
    <cellStyle name="Normal 240 2 2" xfId="20486" xr:uid="{00000000-0005-0000-0000-0000E54F0000}"/>
    <cellStyle name="Normal 240 2 2 2" xfId="20487" xr:uid="{00000000-0005-0000-0000-0000E64F0000}"/>
    <cellStyle name="Normal 240 2 2 2 2" xfId="20488" xr:uid="{00000000-0005-0000-0000-0000E74F0000}"/>
    <cellStyle name="Normal 240 2 2 3" xfId="20489" xr:uid="{00000000-0005-0000-0000-0000E84F0000}"/>
    <cellStyle name="Normal 240 2 2 3 2" xfId="20490" xr:uid="{00000000-0005-0000-0000-0000E94F0000}"/>
    <cellStyle name="Normal 240 2 2 3 2 2" xfId="20491" xr:uid="{00000000-0005-0000-0000-0000EA4F0000}"/>
    <cellStyle name="Normal 240 2 2 3 3" xfId="20492" xr:uid="{00000000-0005-0000-0000-0000EB4F0000}"/>
    <cellStyle name="Normal 240 2 2 4" xfId="20493" xr:uid="{00000000-0005-0000-0000-0000EC4F0000}"/>
    <cellStyle name="Normal 240 2 2 4 2" xfId="20494" xr:uid="{00000000-0005-0000-0000-0000ED4F0000}"/>
    <cellStyle name="Normal 240 2 2 4 2 2" xfId="20495" xr:uid="{00000000-0005-0000-0000-0000EE4F0000}"/>
    <cellStyle name="Normal 240 2 2 4 3" xfId="20496" xr:uid="{00000000-0005-0000-0000-0000EF4F0000}"/>
    <cellStyle name="Normal 240 2 2 5" xfId="20497" xr:uid="{00000000-0005-0000-0000-0000F04F0000}"/>
    <cellStyle name="Normal 240 2 3" xfId="20498" xr:uid="{00000000-0005-0000-0000-0000F14F0000}"/>
    <cellStyle name="Normal 240 2 3 2" xfId="20499" xr:uid="{00000000-0005-0000-0000-0000F24F0000}"/>
    <cellStyle name="Normal 240 2 3 2 2" xfId="20500" xr:uid="{00000000-0005-0000-0000-0000F34F0000}"/>
    <cellStyle name="Normal 240 2 3 2 2 2" xfId="20501" xr:uid="{00000000-0005-0000-0000-0000F44F0000}"/>
    <cellStyle name="Normal 240 2 3 2 3" xfId="20502" xr:uid="{00000000-0005-0000-0000-0000F54F0000}"/>
    <cellStyle name="Normal 240 2 3 2 3 2" xfId="20503" xr:uid="{00000000-0005-0000-0000-0000F64F0000}"/>
    <cellStyle name="Normal 240 2 3 2 3 2 2" xfId="20504" xr:uid="{00000000-0005-0000-0000-0000F74F0000}"/>
    <cellStyle name="Normal 240 2 3 2 3 3" xfId="20505" xr:uid="{00000000-0005-0000-0000-0000F84F0000}"/>
    <cellStyle name="Normal 240 2 3 2 4" xfId="20506" xr:uid="{00000000-0005-0000-0000-0000F94F0000}"/>
    <cellStyle name="Normal 240 2 3 3" xfId="20507" xr:uid="{00000000-0005-0000-0000-0000FA4F0000}"/>
    <cellStyle name="Normal 240 2 3 3 2" xfId="20508" xr:uid="{00000000-0005-0000-0000-0000FB4F0000}"/>
    <cellStyle name="Normal 240 2 3 3 2 2" xfId="20509" xr:uid="{00000000-0005-0000-0000-0000FC4F0000}"/>
    <cellStyle name="Normal 240 2 3 3 3" xfId="20510" xr:uid="{00000000-0005-0000-0000-0000FD4F0000}"/>
    <cellStyle name="Normal 240 2 3 4" xfId="20511" xr:uid="{00000000-0005-0000-0000-0000FE4F0000}"/>
    <cellStyle name="Normal 240 2 3 4 2" xfId="20512" xr:uid="{00000000-0005-0000-0000-0000FF4F0000}"/>
    <cellStyle name="Normal 240 2 3 4 2 2" xfId="20513" xr:uid="{00000000-0005-0000-0000-000000500000}"/>
    <cellStyle name="Normal 240 2 3 4 3" xfId="20514" xr:uid="{00000000-0005-0000-0000-000001500000}"/>
    <cellStyle name="Normal 240 2 3 5" xfId="20515" xr:uid="{00000000-0005-0000-0000-000002500000}"/>
    <cellStyle name="Normal 240 2 3 5 2" xfId="20516" xr:uid="{00000000-0005-0000-0000-000003500000}"/>
    <cellStyle name="Normal 240 2 3 5 2 2" xfId="20517" xr:uid="{00000000-0005-0000-0000-000004500000}"/>
    <cellStyle name="Normal 240 2 3 5 3" xfId="20518" xr:uid="{00000000-0005-0000-0000-000005500000}"/>
    <cellStyle name="Normal 240 2 3 6" xfId="20519" xr:uid="{00000000-0005-0000-0000-000006500000}"/>
    <cellStyle name="Normal 240 2 4" xfId="20520" xr:uid="{00000000-0005-0000-0000-000007500000}"/>
    <cellStyle name="Normal 240 2 4 2" xfId="20521" xr:uid="{00000000-0005-0000-0000-000008500000}"/>
    <cellStyle name="Normal 240 2 4 2 2" xfId="20522" xr:uid="{00000000-0005-0000-0000-000009500000}"/>
    <cellStyle name="Normal 240 2 4 3" xfId="20523" xr:uid="{00000000-0005-0000-0000-00000A500000}"/>
    <cellStyle name="Normal 240 2 5" xfId="20524" xr:uid="{00000000-0005-0000-0000-00000B500000}"/>
    <cellStyle name="Normal 240 2 5 2" xfId="20525" xr:uid="{00000000-0005-0000-0000-00000C500000}"/>
    <cellStyle name="Normal 240 2 5 2 2" xfId="20526" xr:uid="{00000000-0005-0000-0000-00000D500000}"/>
    <cellStyle name="Normal 240 2 5 3" xfId="20527" xr:uid="{00000000-0005-0000-0000-00000E500000}"/>
    <cellStyle name="Normal 240 2 6" xfId="20528" xr:uid="{00000000-0005-0000-0000-00000F500000}"/>
    <cellStyle name="Normal 240 2 6 2" xfId="20529" xr:uid="{00000000-0005-0000-0000-000010500000}"/>
    <cellStyle name="Normal 240 2 6 2 2" xfId="20530" xr:uid="{00000000-0005-0000-0000-000011500000}"/>
    <cellStyle name="Normal 240 2 6 3" xfId="20531" xr:uid="{00000000-0005-0000-0000-000012500000}"/>
    <cellStyle name="Normal 240 2 7" xfId="20532" xr:uid="{00000000-0005-0000-0000-000013500000}"/>
    <cellStyle name="Normal 240 3" xfId="20533" xr:uid="{00000000-0005-0000-0000-000014500000}"/>
    <cellStyle name="Normal 240 3 2" xfId="20534" xr:uid="{00000000-0005-0000-0000-000015500000}"/>
    <cellStyle name="Normal 240 3 2 2" xfId="20535" xr:uid="{00000000-0005-0000-0000-000016500000}"/>
    <cellStyle name="Normal 240 3 3" xfId="20536" xr:uid="{00000000-0005-0000-0000-000017500000}"/>
    <cellStyle name="Normal 240 3 3 2" xfId="20537" xr:uid="{00000000-0005-0000-0000-000018500000}"/>
    <cellStyle name="Normal 240 3 3 2 2" xfId="20538" xr:uid="{00000000-0005-0000-0000-000019500000}"/>
    <cellStyle name="Normal 240 3 3 3" xfId="20539" xr:uid="{00000000-0005-0000-0000-00001A500000}"/>
    <cellStyle name="Normal 240 3 4" xfId="20540" xr:uid="{00000000-0005-0000-0000-00001B500000}"/>
    <cellStyle name="Normal 240 3 4 2" xfId="20541" xr:uid="{00000000-0005-0000-0000-00001C500000}"/>
    <cellStyle name="Normal 240 3 4 2 2" xfId="20542" xr:uid="{00000000-0005-0000-0000-00001D500000}"/>
    <cellStyle name="Normal 240 3 4 3" xfId="20543" xr:uid="{00000000-0005-0000-0000-00001E500000}"/>
    <cellStyle name="Normal 240 3 5" xfId="20544" xr:uid="{00000000-0005-0000-0000-00001F500000}"/>
    <cellStyle name="Normal 240 4" xfId="20545" xr:uid="{00000000-0005-0000-0000-000020500000}"/>
    <cellStyle name="Normal 240 4 2" xfId="20546" xr:uid="{00000000-0005-0000-0000-000021500000}"/>
    <cellStyle name="Normal 240 4 2 2" xfId="20547" xr:uid="{00000000-0005-0000-0000-000022500000}"/>
    <cellStyle name="Normal 240 4 2 2 2" xfId="20548" xr:uid="{00000000-0005-0000-0000-000023500000}"/>
    <cellStyle name="Normal 240 4 2 3" xfId="20549" xr:uid="{00000000-0005-0000-0000-000024500000}"/>
    <cellStyle name="Normal 240 4 2 3 2" xfId="20550" xr:uid="{00000000-0005-0000-0000-000025500000}"/>
    <cellStyle name="Normal 240 4 2 3 2 2" xfId="20551" xr:uid="{00000000-0005-0000-0000-000026500000}"/>
    <cellStyle name="Normal 240 4 2 3 3" xfId="20552" xr:uid="{00000000-0005-0000-0000-000027500000}"/>
    <cellStyle name="Normal 240 4 2 4" xfId="20553" xr:uid="{00000000-0005-0000-0000-000028500000}"/>
    <cellStyle name="Normal 240 4 3" xfId="20554" xr:uid="{00000000-0005-0000-0000-000029500000}"/>
    <cellStyle name="Normal 240 4 3 2" xfId="20555" xr:uid="{00000000-0005-0000-0000-00002A500000}"/>
    <cellStyle name="Normal 240 4 3 2 2" xfId="20556" xr:uid="{00000000-0005-0000-0000-00002B500000}"/>
    <cellStyle name="Normal 240 4 3 3" xfId="20557" xr:uid="{00000000-0005-0000-0000-00002C500000}"/>
    <cellStyle name="Normal 240 4 4" xfId="20558" xr:uid="{00000000-0005-0000-0000-00002D500000}"/>
    <cellStyle name="Normal 240 4 4 2" xfId="20559" xr:uid="{00000000-0005-0000-0000-00002E500000}"/>
    <cellStyle name="Normal 240 4 4 2 2" xfId="20560" xr:uid="{00000000-0005-0000-0000-00002F500000}"/>
    <cellStyle name="Normal 240 4 4 3" xfId="20561" xr:uid="{00000000-0005-0000-0000-000030500000}"/>
    <cellStyle name="Normal 240 4 5" xfId="20562" xr:uid="{00000000-0005-0000-0000-000031500000}"/>
    <cellStyle name="Normal 240 4 5 2" xfId="20563" xr:uid="{00000000-0005-0000-0000-000032500000}"/>
    <cellStyle name="Normal 240 4 5 2 2" xfId="20564" xr:uid="{00000000-0005-0000-0000-000033500000}"/>
    <cellStyle name="Normal 240 4 5 3" xfId="20565" xr:uid="{00000000-0005-0000-0000-000034500000}"/>
    <cellStyle name="Normal 240 4 6" xfId="20566" xr:uid="{00000000-0005-0000-0000-000035500000}"/>
    <cellStyle name="Normal 240 5" xfId="20567" xr:uid="{00000000-0005-0000-0000-000036500000}"/>
    <cellStyle name="Normal 240 5 2" xfId="20568" xr:uid="{00000000-0005-0000-0000-000037500000}"/>
    <cellStyle name="Normal 240 5 2 2" xfId="20569" xr:uid="{00000000-0005-0000-0000-000038500000}"/>
    <cellStyle name="Normal 240 5 3" xfId="20570" xr:uid="{00000000-0005-0000-0000-000039500000}"/>
    <cellStyle name="Normal 240 6" xfId="20571" xr:uid="{00000000-0005-0000-0000-00003A500000}"/>
    <cellStyle name="Normal 240 6 2" xfId="20572" xr:uid="{00000000-0005-0000-0000-00003B500000}"/>
    <cellStyle name="Normal 240 6 2 2" xfId="20573" xr:uid="{00000000-0005-0000-0000-00003C500000}"/>
    <cellStyle name="Normal 240 6 3" xfId="20574" xr:uid="{00000000-0005-0000-0000-00003D500000}"/>
    <cellStyle name="Normal 240 7" xfId="20575" xr:uid="{00000000-0005-0000-0000-00003E500000}"/>
    <cellStyle name="Normal 240 7 2" xfId="20576" xr:uid="{00000000-0005-0000-0000-00003F500000}"/>
    <cellStyle name="Normal 240 7 2 2" xfId="20577" xr:uid="{00000000-0005-0000-0000-000040500000}"/>
    <cellStyle name="Normal 240 7 3" xfId="20578" xr:uid="{00000000-0005-0000-0000-000041500000}"/>
    <cellStyle name="Normal 240 8" xfId="20579" xr:uid="{00000000-0005-0000-0000-000042500000}"/>
    <cellStyle name="Normal 241" xfId="20580" xr:uid="{00000000-0005-0000-0000-000043500000}"/>
    <cellStyle name="Normal 241 2" xfId="20581" xr:uid="{00000000-0005-0000-0000-000044500000}"/>
    <cellStyle name="Normal 241 2 2" xfId="20582" xr:uid="{00000000-0005-0000-0000-000045500000}"/>
    <cellStyle name="Normal 241 2 2 2" xfId="20583" xr:uid="{00000000-0005-0000-0000-000046500000}"/>
    <cellStyle name="Normal 241 2 2 2 2" xfId="20584" xr:uid="{00000000-0005-0000-0000-000047500000}"/>
    <cellStyle name="Normal 241 2 2 3" xfId="20585" xr:uid="{00000000-0005-0000-0000-000048500000}"/>
    <cellStyle name="Normal 241 2 2 3 2" xfId="20586" xr:uid="{00000000-0005-0000-0000-000049500000}"/>
    <cellStyle name="Normal 241 2 2 3 2 2" xfId="20587" xr:uid="{00000000-0005-0000-0000-00004A500000}"/>
    <cellStyle name="Normal 241 2 2 3 3" xfId="20588" xr:uid="{00000000-0005-0000-0000-00004B500000}"/>
    <cellStyle name="Normal 241 2 2 4" xfId="20589" xr:uid="{00000000-0005-0000-0000-00004C500000}"/>
    <cellStyle name="Normal 241 2 2 4 2" xfId="20590" xr:uid="{00000000-0005-0000-0000-00004D500000}"/>
    <cellStyle name="Normal 241 2 2 4 2 2" xfId="20591" xr:uid="{00000000-0005-0000-0000-00004E500000}"/>
    <cellStyle name="Normal 241 2 2 4 3" xfId="20592" xr:uid="{00000000-0005-0000-0000-00004F500000}"/>
    <cellStyle name="Normal 241 2 2 5" xfId="20593" xr:uid="{00000000-0005-0000-0000-000050500000}"/>
    <cellStyle name="Normal 241 2 3" xfId="20594" xr:uid="{00000000-0005-0000-0000-000051500000}"/>
    <cellStyle name="Normal 241 2 3 2" xfId="20595" xr:uid="{00000000-0005-0000-0000-000052500000}"/>
    <cellStyle name="Normal 241 2 3 2 2" xfId="20596" xr:uid="{00000000-0005-0000-0000-000053500000}"/>
    <cellStyle name="Normal 241 2 3 2 2 2" xfId="20597" xr:uid="{00000000-0005-0000-0000-000054500000}"/>
    <cellStyle name="Normal 241 2 3 2 3" xfId="20598" xr:uid="{00000000-0005-0000-0000-000055500000}"/>
    <cellStyle name="Normal 241 2 3 2 3 2" xfId="20599" xr:uid="{00000000-0005-0000-0000-000056500000}"/>
    <cellStyle name="Normal 241 2 3 2 3 2 2" xfId="20600" xr:uid="{00000000-0005-0000-0000-000057500000}"/>
    <cellStyle name="Normal 241 2 3 2 3 3" xfId="20601" xr:uid="{00000000-0005-0000-0000-000058500000}"/>
    <cellStyle name="Normal 241 2 3 2 4" xfId="20602" xr:uid="{00000000-0005-0000-0000-000059500000}"/>
    <cellStyle name="Normal 241 2 3 3" xfId="20603" xr:uid="{00000000-0005-0000-0000-00005A500000}"/>
    <cellStyle name="Normal 241 2 3 3 2" xfId="20604" xr:uid="{00000000-0005-0000-0000-00005B500000}"/>
    <cellStyle name="Normal 241 2 3 3 2 2" xfId="20605" xr:uid="{00000000-0005-0000-0000-00005C500000}"/>
    <cellStyle name="Normal 241 2 3 3 3" xfId="20606" xr:uid="{00000000-0005-0000-0000-00005D500000}"/>
    <cellStyle name="Normal 241 2 3 4" xfId="20607" xr:uid="{00000000-0005-0000-0000-00005E500000}"/>
    <cellStyle name="Normal 241 2 3 4 2" xfId="20608" xr:uid="{00000000-0005-0000-0000-00005F500000}"/>
    <cellStyle name="Normal 241 2 3 4 2 2" xfId="20609" xr:uid="{00000000-0005-0000-0000-000060500000}"/>
    <cellStyle name="Normal 241 2 3 4 3" xfId="20610" xr:uid="{00000000-0005-0000-0000-000061500000}"/>
    <cellStyle name="Normal 241 2 3 5" xfId="20611" xr:uid="{00000000-0005-0000-0000-000062500000}"/>
    <cellStyle name="Normal 241 2 3 5 2" xfId="20612" xr:uid="{00000000-0005-0000-0000-000063500000}"/>
    <cellStyle name="Normal 241 2 3 5 2 2" xfId="20613" xr:uid="{00000000-0005-0000-0000-000064500000}"/>
    <cellStyle name="Normal 241 2 3 5 3" xfId="20614" xr:uid="{00000000-0005-0000-0000-000065500000}"/>
    <cellStyle name="Normal 241 2 3 6" xfId="20615" xr:uid="{00000000-0005-0000-0000-000066500000}"/>
    <cellStyle name="Normal 241 2 4" xfId="20616" xr:uid="{00000000-0005-0000-0000-000067500000}"/>
    <cellStyle name="Normal 241 2 4 2" xfId="20617" xr:uid="{00000000-0005-0000-0000-000068500000}"/>
    <cellStyle name="Normal 241 2 4 2 2" xfId="20618" xr:uid="{00000000-0005-0000-0000-000069500000}"/>
    <cellStyle name="Normal 241 2 4 3" xfId="20619" xr:uid="{00000000-0005-0000-0000-00006A500000}"/>
    <cellStyle name="Normal 241 2 5" xfId="20620" xr:uid="{00000000-0005-0000-0000-00006B500000}"/>
    <cellStyle name="Normal 241 2 5 2" xfId="20621" xr:uid="{00000000-0005-0000-0000-00006C500000}"/>
    <cellStyle name="Normal 241 2 5 2 2" xfId="20622" xr:uid="{00000000-0005-0000-0000-00006D500000}"/>
    <cellStyle name="Normal 241 2 5 3" xfId="20623" xr:uid="{00000000-0005-0000-0000-00006E500000}"/>
    <cellStyle name="Normal 241 2 6" xfId="20624" xr:uid="{00000000-0005-0000-0000-00006F500000}"/>
    <cellStyle name="Normal 241 2 6 2" xfId="20625" xr:uid="{00000000-0005-0000-0000-000070500000}"/>
    <cellStyle name="Normal 241 2 6 2 2" xfId="20626" xr:uid="{00000000-0005-0000-0000-000071500000}"/>
    <cellStyle name="Normal 241 2 6 3" xfId="20627" xr:uid="{00000000-0005-0000-0000-000072500000}"/>
    <cellStyle name="Normal 241 2 7" xfId="20628" xr:uid="{00000000-0005-0000-0000-000073500000}"/>
    <cellStyle name="Normal 241 3" xfId="20629" xr:uid="{00000000-0005-0000-0000-000074500000}"/>
    <cellStyle name="Normal 241 3 2" xfId="20630" xr:uid="{00000000-0005-0000-0000-000075500000}"/>
    <cellStyle name="Normal 241 3 2 2" xfId="20631" xr:uid="{00000000-0005-0000-0000-000076500000}"/>
    <cellStyle name="Normal 241 3 3" xfId="20632" xr:uid="{00000000-0005-0000-0000-000077500000}"/>
    <cellStyle name="Normal 241 3 3 2" xfId="20633" xr:uid="{00000000-0005-0000-0000-000078500000}"/>
    <cellStyle name="Normal 241 3 3 2 2" xfId="20634" xr:uid="{00000000-0005-0000-0000-000079500000}"/>
    <cellStyle name="Normal 241 3 3 3" xfId="20635" xr:uid="{00000000-0005-0000-0000-00007A500000}"/>
    <cellStyle name="Normal 241 3 4" xfId="20636" xr:uid="{00000000-0005-0000-0000-00007B500000}"/>
    <cellStyle name="Normal 241 3 4 2" xfId="20637" xr:uid="{00000000-0005-0000-0000-00007C500000}"/>
    <cellStyle name="Normal 241 3 4 2 2" xfId="20638" xr:uid="{00000000-0005-0000-0000-00007D500000}"/>
    <cellStyle name="Normal 241 3 4 3" xfId="20639" xr:uid="{00000000-0005-0000-0000-00007E500000}"/>
    <cellStyle name="Normal 241 3 5" xfId="20640" xr:uid="{00000000-0005-0000-0000-00007F500000}"/>
    <cellStyle name="Normal 241 4" xfId="20641" xr:uid="{00000000-0005-0000-0000-000080500000}"/>
    <cellStyle name="Normal 241 4 2" xfId="20642" xr:uid="{00000000-0005-0000-0000-000081500000}"/>
    <cellStyle name="Normal 241 4 2 2" xfId="20643" xr:uid="{00000000-0005-0000-0000-000082500000}"/>
    <cellStyle name="Normal 241 4 2 2 2" xfId="20644" xr:uid="{00000000-0005-0000-0000-000083500000}"/>
    <cellStyle name="Normal 241 4 2 3" xfId="20645" xr:uid="{00000000-0005-0000-0000-000084500000}"/>
    <cellStyle name="Normal 241 4 2 3 2" xfId="20646" xr:uid="{00000000-0005-0000-0000-000085500000}"/>
    <cellStyle name="Normal 241 4 2 3 2 2" xfId="20647" xr:uid="{00000000-0005-0000-0000-000086500000}"/>
    <cellStyle name="Normal 241 4 2 3 3" xfId="20648" xr:uid="{00000000-0005-0000-0000-000087500000}"/>
    <cellStyle name="Normal 241 4 2 4" xfId="20649" xr:uid="{00000000-0005-0000-0000-000088500000}"/>
    <cellStyle name="Normal 241 4 3" xfId="20650" xr:uid="{00000000-0005-0000-0000-000089500000}"/>
    <cellStyle name="Normal 241 4 3 2" xfId="20651" xr:uid="{00000000-0005-0000-0000-00008A500000}"/>
    <cellStyle name="Normal 241 4 3 2 2" xfId="20652" xr:uid="{00000000-0005-0000-0000-00008B500000}"/>
    <cellStyle name="Normal 241 4 3 3" xfId="20653" xr:uid="{00000000-0005-0000-0000-00008C500000}"/>
    <cellStyle name="Normal 241 4 4" xfId="20654" xr:uid="{00000000-0005-0000-0000-00008D500000}"/>
    <cellStyle name="Normal 241 4 4 2" xfId="20655" xr:uid="{00000000-0005-0000-0000-00008E500000}"/>
    <cellStyle name="Normal 241 4 4 2 2" xfId="20656" xr:uid="{00000000-0005-0000-0000-00008F500000}"/>
    <cellStyle name="Normal 241 4 4 3" xfId="20657" xr:uid="{00000000-0005-0000-0000-000090500000}"/>
    <cellStyle name="Normal 241 4 5" xfId="20658" xr:uid="{00000000-0005-0000-0000-000091500000}"/>
    <cellStyle name="Normal 241 4 5 2" xfId="20659" xr:uid="{00000000-0005-0000-0000-000092500000}"/>
    <cellStyle name="Normal 241 4 5 2 2" xfId="20660" xr:uid="{00000000-0005-0000-0000-000093500000}"/>
    <cellStyle name="Normal 241 4 5 3" xfId="20661" xr:uid="{00000000-0005-0000-0000-000094500000}"/>
    <cellStyle name="Normal 241 4 6" xfId="20662" xr:uid="{00000000-0005-0000-0000-000095500000}"/>
    <cellStyle name="Normal 241 5" xfId="20663" xr:uid="{00000000-0005-0000-0000-000096500000}"/>
    <cellStyle name="Normal 241 5 2" xfId="20664" xr:uid="{00000000-0005-0000-0000-000097500000}"/>
    <cellStyle name="Normal 241 5 2 2" xfId="20665" xr:uid="{00000000-0005-0000-0000-000098500000}"/>
    <cellStyle name="Normal 241 5 3" xfId="20666" xr:uid="{00000000-0005-0000-0000-000099500000}"/>
    <cellStyle name="Normal 241 6" xfId="20667" xr:uid="{00000000-0005-0000-0000-00009A500000}"/>
    <cellStyle name="Normal 241 6 2" xfId="20668" xr:uid="{00000000-0005-0000-0000-00009B500000}"/>
    <cellStyle name="Normal 241 6 2 2" xfId="20669" xr:uid="{00000000-0005-0000-0000-00009C500000}"/>
    <cellStyle name="Normal 241 6 3" xfId="20670" xr:uid="{00000000-0005-0000-0000-00009D500000}"/>
    <cellStyle name="Normal 241 7" xfId="20671" xr:uid="{00000000-0005-0000-0000-00009E500000}"/>
    <cellStyle name="Normal 241 7 2" xfId="20672" xr:uid="{00000000-0005-0000-0000-00009F500000}"/>
    <cellStyle name="Normal 241 7 2 2" xfId="20673" xr:uid="{00000000-0005-0000-0000-0000A0500000}"/>
    <cellStyle name="Normal 241 7 3" xfId="20674" xr:uid="{00000000-0005-0000-0000-0000A1500000}"/>
    <cellStyle name="Normal 241 8" xfId="20675" xr:uid="{00000000-0005-0000-0000-0000A2500000}"/>
    <cellStyle name="Normal 242" xfId="20676" xr:uid="{00000000-0005-0000-0000-0000A3500000}"/>
    <cellStyle name="Normal 242 2" xfId="20677" xr:uid="{00000000-0005-0000-0000-0000A4500000}"/>
    <cellStyle name="Normal 242 2 2" xfId="20678" xr:uid="{00000000-0005-0000-0000-0000A5500000}"/>
    <cellStyle name="Normal 242 2 2 2" xfId="20679" xr:uid="{00000000-0005-0000-0000-0000A6500000}"/>
    <cellStyle name="Normal 242 2 2 2 2" xfId="20680" xr:uid="{00000000-0005-0000-0000-0000A7500000}"/>
    <cellStyle name="Normal 242 2 2 3" xfId="20681" xr:uid="{00000000-0005-0000-0000-0000A8500000}"/>
    <cellStyle name="Normal 242 2 2 3 2" xfId="20682" xr:uid="{00000000-0005-0000-0000-0000A9500000}"/>
    <cellStyle name="Normal 242 2 2 3 2 2" xfId="20683" xr:uid="{00000000-0005-0000-0000-0000AA500000}"/>
    <cellStyle name="Normal 242 2 2 3 3" xfId="20684" xr:uid="{00000000-0005-0000-0000-0000AB500000}"/>
    <cellStyle name="Normal 242 2 2 4" xfId="20685" xr:uid="{00000000-0005-0000-0000-0000AC500000}"/>
    <cellStyle name="Normal 242 2 2 4 2" xfId="20686" xr:uid="{00000000-0005-0000-0000-0000AD500000}"/>
    <cellStyle name="Normal 242 2 2 4 2 2" xfId="20687" xr:uid="{00000000-0005-0000-0000-0000AE500000}"/>
    <cellStyle name="Normal 242 2 2 4 3" xfId="20688" xr:uid="{00000000-0005-0000-0000-0000AF500000}"/>
    <cellStyle name="Normal 242 2 2 5" xfId="20689" xr:uid="{00000000-0005-0000-0000-0000B0500000}"/>
    <cellStyle name="Normal 242 2 3" xfId="20690" xr:uid="{00000000-0005-0000-0000-0000B1500000}"/>
    <cellStyle name="Normal 242 2 3 2" xfId="20691" xr:uid="{00000000-0005-0000-0000-0000B2500000}"/>
    <cellStyle name="Normal 242 2 3 2 2" xfId="20692" xr:uid="{00000000-0005-0000-0000-0000B3500000}"/>
    <cellStyle name="Normal 242 2 3 2 2 2" xfId="20693" xr:uid="{00000000-0005-0000-0000-0000B4500000}"/>
    <cellStyle name="Normal 242 2 3 2 3" xfId="20694" xr:uid="{00000000-0005-0000-0000-0000B5500000}"/>
    <cellStyle name="Normal 242 2 3 2 3 2" xfId="20695" xr:uid="{00000000-0005-0000-0000-0000B6500000}"/>
    <cellStyle name="Normal 242 2 3 2 3 2 2" xfId="20696" xr:uid="{00000000-0005-0000-0000-0000B7500000}"/>
    <cellStyle name="Normal 242 2 3 2 3 3" xfId="20697" xr:uid="{00000000-0005-0000-0000-0000B8500000}"/>
    <cellStyle name="Normal 242 2 3 2 4" xfId="20698" xr:uid="{00000000-0005-0000-0000-0000B9500000}"/>
    <cellStyle name="Normal 242 2 3 3" xfId="20699" xr:uid="{00000000-0005-0000-0000-0000BA500000}"/>
    <cellStyle name="Normal 242 2 3 3 2" xfId="20700" xr:uid="{00000000-0005-0000-0000-0000BB500000}"/>
    <cellStyle name="Normal 242 2 3 3 2 2" xfId="20701" xr:uid="{00000000-0005-0000-0000-0000BC500000}"/>
    <cellStyle name="Normal 242 2 3 3 3" xfId="20702" xr:uid="{00000000-0005-0000-0000-0000BD500000}"/>
    <cellStyle name="Normal 242 2 3 4" xfId="20703" xr:uid="{00000000-0005-0000-0000-0000BE500000}"/>
    <cellStyle name="Normal 242 2 3 4 2" xfId="20704" xr:uid="{00000000-0005-0000-0000-0000BF500000}"/>
    <cellStyle name="Normal 242 2 3 4 2 2" xfId="20705" xr:uid="{00000000-0005-0000-0000-0000C0500000}"/>
    <cellStyle name="Normal 242 2 3 4 3" xfId="20706" xr:uid="{00000000-0005-0000-0000-0000C1500000}"/>
    <cellStyle name="Normal 242 2 3 5" xfId="20707" xr:uid="{00000000-0005-0000-0000-0000C2500000}"/>
    <cellStyle name="Normal 242 2 3 5 2" xfId="20708" xr:uid="{00000000-0005-0000-0000-0000C3500000}"/>
    <cellStyle name="Normal 242 2 3 5 2 2" xfId="20709" xr:uid="{00000000-0005-0000-0000-0000C4500000}"/>
    <cellStyle name="Normal 242 2 3 5 3" xfId="20710" xr:uid="{00000000-0005-0000-0000-0000C5500000}"/>
    <cellStyle name="Normal 242 2 3 6" xfId="20711" xr:uid="{00000000-0005-0000-0000-0000C6500000}"/>
    <cellStyle name="Normal 242 2 4" xfId="20712" xr:uid="{00000000-0005-0000-0000-0000C7500000}"/>
    <cellStyle name="Normal 242 2 4 2" xfId="20713" xr:uid="{00000000-0005-0000-0000-0000C8500000}"/>
    <cellStyle name="Normal 242 2 4 2 2" xfId="20714" xr:uid="{00000000-0005-0000-0000-0000C9500000}"/>
    <cellStyle name="Normal 242 2 4 3" xfId="20715" xr:uid="{00000000-0005-0000-0000-0000CA500000}"/>
    <cellStyle name="Normal 242 2 5" xfId="20716" xr:uid="{00000000-0005-0000-0000-0000CB500000}"/>
    <cellStyle name="Normal 242 2 5 2" xfId="20717" xr:uid="{00000000-0005-0000-0000-0000CC500000}"/>
    <cellStyle name="Normal 242 2 5 2 2" xfId="20718" xr:uid="{00000000-0005-0000-0000-0000CD500000}"/>
    <cellStyle name="Normal 242 2 5 3" xfId="20719" xr:uid="{00000000-0005-0000-0000-0000CE500000}"/>
    <cellStyle name="Normal 242 2 6" xfId="20720" xr:uid="{00000000-0005-0000-0000-0000CF500000}"/>
    <cellStyle name="Normal 242 2 6 2" xfId="20721" xr:uid="{00000000-0005-0000-0000-0000D0500000}"/>
    <cellStyle name="Normal 242 2 6 2 2" xfId="20722" xr:uid="{00000000-0005-0000-0000-0000D1500000}"/>
    <cellStyle name="Normal 242 2 6 3" xfId="20723" xr:uid="{00000000-0005-0000-0000-0000D2500000}"/>
    <cellStyle name="Normal 242 2 7" xfId="20724" xr:uid="{00000000-0005-0000-0000-0000D3500000}"/>
    <cellStyle name="Normal 242 3" xfId="20725" xr:uid="{00000000-0005-0000-0000-0000D4500000}"/>
    <cellStyle name="Normal 242 3 2" xfId="20726" xr:uid="{00000000-0005-0000-0000-0000D5500000}"/>
    <cellStyle name="Normal 242 3 2 2" xfId="20727" xr:uid="{00000000-0005-0000-0000-0000D6500000}"/>
    <cellStyle name="Normal 242 3 3" xfId="20728" xr:uid="{00000000-0005-0000-0000-0000D7500000}"/>
    <cellStyle name="Normal 242 3 3 2" xfId="20729" xr:uid="{00000000-0005-0000-0000-0000D8500000}"/>
    <cellStyle name="Normal 242 3 3 2 2" xfId="20730" xr:uid="{00000000-0005-0000-0000-0000D9500000}"/>
    <cellStyle name="Normal 242 3 3 3" xfId="20731" xr:uid="{00000000-0005-0000-0000-0000DA500000}"/>
    <cellStyle name="Normal 242 3 4" xfId="20732" xr:uid="{00000000-0005-0000-0000-0000DB500000}"/>
    <cellStyle name="Normal 242 3 4 2" xfId="20733" xr:uid="{00000000-0005-0000-0000-0000DC500000}"/>
    <cellStyle name="Normal 242 3 4 2 2" xfId="20734" xr:uid="{00000000-0005-0000-0000-0000DD500000}"/>
    <cellStyle name="Normal 242 3 4 3" xfId="20735" xr:uid="{00000000-0005-0000-0000-0000DE500000}"/>
    <cellStyle name="Normal 242 3 5" xfId="20736" xr:uid="{00000000-0005-0000-0000-0000DF500000}"/>
    <cellStyle name="Normal 242 4" xfId="20737" xr:uid="{00000000-0005-0000-0000-0000E0500000}"/>
    <cellStyle name="Normal 242 4 2" xfId="20738" xr:uid="{00000000-0005-0000-0000-0000E1500000}"/>
    <cellStyle name="Normal 242 4 2 2" xfId="20739" xr:uid="{00000000-0005-0000-0000-0000E2500000}"/>
    <cellStyle name="Normal 242 4 2 2 2" xfId="20740" xr:uid="{00000000-0005-0000-0000-0000E3500000}"/>
    <cellStyle name="Normal 242 4 2 3" xfId="20741" xr:uid="{00000000-0005-0000-0000-0000E4500000}"/>
    <cellStyle name="Normal 242 4 2 3 2" xfId="20742" xr:uid="{00000000-0005-0000-0000-0000E5500000}"/>
    <cellStyle name="Normal 242 4 2 3 2 2" xfId="20743" xr:uid="{00000000-0005-0000-0000-0000E6500000}"/>
    <cellStyle name="Normal 242 4 2 3 3" xfId="20744" xr:uid="{00000000-0005-0000-0000-0000E7500000}"/>
    <cellStyle name="Normal 242 4 2 4" xfId="20745" xr:uid="{00000000-0005-0000-0000-0000E8500000}"/>
    <cellStyle name="Normal 242 4 3" xfId="20746" xr:uid="{00000000-0005-0000-0000-0000E9500000}"/>
    <cellStyle name="Normal 242 4 3 2" xfId="20747" xr:uid="{00000000-0005-0000-0000-0000EA500000}"/>
    <cellStyle name="Normal 242 4 3 2 2" xfId="20748" xr:uid="{00000000-0005-0000-0000-0000EB500000}"/>
    <cellStyle name="Normal 242 4 3 3" xfId="20749" xr:uid="{00000000-0005-0000-0000-0000EC500000}"/>
    <cellStyle name="Normal 242 4 4" xfId="20750" xr:uid="{00000000-0005-0000-0000-0000ED500000}"/>
    <cellStyle name="Normal 242 4 4 2" xfId="20751" xr:uid="{00000000-0005-0000-0000-0000EE500000}"/>
    <cellStyle name="Normal 242 4 4 2 2" xfId="20752" xr:uid="{00000000-0005-0000-0000-0000EF500000}"/>
    <cellStyle name="Normal 242 4 4 3" xfId="20753" xr:uid="{00000000-0005-0000-0000-0000F0500000}"/>
    <cellStyle name="Normal 242 4 5" xfId="20754" xr:uid="{00000000-0005-0000-0000-0000F1500000}"/>
    <cellStyle name="Normal 242 4 5 2" xfId="20755" xr:uid="{00000000-0005-0000-0000-0000F2500000}"/>
    <cellStyle name="Normal 242 4 5 2 2" xfId="20756" xr:uid="{00000000-0005-0000-0000-0000F3500000}"/>
    <cellStyle name="Normal 242 4 5 3" xfId="20757" xr:uid="{00000000-0005-0000-0000-0000F4500000}"/>
    <cellStyle name="Normal 242 4 6" xfId="20758" xr:uid="{00000000-0005-0000-0000-0000F5500000}"/>
    <cellStyle name="Normal 242 5" xfId="20759" xr:uid="{00000000-0005-0000-0000-0000F6500000}"/>
    <cellStyle name="Normal 242 5 2" xfId="20760" xr:uid="{00000000-0005-0000-0000-0000F7500000}"/>
    <cellStyle name="Normal 242 5 2 2" xfId="20761" xr:uid="{00000000-0005-0000-0000-0000F8500000}"/>
    <cellStyle name="Normal 242 5 3" xfId="20762" xr:uid="{00000000-0005-0000-0000-0000F9500000}"/>
    <cellStyle name="Normal 242 6" xfId="20763" xr:uid="{00000000-0005-0000-0000-0000FA500000}"/>
    <cellStyle name="Normal 242 6 2" xfId="20764" xr:uid="{00000000-0005-0000-0000-0000FB500000}"/>
    <cellStyle name="Normal 242 6 2 2" xfId="20765" xr:uid="{00000000-0005-0000-0000-0000FC500000}"/>
    <cellStyle name="Normal 242 6 3" xfId="20766" xr:uid="{00000000-0005-0000-0000-0000FD500000}"/>
    <cellStyle name="Normal 242 7" xfId="20767" xr:uid="{00000000-0005-0000-0000-0000FE500000}"/>
    <cellStyle name="Normal 242 7 2" xfId="20768" xr:uid="{00000000-0005-0000-0000-0000FF500000}"/>
    <cellStyle name="Normal 242 7 2 2" xfId="20769" xr:uid="{00000000-0005-0000-0000-000000510000}"/>
    <cellStyle name="Normal 242 7 3" xfId="20770" xr:uid="{00000000-0005-0000-0000-000001510000}"/>
    <cellStyle name="Normal 242 8" xfId="20771" xr:uid="{00000000-0005-0000-0000-000002510000}"/>
    <cellStyle name="Normal 243" xfId="20772" xr:uid="{00000000-0005-0000-0000-000003510000}"/>
    <cellStyle name="Normal 243 2" xfId="20773" xr:uid="{00000000-0005-0000-0000-000004510000}"/>
    <cellStyle name="Normal 243 2 2" xfId="20774" xr:uid="{00000000-0005-0000-0000-000005510000}"/>
    <cellStyle name="Normal 243 2 2 2" xfId="20775" xr:uid="{00000000-0005-0000-0000-000006510000}"/>
    <cellStyle name="Normal 243 2 2 2 2" xfId="20776" xr:uid="{00000000-0005-0000-0000-000007510000}"/>
    <cellStyle name="Normal 243 2 2 3" xfId="20777" xr:uid="{00000000-0005-0000-0000-000008510000}"/>
    <cellStyle name="Normal 243 2 2 3 2" xfId="20778" xr:uid="{00000000-0005-0000-0000-000009510000}"/>
    <cellStyle name="Normal 243 2 2 3 2 2" xfId="20779" xr:uid="{00000000-0005-0000-0000-00000A510000}"/>
    <cellStyle name="Normal 243 2 2 3 3" xfId="20780" xr:uid="{00000000-0005-0000-0000-00000B510000}"/>
    <cellStyle name="Normal 243 2 2 4" xfId="20781" xr:uid="{00000000-0005-0000-0000-00000C510000}"/>
    <cellStyle name="Normal 243 2 2 4 2" xfId="20782" xr:uid="{00000000-0005-0000-0000-00000D510000}"/>
    <cellStyle name="Normal 243 2 2 4 2 2" xfId="20783" xr:uid="{00000000-0005-0000-0000-00000E510000}"/>
    <cellStyle name="Normal 243 2 2 4 3" xfId="20784" xr:uid="{00000000-0005-0000-0000-00000F510000}"/>
    <cellStyle name="Normal 243 2 2 5" xfId="20785" xr:uid="{00000000-0005-0000-0000-000010510000}"/>
    <cellStyle name="Normal 243 2 3" xfId="20786" xr:uid="{00000000-0005-0000-0000-000011510000}"/>
    <cellStyle name="Normal 243 2 3 2" xfId="20787" xr:uid="{00000000-0005-0000-0000-000012510000}"/>
    <cellStyle name="Normal 243 2 3 2 2" xfId="20788" xr:uid="{00000000-0005-0000-0000-000013510000}"/>
    <cellStyle name="Normal 243 2 3 2 2 2" xfId="20789" xr:uid="{00000000-0005-0000-0000-000014510000}"/>
    <cellStyle name="Normal 243 2 3 2 3" xfId="20790" xr:uid="{00000000-0005-0000-0000-000015510000}"/>
    <cellStyle name="Normal 243 2 3 2 3 2" xfId="20791" xr:uid="{00000000-0005-0000-0000-000016510000}"/>
    <cellStyle name="Normal 243 2 3 2 3 2 2" xfId="20792" xr:uid="{00000000-0005-0000-0000-000017510000}"/>
    <cellStyle name="Normal 243 2 3 2 3 3" xfId="20793" xr:uid="{00000000-0005-0000-0000-000018510000}"/>
    <cellStyle name="Normal 243 2 3 2 4" xfId="20794" xr:uid="{00000000-0005-0000-0000-000019510000}"/>
    <cellStyle name="Normal 243 2 3 3" xfId="20795" xr:uid="{00000000-0005-0000-0000-00001A510000}"/>
    <cellStyle name="Normal 243 2 3 3 2" xfId="20796" xr:uid="{00000000-0005-0000-0000-00001B510000}"/>
    <cellStyle name="Normal 243 2 3 3 2 2" xfId="20797" xr:uid="{00000000-0005-0000-0000-00001C510000}"/>
    <cellStyle name="Normal 243 2 3 3 3" xfId="20798" xr:uid="{00000000-0005-0000-0000-00001D510000}"/>
    <cellStyle name="Normal 243 2 3 4" xfId="20799" xr:uid="{00000000-0005-0000-0000-00001E510000}"/>
    <cellStyle name="Normal 243 2 3 4 2" xfId="20800" xr:uid="{00000000-0005-0000-0000-00001F510000}"/>
    <cellStyle name="Normal 243 2 3 4 2 2" xfId="20801" xr:uid="{00000000-0005-0000-0000-000020510000}"/>
    <cellStyle name="Normal 243 2 3 4 3" xfId="20802" xr:uid="{00000000-0005-0000-0000-000021510000}"/>
    <cellStyle name="Normal 243 2 3 5" xfId="20803" xr:uid="{00000000-0005-0000-0000-000022510000}"/>
    <cellStyle name="Normal 243 2 3 5 2" xfId="20804" xr:uid="{00000000-0005-0000-0000-000023510000}"/>
    <cellStyle name="Normal 243 2 3 5 2 2" xfId="20805" xr:uid="{00000000-0005-0000-0000-000024510000}"/>
    <cellStyle name="Normal 243 2 3 5 3" xfId="20806" xr:uid="{00000000-0005-0000-0000-000025510000}"/>
    <cellStyle name="Normal 243 2 3 6" xfId="20807" xr:uid="{00000000-0005-0000-0000-000026510000}"/>
    <cellStyle name="Normal 243 2 4" xfId="20808" xr:uid="{00000000-0005-0000-0000-000027510000}"/>
    <cellStyle name="Normal 243 2 4 2" xfId="20809" xr:uid="{00000000-0005-0000-0000-000028510000}"/>
    <cellStyle name="Normal 243 2 4 2 2" xfId="20810" xr:uid="{00000000-0005-0000-0000-000029510000}"/>
    <cellStyle name="Normal 243 2 4 3" xfId="20811" xr:uid="{00000000-0005-0000-0000-00002A510000}"/>
    <cellStyle name="Normal 243 2 5" xfId="20812" xr:uid="{00000000-0005-0000-0000-00002B510000}"/>
    <cellStyle name="Normal 243 2 5 2" xfId="20813" xr:uid="{00000000-0005-0000-0000-00002C510000}"/>
    <cellStyle name="Normal 243 2 5 2 2" xfId="20814" xr:uid="{00000000-0005-0000-0000-00002D510000}"/>
    <cellStyle name="Normal 243 2 5 3" xfId="20815" xr:uid="{00000000-0005-0000-0000-00002E510000}"/>
    <cellStyle name="Normal 243 2 6" xfId="20816" xr:uid="{00000000-0005-0000-0000-00002F510000}"/>
    <cellStyle name="Normal 243 2 6 2" xfId="20817" xr:uid="{00000000-0005-0000-0000-000030510000}"/>
    <cellStyle name="Normal 243 2 6 2 2" xfId="20818" xr:uid="{00000000-0005-0000-0000-000031510000}"/>
    <cellStyle name="Normal 243 2 6 3" xfId="20819" xr:uid="{00000000-0005-0000-0000-000032510000}"/>
    <cellStyle name="Normal 243 2 7" xfId="20820" xr:uid="{00000000-0005-0000-0000-000033510000}"/>
    <cellStyle name="Normal 243 3" xfId="20821" xr:uid="{00000000-0005-0000-0000-000034510000}"/>
    <cellStyle name="Normal 243 3 2" xfId="20822" xr:uid="{00000000-0005-0000-0000-000035510000}"/>
    <cellStyle name="Normal 243 3 2 2" xfId="20823" xr:uid="{00000000-0005-0000-0000-000036510000}"/>
    <cellStyle name="Normal 243 3 3" xfId="20824" xr:uid="{00000000-0005-0000-0000-000037510000}"/>
    <cellStyle name="Normal 243 3 3 2" xfId="20825" xr:uid="{00000000-0005-0000-0000-000038510000}"/>
    <cellStyle name="Normal 243 3 3 2 2" xfId="20826" xr:uid="{00000000-0005-0000-0000-000039510000}"/>
    <cellStyle name="Normal 243 3 3 3" xfId="20827" xr:uid="{00000000-0005-0000-0000-00003A510000}"/>
    <cellStyle name="Normal 243 3 4" xfId="20828" xr:uid="{00000000-0005-0000-0000-00003B510000}"/>
    <cellStyle name="Normal 243 3 4 2" xfId="20829" xr:uid="{00000000-0005-0000-0000-00003C510000}"/>
    <cellStyle name="Normal 243 3 4 2 2" xfId="20830" xr:uid="{00000000-0005-0000-0000-00003D510000}"/>
    <cellStyle name="Normal 243 3 4 3" xfId="20831" xr:uid="{00000000-0005-0000-0000-00003E510000}"/>
    <cellStyle name="Normal 243 3 5" xfId="20832" xr:uid="{00000000-0005-0000-0000-00003F510000}"/>
    <cellStyle name="Normal 243 4" xfId="20833" xr:uid="{00000000-0005-0000-0000-000040510000}"/>
    <cellStyle name="Normal 243 4 2" xfId="20834" xr:uid="{00000000-0005-0000-0000-000041510000}"/>
    <cellStyle name="Normal 243 4 2 2" xfId="20835" xr:uid="{00000000-0005-0000-0000-000042510000}"/>
    <cellStyle name="Normal 243 4 2 2 2" xfId="20836" xr:uid="{00000000-0005-0000-0000-000043510000}"/>
    <cellStyle name="Normal 243 4 2 3" xfId="20837" xr:uid="{00000000-0005-0000-0000-000044510000}"/>
    <cellStyle name="Normal 243 4 2 3 2" xfId="20838" xr:uid="{00000000-0005-0000-0000-000045510000}"/>
    <cellStyle name="Normal 243 4 2 3 2 2" xfId="20839" xr:uid="{00000000-0005-0000-0000-000046510000}"/>
    <cellStyle name="Normal 243 4 2 3 3" xfId="20840" xr:uid="{00000000-0005-0000-0000-000047510000}"/>
    <cellStyle name="Normal 243 4 2 4" xfId="20841" xr:uid="{00000000-0005-0000-0000-000048510000}"/>
    <cellStyle name="Normal 243 4 3" xfId="20842" xr:uid="{00000000-0005-0000-0000-000049510000}"/>
    <cellStyle name="Normal 243 4 3 2" xfId="20843" xr:uid="{00000000-0005-0000-0000-00004A510000}"/>
    <cellStyle name="Normal 243 4 3 2 2" xfId="20844" xr:uid="{00000000-0005-0000-0000-00004B510000}"/>
    <cellStyle name="Normal 243 4 3 3" xfId="20845" xr:uid="{00000000-0005-0000-0000-00004C510000}"/>
    <cellStyle name="Normal 243 4 4" xfId="20846" xr:uid="{00000000-0005-0000-0000-00004D510000}"/>
    <cellStyle name="Normal 243 4 4 2" xfId="20847" xr:uid="{00000000-0005-0000-0000-00004E510000}"/>
    <cellStyle name="Normal 243 4 4 2 2" xfId="20848" xr:uid="{00000000-0005-0000-0000-00004F510000}"/>
    <cellStyle name="Normal 243 4 4 3" xfId="20849" xr:uid="{00000000-0005-0000-0000-000050510000}"/>
    <cellStyle name="Normal 243 4 5" xfId="20850" xr:uid="{00000000-0005-0000-0000-000051510000}"/>
    <cellStyle name="Normal 243 4 5 2" xfId="20851" xr:uid="{00000000-0005-0000-0000-000052510000}"/>
    <cellStyle name="Normal 243 4 5 2 2" xfId="20852" xr:uid="{00000000-0005-0000-0000-000053510000}"/>
    <cellStyle name="Normal 243 4 5 3" xfId="20853" xr:uid="{00000000-0005-0000-0000-000054510000}"/>
    <cellStyle name="Normal 243 4 6" xfId="20854" xr:uid="{00000000-0005-0000-0000-000055510000}"/>
    <cellStyle name="Normal 243 5" xfId="20855" xr:uid="{00000000-0005-0000-0000-000056510000}"/>
    <cellStyle name="Normal 243 5 2" xfId="20856" xr:uid="{00000000-0005-0000-0000-000057510000}"/>
    <cellStyle name="Normal 243 5 2 2" xfId="20857" xr:uid="{00000000-0005-0000-0000-000058510000}"/>
    <cellStyle name="Normal 243 5 3" xfId="20858" xr:uid="{00000000-0005-0000-0000-000059510000}"/>
    <cellStyle name="Normal 243 6" xfId="20859" xr:uid="{00000000-0005-0000-0000-00005A510000}"/>
    <cellStyle name="Normal 243 6 2" xfId="20860" xr:uid="{00000000-0005-0000-0000-00005B510000}"/>
    <cellStyle name="Normal 243 6 2 2" xfId="20861" xr:uid="{00000000-0005-0000-0000-00005C510000}"/>
    <cellStyle name="Normal 243 6 3" xfId="20862" xr:uid="{00000000-0005-0000-0000-00005D510000}"/>
    <cellStyle name="Normal 243 7" xfId="20863" xr:uid="{00000000-0005-0000-0000-00005E510000}"/>
    <cellStyle name="Normal 243 7 2" xfId="20864" xr:uid="{00000000-0005-0000-0000-00005F510000}"/>
    <cellStyle name="Normal 243 7 2 2" xfId="20865" xr:uid="{00000000-0005-0000-0000-000060510000}"/>
    <cellStyle name="Normal 243 7 3" xfId="20866" xr:uid="{00000000-0005-0000-0000-000061510000}"/>
    <cellStyle name="Normal 243 8" xfId="20867" xr:uid="{00000000-0005-0000-0000-000062510000}"/>
    <cellStyle name="Normal 244" xfId="20868" xr:uid="{00000000-0005-0000-0000-000063510000}"/>
    <cellStyle name="Normal 244 2" xfId="20869" xr:uid="{00000000-0005-0000-0000-000064510000}"/>
    <cellStyle name="Normal 244 2 2" xfId="20870" xr:uid="{00000000-0005-0000-0000-000065510000}"/>
    <cellStyle name="Normal 244 2 2 2" xfId="20871" xr:uid="{00000000-0005-0000-0000-000066510000}"/>
    <cellStyle name="Normal 244 2 2 2 2" xfId="20872" xr:uid="{00000000-0005-0000-0000-000067510000}"/>
    <cellStyle name="Normal 244 2 2 3" xfId="20873" xr:uid="{00000000-0005-0000-0000-000068510000}"/>
    <cellStyle name="Normal 244 2 2 3 2" xfId="20874" xr:uid="{00000000-0005-0000-0000-000069510000}"/>
    <cellStyle name="Normal 244 2 2 3 2 2" xfId="20875" xr:uid="{00000000-0005-0000-0000-00006A510000}"/>
    <cellStyle name="Normal 244 2 2 3 3" xfId="20876" xr:uid="{00000000-0005-0000-0000-00006B510000}"/>
    <cellStyle name="Normal 244 2 2 4" xfId="20877" xr:uid="{00000000-0005-0000-0000-00006C510000}"/>
    <cellStyle name="Normal 244 2 2 4 2" xfId="20878" xr:uid="{00000000-0005-0000-0000-00006D510000}"/>
    <cellStyle name="Normal 244 2 2 4 2 2" xfId="20879" xr:uid="{00000000-0005-0000-0000-00006E510000}"/>
    <cellStyle name="Normal 244 2 2 4 3" xfId="20880" xr:uid="{00000000-0005-0000-0000-00006F510000}"/>
    <cellStyle name="Normal 244 2 2 5" xfId="20881" xr:uid="{00000000-0005-0000-0000-000070510000}"/>
    <cellStyle name="Normal 244 2 3" xfId="20882" xr:uid="{00000000-0005-0000-0000-000071510000}"/>
    <cellStyle name="Normal 244 2 3 2" xfId="20883" xr:uid="{00000000-0005-0000-0000-000072510000}"/>
    <cellStyle name="Normal 244 2 3 2 2" xfId="20884" xr:uid="{00000000-0005-0000-0000-000073510000}"/>
    <cellStyle name="Normal 244 2 3 2 2 2" xfId="20885" xr:uid="{00000000-0005-0000-0000-000074510000}"/>
    <cellStyle name="Normal 244 2 3 2 3" xfId="20886" xr:uid="{00000000-0005-0000-0000-000075510000}"/>
    <cellStyle name="Normal 244 2 3 2 3 2" xfId="20887" xr:uid="{00000000-0005-0000-0000-000076510000}"/>
    <cellStyle name="Normal 244 2 3 2 3 2 2" xfId="20888" xr:uid="{00000000-0005-0000-0000-000077510000}"/>
    <cellStyle name="Normal 244 2 3 2 3 3" xfId="20889" xr:uid="{00000000-0005-0000-0000-000078510000}"/>
    <cellStyle name="Normal 244 2 3 2 4" xfId="20890" xr:uid="{00000000-0005-0000-0000-000079510000}"/>
    <cellStyle name="Normal 244 2 3 3" xfId="20891" xr:uid="{00000000-0005-0000-0000-00007A510000}"/>
    <cellStyle name="Normal 244 2 3 3 2" xfId="20892" xr:uid="{00000000-0005-0000-0000-00007B510000}"/>
    <cellStyle name="Normal 244 2 3 3 2 2" xfId="20893" xr:uid="{00000000-0005-0000-0000-00007C510000}"/>
    <cellStyle name="Normal 244 2 3 3 3" xfId="20894" xr:uid="{00000000-0005-0000-0000-00007D510000}"/>
    <cellStyle name="Normal 244 2 3 4" xfId="20895" xr:uid="{00000000-0005-0000-0000-00007E510000}"/>
    <cellStyle name="Normal 244 2 3 4 2" xfId="20896" xr:uid="{00000000-0005-0000-0000-00007F510000}"/>
    <cellStyle name="Normal 244 2 3 4 2 2" xfId="20897" xr:uid="{00000000-0005-0000-0000-000080510000}"/>
    <cellStyle name="Normal 244 2 3 4 3" xfId="20898" xr:uid="{00000000-0005-0000-0000-000081510000}"/>
    <cellStyle name="Normal 244 2 3 5" xfId="20899" xr:uid="{00000000-0005-0000-0000-000082510000}"/>
    <cellStyle name="Normal 244 2 3 5 2" xfId="20900" xr:uid="{00000000-0005-0000-0000-000083510000}"/>
    <cellStyle name="Normal 244 2 3 5 2 2" xfId="20901" xr:uid="{00000000-0005-0000-0000-000084510000}"/>
    <cellStyle name="Normal 244 2 3 5 3" xfId="20902" xr:uid="{00000000-0005-0000-0000-000085510000}"/>
    <cellStyle name="Normal 244 2 3 6" xfId="20903" xr:uid="{00000000-0005-0000-0000-000086510000}"/>
    <cellStyle name="Normal 244 2 4" xfId="20904" xr:uid="{00000000-0005-0000-0000-000087510000}"/>
    <cellStyle name="Normal 244 2 4 2" xfId="20905" xr:uid="{00000000-0005-0000-0000-000088510000}"/>
    <cellStyle name="Normal 244 2 4 2 2" xfId="20906" xr:uid="{00000000-0005-0000-0000-000089510000}"/>
    <cellStyle name="Normal 244 2 4 3" xfId="20907" xr:uid="{00000000-0005-0000-0000-00008A510000}"/>
    <cellStyle name="Normal 244 2 5" xfId="20908" xr:uid="{00000000-0005-0000-0000-00008B510000}"/>
    <cellStyle name="Normal 244 2 5 2" xfId="20909" xr:uid="{00000000-0005-0000-0000-00008C510000}"/>
    <cellStyle name="Normal 244 2 5 2 2" xfId="20910" xr:uid="{00000000-0005-0000-0000-00008D510000}"/>
    <cellStyle name="Normal 244 2 5 3" xfId="20911" xr:uid="{00000000-0005-0000-0000-00008E510000}"/>
    <cellStyle name="Normal 244 2 6" xfId="20912" xr:uid="{00000000-0005-0000-0000-00008F510000}"/>
    <cellStyle name="Normal 244 2 6 2" xfId="20913" xr:uid="{00000000-0005-0000-0000-000090510000}"/>
    <cellStyle name="Normal 244 2 6 2 2" xfId="20914" xr:uid="{00000000-0005-0000-0000-000091510000}"/>
    <cellStyle name="Normal 244 2 6 3" xfId="20915" xr:uid="{00000000-0005-0000-0000-000092510000}"/>
    <cellStyle name="Normal 244 2 7" xfId="20916" xr:uid="{00000000-0005-0000-0000-000093510000}"/>
    <cellStyle name="Normal 244 3" xfId="20917" xr:uid="{00000000-0005-0000-0000-000094510000}"/>
    <cellStyle name="Normal 244 3 2" xfId="20918" xr:uid="{00000000-0005-0000-0000-000095510000}"/>
    <cellStyle name="Normal 244 3 2 2" xfId="20919" xr:uid="{00000000-0005-0000-0000-000096510000}"/>
    <cellStyle name="Normal 244 3 3" xfId="20920" xr:uid="{00000000-0005-0000-0000-000097510000}"/>
    <cellStyle name="Normal 244 3 3 2" xfId="20921" xr:uid="{00000000-0005-0000-0000-000098510000}"/>
    <cellStyle name="Normal 244 3 3 2 2" xfId="20922" xr:uid="{00000000-0005-0000-0000-000099510000}"/>
    <cellStyle name="Normal 244 3 3 3" xfId="20923" xr:uid="{00000000-0005-0000-0000-00009A510000}"/>
    <cellStyle name="Normal 244 3 4" xfId="20924" xr:uid="{00000000-0005-0000-0000-00009B510000}"/>
    <cellStyle name="Normal 244 3 4 2" xfId="20925" xr:uid="{00000000-0005-0000-0000-00009C510000}"/>
    <cellStyle name="Normal 244 3 4 2 2" xfId="20926" xr:uid="{00000000-0005-0000-0000-00009D510000}"/>
    <cellStyle name="Normal 244 3 4 3" xfId="20927" xr:uid="{00000000-0005-0000-0000-00009E510000}"/>
    <cellStyle name="Normal 244 3 5" xfId="20928" xr:uid="{00000000-0005-0000-0000-00009F510000}"/>
    <cellStyle name="Normal 244 4" xfId="20929" xr:uid="{00000000-0005-0000-0000-0000A0510000}"/>
    <cellStyle name="Normal 244 4 2" xfId="20930" xr:uid="{00000000-0005-0000-0000-0000A1510000}"/>
    <cellStyle name="Normal 244 4 2 2" xfId="20931" xr:uid="{00000000-0005-0000-0000-0000A2510000}"/>
    <cellStyle name="Normal 244 4 2 2 2" xfId="20932" xr:uid="{00000000-0005-0000-0000-0000A3510000}"/>
    <cellStyle name="Normal 244 4 2 3" xfId="20933" xr:uid="{00000000-0005-0000-0000-0000A4510000}"/>
    <cellStyle name="Normal 244 4 2 3 2" xfId="20934" xr:uid="{00000000-0005-0000-0000-0000A5510000}"/>
    <cellStyle name="Normal 244 4 2 3 2 2" xfId="20935" xr:uid="{00000000-0005-0000-0000-0000A6510000}"/>
    <cellStyle name="Normal 244 4 2 3 3" xfId="20936" xr:uid="{00000000-0005-0000-0000-0000A7510000}"/>
    <cellStyle name="Normal 244 4 2 4" xfId="20937" xr:uid="{00000000-0005-0000-0000-0000A8510000}"/>
    <cellStyle name="Normal 244 4 3" xfId="20938" xr:uid="{00000000-0005-0000-0000-0000A9510000}"/>
    <cellStyle name="Normal 244 4 3 2" xfId="20939" xr:uid="{00000000-0005-0000-0000-0000AA510000}"/>
    <cellStyle name="Normal 244 4 3 2 2" xfId="20940" xr:uid="{00000000-0005-0000-0000-0000AB510000}"/>
    <cellStyle name="Normal 244 4 3 3" xfId="20941" xr:uid="{00000000-0005-0000-0000-0000AC510000}"/>
    <cellStyle name="Normal 244 4 4" xfId="20942" xr:uid="{00000000-0005-0000-0000-0000AD510000}"/>
    <cellStyle name="Normal 244 4 4 2" xfId="20943" xr:uid="{00000000-0005-0000-0000-0000AE510000}"/>
    <cellStyle name="Normal 244 4 4 2 2" xfId="20944" xr:uid="{00000000-0005-0000-0000-0000AF510000}"/>
    <cellStyle name="Normal 244 4 4 3" xfId="20945" xr:uid="{00000000-0005-0000-0000-0000B0510000}"/>
    <cellStyle name="Normal 244 4 5" xfId="20946" xr:uid="{00000000-0005-0000-0000-0000B1510000}"/>
    <cellStyle name="Normal 244 4 5 2" xfId="20947" xr:uid="{00000000-0005-0000-0000-0000B2510000}"/>
    <cellStyle name="Normal 244 4 5 2 2" xfId="20948" xr:uid="{00000000-0005-0000-0000-0000B3510000}"/>
    <cellStyle name="Normal 244 4 5 3" xfId="20949" xr:uid="{00000000-0005-0000-0000-0000B4510000}"/>
    <cellStyle name="Normal 244 4 6" xfId="20950" xr:uid="{00000000-0005-0000-0000-0000B5510000}"/>
    <cellStyle name="Normal 244 5" xfId="20951" xr:uid="{00000000-0005-0000-0000-0000B6510000}"/>
    <cellStyle name="Normal 244 5 2" xfId="20952" xr:uid="{00000000-0005-0000-0000-0000B7510000}"/>
    <cellStyle name="Normal 244 5 2 2" xfId="20953" xr:uid="{00000000-0005-0000-0000-0000B8510000}"/>
    <cellStyle name="Normal 244 5 3" xfId="20954" xr:uid="{00000000-0005-0000-0000-0000B9510000}"/>
    <cellStyle name="Normal 244 6" xfId="20955" xr:uid="{00000000-0005-0000-0000-0000BA510000}"/>
    <cellStyle name="Normal 244 6 2" xfId="20956" xr:uid="{00000000-0005-0000-0000-0000BB510000}"/>
    <cellStyle name="Normal 244 6 2 2" xfId="20957" xr:uid="{00000000-0005-0000-0000-0000BC510000}"/>
    <cellStyle name="Normal 244 6 3" xfId="20958" xr:uid="{00000000-0005-0000-0000-0000BD510000}"/>
    <cellStyle name="Normal 244 7" xfId="20959" xr:uid="{00000000-0005-0000-0000-0000BE510000}"/>
    <cellStyle name="Normal 244 7 2" xfId="20960" xr:uid="{00000000-0005-0000-0000-0000BF510000}"/>
    <cellStyle name="Normal 244 7 2 2" xfId="20961" xr:uid="{00000000-0005-0000-0000-0000C0510000}"/>
    <cellStyle name="Normal 244 7 3" xfId="20962" xr:uid="{00000000-0005-0000-0000-0000C1510000}"/>
    <cellStyle name="Normal 244 8" xfId="20963" xr:uid="{00000000-0005-0000-0000-0000C2510000}"/>
    <cellStyle name="Normal 245" xfId="20964" xr:uid="{00000000-0005-0000-0000-0000C3510000}"/>
    <cellStyle name="Normal 245 2" xfId="20965" xr:uid="{00000000-0005-0000-0000-0000C4510000}"/>
    <cellStyle name="Normal 245 2 2" xfId="20966" xr:uid="{00000000-0005-0000-0000-0000C5510000}"/>
    <cellStyle name="Normal 245 2 2 2" xfId="20967" xr:uid="{00000000-0005-0000-0000-0000C6510000}"/>
    <cellStyle name="Normal 245 2 2 2 2" xfId="20968" xr:uid="{00000000-0005-0000-0000-0000C7510000}"/>
    <cellStyle name="Normal 245 2 2 3" xfId="20969" xr:uid="{00000000-0005-0000-0000-0000C8510000}"/>
    <cellStyle name="Normal 245 2 2 3 2" xfId="20970" xr:uid="{00000000-0005-0000-0000-0000C9510000}"/>
    <cellStyle name="Normal 245 2 2 3 2 2" xfId="20971" xr:uid="{00000000-0005-0000-0000-0000CA510000}"/>
    <cellStyle name="Normal 245 2 2 3 3" xfId="20972" xr:uid="{00000000-0005-0000-0000-0000CB510000}"/>
    <cellStyle name="Normal 245 2 2 4" xfId="20973" xr:uid="{00000000-0005-0000-0000-0000CC510000}"/>
    <cellStyle name="Normal 245 2 2 4 2" xfId="20974" xr:uid="{00000000-0005-0000-0000-0000CD510000}"/>
    <cellStyle name="Normal 245 2 2 4 2 2" xfId="20975" xr:uid="{00000000-0005-0000-0000-0000CE510000}"/>
    <cellStyle name="Normal 245 2 2 4 3" xfId="20976" xr:uid="{00000000-0005-0000-0000-0000CF510000}"/>
    <cellStyle name="Normal 245 2 2 5" xfId="20977" xr:uid="{00000000-0005-0000-0000-0000D0510000}"/>
    <cellStyle name="Normal 245 2 3" xfId="20978" xr:uid="{00000000-0005-0000-0000-0000D1510000}"/>
    <cellStyle name="Normal 245 2 3 2" xfId="20979" xr:uid="{00000000-0005-0000-0000-0000D2510000}"/>
    <cellStyle name="Normal 245 2 3 2 2" xfId="20980" xr:uid="{00000000-0005-0000-0000-0000D3510000}"/>
    <cellStyle name="Normal 245 2 3 2 2 2" xfId="20981" xr:uid="{00000000-0005-0000-0000-0000D4510000}"/>
    <cellStyle name="Normal 245 2 3 2 3" xfId="20982" xr:uid="{00000000-0005-0000-0000-0000D5510000}"/>
    <cellStyle name="Normal 245 2 3 2 3 2" xfId="20983" xr:uid="{00000000-0005-0000-0000-0000D6510000}"/>
    <cellStyle name="Normal 245 2 3 2 3 2 2" xfId="20984" xr:uid="{00000000-0005-0000-0000-0000D7510000}"/>
    <cellStyle name="Normal 245 2 3 2 3 3" xfId="20985" xr:uid="{00000000-0005-0000-0000-0000D8510000}"/>
    <cellStyle name="Normal 245 2 3 2 4" xfId="20986" xr:uid="{00000000-0005-0000-0000-0000D9510000}"/>
    <cellStyle name="Normal 245 2 3 3" xfId="20987" xr:uid="{00000000-0005-0000-0000-0000DA510000}"/>
    <cellStyle name="Normal 245 2 3 3 2" xfId="20988" xr:uid="{00000000-0005-0000-0000-0000DB510000}"/>
    <cellStyle name="Normal 245 2 3 3 2 2" xfId="20989" xr:uid="{00000000-0005-0000-0000-0000DC510000}"/>
    <cellStyle name="Normal 245 2 3 3 3" xfId="20990" xr:uid="{00000000-0005-0000-0000-0000DD510000}"/>
    <cellStyle name="Normal 245 2 3 4" xfId="20991" xr:uid="{00000000-0005-0000-0000-0000DE510000}"/>
    <cellStyle name="Normal 245 2 3 4 2" xfId="20992" xr:uid="{00000000-0005-0000-0000-0000DF510000}"/>
    <cellStyle name="Normal 245 2 3 4 2 2" xfId="20993" xr:uid="{00000000-0005-0000-0000-0000E0510000}"/>
    <cellStyle name="Normal 245 2 3 4 3" xfId="20994" xr:uid="{00000000-0005-0000-0000-0000E1510000}"/>
    <cellStyle name="Normal 245 2 3 5" xfId="20995" xr:uid="{00000000-0005-0000-0000-0000E2510000}"/>
    <cellStyle name="Normal 245 2 3 5 2" xfId="20996" xr:uid="{00000000-0005-0000-0000-0000E3510000}"/>
    <cellStyle name="Normal 245 2 3 5 2 2" xfId="20997" xr:uid="{00000000-0005-0000-0000-0000E4510000}"/>
    <cellStyle name="Normal 245 2 3 5 3" xfId="20998" xr:uid="{00000000-0005-0000-0000-0000E5510000}"/>
    <cellStyle name="Normal 245 2 3 6" xfId="20999" xr:uid="{00000000-0005-0000-0000-0000E6510000}"/>
    <cellStyle name="Normal 245 2 4" xfId="21000" xr:uid="{00000000-0005-0000-0000-0000E7510000}"/>
    <cellStyle name="Normal 245 2 4 2" xfId="21001" xr:uid="{00000000-0005-0000-0000-0000E8510000}"/>
    <cellStyle name="Normal 245 2 4 2 2" xfId="21002" xr:uid="{00000000-0005-0000-0000-0000E9510000}"/>
    <cellStyle name="Normal 245 2 4 3" xfId="21003" xr:uid="{00000000-0005-0000-0000-0000EA510000}"/>
    <cellStyle name="Normal 245 2 5" xfId="21004" xr:uid="{00000000-0005-0000-0000-0000EB510000}"/>
    <cellStyle name="Normal 245 2 5 2" xfId="21005" xr:uid="{00000000-0005-0000-0000-0000EC510000}"/>
    <cellStyle name="Normal 245 2 5 2 2" xfId="21006" xr:uid="{00000000-0005-0000-0000-0000ED510000}"/>
    <cellStyle name="Normal 245 2 5 3" xfId="21007" xr:uid="{00000000-0005-0000-0000-0000EE510000}"/>
    <cellStyle name="Normal 245 2 6" xfId="21008" xr:uid="{00000000-0005-0000-0000-0000EF510000}"/>
    <cellStyle name="Normal 245 2 6 2" xfId="21009" xr:uid="{00000000-0005-0000-0000-0000F0510000}"/>
    <cellStyle name="Normal 245 2 6 2 2" xfId="21010" xr:uid="{00000000-0005-0000-0000-0000F1510000}"/>
    <cellStyle name="Normal 245 2 6 3" xfId="21011" xr:uid="{00000000-0005-0000-0000-0000F2510000}"/>
    <cellStyle name="Normal 245 2 7" xfId="21012" xr:uid="{00000000-0005-0000-0000-0000F3510000}"/>
    <cellStyle name="Normal 245 3" xfId="21013" xr:uid="{00000000-0005-0000-0000-0000F4510000}"/>
    <cellStyle name="Normal 245 3 2" xfId="21014" xr:uid="{00000000-0005-0000-0000-0000F5510000}"/>
    <cellStyle name="Normal 245 3 2 2" xfId="21015" xr:uid="{00000000-0005-0000-0000-0000F6510000}"/>
    <cellStyle name="Normal 245 3 3" xfId="21016" xr:uid="{00000000-0005-0000-0000-0000F7510000}"/>
    <cellStyle name="Normal 245 3 3 2" xfId="21017" xr:uid="{00000000-0005-0000-0000-0000F8510000}"/>
    <cellStyle name="Normal 245 3 3 2 2" xfId="21018" xr:uid="{00000000-0005-0000-0000-0000F9510000}"/>
    <cellStyle name="Normal 245 3 3 3" xfId="21019" xr:uid="{00000000-0005-0000-0000-0000FA510000}"/>
    <cellStyle name="Normal 245 3 4" xfId="21020" xr:uid="{00000000-0005-0000-0000-0000FB510000}"/>
    <cellStyle name="Normal 245 3 4 2" xfId="21021" xr:uid="{00000000-0005-0000-0000-0000FC510000}"/>
    <cellStyle name="Normal 245 3 4 2 2" xfId="21022" xr:uid="{00000000-0005-0000-0000-0000FD510000}"/>
    <cellStyle name="Normal 245 3 4 3" xfId="21023" xr:uid="{00000000-0005-0000-0000-0000FE510000}"/>
    <cellStyle name="Normal 245 3 5" xfId="21024" xr:uid="{00000000-0005-0000-0000-0000FF510000}"/>
    <cellStyle name="Normal 245 4" xfId="21025" xr:uid="{00000000-0005-0000-0000-000000520000}"/>
    <cellStyle name="Normal 245 4 2" xfId="21026" xr:uid="{00000000-0005-0000-0000-000001520000}"/>
    <cellStyle name="Normal 245 4 2 2" xfId="21027" xr:uid="{00000000-0005-0000-0000-000002520000}"/>
    <cellStyle name="Normal 245 4 2 2 2" xfId="21028" xr:uid="{00000000-0005-0000-0000-000003520000}"/>
    <cellStyle name="Normal 245 4 2 3" xfId="21029" xr:uid="{00000000-0005-0000-0000-000004520000}"/>
    <cellStyle name="Normal 245 4 2 3 2" xfId="21030" xr:uid="{00000000-0005-0000-0000-000005520000}"/>
    <cellStyle name="Normal 245 4 2 3 2 2" xfId="21031" xr:uid="{00000000-0005-0000-0000-000006520000}"/>
    <cellStyle name="Normal 245 4 2 3 3" xfId="21032" xr:uid="{00000000-0005-0000-0000-000007520000}"/>
    <cellStyle name="Normal 245 4 2 4" xfId="21033" xr:uid="{00000000-0005-0000-0000-000008520000}"/>
    <cellStyle name="Normal 245 4 3" xfId="21034" xr:uid="{00000000-0005-0000-0000-000009520000}"/>
    <cellStyle name="Normal 245 4 3 2" xfId="21035" xr:uid="{00000000-0005-0000-0000-00000A520000}"/>
    <cellStyle name="Normal 245 4 3 2 2" xfId="21036" xr:uid="{00000000-0005-0000-0000-00000B520000}"/>
    <cellStyle name="Normal 245 4 3 3" xfId="21037" xr:uid="{00000000-0005-0000-0000-00000C520000}"/>
    <cellStyle name="Normal 245 4 4" xfId="21038" xr:uid="{00000000-0005-0000-0000-00000D520000}"/>
    <cellStyle name="Normal 245 4 4 2" xfId="21039" xr:uid="{00000000-0005-0000-0000-00000E520000}"/>
    <cellStyle name="Normal 245 4 4 2 2" xfId="21040" xr:uid="{00000000-0005-0000-0000-00000F520000}"/>
    <cellStyle name="Normal 245 4 4 3" xfId="21041" xr:uid="{00000000-0005-0000-0000-000010520000}"/>
    <cellStyle name="Normal 245 4 5" xfId="21042" xr:uid="{00000000-0005-0000-0000-000011520000}"/>
    <cellStyle name="Normal 245 4 5 2" xfId="21043" xr:uid="{00000000-0005-0000-0000-000012520000}"/>
    <cellStyle name="Normal 245 4 5 2 2" xfId="21044" xr:uid="{00000000-0005-0000-0000-000013520000}"/>
    <cellStyle name="Normal 245 4 5 3" xfId="21045" xr:uid="{00000000-0005-0000-0000-000014520000}"/>
    <cellStyle name="Normal 245 4 6" xfId="21046" xr:uid="{00000000-0005-0000-0000-000015520000}"/>
    <cellStyle name="Normal 245 5" xfId="21047" xr:uid="{00000000-0005-0000-0000-000016520000}"/>
    <cellStyle name="Normal 245 5 2" xfId="21048" xr:uid="{00000000-0005-0000-0000-000017520000}"/>
    <cellStyle name="Normal 245 5 2 2" xfId="21049" xr:uid="{00000000-0005-0000-0000-000018520000}"/>
    <cellStyle name="Normal 245 5 3" xfId="21050" xr:uid="{00000000-0005-0000-0000-000019520000}"/>
    <cellStyle name="Normal 245 6" xfId="21051" xr:uid="{00000000-0005-0000-0000-00001A520000}"/>
    <cellStyle name="Normal 245 6 2" xfId="21052" xr:uid="{00000000-0005-0000-0000-00001B520000}"/>
    <cellStyle name="Normal 245 6 2 2" xfId="21053" xr:uid="{00000000-0005-0000-0000-00001C520000}"/>
    <cellStyle name="Normal 245 6 3" xfId="21054" xr:uid="{00000000-0005-0000-0000-00001D520000}"/>
    <cellStyle name="Normal 245 7" xfId="21055" xr:uid="{00000000-0005-0000-0000-00001E520000}"/>
    <cellStyle name="Normal 245 7 2" xfId="21056" xr:uid="{00000000-0005-0000-0000-00001F520000}"/>
    <cellStyle name="Normal 245 7 2 2" xfId="21057" xr:uid="{00000000-0005-0000-0000-000020520000}"/>
    <cellStyle name="Normal 245 7 3" xfId="21058" xr:uid="{00000000-0005-0000-0000-000021520000}"/>
    <cellStyle name="Normal 245 8" xfId="21059" xr:uid="{00000000-0005-0000-0000-000022520000}"/>
    <cellStyle name="Normal 246" xfId="21060" xr:uid="{00000000-0005-0000-0000-000023520000}"/>
    <cellStyle name="Normal 246 2" xfId="21061" xr:uid="{00000000-0005-0000-0000-000024520000}"/>
    <cellStyle name="Normal 246 2 2" xfId="21062" xr:uid="{00000000-0005-0000-0000-000025520000}"/>
    <cellStyle name="Normal 246 2 2 2" xfId="21063" xr:uid="{00000000-0005-0000-0000-000026520000}"/>
    <cellStyle name="Normal 246 2 2 2 2" xfId="21064" xr:uid="{00000000-0005-0000-0000-000027520000}"/>
    <cellStyle name="Normal 246 2 2 3" xfId="21065" xr:uid="{00000000-0005-0000-0000-000028520000}"/>
    <cellStyle name="Normal 246 2 2 3 2" xfId="21066" xr:uid="{00000000-0005-0000-0000-000029520000}"/>
    <cellStyle name="Normal 246 2 2 3 2 2" xfId="21067" xr:uid="{00000000-0005-0000-0000-00002A520000}"/>
    <cellStyle name="Normal 246 2 2 3 3" xfId="21068" xr:uid="{00000000-0005-0000-0000-00002B520000}"/>
    <cellStyle name="Normal 246 2 2 4" xfId="21069" xr:uid="{00000000-0005-0000-0000-00002C520000}"/>
    <cellStyle name="Normal 246 2 2 4 2" xfId="21070" xr:uid="{00000000-0005-0000-0000-00002D520000}"/>
    <cellStyle name="Normal 246 2 2 4 2 2" xfId="21071" xr:uid="{00000000-0005-0000-0000-00002E520000}"/>
    <cellStyle name="Normal 246 2 2 4 3" xfId="21072" xr:uid="{00000000-0005-0000-0000-00002F520000}"/>
    <cellStyle name="Normal 246 2 2 5" xfId="21073" xr:uid="{00000000-0005-0000-0000-000030520000}"/>
    <cellStyle name="Normal 246 2 3" xfId="21074" xr:uid="{00000000-0005-0000-0000-000031520000}"/>
    <cellStyle name="Normal 246 2 3 2" xfId="21075" xr:uid="{00000000-0005-0000-0000-000032520000}"/>
    <cellStyle name="Normal 246 2 3 2 2" xfId="21076" xr:uid="{00000000-0005-0000-0000-000033520000}"/>
    <cellStyle name="Normal 246 2 3 2 2 2" xfId="21077" xr:uid="{00000000-0005-0000-0000-000034520000}"/>
    <cellStyle name="Normal 246 2 3 2 3" xfId="21078" xr:uid="{00000000-0005-0000-0000-000035520000}"/>
    <cellStyle name="Normal 246 2 3 2 3 2" xfId="21079" xr:uid="{00000000-0005-0000-0000-000036520000}"/>
    <cellStyle name="Normal 246 2 3 2 3 2 2" xfId="21080" xr:uid="{00000000-0005-0000-0000-000037520000}"/>
    <cellStyle name="Normal 246 2 3 2 3 3" xfId="21081" xr:uid="{00000000-0005-0000-0000-000038520000}"/>
    <cellStyle name="Normal 246 2 3 2 4" xfId="21082" xr:uid="{00000000-0005-0000-0000-000039520000}"/>
    <cellStyle name="Normal 246 2 3 3" xfId="21083" xr:uid="{00000000-0005-0000-0000-00003A520000}"/>
    <cellStyle name="Normal 246 2 3 3 2" xfId="21084" xr:uid="{00000000-0005-0000-0000-00003B520000}"/>
    <cellStyle name="Normal 246 2 3 3 2 2" xfId="21085" xr:uid="{00000000-0005-0000-0000-00003C520000}"/>
    <cellStyle name="Normal 246 2 3 3 3" xfId="21086" xr:uid="{00000000-0005-0000-0000-00003D520000}"/>
    <cellStyle name="Normal 246 2 3 4" xfId="21087" xr:uid="{00000000-0005-0000-0000-00003E520000}"/>
    <cellStyle name="Normal 246 2 3 4 2" xfId="21088" xr:uid="{00000000-0005-0000-0000-00003F520000}"/>
    <cellStyle name="Normal 246 2 3 4 2 2" xfId="21089" xr:uid="{00000000-0005-0000-0000-000040520000}"/>
    <cellStyle name="Normal 246 2 3 4 3" xfId="21090" xr:uid="{00000000-0005-0000-0000-000041520000}"/>
    <cellStyle name="Normal 246 2 3 5" xfId="21091" xr:uid="{00000000-0005-0000-0000-000042520000}"/>
    <cellStyle name="Normal 246 2 3 5 2" xfId="21092" xr:uid="{00000000-0005-0000-0000-000043520000}"/>
    <cellStyle name="Normal 246 2 3 5 2 2" xfId="21093" xr:uid="{00000000-0005-0000-0000-000044520000}"/>
    <cellStyle name="Normal 246 2 3 5 3" xfId="21094" xr:uid="{00000000-0005-0000-0000-000045520000}"/>
    <cellStyle name="Normal 246 2 3 6" xfId="21095" xr:uid="{00000000-0005-0000-0000-000046520000}"/>
    <cellStyle name="Normal 246 2 4" xfId="21096" xr:uid="{00000000-0005-0000-0000-000047520000}"/>
    <cellStyle name="Normal 246 2 4 2" xfId="21097" xr:uid="{00000000-0005-0000-0000-000048520000}"/>
    <cellStyle name="Normal 246 2 4 2 2" xfId="21098" xr:uid="{00000000-0005-0000-0000-000049520000}"/>
    <cellStyle name="Normal 246 2 4 3" xfId="21099" xr:uid="{00000000-0005-0000-0000-00004A520000}"/>
    <cellStyle name="Normal 246 2 5" xfId="21100" xr:uid="{00000000-0005-0000-0000-00004B520000}"/>
    <cellStyle name="Normal 246 2 5 2" xfId="21101" xr:uid="{00000000-0005-0000-0000-00004C520000}"/>
    <cellStyle name="Normal 246 2 5 2 2" xfId="21102" xr:uid="{00000000-0005-0000-0000-00004D520000}"/>
    <cellStyle name="Normal 246 2 5 3" xfId="21103" xr:uid="{00000000-0005-0000-0000-00004E520000}"/>
    <cellStyle name="Normal 246 2 6" xfId="21104" xr:uid="{00000000-0005-0000-0000-00004F520000}"/>
    <cellStyle name="Normal 246 2 6 2" xfId="21105" xr:uid="{00000000-0005-0000-0000-000050520000}"/>
    <cellStyle name="Normal 246 2 6 2 2" xfId="21106" xr:uid="{00000000-0005-0000-0000-000051520000}"/>
    <cellStyle name="Normal 246 2 6 3" xfId="21107" xr:uid="{00000000-0005-0000-0000-000052520000}"/>
    <cellStyle name="Normal 246 2 7" xfId="21108" xr:uid="{00000000-0005-0000-0000-000053520000}"/>
    <cellStyle name="Normal 246 3" xfId="21109" xr:uid="{00000000-0005-0000-0000-000054520000}"/>
    <cellStyle name="Normal 246 3 2" xfId="21110" xr:uid="{00000000-0005-0000-0000-000055520000}"/>
    <cellStyle name="Normal 246 3 2 2" xfId="21111" xr:uid="{00000000-0005-0000-0000-000056520000}"/>
    <cellStyle name="Normal 246 3 3" xfId="21112" xr:uid="{00000000-0005-0000-0000-000057520000}"/>
    <cellStyle name="Normal 246 3 3 2" xfId="21113" xr:uid="{00000000-0005-0000-0000-000058520000}"/>
    <cellStyle name="Normal 246 3 3 2 2" xfId="21114" xr:uid="{00000000-0005-0000-0000-000059520000}"/>
    <cellStyle name="Normal 246 3 3 3" xfId="21115" xr:uid="{00000000-0005-0000-0000-00005A520000}"/>
    <cellStyle name="Normal 246 3 4" xfId="21116" xr:uid="{00000000-0005-0000-0000-00005B520000}"/>
    <cellStyle name="Normal 246 3 4 2" xfId="21117" xr:uid="{00000000-0005-0000-0000-00005C520000}"/>
    <cellStyle name="Normal 246 3 4 2 2" xfId="21118" xr:uid="{00000000-0005-0000-0000-00005D520000}"/>
    <cellStyle name="Normal 246 3 4 3" xfId="21119" xr:uid="{00000000-0005-0000-0000-00005E520000}"/>
    <cellStyle name="Normal 246 3 5" xfId="21120" xr:uid="{00000000-0005-0000-0000-00005F520000}"/>
    <cellStyle name="Normal 246 4" xfId="21121" xr:uid="{00000000-0005-0000-0000-000060520000}"/>
    <cellStyle name="Normal 246 4 2" xfId="21122" xr:uid="{00000000-0005-0000-0000-000061520000}"/>
    <cellStyle name="Normal 246 4 2 2" xfId="21123" xr:uid="{00000000-0005-0000-0000-000062520000}"/>
    <cellStyle name="Normal 246 4 2 2 2" xfId="21124" xr:uid="{00000000-0005-0000-0000-000063520000}"/>
    <cellStyle name="Normal 246 4 2 3" xfId="21125" xr:uid="{00000000-0005-0000-0000-000064520000}"/>
    <cellStyle name="Normal 246 4 2 3 2" xfId="21126" xr:uid="{00000000-0005-0000-0000-000065520000}"/>
    <cellStyle name="Normal 246 4 2 3 2 2" xfId="21127" xr:uid="{00000000-0005-0000-0000-000066520000}"/>
    <cellStyle name="Normal 246 4 2 3 3" xfId="21128" xr:uid="{00000000-0005-0000-0000-000067520000}"/>
    <cellStyle name="Normal 246 4 2 4" xfId="21129" xr:uid="{00000000-0005-0000-0000-000068520000}"/>
    <cellStyle name="Normal 246 4 3" xfId="21130" xr:uid="{00000000-0005-0000-0000-000069520000}"/>
    <cellStyle name="Normal 246 4 3 2" xfId="21131" xr:uid="{00000000-0005-0000-0000-00006A520000}"/>
    <cellStyle name="Normal 246 4 3 2 2" xfId="21132" xr:uid="{00000000-0005-0000-0000-00006B520000}"/>
    <cellStyle name="Normal 246 4 3 3" xfId="21133" xr:uid="{00000000-0005-0000-0000-00006C520000}"/>
    <cellStyle name="Normal 246 4 4" xfId="21134" xr:uid="{00000000-0005-0000-0000-00006D520000}"/>
    <cellStyle name="Normal 246 4 4 2" xfId="21135" xr:uid="{00000000-0005-0000-0000-00006E520000}"/>
    <cellStyle name="Normal 246 4 4 2 2" xfId="21136" xr:uid="{00000000-0005-0000-0000-00006F520000}"/>
    <cellStyle name="Normal 246 4 4 3" xfId="21137" xr:uid="{00000000-0005-0000-0000-000070520000}"/>
    <cellStyle name="Normal 246 4 5" xfId="21138" xr:uid="{00000000-0005-0000-0000-000071520000}"/>
    <cellStyle name="Normal 246 4 5 2" xfId="21139" xr:uid="{00000000-0005-0000-0000-000072520000}"/>
    <cellStyle name="Normal 246 4 5 2 2" xfId="21140" xr:uid="{00000000-0005-0000-0000-000073520000}"/>
    <cellStyle name="Normal 246 4 5 3" xfId="21141" xr:uid="{00000000-0005-0000-0000-000074520000}"/>
    <cellStyle name="Normal 246 4 6" xfId="21142" xr:uid="{00000000-0005-0000-0000-000075520000}"/>
    <cellStyle name="Normal 246 5" xfId="21143" xr:uid="{00000000-0005-0000-0000-000076520000}"/>
    <cellStyle name="Normal 246 5 2" xfId="21144" xr:uid="{00000000-0005-0000-0000-000077520000}"/>
    <cellStyle name="Normal 246 5 2 2" xfId="21145" xr:uid="{00000000-0005-0000-0000-000078520000}"/>
    <cellStyle name="Normal 246 5 3" xfId="21146" xr:uid="{00000000-0005-0000-0000-000079520000}"/>
    <cellStyle name="Normal 246 6" xfId="21147" xr:uid="{00000000-0005-0000-0000-00007A520000}"/>
    <cellStyle name="Normal 246 6 2" xfId="21148" xr:uid="{00000000-0005-0000-0000-00007B520000}"/>
    <cellStyle name="Normal 246 6 2 2" xfId="21149" xr:uid="{00000000-0005-0000-0000-00007C520000}"/>
    <cellStyle name="Normal 246 6 3" xfId="21150" xr:uid="{00000000-0005-0000-0000-00007D520000}"/>
    <cellStyle name="Normal 246 7" xfId="21151" xr:uid="{00000000-0005-0000-0000-00007E520000}"/>
    <cellStyle name="Normal 246 7 2" xfId="21152" xr:uid="{00000000-0005-0000-0000-00007F520000}"/>
    <cellStyle name="Normal 246 7 2 2" xfId="21153" xr:uid="{00000000-0005-0000-0000-000080520000}"/>
    <cellStyle name="Normal 246 7 3" xfId="21154" xr:uid="{00000000-0005-0000-0000-000081520000}"/>
    <cellStyle name="Normal 246 8" xfId="21155" xr:uid="{00000000-0005-0000-0000-000082520000}"/>
    <cellStyle name="Normal 247" xfId="21156" xr:uid="{00000000-0005-0000-0000-000083520000}"/>
    <cellStyle name="Normal 247 2" xfId="21157" xr:uid="{00000000-0005-0000-0000-000084520000}"/>
    <cellStyle name="Normal 247 2 2" xfId="21158" xr:uid="{00000000-0005-0000-0000-000085520000}"/>
    <cellStyle name="Normal 247 2 2 2" xfId="21159" xr:uid="{00000000-0005-0000-0000-000086520000}"/>
    <cellStyle name="Normal 247 2 2 2 2" xfId="21160" xr:uid="{00000000-0005-0000-0000-000087520000}"/>
    <cellStyle name="Normal 247 2 2 3" xfId="21161" xr:uid="{00000000-0005-0000-0000-000088520000}"/>
    <cellStyle name="Normal 247 2 2 3 2" xfId="21162" xr:uid="{00000000-0005-0000-0000-000089520000}"/>
    <cellStyle name="Normal 247 2 2 3 2 2" xfId="21163" xr:uid="{00000000-0005-0000-0000-00008A520000}"/>
    <cellStyle name="Normal 247 2 2 3 3" xfId="21164" xr:uid="{00000000-0005-0000-0000-00008B520000}"/>
    <cellStyle name="Normal 247 2 2 4" xfId="21165" xr:uid="{00000000-0005-0000-0000-00008C520000}"/>
    <cellStyle name="Normal 247 2 2 4 2" xfId="21166" xr:uid="{00000000-0005-0000-0000-00008D520000}"/>
    <cellStyle name="Normal 247 2 2 4 2 2" xfId="21167" xr:uid="{00000000-0005-0000-0000-00008E520000}"/>
    <cellStyle name="Normal 247 2 2 4 3" xfId="21168" xr:uid="{00000000-0005-0000-0000-00008F520000}"/>
    <cellStyle name="Normal 247 2 2 5" xfId="21169" xr:uid="{00000000-0005-0000-0000-000090520000}"/>
    <cellStyle name="Normal 247 2 3" xfId="21170" xr:uid="{00000000-0005-0000-0000-000091520000}"/>
    <cellStyle name="Normal 247 2 3 2" xfId="21171" xr:uid="{00000000-0005-0000-0000-000092520000}"/>
    <cellStyle name="Normal 247 2 3 2 2" xfId="21172" xr:uid="{00000000-0005-0000-0000-000093520000}"/>
    <cellStyle name="Normal 247 2 3 2 2 2" xfId="21173" xr:uid="{00000000-0005-0000-0000-000094520000}"/>
    <cellStyle name="Normal 247 2 3 2 3" xfId="21174" xr:uid="{00000000-0005-0000-0000-000095520000}"/>
    <cellStyle name="Normal 247 2 3 2 3 2" xfId="21175" xr:uid="{00000000-0005-0000-0000-000096520000}"/>
    <cellStyle name="Normal 247 2 3 2 3 2 2" xfId="21176" xr:uid="{00000000-0005-0000-0000-000097520000}"/>
    <cellStyle name="Normal 247 2 3 2 3 3" xfId="21177" xr:uid="{00000000-0005-0000-0000-000098520000}"/>
    <cellStyle name="Normal 247 2 3 2 4" xfId="21178" xr:uid="{00000000-0005-0000-0000-000099520000}"/>
    <cellStyle name="Normal 247 2 3 3" xfId="21179" xr:uid="{00000000-0005-0000-0000-00009A520000}"/>
    <cellStyle name="Normal 247 2 3 3 2" xfId="21180" xr:uid="{00000000-0005-0000-0000-00009B520000}"/>
    <cellStyle name="Normal 247 2 3 3 2 2" xfId="21181" xr:uid="{00000000-0005-0000-0000-00009C520000}"/>
    <cellStyle name="Normal 247 2 3 3 3" xfId="21182" xr:uid="{00000000-0005-0000-0000-00009D520000}"/>
    <cellStyle name="Normal 247 2 3 4" xfId="21183" xr:uid="{00000000-0005-0000-0000-00009E520000}"/>
    <cellStyle name="Normal 247 2 3 4 2" xfId="21184" xr:uid="{00000000-0005-0000-0000-00009F520000}"/>
    <cellStyle name="Normal 247 2 3 4 2 2" xfId="21185" xr:uid="{00000000-0005-0000-0000-0000A0520000}"/>
    <cellStyle name="Normal 247 2 3 4 3" xfId="21186" xr:uid="{00000000-0005-0000-0000-0000A1520000}"/>
    <cellStyle name="Normal 247 2 3 5" xfId="21187" xr:uid="{00000000-0005-0000-0000-0000A2520000}"/>
    <cellStyle name="Normal 247 2 3 5 2" xfId="21188" xr:uid="{00000000-0005-0000-0000-0000A3520000}"/>
    <cellStyle name="Normal 247 2 3 5 2 2" xfId="21189" xr:uid="{00000000-0005-0000-0000-0000A4520000}"/>
    <cellStyle name="Normal 247 2 3 5 3" xfId="21190" xr:uid="{00000000-0005-0000-0000-0000A5520000}"/>
    <cellStyle name="Normal 247 2 3 6" xfId="21191" xr:uid="{00000000-0005-0000-0000-0000A6520000}"/>
    <cellStyle name="Normal 247 2 4" xfId="21192" xr:uid="{00000000-0005-0000-0000-0000A7520000}"/>
    <cellStyle name="Normal 247 2 4 2" xfId="21193" xr:uid="{00000000-0005-0000-0000-0000A8520000}"/>
    <cellStyle name="Normal 247 2 4 2 2" xfId="21194" xr:uid="{00000000-0005-0000-0000-0000A9520000}"/>
    <cellStyle name="Normal 247 2 4 3" xfId="21195" xr:uid="{00000000-0005-0000-0000-0000AA520000}"/>
    <cellStyle name="Normal 247 2 5" xfId="21196" xr:uid="{00000000-0005-0000-0000-0000AB520000}"/>
    <cellStyle name="Normal 247 2 5 2" xfId="21197" xr:uid="{00000000-0005-0000-0000-0000AC520000}"/>
    <cellStyle name="Normal 247 2 5 2 2" xfId="21198" xr:uid="{00000000-0005-0000-0000-0000AD520000}"/>
    <cellStyle name="Normal 247 2 5 3" xfId="21199" xr:uid="{00000000-0005-0000-0000-0000AE520000}"/>
    <cellStyle name="Normal 247 2 6" xfId="21200" xr:uid="{00000000-0005-0000-0000-0000AF520000}"/>
    <cellStyle name="Normal 247 2 6 2" xfId="21201" xr:uid="{00000000-0005-0000-0000-0000B0520000}"/>
    <cellStyle name="Normal 247 2 6 2 2" xfId="21202" xr:uid="{00000000-0005-0000-0000-0000B1520000}"/>
    <cellStyle name="Normal 247 2 6 3" xfId="21203" xr:uid="{00000000-0005-0000-0000-0000B2520000}"/>
    <cellStyle name="Normal 247 2 7" xfId="21204" xr:uid="{00000000-0005-0000-0000-0000B3520000}"/>
    <cellStyle name="Normal 247 3" xfId="21205" xr:uid="{00000000-0005-0000-0000-0000B4520000}"/>
    <cellStyle name="Normal 247 3 2" xfId="21206" xr:uid="{00000000-0005-0000-0000-0000B5520000}"/>
    <cellStyle name="Normal 247 3 2 2" xfId="21207" xr:uid="{00000000-0005-0000-0000-0000B6520000}"/>
    <cellStyle name="Normal 247 3 3" xfId="21208" xr:uid="{00000000-0005-0000-0000-0000B7520000}"/>
    <cellStyle name="Normal 247 3 3 2" xfId="21209" xr:uid="{00000000-0005-0000-0000-0000B8520000}"/>
    <cellStyle name="Normal 247 3 3 2 2" xfId="21210" xr:uid="{00000000-0005-0000-0000-0000B9520000}"/>
    <cellStyle name="Normal 247 3 3 3" xfId="21211" xr:uid="{00000000-0005-0000-0000-0000BA520000}"/>
    <cellStyle name="Normal 247 3 4" xfId="21212" xr:uid="{00000000-0005-0000-0000-0000BB520000}"/>
    <cellStyle name="Normal 247 3 4 2" xfId="21213" xr:uid="{00000000-0005-0000-0000-0000BC520000}"/>
    <cellStyle name="Normal 247 3 4 2 2" xfId="21214" xr:uid="{00000000-0005-0000-0000-0000BD520000}"/>
    <cellStyle name="Normal 247 3 4 3" xfId="21215" xr:uid="{00000000-0005-0000-0000-0000BE520000}"/>
    <cellStyle name="Normal 247 3 5" xfId="21216" xr:uid="{00000000-0005-0000-0000-0000BF520000}"/>
    <cellStyle name="Normal 247 4" xfId="21217" xr:uid="{00000000-0005-0000-0000-0000C0520000}"/>
    <cellStyle name="Normal 247 4 2" xfId="21218" xr:uid="{00000000-0005-0000-0000-0000C1520000}"/>
    <cellStyle name="Normal 247 4 2 2" xfId="21219" xr:uid="{00000000-0005-0000-0000-0000C2520000}"/>
    <cellStyle name="Normal 247 4 2 2 2" xfId="21220" xr:uid="{00000000-0005-0000-0000-0000C3520000}"/>
    <cellStyle name="Normal 247 4 2 3" xfId="21221" xr:uid="{00000000-0005-0000-0000-0000C4520000}"/>
    <cellStyle name="Normal 247 4 2 3 2" xfId="21222" xr:uid="{00000000-0005-0000-0000-0000C5520000}"/>
    <cellStyle name="Normal 247 4 2 3 2 2" xfId="21223" xr:uid="{00000000-0005-0000-0000-0000C6520000}"/>
    <cellStyle name="Normal 247 4 2 3 3" xfId="21224" xr:uid="{00000000-0005-0000-0000-0000C7520000}"/>
    <cellStyle name="Normal 247 4 2 4" xfId="21225" xr:uid="{00000000-0005-0000-0000-0000C8520000}"/>
    <cellStyle name="Normal 247 4 3" xfId="21226" xr:uid="{00000000-0005-0000-0000-0000C9520000}"/>
    <cellStyle name="Normal 247 4 3 2" xfId="21227" xr:uid="{00000000-0005-0000-0000-0000CA520000}"/>
    <cellStyle name="Normal 247 4 3 2 2" xfId="21228" xr:uid="{00000000-0005-0000-0000-0000CB520000}"/>
    <cellStyle name="Normal 247 4 3 3" xfId="21229" xr:uid="{00000000-0005-0000-0000-0000CC520000}"/>
    <cellStyle name="Normal 247 4 4" xfId="21230" xr:uid="{00000000-0005-0000-0000-0000CD520000}"/>
    <cellStyle name="Normal 247 4 4 2" xfId="21231" xr:uid="{00000000-0005-0000-0000-0000CE520000}"/>
    <cellStyle name="Normal 247 4 4 2 2" xfId="21232" xr:uid="{00000000-0005-0000-0000-0000CF520000}"/>
    <cellStyle name="Normal 247 4 4 3" xfId="21233" xr:uid="{00000000-0005-0000-0000-0000D0520000}"/>
    <cellStyle name="Normal 247 4 5" xfId="21234" xr:uid="{00000000-0005-0000-0000-0000D1520000}"/>
    <cellStyle name="Normal 247 4 5 2" xfId="21235" xr:uid="{00000000-0005-0000-0000-0000D2520000}"/>
    <cellStyle name="Normal 247 4 5 2 2" xfId="21236" xr:uid="{00000000-0005-0000-0000-0000D3520000}"/>
    <cellStyle name="Normal 247 4 5 3" xfId="21237" xr:uid="{00000000-0005-0000-0000-0000D4520000}"/>
    <cellStyle name="Normal 247 4 6" xfId="21238" xr:uid="{00000000-0005-0000-0000-0000D5520000}"/>
    <cellStyle name="Normal 247 5" xfId="21239" xr:uid="{00000000-0005-0000-0000-0000D6520000}"/>
    <cellStyle name="Normal 247 5 2" xfId="21240" xr:uid="{00000000-0005-0000-0000-0000D7520000}"/>
    <cellStyle name="Normal 247 5 2 2" xfId="21241" xr:uid="{00000000-0005-0000-0000-0000D8520000}"/>
    <cellStyle name="Normal 247 5 3" xfId="21242" xr:uid="{00000000-0005-0000-0000-0000D9520000}"/>
    <cellStyle name="Normal 247 6" xfId="21243" xr:uid="{00000000-0005-0000-0000-0000DA520000}"/>
    <cellStyle name="Normal 247 6 2" xfId="21244" xr:uid="{00000000-0005-0000-0000-0000DB520000}"/>
    <cellStyle name="Normal 247 6 2 2" xfId="21245" xr:uid="{00000000-0005-0000-0000-0000DC520000}"/>
    <cellStyle name="Normal 247 6 3" xfId="21246" xr:uid="{00000000-0005-0000-0000-0000DD520000}"/>
    <cellStyle name="Normal 247 7" xfId="21247" xr:uid="{00000000-0005-0000-0000-0000DE520000}"/>
    <cellStyle name="Normal 247 7 2" xfId="21248" xr:uid="{00000000-0005-0000-0000-0000DF520000}"/>
    <cellStyle name="Normal 247 7 2 2" xfId="21249" xr:uid="{00000000-0005-0000-0000-0000E0520000}"/>
    <cellStyle name="Normal 247 7 3" xfId="21250" xr:uid="{00000000-0005-0000-0000-0000E1520000}"/>
    <cellStyle name="Normal 247 8" xfId="21251" xr:uid="{00000000-0005-0000-0000-0000E2520000}"/>
    <cellStyle name="Normal 248" xfId="21252" xr:uid="{00000000-0005-0000-0000-0000E3520000}"/>
    <cellStyle name="Normal 248 2" xfId="21253" xr:uid="{00000000-0005-0000-0000-0000E4520000}"/>
    <cellStyle name="Normal 248 2 2" xfId="21254" xr:uid="{00000000-0005-0000-0000-0000E5520000}"/>
    <cellStyle name="Normal 248 2 2 2" xfId="21255" xr:uid="{00000000-0005-0000-0000-0000E6520000}"/>
    <cellStyle name="Normal 248 2 2 2 2" xfId="21256" xr:uid="{00000000-0005-0000-0000-0000E7520000}"/>
    <cellStyle name="Normal 248 2 2 3" xfId="21257" xr:uid="{00000000-0005-0000-0000-0000E8520000}"/>
    <cellStyle name="Normal 248 2 2 3 2" xfId="21258" xr:uid="{00000000-0005-0000-0000-0000E9520000}"/>
    <cellStyle name="Normal 248 2 2 3 2 2" xfId="21259" xr:uid="{00000000-0005-0000-0000-0000EA520000}"/>
    <cellStyle name="Normal 248 2 2 3 3" xfId="21260" xr:uid="{00000000-0005-0000-0000-0000EB520000}"/>
    <cellStyle name="Normal 248 2 2 4" xfId="21261" xr:uid="{00000000-0005-0000-0000-0000EC520000}"/>
    <cellStyle name="Normal 248 2 2 4 2" xfId="21262" xr:uid="{00000000-0005-0000-0000-0000ED520000}"/>
    <cellStyle name="Normal 248 2 2 4 2 2" xfId="21263" xr:uid="{00000000-0005-0000-0000-0000EE520000}"/>
    <cellStyle name="Normal 248 2 2 4 3" xfId="21264" xr:uid="{00000000-0005-0000-0000-0000EF520000}"/>
    <cellStyle name="Normal 248 2 2 5" xfId="21265" xr:uid="{00000000-0005-0000-0000-0000F0520000}"/>
    <cellStyle name="Normal 248 2 3" xfId="21266" xr:uid="{00000000-0005-0000-0000-0000F1520000}"/>
    <cellStyle name="Normal 248 2 3 2" xfId="21267" xr:uid="{00000000-0005-0000-0000-0000F2520000}"/>
    <cellStyle name="Normal 248 2 3 2 2" xfId="21268" xr:uid="{00000000-0005-0000-0000-0000F3520000}"/>
    <cellStyle name="Normal 248 2 3 2 2 2" xfId="21269" xr:uid="{00000000-0005-0000-0000-0000F4520000}"/>
    <cellStyle name="Normal 248 2 3 2 3" xfId="21270" xr:uid="{00000000-0005-0000-0000-0000F5520000}"/>
    <cellStyle name="Normal 248 2 3 2 3 2" xfId="21271" xr:uid="{00000000-0005-0000-0000-0000F6520000}"/>
    <cellStyle name="Normal 248 2 3 2 3 2 2" xfId="21272" xr:uid="{00000000-0005-0000-0000-0000F7520000}"/>
    <cellStyle name="Normal 248 2 3 2 3 3" xfId="21273" xr:uid="{00000000-0005-0000-0000-0000F8520000}"/>
    <cellStyle name="Normal 248 2 3 2 4" xfId="21274" xr:uid="{00000000-0005-0000-0000-0000F9520000}"/>
    <cellStyle name="Normal 248 2 3 3" xfId="21275" xr:uid="{00000000-0005-0000-0000-0000FA520000}"/>
    <cellStyle name="Normal 248 2 3 3 2" xfId="21276" xr:uid="{00000000-0005-0000-0000-0000FB520000}"/>
    <cellStyle name="Normal 248 2 3 3 2 2" xfId="21277" xr:uid="{00000000-0005-0000-0000-0000FC520000}"/>
    <cellStyle name="Normal 248 2 3 3 3" xfId="21278" xr:uid="{00000000-0005-0000-0000-0000FD520000}"/>
    <cellStyle name="Normal 248 2 3 4" xfId="21279" xr:uid="{00000000-0005-0000-0000-0000FE520000}"/>
    <cellStyle name="Normal 248 2 3 4 2" xfId="21280" xr:uid="{00000000-0005-0000-0000-0000FF520000}"/>
    <cellStyle name="Normal 248 2 3 4 2 2" xfId="21281" xr:uid="{00000000-0005-0000-0000-000000530000}"/>
    <cellStyle name="Normal 248 2 3 4 3" xfId="21282" xr:uid="{00000000-0005-0000-0000-000001530000}"/>
    <cellStyle name="Normal 248 2 3 5" xfId="21283" xr:uid="{00000000-0005-0000-0000-000002530000}"/>
    <cellStyle name="Normal 248 2 3 5 2" xfId="21284" xr:uid="{00000000-0005-0000-0000-000003530000}"/>
    <cellStyle name="Normal 248 2 3 5 2 2" xfId="21285" xr:uid="{00000000-0005-0000-0000-000004530000}"/>
    <cellStyle name="Normal 248 2 3 5 3" xfId="21286" xr:uid="{00000000-0005-0000-0000-000005530000}"/>
    <cellStyle name="Normal 248 2 3 6" xfId="21287" xr:uid="{00000000-0005-0000-0000-000006530000}"/>
    <cellStyle name="Normal 248 2 4" xfId="21288" xr:uid="{00000000-0005-0000-0000-000007530000}"/>
    <cellStyle name="Normal 248 2 4 2" xfId="21289" xr:uid="{00000000-0005-0000-0000-000008530000}"/>
    <cellStyle name="Normal 248 2 4 2 2" xfId="21290" xr:uid="{00000000-0005-0000-0000-000009530000}"/>
    <cellStyle name="Normal 248 2 4 3" xfId="21291" xr:uid="{00000000-0005-0000-0000-00000A530000}"/>
    <cellStyle name="Normal 248 2 5" xfId="21292" xr:uid="{00000000-0005-0000-0000-00000B530000}"/>
    <cellStyle name="Normal 248 2 5 2" xfId="21293" xr:uid="{00000000-0005-0000-0000-00000C530000}"/>
    <cellStyle name="Normal 248 2 5 2 2" xfId="21294" xr:uid="{00000000-0005-0000-0000-00000D530000}"/>
    <cellStyle name="Normal 248 2 5 3" xfId="21295" xr:uid="{00000000-0005-0000-0000-00000E530000}"/>
    <cellStyle name="Normal 248 2 6" xfId="21296" xr:uid="{00000000-0005-0000-0000-00000F530000}"/>
    <cellStyle name="Normal 248 2 6 2" xfId="21297" xr:uid="{00000000-0005-0000-0000-000010530000}"/>
    <cellStyle name="Normal 248 2 6 2 2" xfId="21298" xr:uid="{00000000-0005-0000-0000-000011530000}"/>
    <cellStyle name="Normal 248 2 6 3" xfId="21299" xr:uid="{00000000-0005-0000-0000-000012530000}"/>
    <cellStyle name="Normal 248 2 7" xfId="21300" xr:uid="{00000000-0005-0000-0000-000013530000}"/>
    <cellStyle name="Normal 248 3" xfId="21301" xr:uid="{00000000-0005-0000-0000-000014530000}"/>
    <cellStyle name="Normal 248 3 2" xfId="21302" xr:uid="{00000000-0005-0000-0000-000015530000}"/>
    <cellStyle name="Normal 248 3 2 2" xfId="21303" xr:uid="{00000000-0005-0000-0000-000016530000}"/>
    <cellStyle name="Normal 248 3 3" xfId="21304" xr:uid="{00000000-0005-0000-0000-000017530000}"/>
    <cellStyle name="Normal 248 3 3 2" xfId="21305" xr:uid="{00000000-0005-0000-0000-000018530000}"/>
    <cellStyle name="Normal 248 3 3 2 2" xfId="21306" xr:uid="{00000000-0005-0000-0000-000019530000}"/>
    <cellStyle name="Normal 248 3 3 3" xfId="21307" xr:uid="{00000000-0005-0000-0000-00001A530000}"/>
    <cellStyle name="Normal 248 3 4" xfId="21308" xr:uid="{00000000-0005-0000-0000-00001B530000}"/>
    <cellStyle name="Normal 248 3 4 2" xfId="21309" xr:uid="{00000000-0005-0000-0000-00001C530000}"/>
    <cellStyle name="Normal 248 3 4 2 2" xfId="21310" xr:uid="{00000000-0005-0000-0000-00001D530000}"/>
    <cellStyle name="Normal 248 3 4 3" xfId="21311" xr:uid="{00000000-0005-0000-0000-00001E530000}"/>
    <cellStyle name="Normal 248 3 5" xfId="21312" xr:uid="{00000000-0005-0000-0000-00001F530000}"/>
    <cellStyle name="Normal 248 4" xfId="21313" xr:uid="{00000000-0005-0000-0000-000020530000}"/>
    <cellStyle name="Normal 248 4 2" xfId="21314" xr:uid="{00000000-0005-0000-0000-000021530000}"/>
    <cellStyle name="Normal 248 4 2 2" xfId="21315" xr:uid="{00000000-0005-0000-0000-000022530000}"/>
    <cellStyle name="Normal 248 4 2 2 2" xfId="21316" xr:uid="{00000000-0005-0000-0000-000023530000}"/>
    <cellStyle name="Normal 248 4 2 3" xfId="21317" xr:uid="{00000000-0005-0000-0000-000024530000}"/>
    <cellStyle name="Normal 248 4 2 3 2" xfId="21318" xr:uid="{00000000-0005-0000-0000-000025530000}"/>
    <cellStyle name="Normal 248 4 2 3 2 2" xfId="21319" xr:uid="{00000000-0005-0000-0000-000026530000}"/>
    <cellStyle name="Normal 248 4 2 3 3" xfId="21320" xr:uid="{00000000-0005-0000-0000-000027530000}"/>
    <cellStyle name="Normal 248 4 2 4" xfId="21321" xr:uid="{00000000-0005-0000-0000-000028530000}"/>
    <cellStyle name="Normal 248 4 3" xfId="21322" xr:uid="{00000000-0005-0000-0000-000029530000}"/>
    <cellStyle name="Normal 248 4 3 2" xfId="21323" xr:uid="{00000000-0005-0000-0000-00002A530000}"/>
    <cellStyle name="Normal 248 4 3 2 2" xfId="21324" xr:uid="{00000000-0005-0000-0000-00002B530000}"/>
    <cellStyle name="Normal 248 4 3 3" xfId="21325" xr:uid="{00000000-0005-0000-0000-00002C530000}"/>
    <cellStyle name="Normal 248 4 4" xfId="21326" xr:uid="{00000000-0005-0000-0000-00002D530000}"/>
    <cellStyle name="Normal 248 4 4 2" xfId="21327" xr:uid="{00000000-0005-0000-0000-00002E530000}"/>
    <cellStyle name="Normal 248 4 4 2 2" xfId="21328" xr:uid="{00000000-0005-0000-0000-00002F530000}"/>
    <cellStyle name="Normal 248 4 4 3" xfId="21329" xr:uid="{00000000-0005-0000-0000-000030530000}"/>
    <cellStyle name="Normal 248 4 5" xfId="21330" xr:uid="{00000000-0005-0000-0000-000031530000}"/>
    <cellStyle name="Normal 248 4 5 2" xfId="21331" xr:uid="{00000000-0005-0000-0000-000032530000}"/>
    <cellStyle name="Normal 248 4 5 2 2" xfId="21332" xr:uid="{00000000-0005-0000-0000-000033530000}"/>
    <cellStyle name="Normal 248 4 5 3" xfId="21333" xr:uid="{00000000-0005-0000-0000-000034530000}"/>
    <cellStyle name="Normal 248 4 6" xfId="21334" xr:uid="{00000000-0005-0000-0000-000035530000}"/>
    <cellStyle name="Normal 248 5" xfId="21335" xr:uid="{00000000-0005-0000-0000-000036530000}"/>
    <cellStyle name="Normal 248 5 2" xfId="21336" xr:uid="{00000000-0005-0000-0000-000037530000}"/>
    <cellStyle name="Normal 248 5 2 2" xfId="21337" xr:uid="{00000000-0005-0000-0000-000038530000}"/>
    <cellStyle name="Normal 248 5 3" xfId="21338" xr:uid="{00000000-0005-0000-0000-000039530000}"/>
    <cellStyle name="Normal 248 6" xfId="21339" xr:uid="{00000000-0005-0000-0000-00003A530000}"/>
    <cellStyle name="Normal 248 6 2" xfId="21340" xr:uid="{00000000-0005-0000-0000-00003B530000}"/>
    <cellStyle name="Normal 248 6 2 2" xfId="21341" xr:uid="{00000000-0005-0000-0000-00003C530000}"/>
    <cellStyle name="Normal 248 6 3" xfId="21342" xr:uid="{00000000-0005-0000-0000-00003D530000}"/>
    <cellStyle name="Normal 248 7" xfId="21343" xr:uid="{00000000-0005-0000-0000-00003E530000}"/>
    <cellStyle name="Normal 248 7 2" xfId="21344" xr:uid="{00000000-0005-0000-0000-00003F530000}"/>
    <cellStyle name="Normal 248 7 2 2" xfId="21345" xr:uid="{00000000-0005-0000-0000-000040530000}"/>
    <cellStyle name="Normal 248 7 3" xfId="21346" xr:uid="{00000000-0005-0000-0000-000041530000}"/>
    <cellStyle name="Normal 248 8" xfId="21347" xr:uid="{00000000-0005-0000-0000-000042530000}"/>
    <cellStyle name="Normal 249" xfId="21348" xr:uid="{00000000-0005-0000-0000-000043530000}"/>
    <cellStyle name="Normal 249 2" xfId="21349" xr:uid="{00000000-0005-0000-0000-000044530000}"/>
    <cellStyle name="Normal 249 2 2" xfId="21350" xr:uid="{00000000-0005-0000-0000-000045530000}"/>
    <cellStyle name="Normal 249 2 2 2" xfId="21351" xr:uid="{00000000-0005-0000-0000-000046530000}"/>
    <cellStyle name="Normal 249 2 2 2 2" xfId="21352" xr:uid="{00000000-0005-0000-0000-000047530000}"/>
    <cellStyle name="Normal 249 2 2 3" xfId="21353" xr:uid="{00000000-0005-0000-0000-000048530000}"/>
    <cellStyle name="Normal 249 2 2 3 2" xfId="21354" xr:uid="{00000000-0005-0000-0000-000049530000}"/>
    <cellStyle name="Normal 249 2 2 3 2 2" xfId="21355" xr:uid="{00000000-0005-0000-0000-00004A530000}"/>
    <cellStyle name="Normal 249 2 2 3 3" xfId="21356" xr:uid="{00000000-0005-0000-0000-00004B530000}"/>
    <cellStyle name="Normal 249 2 2 4" xfId="21357" xr:uid="{00000000-0005-0000-0000-00004C530000}"/>
    <cellStyle name="Normal 249 2 2 4 2" xfId="21358" xr:uid="{00000000-0005-0000-0000-00004D530000}"/>
    <cellStyle name="Normal 249 2 2 4 2 2" xfId="21359" xr:uid="{00000000-0005-0000-0000-00004E530000}"/>
    <cellStyle name="Normal 249 2 2 4 3" xfId="21360" xr:uid="{00000000-0005-0000-0000-00004F530000}"/>
    <cellStyle name="Normal 249 2 2 5" xfId="21361" xr:uid="{00000000-0005-0000-0000-000050530000}"/>
    <cellStyle name="Normal 249 2 3" xfId="21362" xr:uid="{00000000-0005-0000-0000-000051530000}"/>
    <cellStyle name="Normal 249 2 3 2" xfId="21363" xr:uid="{00000000-0005-0000-0000-000052530000}"/>
    <cellStyle name="Normal 249 2 3 2 2" xfId="21364" xr:uid="{00000000-0005-0000-0000-000053530000}"/>
    <cellStyle name="Normal 249 2 3 2 2 2" xfId="21365" xr:uid="{00000000-0005-0000-0000-000054530000}"/>
    <cellStyle name="Normal 249 2 3 2 3" xfId="21366" xr:uid="{00000000-0005-0000-0000-000055530000}"/>
    <cellStyle name="Normal 249 2 3 2 3 2" xfId="21367" xr:uid="{00000000-0005-0000-0000-000056530000}"/>
    <cellStyle name="Normal 249 2 3 2 3 2 2" xfId="21368" xr:uid="{00000000-0005-0000-0000-000057530000}"/>
    <cellStyle name="Normal 249 2 3 2 3 3" xfId="21369" xr:uid="{00000000-0005-0000-0000-000058530000}"/>
    <cellStyle name="Normal 249 2 3 2 4" xfId="21370" xr:uid="{00000000-0005-0000-0000-000059530000}"/>
    <cellStyle name="Normal 249 2 3 3" xfId="21371" xr:uid="{00000000-0005-0000-0000-00005A530000}"/>
    <cellStyle name="Normal 249 2 3 3 2" xfId="21372" xr:uid="{00000000-0005-0000-0000-00005B530000}"/>
    <cellStyle name="Normal 249 2 3 3 2 2" xfId="21373" xr:uid="{00000000-0005-0000-0000-00005C530000}"/>
    <cellStyle name="Normal 249 2 3 3 3" xfId="21374" xr:uid="{00000000-0005-0000-0000-00005D530000}"/>
    <cellStyle name="Normal 249 2 3 4" xfId="21375" xr:uid="{00000000-0005-0000-0000-00005E530000}"/>
    <cellStyle name="Normal 249 2 3 4 2" xfId="21376" xr:uid="{00000000-0005-0000-0000-00005F530000}"/>
    <cellStyle name="Normal 249 2 3 4 2 2" xfId="21377" xr:uid="{00000000-0005-0000-0000-000060530000}"/>
    <cellStyle name="Normal 249 2 3 4 3" xfId="21378" xr:uid="{00000000-0005-0000-0000-000061530000}"/>
    <cellStyle name="Normal 249 2 3 5" xfId="21379" xr:uid="{00000000-0005-0000-0000-000062530000}"/>
    <cellStyle name="Normal 249 2 3 5 2" xfId="21380" xr:uid="{00000000-0005-0000-0000-000063530000}"/>
    <cellStyle name="Normal 249 2 3 5 2 2" xfId="21381" xr:uid="{00000000-0005-0000-0000-000064530000}"/>
    <cellStyle name="Normal 249 2 3 5 3" xfId="21382" xr:uid="{00000000-0005-0000-0000-000065530000}"/>
    <cellStyle name="Normal 249 2 3 6" xfId="21383" xr:uid="{00000000-0005-0000-0000-000066530000}"/>
    <cellStyle name="Normal 249 2 4" xfId="21384" xr:uid="{00000000-0005-0000-0000-000067530000}"/>
    <cellStyle name="Normal 249 2 4 2" xfId="21385" xr:uid="{00000000-0005-0000-0000-000068530000}"/>
    <cellStyle name="Normal 249 2 4 2 2" xfId="21386" xr:uid="{00000000-0005-0000-0000-000069530000}"/>
    <cellStyle name="Normal 249 2 4 3" xfId="21387" xr:uid="{00000000-0005-0000-0000-00006A530000}"/>
    <cellStyle name="Normal 249 2 5" xfId="21388" xr:uid="{00000000-0005-0000-0000-00006B530000}"/>
    <cellStyle name="Normal 249 2 5 2" xfId="21389" xr:uid="{00000000-0005-0000-0000-00006C530000}"/>
    <cellStyle name="Normal 249 2 5 2 2" xfId="21390" xr:uid="{00000000-0005-0000-0000-00006D530000}"/>
    <cellStyle name="Normal 249 2 5 3" xfId="21391" xr:uid="{00000000-0005-0000-0000-00006E530000}"/>
    <cellStyle name="Normal 249 2 6" xfId="21392" xr:uid="{00000000-0005-0000-0000-00006F530000}"/>
    <cellStyle name="Normal 249 2 6 2" xfId="21393" xr:uid="{00000000-0005-0000-0000-000070530000}"/>
    <cellStyle name="Normal 249 2 6 2 2" xfId="21394" xr:uid="{00000000-0005-0000-0000-000071530000}"/>
    <cellStyle name="Normal 249 2 6 3" xfId="21395" xr:uid="{00000000-0005-0000-0000-000072530000}"/>
    <cellStyle name="Normal 249 2 7" xfId="21396" xr:uid="{00000000-0005-0000-0000-000073530000}"/>
    <cellStyle name="Normal 249 3" xfId="21397" xr:uid="{00000000-0005-0000-0000-000074530000}"/>
    <cellStyle name="Normal 249 3 2" xfId="21398" xr:uid="{00000000-0005-0000-0000-000075530000}"/>
    <cellStyle name="Normal 249 3 2 2" xfId="21399" xr:uid="{00000000-0005-0000-0000-000076530000}"/>
    <cellStyle name="Normal 249 3 3" xfId="21400" xr:uid="{00000000-0005-0000-0000-000077530000}"/>
    <cellStyle name="Normal 249 3 3 2" xfId="21401" xr:uid="{00000000-0005-0000-0000-000078530000}"/>
    <cellStyle name="Normal 249 3 3 2 2" xfId="21402" xr:uid="{00000000-0005-0000-0000-000079530000}"/>
    <cellStyle name="Normal 249 3 3 3" xfId="21403" xr:uid="{00000000-0005-0000-0000-00007A530000}"/>
    <cellStyle name="Normal 249 3 4" xfId="21404" xr:uid="{00000000-0005-0000-0000-00007B530000}"/>
    <cellStyle name="Normal 249 3 4 2" xfId="21405" xr:uid="{00000000-0005-0000-0000-00007C530000}"/>
    <cellStyle name="Normal 249 3 4 2 2" xfId="21406" xr:uid="{00000000-0005-0000-0000-00007D530000}"/>
    <cellStyle name="Normal 249 3 4 3" xfId="21407" xr:uid="{00000000-0005-0000-0000-00007E530000}"/>
    <cellStyle name="Normal 249 3 5" xfId="21408" xr:uid="{00000000-0005-0000-0000-00007F530000}"/>
    <cellStyle name="Normal 249 4" xfId="21409" xr:uid="{00000000-0005-0000-0000-000080530000}"/>
    <cellStyle name="Normal 249 4 2" xfId="21410" xr:uid="{00000000-0005-0000-0000-000081530000}"/>
    <cellStyle name="Normal 249 4 2 2" xfId="21411" xr:uid="{00000000-0005-0000-0000-000082530000}"/>
    <cellStyle name="Normal 249 4 2 2 2" xfId="21412" xr:uid="{00000000-0005-0000-0000-000083530000}"/>
    <cellStyle name="Normal 249 4 2 3" xfId="21413" xr:uid="{00000000-0005-0000-0000-000084530000}"/>
    <cellStyle name="Normal 249 4 2 3 2" xfId="21414" xr:uid="{00000000-0005-0000-0000-000085530000}"/>
    <cellStyle name="Normal 249 4 2 3 2 2" xfId="21415" xr:uid="{00000000-0005-0000-0000-000086530000}"/>
    <cellStyle name="Normal 249 4 2 3 3" xfId="21416" xr:uid="{00000000-0005-0000-0000-000087530000}"/>
    <cellStyle name="Normal 249 4 2 4" xfId="21417" xr:uid="{00000000-0005-0000-0000-000088530000}"/>
    <cellStyle name="Normal 249 4 3" xfId="21418" xr:uid="{00000000-0005-0000-0000-000089530000}"/>
    <cellStyle name="Normal 249 4 3 2" xfId="21419" xr:uid="{00000000-0005-0000-0000-00008A530000}"/>
    <cellStyle name="Normal 249 4 3 2 2" xfId="21420" xr:uid="{00000000-0005-0000-0000-00008B530000}"/>
    <cellStyle name="Normal 249 4 3 3" xfId="21421" xr:uid="{00000000-0005-0000-0000-00008C530000}"/>
    <cellStyle name="Normal 249 4 4" xfId="21422" xr:uid="{00000000-0005-0000-0000-00008D530000}"/>
    <cellStyle name="Normal 249 4 4 2" xfId="21423" xr:uid="{00000000-0005-0000-0000-00008E530000}"/>
    <cellStyle name="Normal 249 4 4 2 2" xfId="21424" xr:uid="{00000000-0005-0000-0000-00008F530000}"/>
    <cellStyle name="Normal 249 4 4 3" xfId="21425" xr:uid="{00000000-0005-0000-0000-000090530000}"/>
    <cellStyle name="Normal 249 4 5" xfId="21426" xr:uid="{00000000-0005-0000-0000-000091530000}"/>
    <cellStyle name="Normal 249 4 5 2" xfId="21427" xr:uid="{00000000-0005-0000-0000-000092530000}"/>
    <cellStyle name="Normal 249 4 5 2 2" xfId="21428" xr:uid="{00000000-0005-0000-0000-000093530000}"/>
    <cellStyle name="Normal 249 4 5 3" xfId="21429" xr:uid="{00000000-0005-0000-0000-000094530000}"/>
    <cellStyle name="Normal 249 4 6" xfId="21430" xr:uid="{00000000-0005-0000-0000-000095530000}"/>
    <cellStyle name="Normal 249 5" xfId="21431" xr:uid="{00000000-0005-0000-0000-000096530000}"/>
    <cellStyle name="Normal 249 5 2" xfId="21432" xr:uid="{00000000-0005-0000-0000-000097530000}"/>
    <cellStyle name="Normal 249 5 2 2" xfId="21433" xr:uid="{00000000-0005-0000-0000-000098530000}"/>
    <cellStyle name="Normal 249 5 3" xfId="21434" xr:uid="{00000000-0005-0000-0000-000099530000}"/>
    <cellStyle name="Normal 249 6" xfId="21435" xr:uid="{00000000-0005-0000-0000-00009A530000}"/>
    <cellStyle name="Normal 249 6 2" xfId="21436" xr:uid="{00000000-0005-0000-0000-00009B530000}"/>
    <cellStyle name="Normal 249 6 2 2" xfId="21437" xr:uid="{00000000-0005-0000-0000-00009C530000}"/>
    <cellStyle name="Normal 249 6 3" xfId="21438" xr:uid="{00000000-0005-0000-0000-00009D530000}"/>
    <cellStyle name="Normal 249 7" xfId="21439" xr:uid="{00000000-0005-0000-0000-00009E530000}"/>
    <cellStyle name="Normal 249 7 2" xfId="21440" xr:uid="{00000000-0005-0000-0000-00009F530000}"/>
    <cellStyle name="Normal 249 7 2 2" xfId="21441" xr:uid="{00000000-0005-0000-0000-0000A0530000}"/>
    <cellStyle name="Normal 249 7 3" xfId="21442" xr:uid="{00000000-0005-0000-0000-0000A1530000}"/>
    <cellStyle name="Normal 249 8" xfId="21443" xr:uid="{00000000-0005-0000-0000-0000A2530000}"/>
    <cellStyle name="Normal 25" xfId="21444" xr:uid="{00000000-0005-0000-0000-0000A3530000}"/>
    <cellStyle name="Normal 25 2" xfId="21445" xr:uid="{00000000-0005-0000-0000-0000A4530000}"/>
    <cellStyle name="Normal 25 2 2" xfId="21446" xr:uid="{00000000-0005-0000-0000-0000A5530000}"/>
    <cellStyle name="Normal 25 2 2 2" xfId="21447" xr:uid="{00000000-0005-0000-0000-0000A6530000}"/>
    <cellStyle name="Normal 25 2 2 2 2" xfId="21448" xr:uid="{00000000-0005-0000-0000-0000A7530000}"/>
    <cellStyle name="Normal 25 2 2 3" xfId="21449" xr:uid="{00000000-0005-0000-0000-0000A8530000}"/>
    <cellStyle name="Normal 25 2 2 3 2" xfId="21450" xr:uid="{00000000-0005-0000-0000-0000A9530000}"/>
    <cellStyle name="Normal 25 2 2 3 2 2" xfId="21451" xr:uid="{00000000-0005-0000-0000-0000AA530000}"/>
    <cellStyle name="Normal 25 2 2 3 3" xfId="21452" xr:uid="{00000000-0005-0000-0000-0000AB530000}"/>
    <cellStyle name="Normal 25 2 2 4" xfId="21453" xr:uid="{00000000-0005-0000-0000-0000AC530000}"/>
    <cellStyle name="Normal 25 2 2 4 2" xfId="21454" xr:uid="{00000000-0005-0000-0000-0000AD530000}"/>
    <cellStyle name="Normal 25 2 2 4 2 2" xfId="21455" xr:uid="{00000000-0005-0000-0000-0000AE530000}"/>
    <cellStyle name="Normal 25 2 2 4 3" xfId="21456" xr:uid="{00000000-0005-0000-0000-0000AF530000}"/>
    <cellStyle name="Normal 25 2 2 5" xfId="21457" xr:uid="{00000000-0005-0000-0000-0000B0530000}"/>
    <cellStyle name="Normal 25 2 3" xfId="21458" xr:uid="{00000000-0005-0000-0000-0000B1530000}"/>
    <cellStyle name="Normal 25 2 3 2" xfId="21459" xr:uid="{00000000-0005-0000-0000-0000B2530000}"/>
    <cellStyle name="Normal 25 2 3 2 2" xfId="21460" xr:uid="{00000000-0005-0000-0000-0000B3530000}"/>
    <cellStyle name="Normal 25 2 3 3" xfId="21461" xr:uid="{00000000-0005-0000-0000-0000B4530000}"/>
    <cellStyle name="Normal 25 2 4" xfId="21462" xr:uid="{00000000-0005-0000-0000-0000B5530000}"/>
    <cellStyle name="Normal 25 2 4 2" xfId="21463" xr:uid="{00000000-0005-0000-0000-0000B6530000}"/>
    <cellStyle name="Normal 25 2 4 2 2" xfId="21464" xr:uid="{00000000-0005-0000-0000-0000B7530000}"/>
    <cellStyle name="Normal 25 2 4 3" xfId="21465" xr:uid="{00000000-0005-0000-0000-0000B8530000}"/>
    <cellStyle name="Normal 25 2 5" xfId="21466" xr:uid="{00000000-0005-0000-0000-0000B9530000}"/>
    <cellStyle name="Normal 25 2 5 2" xfId="21467" xr:uid="{00000000-0005-0000-0000-0000BA530000}"/>
    <cellStyle name="Normal 25 2 5 2 2" xfId="21468" xr:uid="{00000000-0005-0000-0000-0000BB530000}"/>
    <cellStyle name="Normal 25 2 5 3" xfId="21469" xr:uid="{00000000-0005-0000-0000-0000BC530000}"/>
    <cellStyle name="Normal 25 2 6" xfId="21470" xr:uid="{00000000-0005-0000-0000-0000BD530000}"/>
    <cellStyle name="Normal 25 3" xfId="21471" xr:uid="{00000000-0005-0000-0000-0000BE530000}"/>
    <cellStyle name="Normal 25 3 2" xfId="21472" xr:uid="{00000000-0005-0000-0000-0000BF530000}"/>
    <cellStyle name="Normal 25 3 2 2" xfId="21473" xr:uid="{00000000-0005-0000-0000-0000C0530000}"/>
    <cellStyle name="Normal 25 3 3" xfId="21474" xr:uid="{00000000-0005-0000-0000-0000C1530000}"/>
    <cellStyle name="Normal 25 3 3 2" xfId="21475" xr:uid="{00000000-0005-0000-0000-0000C2530000}"/>
    <cellStyle name="Normal 25 3 3 2 2" xfId="21476" xr:uid="{00000000-0005-0000-0000-0000C3530000}"/>
    <cellStyle name="Normal 25 3 3 3" xfId="21477" xr:uid="{00000000-0005-0000-0000-0000C4530000}"/>
    <cellStyle name="Normal 25 3 4" xfId="21478" xr:uid="{00000000-0005-0000-0000-0000C5530000}"/>
    <cellStyle name="Normal 25 3 4 2" xfId="21479" xr:uid="{00000000-0005-0000-0000-0000C6530000}"/>
    <cellStyle name="Normal 25 3 4 2 2" xfId="21480" xr:uid="{00000000-0005-0000-0000-0000C7530000}"/>
    <cellStyle name="Normal 25 3 4 3" xfId="21481" xr:uid="{00000000-0005-0000-0000-0000C8530000}"/>
    <cellStyle name="Normal 25 3 5" xfId="21482" xr:uid="{00000000-0005-0000-0000-0000C9530000}"/>
    <cellStyle name="Normal 25 4" xfId="21483" xr:uid="{00000000-0005-0000-0000-0000CA530000}"/>
    <cellStyle name="Normal 25 4 2" xfId="21484" xr:uid="{00000000-0005-0000-0000-0000CB530000}"/>
    <cellStyle name="Normal 25 4 2 2" xfId="21485" xr:uid="{00000000-0005-0000-0000-0000CC530000}"/>
    <cellStyle name="Normal 25 4 3" xfId="21486" xr:uid="{00000000-0005-0000-0000-0000CD530000}"/>
    <cellStyle name="Normal 25 4 3 2" xfId="21487" xr:uid="{00000000-0005-0000-0000-0000CE530000}"/>
    <cellStyle name="Normal 25 4 3 2 2" xfId="21488" xr:uid="{00000000-0005-0000-0000-0000CF530000}"/>
    <cellStyle name="Normal 25 4 3 3" xfId="21489" xr:uid="{00000000-0005-0000-0000-0000D0530000}"/>
    <cellStyle name="Normal 25 4 4" xfId="21490" xr:uid="{00000000-0005-0000-0000-0000D1530000}"/>
    <cellStyle name="Normal 25 4 4 2" xfId="21491" xr:uid="{00000000-0005-0000-0000-0000D2530000}"/>
    <cellStyle name="Normal 25 4 4 2 2" xfId="21492" xr:uid="{00000000-0005-0000-0000-0000D3530000}"/>
    <cellStyle name="Normal 25 4 4 3" xfId="21493" xr:uid="{00000000-0005-0000-0000-0000D4530000}"/>
    <cellStyle name="Normal 25 4 5" xfId="21494" xr:uid="{00000000-0005-0000-0000-0000D5530000}"/>
    <cellStyle name="Normal 25 5" xfId="21495" xr:uid="{00000000-0005-0000-0000-0000D6530000}"/>
    <cellStyle name="Normal 25 5 2" xfId="21496" xr:uid="{00000000-0005-0000-0000-0000D7530000}"/>
    <cellStyle name="Normal 25 5 2 2" xfId="21497" xr:uid="{00000000-0005-0000-0000-0000D8530000}"/>
    <cellStyle name="Normal 25 5 3" xfId="21498" xr:uid="{00000000-0005-0000-0000-0000D9530000}"/>
    <cellStyle name="Normal 25 6" xfId="21499" xr:uid="{00000000-0005-0000-0000-0000DA530000}"/>
    <cellStyle name="Normal 25 6 2" xfId="21500" xr:uid="{00000000-0005-0000-0000-0000DB530000}"/>
    <cellStyle name="Normal 25 6 2 2" xfId="21501" xr:uid="{00000000-0005-0000-0000-0000DC530000}"/>
    <cellStyle name="Normal 25 6 3" xfId="21502" xr:uid="{00000000-0005-0000-0000-0000DD530000}"/>
    <cellStyle name="Normal 25 7" xfId="21503" xr:uid="{00000000-0005-0000-0000-0000DE530000}"/>
    <cellStyle name="Normal 25 7 2" xfId="21504" xr:uid="{00000000-0005-0000-0000-0000DF530000}"/>
    <cellStyle name="Normal 25 7 2 2" xfId="21505" xr:uid="{00000000-0005-0000-0000-0000E0530000}"/>
    <cellStyle name="Normal 25 7 3" xfId="21506" xr:uid="{00000000-0005-0000-0000-0000E1530000}"/>
    <cellStyle name="Normal 25 8" xfId="21507" xr:uid="{00000000-0005-0000-0000-0000E2530000}"/>
    <cellStyle name="Normal 250" xfId="21508" xr:uid="{00000000-0005-0000-0000-0000E3530000}"/>
    <cellStyle name="Normal 250 2" xfId="21509" xr:uid="{00000000-0005-0000-0000-0000E4530000}"/>
    <cellStyle name="Normal 250 2 2" xfId="21510" xr:uid="{00000000-0005-0000-0000-0000E5530000}"/>
    <cellStyle name="Normal 250 2 2 2" xfId="21511" xr:uid="{00000000-0005-0000-0000-0000E6530000}"/>
    <cellStyle name="Normal 250 2 2 2 2" xfId="21512" xr:uid="{00000000-0005-0000-0000-0000E7530000}"/>
    <cellStyle name="Normal 250 2 2 3" xfId="21513" xr:uid="{00000000-0005-0000-0000-0000E8530000}"/>
    <cellStyle name="Normal 250 2 2 3 2" xfId="21514" xr:uid="{00000000-0005-0000-0000-0000E9530000}"/>
    <cellStyle name="Normal 250 2 2 3 2 2" xfId="21515" xr:uid="{00000000-0005-0000-0000-0000EA530000}"/>
    <cellStyle name="Normal 250 2 2 3 3" xfId="21516" xr:uid="{00000000-0005-0000-0000-0000EB530000}"/>
    <cellStyle name="Normal 250 2 2 4" xfId="21517" xr:uid="{00000000-0005-0000-0000-0000EC530000}"/>
    <cellStyle name="Normal 250 2 2 4 2" xfId="21518" xr:uid="{00000000-0005-0000-0000-0000ED530000}"/>
    <cellStyle name="Normal 250 2 2 4 2 2" xfId="21519" xr:uid="{00000000-0005-0000-0000-0000EE530000}"/>
    <cellStyle name="Normal 250 2 2 4 3" xfId="21520" xr:uid="{00000000-0005-0000-0000-0000EF530000}"/>
    <cellStyle name="Normal 250 2 2 5" xfId="21521" xr:uid="{00000000-0005-0000-0000-0000F0530000}"/>
    <cellStyle name="Normal 250 2 3" xfId="21522" xr:uid="{00000000-0005-0000-0000-0000F1530000}"/>
    <cellStyle name="Normal 250 2 3 2" xfId="21523" xr:uid="{00000000-0005-0000-0000-0000F2530000}"/>
    <cellStyle name="Normal 250 2 3 2 2" xfId="21524" xr:uid="{00000000-0005-0000-0000-0000F3530000}"/>
    <cellStyle name="Normal 250 2 3 2 2 2" xfId="21525" xr:uid="{00000000-0005-0000-0000-0000F4530000}"/>
    <cellStyle name="Normal 250 2 3 2 3" xfId="21526" xr:uid="{00000000-0005-0000-0000-0000F5530000}"/>
    <cellStyle name="Normal 250 2 3 2 3 2" xfId="21527" xr:uid="{00000000-0005-0000-0000-0000F6530000}"/>
    <cellStyle name="Normal 250 2 3 2 3 2 2" xfId="21528" xr:uid="{00000000-0005-0000-0000-0000F7530000}"/>
    <cellStyle name="Normal 250 2 3 2 3 3" xfId="21529" xr:uid="{00000000-0005-0000-0000-0000F8530000}"/>
    <cellStyle name="Normal 250 2 3 2 4" xfId="21530" xr:uid="{00000000-0005-0000-0000-0000F9530000}"/>
    <cellStyle name="Normal 250 2 3 3" xfId="21531" xr:uid="{00000000-0005-0000-0000-0000FA530000}"/>
    <cellStyle name="Normal 250 2 3 3 2" xfId="21532" xr:uid="{00000000-0005-0000-0000-0000FB530000}"/>
    <cellStyle name="Normal 250 2 3 3 2 2" xfId="21533" xr:uid="{00000000-0005-0000-0000-0000FC530000}"/>
    <cellStyle name="Normal 250 2 3 3 3" xfId="21534" xr:uid="{00000000-0005-0000-0000-0000FD530000}"/>
    <cellStyle name="Normal 250 2 3 4" xfId="21535" xr:uid="{00000000-0005-0000-0000-0000FE530000}"/>
    <cellStyle name="Normal 250 2 3 4 2" xfId="21536" xr:uid="{00000000-0005-0000-0000-0000FF530000}"/>
    <cellStyle name="Normal 250 2 3 4 2 2" xfId="21537" xr:uid="{00000000-0005-0000-0000-000000540000}"/>
    <cellStyle name="Normal 250 2 3 4 3" xfId="21538" xr:uid="{00000000-0005-0000-0000-000001540000}"/>
    <cellStyle name="Normal 250 2 3 5" xfId="21539" xr:uid="{00000000-0005-0000-0000-000002540000}"/>
    <cellStyle name="Normal 250 2 3 5 2" xfId="21540" xr:uid="{00000000-0005-0000-0000-000003540000}"/>
    <cellStyle name="Normal 250 2 3 5 2 2" xfId="21541" xr:uid="{00000000-0005-0000-0000-000004540000}"/>
    <cellStyle name="Normal 250 2 3 5 3" xfId="21542" xr:uid="{00000000-0005-0000-0000-000005540000}"/>
    <cellStyle name="Normal 250 2 3 6" xfId="21543" xr:uid="{00000000-0005-0000-0000-000006540000}"/>
    <cellStyle name="Normal 250 2 4" xfId="21544" xr:uid="{00000000-0005-0000-0000-000007540000}"/>
    <cellStyle name="Normal 250 2 4 2" xfId="21545" xr:uid="{00000000-0005-0000-0000-000008540000}"/>
    <cellStyle name="Normal 250 2 4 2 2" xfId="21546" xr:uid="{00000000-0005-0000-0000-000009540000}"/>
    <cellStyle name="Normal 250 2 4 3" xfId="21547" xr:uid="{00000000-0005-0000-0000-00000A540000}"/>
    <cellStyle name="Normal 250 2 5" xfId="21548" xr:uid="{00000000-0005-0000-0000-00000B540000}"/>
    <cellStyle name="Normal 250 2 5 2" xfId="21549" xr:uid="{00000000-0005-0000-0000-00000C540000}"/>
    <cellStyle name="Normal 250 2 5 2 2" xfId="21550" xr:uid="{00000000-0005-0000-0000-00000D540000}"/>
    <cellStyle name="Normal 250 2 5 3" xfId="21551" xr:uid="{00000000-0005-0000-0000-00000E540000}"/>
    <cellStyle name="Normal 250 2 6" xfId="21552" xr:uid="{00000000-0005-0000-0000-00000F540000}"/>
    <cellStyle name="Normal 250 2 6 2" xfId="21553" xr:uid="{00000000-0005-0000-0000-000010540000}"/>
    <cellStyle name="Normal 250 2 6 2 2" xfId="21554" xr:uid="{00000000-0005-0000-0000-000011540000}"/>
    <cellStyle name="Normal 250 2 6 3" xfId="21555" xr:uid="{00000000-0005-0000-0000-000012540000}"/>
    <cellStyle name="Normal 250 2 7" xfId="21556" xr:uid="{00000000-0005-0000-0000-000013540000}"/>
    <cellStyle name="Normal 250 3" xfId="21557" xr:uid="{00000000-0005-0000-0000-000014540000}"/>
    <cellStyle name="Normal 250 3 2" xfId="21558" xr:uid="{00000000-0005-0000-0000-000015540000}"/>
    <cellStyle name="Normal 250 3 2 2" xfId="21559" xr:uid="{00000000-0005-0000-0000-000016540000}"/>
    <cellStyle name="Normal 250 3 3" xfId="21560" xr:uid="{00000000-0005-0000-0000-000017540000}"/>
    <cellStyle name="Normal 250 3 3 2" xfId="21561" xr:uid="{00000000-0005-0000-0000-000018540000}"/>
    <cellStyle name="Normal 250 3 3 2 2" xfId="21562" xr:uid="{00000000-0005-0000-0000-000019540000}"/>
    <cellStyle name="Normal 250 3 3 3" xfId="21563" xr:uid="{00000000-0005-0000-0000-00001A540000}"/>
    <cellStyle name="Normal 250 3 4" xfId="21564" xr:uid="{00000000-0005-0000-0000-00001B540000}"/>
    <cellStyle name="Normal 250 3 4 2" xfId="21565" xr:uid="{00000000-0005-0000-0000-00001C540000}"/>
    <cellStyle name="Normal 250 3 4 2 2" xfId="21566" xr:uid="{00000000-0005-0000-0000-00001D540000}"/>
    <cellStyle name="Normal 250 3 4 3" xfId="21567" xr:uid="{00000000-0005-0000-0000-00001E540000}"/>
    <cellStyle name="Normal 250 3 5" xfId="21568" xr:uid="{00000000-0005-0000-0000-00001F540000}"/>
    <cellStyle name="Normal 250 4" xfId="21569" xr:uid="{00000000-0005-0000-0000-000020540000}"/>
    <cellStyle name="Normal 250 4 2" xfId="21570" xr:uid="{00000000-0005-0000-0000-000021540000}"/>
    <cellStyle name="Normal 250 4 2 2" xfId="21571" xr:uid="{00000000-0005-0000-0000-000022540000}"/>
    <cellStyle name="Normal 250 4 2 2 2" xfId="21572" xr:uid="{00000000-0005-0000-0000-000023540000}"/>
    <cellStyle name="Normal 250 4 2 3" xfId="21573" xr:uid="{00000000-0005-0000-0000-000024540000}"/>
    <cellStyle name="Normal 250 4 2 3 2" xfId="21574" xr:uid="{00000000-0005-0000-0000-000025540000}"/>
    <cellStyle name="Normal 250 4 2 3 2 2" xfId="21575" xr:uid="{00000000-0005-0000-0000-000026540000}"/>
    <cellStyle name="Normal 250 4 2 3 3" xfId="21576" xr:uid="{00000000-0005-0000-0000-000027540000}"/>
    <cellStyle name="Normal 250 4 2 4" xfId="21577" xr:uid="{00000000-0005-0000-0000-000028540000}"/>
    <cellStyle name="Normal 250 4 3" xfId="21578" xr:uid="{00000000-0005-0000-0000-000029540000}"/>
    <cellStyle name="Normal 250 4 3 2" xfId="21579" xr:uid="{00000000-0005-0000-0000-00002A540000}"/>
    <cellStyle name="Normal 250 4 3 2 2" xfId="21580" xr:uid="{00000000-0005-0000-0000-00002B540000}"/>
    <cellStyle name="Normal 250 4 3 3" xfId="21581" xr:uid="{00000000-0005-0000-0000-00002C540000}"/>
    <cellStyle name="Normal 250 4 4" xfId="21582" xr:uid="{00000000-0005-0000-0000-00002D540000}"/>
    <cellStyle name="Normal 250 4 4 2" xfId="21583" xr:uid="{00000000-0005-0000-0000-00002E540000}"/>
    <cellStyle name="Normal 250 4 4 2 2" xfId="21584" xr:uid="{00000000-0005-0000-0000-00002F540000}"/>
    <cellStyle name="Normal 250 4 4 3" xfId="21585" xr:uid="{00000000-0005-0000-0000-000030540000}"/>
    <cellStyle name="Normal 250 4 5" xfId="21586" xr:uid="{00000000-0005-0000-0000-000031540000}"/>
    <cellStyle name="Normal 250 4 5 2" xfId="21587" xr:uid="{00000000-0005-0000-0000-000032540000}"/>
    <cellStyle name="Normal 250 4 5 2 2" xfId="21588" xr:uid="{00000000-0005-0000-0000-000033540000}"/>
    <cellStyle name="Normal 250 4 5 3" xfId="21589" xr:uid="{00000000-0005-0000-0000-000034540000}"/>
    <cellStyle name="Normal 250 4 6" xfId="21590" xr:uid="{00000000-0005-0000-0000-000035540000}"/>
    <cellStyle name="Normal 250 5" xfId="21591" xr:uid="{00000000-0005-0000-0000-000036540000}"/>
    <cellStyle name="Normal 250 5 2" xfId="21592" xr:uid="{00000000-0005-0000-0000-000037540000}"/>
    <cellStyle name="Normal 250 5 2 2" xfId="21593" xr:uid="{00000000-0005-0000-0000-000038540000}"/>
    <cellStyle name="Normal 250 5 3" xfId="21594" xr:uid="{00000000-0005-0000-0000-000039540000}"/>
    <cellStyle name="Normal 250 6" xfId="21595" xr:uid="{00000000-0005-0000-0000-00003A540000}"/>
    <cellStyle name="Normal 250 6 2" xfId="21596" xr:uid="{00000000-0005-0000-0000-00003B540000}"/>
    <cellStyle name="Normal 250 6 2 2" xfId="21597" xr:uid="{00000000-0005-0000-0000-00003C540000}"/>
    <cellStyle name="Normal 250 6 3" xfId="21598" xr:uid="{00000000-0005-0000-0000-00003D540000}"/>
    <cellStyle name="Normal 250 7" xfId="21599" xr:uid="{00000000-0005-0000-0000-00003E540000}"/>
    <cellStyle name="Normal 250 7 2" xfId="21600" xr:uid="{00000000-0005-0000-0000-00003F540000}"/>
    <cellStyle name="Normal 250 7 2 2" xfId="21601" xr:uid="{00000000-0005-0000-0000-000040540000}"/>
    <cellStyle name="Normal 250 7 3" xfId="21602" xr:uid="{00000000-0005-0000-0000-000041540000}"/>
    <cellStyle name="Normal 250 8" xfId="21603" xr:uid="{00000000-0005-0000-0000-000042540000}"/>
    <cellStyle name="Normal 251" xfId="21604" xr:uid="{00000000-0005-0000-0000-000043540000}"/>
    <cellStyle name="Normal 251 2" xfId="21605" xr:uid="{00000000-0005-0000-0000-000044540000}"/>
    <cellStyle name="Normal 251 2 2" xfId="21606" xr:uid="{00000000-0005-0000-0000-000045540000}"/>
    <cellStyle name="Normal 251 2 2 2" xfId="21607" xr:uid="{00000000-0005-0000-0000-000046540000}"/>
    <cellStyle name="Normal 251 2 2 2 2" xfId="21608" xr:uid="{00000000-0005-0000-0000-000047540000}"/>
    <cellStyle name="Normal 251 2 2 3" xfId="21609" xr:uid="{00000000-0005-0000-0000-000048540000}"/>
    <cellStyle name="Normal 251 2 2 3 2" xfId="21610" xr:uid="{00000000-0005-0000-0000-000049540000}"/>
    <cellStyle name="Normal 251 2 2 3 2 2" xfId="21611" xr:uid="{00000000-0005-0000-0000-00004A540000}"/>
    <cellStyle name="Normal 251 2 2 3 3" xfId="21612" xr:uid="{00000000-0005-0000-0000-00004B540000}"/>
    <cellStyle name="Normal 251 2 2 4" xfId="21613" xr:uid="{00000000-0005-0000-0000-00004C540000}"/>
    <cellStyle name="Normal 251 2 2 4 2" xfId="21614" xr:uid="{00000000-0005-0000-0000-00004D540000}"/>
    <cellStyle name="Normal 251 2 2 4 2 2" xfId="21615" xr:uid="{00000000-0005-0000-0000-00004E540000}"/>
    <cellStyle name="Normal 251 2 2 4 3" xfId="21616" xr:uid="{00000000-0005-0000-0000-00004F540000}"/>
    <cellStyle name="Normal 251 2 2 5" xfId="21617" xr:uid="{00000000-0005-0000-0000-000050540000}"/>
    <cellStyle name="Normal 251 2 3" xfId="21618" xr:uid="{00000000-0005-0000-0000-000051540000}"/>
    <cellStyle name="Normal 251 2 3 2" xfId="21619" xr:uid="{00000000-0005-0000-0000-000052540000}"/>
    <cellStyle name="Normal 251 2 3 2 2" xfId="21620" xr:uid="{00000000-0005-0000-0000-000053540000}"/>
    <cellStyle name="Normal 251 2 3 2 2 2" xfId="21621" xr:uid="{00000000-0005-0000-0000-000054540000}"/>
    <cellStyle name="Normal 251 2 3 2 3" xfId="21622" xr:uid="{00000000-0005-0000-0000-000055540000}"/>
    <cellStyle name="Normal 251 2 3 2 3 2" xfId="21623" xr:uid="{00000000-0005-0000-0000-000056540000}"/>
    <cellStyle name="Normal 251 2 3 2 3 2 2" xfId="21624" xr:uid="{00000000-0005-0000-0000-000057540000}"/>
    <cellStyle name="Normal 251 2 3 2 3 3" xfId="21625" xr:uid="{00000000-0005-0000-0000-000058540000}"/>
    <cellStyle name="Normal 251 2 3 2 4" xfId="21626" xr:uid="{00000000-0005-0000-0000-000059540000}"/>
    <cellStyle name="Normal 251 2 3 3" xfId="21627" xr:uid="{00000000-0005-0000-0000-00005A540000}"/>
    <cellStyle name="Normal 251 2 3 3 2" xfId="21628" xr:uid="{00000000-0005-0000-0000-00005B540000}"/>
    <cellStyle name="Normal 251 2 3 3 2 2" xfId="21629" xr:uid="{00000000-0005-0000-0000-00005C540000}"/>
    <cellStyle name="Normal 251 2 3 3 3" xfId="21630" xr:uid="{00000000-0005-0000-0000-00005D540000}"/>
    <cellStyle name="Normal 251 2 3 4" xfId="21631" xr:uid="{00000000-0005-0000-0000-00005E540000}"/>
    <cellStyle name="Normal 251 2 3 4 2" xfId="21632" xr:uid="{00000000-0005-0000-0000-00005F540000}"/>
    <cellStyle name="Normal 251 2 3 4 2 2" xfId="21633" xr:uid="{00000000-0005-0000-0000-000060540000}"/>
    <cellStyle name="Normal 251 2 3 4 3" xfId="21634" xr:uid="{00000000-0005-0000-0000-000061540000}"/>
    <cellStyle name="Normal 251 2 3 5" xfId="21635" xr:uid="{00000000-0005-0000-0000-000062540000}"/>
    <cellStyle name="Normal 251 2 3 5 2" xfId="21636" xr:uid="{00000000-0005-0000-0000-000063540000}"/>
    <cellStyle name="Normal 251 2 3 5 2 2" xfId="21637" xr:uid="{00000000-0005-0000-0000-000064540000}"/>
    <cellStyle name="Normal 251 2 3 5 3" xfId="21638" xr:uid="{00000000-0005-0000-0000-000065540000}"/>
    <cellStyle name="Normal 251 2 3 6" xfId="21639" xr:uid="{00000000-0005-0000-0000-000066540000}"/>
    <cellStyle name="Normal 251 2 4" xfId="21640" xr:uid="{00000000-0005-0000-0000-000067540000}"/>
    <cellStyle name="Normal 251 2 4 2" xfId="21641" xr:uid="{00000000-0005-0000-0000-000068540000}"/>
    <cellStyle name="Normal 251 2 4 2 2" xfId="21642" xr:uid="{00000000-0005-0000-0000-000069540000}"/>
    <cellStyle name="Normal 251 2 4 3" xfId="21643" xr:uid="{00000000-0005-0000-0000-00006A540000}"/>
    <cellStyle name="Normal 251 2 5" xfId="21644" xr:uid="{00000000-0005-0000-0000-00006B540000}"/>
    <cellStyle name="Normal 251 2 5 2" xfId="21645" xr:uid="{00000000-0005-0000-0000-00006C540000}"/>
    <cellStyle name="Normal 251 2 5 2 2" xfId="21646" xr:uid="{00000000-0005-0000-0000-00006D540000}"/>
    <cellStyle name="Normal 251 2 5 3" xfId="21647" xr:uid="{00000000-0005-0000-0000-00006E540000}"/>
    <cellStyle name="Normal 251 2 6" xfId="21648" xr:uid="{00000000-0005-0000-0000-00006F540000}"/>
    <cellStyle name="Normal 251 2 6 2" xfId="21649" xr:uid="{00000000-0005-0000-0000-000070540000}"/>
    <cellStyle name="Normal 251 2 6 2 2" xfId="21650" xr:uid="{00000000-0005-0000-0000-000071540000}"/>
    <cellStyle name="Normal 251 2 6 3" xfId="21651" xr:uid="{00000000-0005-0000-0000-000072540000}"/>
    <cellStyle name="Normal 251 2 7" xfId="21652" xr:uid="{00000000-0005-0000-0000-000073540000}"/>
    <cellStyle name="Normal 251 3" xfId="21653" xr:uid="{00000000-0005-0000-0000-000074540000}"/>
    <cellStyle name="Normal 251 3 2" xfId="21654" xr:uid="{00000000-0005-0000-0000-000075540000}"/>
    <cellStyle name="Normal 251 3 2 2" xfId="21655" xr:uid="{00000000-0005-0000-0000-000076540000}"/>
    <cellStyle name="Normal 251 3 3" xfId="21656" xr:uid="{00000000-0005-0000-0000-000077540000}"/>
    <cellStyle name="Normal 251 3 3 2" xfId="21657" xr:uid="{00000000-0005-0000-0000-000078540000}"/>
    <cellStyle name="Normal 251 3 3 2 2" xfId="21658" xr:uid="{00000000-0005-0000-0000-000079540000}"/>
    <cellStyle name="Normal 251 3 3 3" xfId="21659" xr:uid="{00000000-0005-0000-0000-00007A540000}"/>
    <cellStyle name="Normal 251 3 4" xfId="21660" xr:uid="{00000000-0005-0000-0000-00007B540000}"/>
    <cellStyle name="Normal 251 3 4 2" xfId="21661" xr:uid="{00000000-0005-0000-0000-00007C540000}"/>
    <cellStyle name="Normal 251 3 4 2 2" xfId="21662" xr:uid="{00000000-0005-0000-0000-00007D540000}"/>
    <cellStyle name="Normal 251 3 4 3" xfId="21663" xr:uid="{00000000-0005-0000-0000-00007E540000}"/>
    <cellStyle name="Normal 251 3 5" xfId="21664" xr:uid="{00000000-0005-0000-0000-00007F540000}"/>
    <cellStyle name="Normal 251 4" xfId="21665" xr:uid="{00000000-0005-0000-0000-000080540000}"/>
    <cellStyle name="Normal 251 4 2" xfId="21666" xr:uid="{00000000-0005-0000-0000-000081540000}"/>
    <cellStyle name="Normal 251 4 2 2" xfId="21667" xr:uid="{00000000-0005-0000-0000-000082540000}"/>
    <cellStyle name="Normal 251 4 2 2 2" xfId="21668" xr:uid="{00000000-0005-0000-0000-000083540000}"/>
    <cellStyle name="Normal 251 4 2 3" xfId="21669" xr:uid="{00000000-0005-0000-0000-000084540000}"/>
    <cellStyle name="Normal 251 4 2 3 2" xfId="21670" xr:uid="{00000000-0005-0000-0000-000085540000}"/>
    <cellStyle name="Normal 251 4 2 3 2 2" xfId="21671" xr:uid="{00000000-0005-0000-0000-000086540000}"/>
    <cellStyle name="Normal 251 4 2 3 3" xfId="21672" xr:uid="{00000000-0005-0000-0000-000087540000}"/>
    <cellStyle name="Normal 251 4 2 4" xfId="21673" xr:uid="{00000000-0005-0000-0000-000088540000}"/>
    <cellStyle name="Normal 251 4 3" xfId="21674" xr:uid="{00000000-0005-0000-0000-000089540000}"/>
    <cellStyle name="Normal 251 4 3 2" xfId="21675" xr:uid="{00000000-0005-0000-0000-00008A540000}"/>
    <cellStyle name="Normal 251 4 3 2 2" xfId="21676" xr:uid="{00000000-0005-0000-0000-00008B540000}"/>
    <cellStyle name="Normal 251 4 3 3" xfId="21677" xr:uid="{00000000-0005-0000-0000-00008C540000}"/>
    <cellStyle name="Normal 251 4 4" xfId="21678" xr:uid="{00000000-0005-0000-0000-00008D540000}"/>
    <cellStyle name="Normal 251 4 4 2" xfId="21679" xr:uid="{00000000-0005-0000-0000-00008E540000}"/>
    <cellStyle name="Normal 251 4 4 2 2" xfId="21680" xr:uid="{00000000-0005-0000-0000-00008F540000}"/>
    <cellStyle name="Normal 251 4 4 3" xfId="21681" xr:uid="{00000000-0005-0000-0000-000090540000}"/>
    <cellStyle name="Normal 251 4 5" xfId="21682" xr:uid="{00000000-0005-0000-0000-000091540000}"/>
    <cellStyle name="Normal 251 4 5 2" xfId="21683" xr:uid="{00000000-0005-0000-0000-000092540000}"/>
    <cellStyle name="Normal 251 4 5 2 2" xfId="21684" xr:uid="{00000000-0005-0000-0000-000093540000}"/>
    <cellStyle name="Normal 251 4 5 3" xfId="21685" xr:uid="{00000000-0005-0000-0000-000094540000}"/>
    <cellStyle name="Normal 251 4 6" xfId="21686" xr:uid="{00000000-0005-0000-0000-000095540000}"/>
    <cellStyle name="Normal 251 5" xfId="21687" xr:uid="{00000000-0005-0000-0000-000096540000}"/>
    <cellStyle name="Normal 251 5 2" xfId="21688" xr:uid="{00000000-0005-0000-0000-000097540000}"/>
    <cellStyle name="Normal 251 5 2 2" xfId="21689" xr:uid="{00000000-0005-0000-0000-000098540000}"/>
    <cellStyle name="Normal 251 5 3" xfId="21690" xr:uid="{00000000-0005-0000-0000-000099540000}"/>
    <cellStyle name="Normal 251 6" xfId="21691" xr:uid="{00000000-0005-0000-0000-00009A540000}"/>
    <cellStyle name="Normal 251 6 2" xfId="21692" xr:uid="{00000000-0005-0000-0000-00009B540000}"/>
    <cellStyle name="Normal 251 6 2 2" xfId="21693" xr:uid="{00000000-0005-0000-0000-00009C540000}"/>
    <cellStyle name="Normal 251 6 3" xfId="21694" xr:uid="{00000000-0005-0000-0000-00009D540000}"/>
    <cellStyle name="Normal 251 7" xfId="21695" xr:uid="{00000000-0005-0000-0000-00009E540000}"/>
    <cellStyle name="Normal 251 7 2" xfId="21696" xr:uid="{00000000-0005-0000-0000-00009F540000}"/>
    <cellStyle name="Normal 251 7 2 2" xfId="21697" xr:uid="{00000000-0005-0000-0000-0000A0540000}"/>
    <cellStyle name="Normal 251 7 3" xfId="21698" xr:uid="{00000000-0005-0000-0000-0000A1540000}"/>
    <cellStyle name="Normal 251 8" xfId="21699" xr:uid="{00000000-0005-0000-0000-0000A2540000}"/>
    <cellStyle name="Normal 252" xfId="21700" xr:uid="{00000000-0005-0000-0000-0000A3540000}"/>
    <cellStyle name="Normal 252 2" xfId="21701" xr:uid="{00000000-0005-0000-0000-0000A4540000}"/>
    <cellStyle name="Normal 252 2 2" xfId="21702" xr:uid="{00000000-0005-0000-0000-0000A5540000}"/>
    <cellStyle name="Normal 252 2 2 2" xfId="21703" xr:uid="{00000000-0005-0000-0000-0000A6540000}"/>
    <cellStyle name="Normal 252 2 2 2 2" xfId="21704" xr:uid="{00000000-0005-0000-0000-0000A7540000}"/>
    <cellStyle name="Normal 252 2 2 3" xfId="21705" xr:uid="{00000000-0005-0000-0000-0000A8540000}"/>
    <cellStyle name="Normal 252 2 2 3 2" xfId="21706" xr:uid="{00000000-0005-0000-0000-0000A9540000}"/>
    <cellStyle name="Normal 252 2 2 3 2 2" xfId="21707" xr:uid="{00000000-0005-0000-0000-0000AA540000}"/>
    <cellStyle name="Normal 252 2 2 3 3" xfId="21708" xr:uid="{00000000-0005-0000-0000-0000AB540000}"/>
    <cellStyle name="Normal 252 2 2 4" xfId="21709" xr:uid="{00000000-0005-0000-0000-0000AC540000}"/>
    <cellStyle name="Normal 252 2 2 4 2" xfId="21710" xr:uid="{00000000-0005-0000-0000-0000AD540000}"/>
    <cellStyle name="Normal 252 2 2 4 2 2" xfId="21711" xr:uid="{00000000-0005-0000-0000-0000AE540000}"/>
    <cellStyle name="Normal 252 2 2 4 3" xfId="21712" xr:uid="{00000000-0005-0000-0000-0000AF540000}"/>
    <cellStyle name="Normal 252 2 2 5" xfId="21713" xr:uid="{00000000-0005-0000-0000-0000B0540000}"/>
    <cellStyle name="Normal 252 2 3" xfId="21714" xr:uid="{00000000-0005-0000-0000-0000B1540000}"/>
    <cellStyle name="Normal 252 2 3 2" xfId="21715" xr:uid="{00000000-0005-0000-0000-0000B2540000}"/>
    <cellStyle name="Normal 252 2 3 2 2" xfId="21716" xr:uid="{00000000-0005-0000-0000-0000B3540000}"/>
    <cellStyle name="Normal 252 2 3 2 2 2" xfId="21717" xr:uid="{00000000-0005-0000-0000-0000B4540000}"/>
    <cellStyle name="Normal 252 2 3 2 3" xfId="21718" xr:uid="{00000000-0005-0000-0000-0000B5540000}"/>
    <cellStyle name="Normal 252 2 3 2 3 2" xfId="21719" xr:uid="{00000000-0005-0000-0000-0000B6540000}"/>
    <cellStyle name="Normal 252 2 3 2 3 2 2" xfId="21720" xr:uid="{00000000-0005-0000-0000-0000B7540000}"/>
    <cellStyle name="Normal 252 2 3 2 3 3" xfId="21721" xr:uid="{00000000-0005-0000-0000-0000B8540000}"/>
    <cellStyle name="Normal 252 2 3 2 4" xfId="21722" xr:uid="{00000000-0005-0000-0000-0000B9540000}"/>
    <cellStyle name="Normal 252 2 3 3" xfId="21723" xr:uid="{00000000-0005-0000-0000-0000BA540000}"/>
    <cellStyle name="Normal 252 2 3 3 2" xfId="21724" xr:uid="{00000000-0005-0000-0000-0000BB540000}"/>
    <cellStyle name="Normal 252 2 3 3 2 2" xfId="21725" xr:uid="{00000000-0005-0000-0000-0000BC540000}"/>
    <cellStyle name="Normal 252 2 3 3 3" xfId="21726" xr:uid="{00000000-0005-0000-0000-0000BD540000}"/>
    <cellStyle name="Normal 252 2 3 4" xfId="21727" xr:uid="{00000000-0005-0000-0000-0000BE540000}"/>
    <cellStyle name="Normal 252 2 3 4 2" xfId="21728" xr:uid="{00000000-0005-0000-0000-0000BF540000}"/>
    <cellStyle name="Normal 252 2 3 4 2 2" xfId="21729" xr:uid="{00000000-0005-0000-0000-0000C0540000}"/>
    <cellStyle name="Normal 252 2 3 4 3" xfId="21730" xr:uid="{00000000-0005-0000-0000-0000C1540000}"/>
    <cellStyle name="Normal 252 2 3 5" xfId="21731" xr:uid="{00000000-0005-0000-0000-0000C2540000}"/>
    <cellStyle name="Normal 252 2 3 5 2" xfId="21732" xr:uid="{00000000-0005-0000-0000-0000C3540000}"/>
    <cellStyle name="Normal 252 2 3 5 2 2" xfId="21733" xr:uid="{00000000-0005-0000-0000-0000C4540000}"/>
    <cellStyle name="Normal 252 2 3 5 3" xfId="21734" xr:uid="{00000000-0005-0000-0000-0000C5540000}"/>
    <cellStyle name="Normal 252 2 3 6" xfId="21735" xr:uid="{00000000-0005-0000-0000-0000C6540000}"/>
    <cellStyle name="Normal 252 2 4" xfId="21736" xr:uid="{00000000-0005-0000-0000-0000C7540000}"/>
    <cellStyle name="Normal 252 2 4 2" xfId="21737" xr:uid="{00000000-0005-0000-0000-0000C8540000}"/>
    <cellStyle name="Normal 252 2 4 2 2" xfId="21738" xr:uid="{00000000-0005-0000-0000-0000C9540000}"/>
    <cellStyle name="Normal 252 2 4 3" xfId="21739" xr:uid="{00000000-0005-0000-0000-0000CA540000}"/>
    <cellStyle name="Normal 252 2 5" xfId="21740" xr:uid="{00000000-0005-0000-0000-0000CB540000}"/>
    <cellStyle name="Normal 252 2 5 2" xfId="21741" xr:uid="{00000000-0005-0000-0000-0000CC540000}"/>
    <cellStyle name="Normal 252 2 5 2 2" xfId="21742" xr:uid="{00000000-0005-0000-0000-0000CD540000}"/>
    <cellStyle name="Normal 252 2 5 3" xfId="21743" xr:uid="{00000000-0005-0000-0000-0000CE540000}"/>
    <cellStyle name="Normal 252 2 6" xfId="21744" xr:uid="{00000000-0005-0000-0000-0000CF540000}"/>
    <cellStyle name="Normal 252 2 6 2" xfId="21745" xr:uid="{00000000-0005-0000-0000-0000D0540000}"/>
    <cellStyle name="Normal 252 2 6 2 2" xfId="21746" xr:uid="{00000000-0005-0000-0000-0000D1540000}"/>
    <cellStyle name="Normal 252 2 6 3" xfId="21747" xr:uid="{00000000-0005-0000-0000-0000D2540000}"/>
    <cellStyle name="Normal 252 2 7" xfId="21748" xr:uid="{00000000-0005-0000-0000-0000D3540000}"/>
    <cellStyle name="Normal 252 3" xfId="21749" xr:uid="{00000000-0005-0000-0000-0000D4540000}"/>
    <cellStyle name="Normal 252 3 2" xfId="21750" xr:uid="{00000000-0005-0000-0000-0000D5540000}"/>
    <cellStyle name="Normal 252 3 2 2" xfId="21751" xr:uid="{00000000-0005-0000-0000-0000D6540000}"/>
    <cellStyle name="Normal 252 3 3" xfId="21752" xr:uid="{00000000-0005-0000-0000-0000D7540000}"/>
    <cellStyle name="Normal 252 3 3 2" xfId="21753" xr:uid="{00000000-0005-0000-0000-0000D8540000}"/>
    <cellStyle name="Normal 252 3 3 2 2" xfId="21754" xr:uid="{00000000-0005-0000-0000-0000D9540000}"/>
    <cellStyle name="Normal 252 3 3 3" xfId="21755" xr:uid="{00000000-0005-0000-0000-0000DA540000}"/>
    <cellStyle name="Normal 252 3 4" xfId="21756" xr:uid="{00000000-0005-0000-0000-0000DB540000}"/>
    <cellStyle name="Normal 252 3 4 2" xfId="21757" xr:uid="{00000000-0005-0000-0000-0000DC540000}"/>
    <cellStyle name="Normal 252 3 4 2 2" xfId="21758" xr:uid="{00000000-0005-0000-0000-0000DD540000}"/>
    <cellStyle name="Normal 252 3 4 3" xfId="21759" xr:uid="{00000000-0005-0000-0000-0000DE540000}"/>
    <cellStyle name="Normal 252 3 5" xfId="21760" xr:uid="{00000000-0005-0000-0000-0000DF540000}"/>
    <cellStyle name="Normal 252 4" xfId="21761" xr:uid="{00000000-0005-0000-0000-0000E0540000}"/>
    <cellStyle name="Normal 252 4 2" xfId="21762" xr:uid="{00000000-0005-0000-0000-0000E1540000}"/>
    <cellStyle name="Normal 252 4 2 2" xfId="21763" xr:uid="{00000000-0005-0000-0000-0000E2540000}"/>
    <cellStyle name="Normal 252 4 2 2 2" xfId="21764" xr:uid="{00000000-0005-0000-0000-0000E3540000}"/>
    <cellStyle name="Normal 252 4 2 3" xfId="21765" xr:uid="{00000000-0005-0000-0000-0000E4540000}"/>
    <cellStyle name="Normal 252 4 2 3 2" xfId="21766" xr:uid="{00000000-0005-0000-0000-0000E5540000}"/>
    <cellStyle name="Normal 252 4 2 3 2 2" xfId="21767" xr:uid="{00000000-0005-0000-0000-0000E6540000}"/>
    <cellStyle name="Normal 252 4 2 3 3" xfId="21768" xr:uid="{00000000-0005-0000-0000-0000E7540000}"/>
    <cellStyle name="Normal 252 4 2 4" xfId="21769" xr:uid="{00000000-0005-0000-0000-0000E8540000}"/>
    <cellStyle name="Normal 252 4 3" xfId="21770" xr:uid="{00000000-0005-0000-0000-0000E9540000}"/>
    <cellStyle name="Normal 252 4 3 2" xfId="21771" xr:uid="{00000000-0005-0000-0000-0000EA540000}"/>
    <cellStyle name="Normal 252 4 3 2 2" xfId="21772" xr:uid="{00000000-0005-0000-0000-0000EB540000}"/>
    <cellStyle name="Normal 252 4 3 3" xfId="21773" xr:uid="{00000000-0005-0000-0000-0000EC540000}"/>
    <cellStyle name="Normal 252 4 4" xfId="21774" xr:uid="{00000000-0005-0000-0000-0000ED540000}"/>
    <cellStyle name="Normal 252 4 4 2" xfId="21775" xr:uid="{00000000-0005-0000-0000-0000EE540000}"/>
    <cellStyle name="Normal 252 4 4 2 2" xfId="21776" xr:uid="{00000000-0005-0000-0000-0000EF540000}"/>
    <cellStyle name="Normal 252 4 4 3" xfId="21777" xr:uid="{00000000-0005-0000-0000-0000F0540000}"/>
    <cellStyle name="Normal 252 4 5" xfId="21778" xr:uid="{00000000-0005-0000-0000-0000F1540000}"/>
    <cellStyle name="Normal 252 4 5 2" xfId="21779" xr:uid="{00000000-0005-0000-0000-0000F2540000}"/>
    <cellStyle name="Normal 252 4 5 2 2" xfId="21780" xr:uid="{00000000-0005-0000-0000-0000F3540000}"/>
    <cellStyle name="Normal 252 4 5 3" xfId="21781" xr:uid="{00000000-0005-0000-0000-0000F4540000}"/>
    <cellStyle name="Normal 252 4 6" xfId="21782" xr:uid="{00000000-0005-0000-0000-0000F5540000}"/>
    <cellStyle name="Normal 252 5" xfId="21783" xr:uid="{00000000-0005-0000-0000-0000F6540000}"/>
    <cellStyle name="Normal 252 5 2" xfId="21784" xr:uid="{00000000-0005-0000-0000-0000F7540000}"/>
    <cellStyle name="Normal 252 5 2 2" xfId="21785" xr:uid="{00000000-0005-0000-0000-0000F8540000}"/>
    <cellStyle name="Normal 252 5 3" xfId="21786" xr:uid="{00000000-0005-0000-0000-0000F9540000}"/>
    <cellStyle name="Normal 252 6" xfId="21787" xr:uid="{00000000-0005-0000-0000-0000FA540000}"/>
    <cellStyle name="Normal 252 6 2" xfId="21788" xr:uid="{00000000-0005-0000-0000-0000FB540000}"/>
    <cellStyle name="Normal 252 6 2 2" xfId="21789" xr:uid="{00000000-0005-0000-0000-0000FC540000}"/>
    <cellStyle name="Normal 252 6 3" xfId="21790" xr:uid="{00000000-0005-0000-0000-0000FD540000}"/>
    <cellStyle name="Normal 252 7" xfId="21791" xr:uid="{00000000-0005-0000-0000-0000FE540000}"/>
    <cellStyle name="Normal 252 7 2" xfId="21792" xr:uid="{00000000-0005-0000-0000-0000FF540000}"/>
    <cellStyle name="Normal 252 7 2 2" xfId="21793" xr:uid="{00000000-0005-0000-0000-000000550000}"/>
    <cellStyle name="Normal 252 7 3" xfId="21794" xr:uid="{00000000-0005-0000-0000-000001550000}"/>
    <cellStyle name="Normal 252 8" xfId="21795" xr:uid="{00000000-0005-0000-0000-000002550000}"/>
    <cellStyle name="Normal 253" xfId="21796" xr:uid="{00000000-0005-0000-0000-000003550000}"/>
    <cellStyle name="Normal 253 2" xfId="21797" xr:uid="{00000000-0005-0000-0000-000004550000}"/>
    <cellStyle name="Normal 253 2 2" xfId="21798" xr:uid="{00000000-0005-0000-0000-000005550000}"/>
    <cellStyle name="Normal 253 2 2 2" xfId="21799" xr:uid="{00000000-0005-0000-0000-000006550000}"/>
    <cellStyle name="Normal 253 2 2 2 2" xfId="21800" xr:uid="{00000000-0005-0000-0000-000007550000}"/>
    <cellStyle name="Normal 253 2 2 3" xfId="21801" xr:uid="{00000000-0005-0000-0000-000008550000}"/>
    <cellStyle name="Normal 253 2 2 3 2" xfId="21802" xr:uid="{00000000-0005-0000-0000-000009550000}"/>
    <cellStyle name="Normal 253 2 2 3 2 2" xfId="21803" xr:uid="{00000000-0005-0000-0000-00000A550000}"/>
    <cellStyle name="Normal 253 2 2 3 3" xfId="21804" xr:uid="{00000000-0005-0000-0000-00000B550000}"/>
    <cellStyle name="Normal 253 2 2 4" xfId="21805" xr:uid="{00000000-0005-0000-0000-00000C550000}"/>
    <cellStyle name="Normal 253 2 2 4 2" xfId="21806" xr:uid="{00000000-0005-0000-0000-00000D550000}"/>
    <cellStyle name="Normal 253 2 2 4 2 2" xfId="21807" xr:uid="{00000000-0005-0000-0000-00000E550000}"/>
    <cellStyle name="Normal 253 2 2 4 3" xfId="21808" xr:uid="{00000000-0005-0000-0000-00000F550000}"/>
    <cellStyle name="Normal 253 2 2 5" xfId="21809" xr:uid="{00000000-0005-0000-0000-000010550000}"/>
    <cellStyle name="Normal 253 2 3" xfId="21810" xr:uid="{00000000-0005-0000-0000-000011550000}"/>
    <cellStyle name="Normal 253 2 3 2" xfId="21811" xr:uid="{00000000-0005-0000-0000-000012550000}"/>
    <cellStyle name="Normal 253 2 3 2 2" xfId="21812" xr:uid="{00000000-0005-0000-0000-000013550000}"/>
    <cellStyle name="Normal 253 2 3 2 2 2" xfId="21813" xr:uid="{00000000-0005-0000-0000-000014550000}"/>
    <cellStyle name="Normal 253 2 3 2 3" xfId="21814" xr:uid="{00000000-0005-0000-0000-000015550000}"/>
    <cellStyle name="Normal 253 2 3 2 3 2" xfId="21815" xr:uid="{00000000-0005-0000-0000-000016550000}"/>
    <cellStyle name="Normal 253 2 3 2 3 2 2" xfId="21816" xr:uid="{00000000-0005-0000-0000-000017550000}"/>
    <cellStyle name="Normal 253 2 3 2 3 3" xfId="21817" xr:uid="{00000000-0005-0000-0000-000018550000}"/>
    <cellStyle name="Normal 253 2 3 2 4" xfId="21818" xr:uid="{00000000-0005-0000-0000-000019550000}"/>
    <cellStyle name="Normal 253 2 3 3" xfId="21819" xr:uid="{00000000-0005-0000-0000-00001A550000}"/>
    <cellStyle name="Normal 253 2 3 3 2" xfId="21820" xr:uid="{00000000-0005-0000-0000-00001B550000}"/>
    <cellStyle name="Normal 253 2 3 3 2 2" xfId="21821" xr:uid="{00000000-0005-0000-0000-00001C550000}"/>
    <cellStyle name="Normal 253 2 3 3 3" xfId="21822" xr:uid="{00000000-0005-0000-0000-00001D550000}"/>
    <cellStyle name="Normal 253 2 3 4" xfId="21823" xr:uid="{00000000-0005-0000-0000-00001E550000}"/>
    <cellStyle name="Normal 253 2 3 4 2" xfId="21824" xr:uid="{00000000-0005-0000-0000-00001F550000}"/>
    <cellStyle name="Normal 253 2 3 4 2 2" xfId="21825" xr:uid="{00000000-0005-0000-0000-000020550000}"/>
    <cellStyle name="Normal 253 2 3 4 3" xfId="21826" xr:uid="{00000000-0005-0000-0000-000021550000}"/>
    <cellStyle name="Normal 253 2 3 5" xfId="21827" xr:uid="{00000000-0005-0000-0000-000022550000}"/>
    <cellStyle name="Normal 253 2 3 5 2" xfId="21828" xr:uid="{00000000-0005-0000-0000-000023550000}"/>
    <cellStyle name="Normal 253 2 3 5 2 2" xfId="21829" xr:uid="{00000000-0005-0000-0000-000024550000}"/>
    <cellStyle name="Normal 253 2 3 5 3" xfId="21830" xr:uid="{00000000-0005-0000-0000-000025550000}"/>
    <cellStyle name="Normal 253 2 3 6" xfId="21831" xr:uid="{00000000-0005-0000-0000-000026550000}"/>
    <cellStyle name="Normal 253 2 4" xfId="21832" xr:uid="{00000000-0005-0000-0000-000027550000}"/>
    <cellStyle name="Normal 253 2 4 2" xfId="21833" xr:uid="{00000000-0005-0000-0000-000028550000}"/>
    <cellStyle name="Normal 253 2 4 2 2" xfId="21834" xr:uid="{00000000-0005-0000-0000-000029550000}"/>
    <cellStyle name="Normal 253 2 4 3" xfId="21835" xr:uid="{00000000-0005-0000-0000-00002A550000}"/>
    <cellStyle name="Normal 253 2 5" xfId="21836" xr:uid="{00000000-0005-0000-0000-00002B550000}"/>
    <cellStyle name="Normal 253 2 5 2" xfId="21837" xr:uid="{00000000-0005-0000-0000-00002C550000}"/>
    <cellStyle name="Normal 253 2 5 2 2" xfId="21838" xr:uid="{00000000-0005-0000-0000-00002D550000}"/>
    <cellStyle name="Normal 253 2 5 3" xfId="21839" xr:uid="{00000000-0005-0000-0000-00002E550000}"/>
    <cellStyle name="Normal 253 2 6" xfId="21840" xr:uid="{00000000-0005-0000-0000-00002F550000}"/>
    <cellStyle name="Normal 253 2 6 2" xfId="21841" xr:uid="{00000000-0005-0000-0000-000030550000}"/>
    <cellStyle name="Normal 253 2 6 2 2" xfId="21842" xr:uid="{00000000-0005-0000-0000-000031550000}"/>
    <cellStyle name="Normal 253 2 6 3" xfId="21843" xr:uid="{00000000-0005-0000-0000-000032550000}"/>
    <cellStyle name="Normal 253 2 7" xfId="21844" xr:uid="{00000000-0005-0000-0000-000033550000}"/>
    <cellStyle name="Normal 253 3" xfId="21845" xr:uid="{00000000-0005-0000-0000-000034550000}"/>
    <cellStyle name="Normal 253 3 2" xfId="21846" xr:uid="{00000000-0005-0000-0000-000035550000}"/>
    <cellStyle name="Normal 253 3 2 2" xfId="21847" xr:uid="{00000000-0005-0000-0000-000036550000}"/>
    <cellStyle name="Normal 253 3 3" xfId="21848" xr:uid="{00000000-0005-0000-0000-000037550000}"/>
    <cellStyle name="Normal 253 3 3 2" xfId="21849" xr:uid="{00000000-0005-0000-0000-000038550000}"/>
    <cellStyle name="Normal 253 3 3 2 2" xfId="21850" xr:uid="{00000000-0005-0000-0000-000039550000}"/>
    <cellStyle name="Normal 253 3 3 3" xfId="21851" xr:uid="{00000000-0005-0000-0000-00003A550000}"/>
    <cellStyle name="Normal 253 3 4" xfId="21852" xr:uid="{00000000-0005-0000-0000-00003B550000}"/>
    <cellStyle name="Normal 253 3 4 2" xfId="21853" xr:uid="{00000000-0005-0000-0000-00003C550000}"/>
    <cellStyle name="Normal 253 3 4 2 2" xfId="21854" xr:uid="{00000000-0005-0000-0000-00003D550000}"/>
    <cellStyle name="Normal 253 3 4 3" xfId="21855" xr:uid="{00000000-0005-0000-0000-00003E550000}"/>
    <cellStyle name="Normal 253 3 5" xfId="21856" xr:uid="{00000000-0005-0000-0000-00003F550000}"/>
    <cellStyle name="Normal 253 4" xfId="21857" xr:uid="{00000000-0005-0000-0000-000040550000}"/>
    <cellStyle name="Normal 253 4 2" xfId="21858" xr:uid="{00000000-0005-0000-0000-000041550000}"/>
    <cellStyle name="Normal 253 4 2 2" xfId="21859" xr:uid="{00000000-0005-0000-0000-000042550000}"/>
    <cellStyle name="Normal 253 4 2 2 2" xfId="21860" xr:uid="{00000000-0005-0000-0000-000043550000}"/>
    <cellStyle name="Normal 253 4 2 3" xfId="21861" xr:uid="{00000000-0005-0000-0000-000044550000}"/>
    <cellStyle name="Normal 253 4 2 3 2" xfId="21862" xr:uid="{00000000-0005-0000-0000-000045550000}"/>
    <cellStyle name="Normal 253 4 2 3 2 2" xfId="21863" xr:uid="{00000000-0005-0000-0000-000046550000}"/>
    <cellStyle name="Normal 253 4 2 3 3" xfId="21864" xr:uid="{00000000-0005-0000-0000-000047550000}"/>
    <cellStyle name="Normal 253 4 2 4" xfId="21865" xr:uid="{00000000-0005-0000-0000-000048550000}"/>
    <cellStyle name="Normal 253 4 3" xfId="21866" xr:uid="{00000000-0005-0000-0000-000049550000}"/>
    <cellStyle name="Normal 253 4 3 2" xfId="21867" xr:uid="{00000000-0005-0000-0000-00004A550000}"/>
    <cellStyle name="Normal 253 4 3 2 2" xfId="21868" xr:uid="{00000000-0005-0000-0000-00004B550000}"/>
    <cellStyle name="Normal 253 4 3 3" xfId="21869" xr:uid="{00000000-0005-0000-0000-00004C550000}"/>
    <cellStyle name="Normal 253 4 4" xfId="21870" xr:uid="{00000000-0005-0000-0000-00004D550000}"/>
    <cellStyle name="Normal 253 4 4 2" xfId="21871" xr:uid="{00000000-0005-0000-0000-00004E550000}"/>
    <cellStyle name="Normal 253 4 4 2 2" xfId="21872" xr:uid="{00000000-0005-0000-0000-00004F550000}"/>
    <cellStyle name="Normal 253 4 4 3" xfId="21873" xr:uid="{00000000-0005-0000-0000-000050550000}"/>
    <cellStyle name="Normal 253 4 5" xfId="21874" xr:uid="{00000000-0005-0000-0000-000051550000}"/>
    <cellStyle name="Normal 253 4 5 2" xfId="21875" xr:uid="{00000000-0005-0000-0000-000052550000}"/>
    <cellStyle name="Normal 253 4 5 2 2" xfId="21876" xr:uid="{00000000-0005-0000-0000-000053550000}"/>
    <cellStyle name="Normal 253 4 5 3" xfId="21877" xr:uid="{00000000-0005-0000-0000-000054550000}"/>
    <cellStyle name="Normal 253 4 6" xfId="21878" xr:uid="{00000000-0005-0000-0000-000055550000}"/>
    <cellStyle name="Normal 253 5" xfId="21879" xr:uid="{00000000-0005-0000-0000-000056550000}"/>
    <cellStyle name="Normal 253 5 2" xfId="21880" xr:uid="{00000000-0005-0000-0000-000057550000}"/>
    <cellStyle name="Normal 253 5 2 2" xfId="21881" xr:uid="{00000000-0005-0000-0000-000058550000}"/>
    <cellStyle name="Normal 253 5 3" xfId="21882" xr:uid="{00000000-0005-0000-0000-000059550000}"/>
    <cellStyle name="Normal 253 6" xfId="21883" xr:uid="{00000000-0005-0000-0000-00005A550000}"/>
    <cellStyle name="Normal 253 6 2" xfId="21884" xr:uid="{00000000-0005-0000-0000-00005B550000}"/>
    <cellStyle name="Normal 253 6 2 2" xfId="21885" xr:uid="{00000000-0005-0000-0000-00005C550000}"/>
    <cellStyle name="Normal 253 6 3" xfId="21886" xr:uid="{00000000-0005-0000-0000-00005D550000}"/>
    <cellStyle name="Normal 253 7" xfId="21887" xr:uid="{00000000-0005-0000-0000-00005E550000}"/>
    <cellStyle name="Normal 253 7 2" xfId="21888" xr:uid="{00000000-0005-0000-0000-00005F550000}"/>
    <cellStyle name="Normal 253 7 2 2" xfId="21889" xr:uid="{00000000-0005-0000-0000-000060550000}"/>
    <cellStyle name="Normal 253 7 3" xfId="21890" xr:uid="{00000000-0005-0000-0000-000061550000}"/>
    <cellStyle name="Normal 253 8" xfId="21891" xr:uid="{00000000-0005-0000-0000-000062550000}"/>
    <cellStyle name="Normal 254" xfId="21892" xr:uid="{00000000-0005-0000-0000-000063550000}"/>
    <cellStyle name="Normal 254 2" xfId="21893" xr:uid="{00000000-0005-0000-0000-000064550000}"/>
    <cellStyle name="Normal 254 2 2" xfId="21894" xr:uid="{00000000-0005-0000-0000-000065550000}"/>
    <cellStyle name="Normal 254 2 2 2" xfId="21895" xr:uid="{00000000-0005-0000-0000-000066550000}"/>
    <cellStyle name="Normal 254 2 2 2 2" xfId="21896" xr:uid="{00000000-0005-0000-0000-000067550000}"/>
    <cellStyle name="Normal 254 2 2 3" xfId="21897" xr:uid="{00000000-0005-0000-0000-000068550000}"/>
    <cellStyle name="Normal 254 2 2 3 2" xfId="21898" xr:uid="{00000000-0005-0000-0000-000069550000}"/>
    <cellStyle name="Normal 254 2 2 3 2 2" xfId="21899" xr:uid="{00000000-0005-0000-0000-00006A550000}"/>
    <cellStyle name="Normal 254 2 2 3 3" xfId="21900" xr:uid="{00000000-0005-0000-0000-00006B550000}"/>
    <cellStyle name="Normal 254 2 2 4" xfId="21901" xr:uid="{00000000-0005-0000-0000-00006C550000}"/>
    <cellStyle name="Normal 254 2 2 4 2" xfId="21902" xr:uid="{00000000-0005-0000-0000-00006D550000}"/>
    <cellStyle name="Normal 254 2 2 4 2 2" xfId="21903" xr:uid="{00000000-0005-0000-0000-00006E550000}"/>
    <cellStyle name="Normal 254 2 2 4 3" xfId="21904" xr:uid="{00000000-0005-0000-0000-00006F550000}"/>
    <cellStyle name="Normal 254 2 2 5" xfId="21905" xr:uid="{00000000-0005-0000-0000-000070550000}"/>
    <cellStyle name="Normal 254 2 3" xfId="21906" xr:uid="{00000000-0005-0000-0000-000071550000}"/>
    <cellStyle name="Normal 254 2 3 2" xfId="21907" xr:uid="{00000000-0005-0000-0000-000072550000}"/>
    <cellStyle name="Normal 254 2 3 2 2" xfId="21908" xr:uid="{00000000-0005-0000-0000-000073550000}"/>
    <cellStyle name="Normal 254 2 3 2 2 2" xfId="21909" xr:uid="{00000000-0005-0000-0000-000074550000}"/>
    <cellStyle name="Normal 254 2 3 2 3" xfId="21910" xr:uid="{00000000-0005-0000-0000-000075550000}"/>
    <cellStyle name="Normal 254 2 3 2 3 2" xfId="21911" xr:uid="{00000000-0005-0000-0000-000076550000}"/>
    <cellStyle name="Normal 254 2 3 2 3 2 2" xfId="21912" xr:uid="{00000000-0005-0000-0000-000077550000}"/>
    <cellStyle name="Normal 254 2 3 2 3 3" xfId="21913" xr:uid="{00000000-0005-0000-0000-000078550000}"/>
    <cellStyle name="Normal 254 2 3 2 4" xfId="21914" xr:uid="{00000000-0005-0000-0000-000079550000}"/>
    <cellStyle name="Normal 254 2 3 3" xfId="21915" xr:uid="{00000000-0005-0000-0000-00007A550000}"/>
    <cellStyle name="Normal 254 2 3 3 2" xfId="21916" xr:uid="{00000000-0005-0000-0000-00007B550000}"/>
    <cellStyle name="Normal 254 2 3 3 2 2" xfId="21917" xr:uid="{00000000-0005-0000-0000-00007C550000}"/>
    <cellStyle name="Normal 254 2 3 3 3" xfId="21918" xr:uid="{00000000-0005-0000-0000-00007D550000}"/>
    <cellStyle name="Normal 254 2 3 4" xfId="21919" xr:uid="{00000000-0005-0000-0000-00007E550000}"/>
    <cellStyle name="Normal 254 2 3 4 2" xfId="21920" xr:uid="{00000000-0005-0000-0000-00007F550000}"/>
    <cellStyle name="Normal 254 2 3 4 2 2" xfId="21921" xr:uid="{00000000-0005-0000-0000-000080550000}"/>
    <cellStyle name="Normal 254 2 3 4 3" xfId="21922" xr:uid="{00000000-0005-0000-0000-000081550000}"/>
    <cellStyle name="Normal 254 2 3 5" xfId="21923" xr:uid="{00000000-0005-0000-0000-000082550000}"/>
    <cellStyle name="Normal 254 2 3 5 2" xfId="21924" xr:uid="{00000000-0005-0000-0000-000083550000}"/>
    <cellStyle name="Normal 254 2 3 5 2 2" xfId="21925" xr:uid="{00000000-0005-0000-0000-000084550000}"/>
    <cellStyle name="Normal 254 2 3 5 3" xfId="21926" xr:uid="{00000000-0005-0000-0000-000085550000}"/>
    <cellStyle name="Normal 254 2 3 6" xfId="21927" xr:uid="{00000000-0005-0000-0000-000086550000}"/>
    <cellStyle name="Normal 254 2 4" xfId="21928" xr:uid="{00000000-0005-0000-0000-000087550000}"/>
    <cellStyle name="Normal 254 2 4 2" xfId="21929" xr:uid="{00000000-0005-0000-0000-000088550000}"/>
    <cellStyle name="Normal 254 2 4 2 2" xfId="21930" xr:uid="{00000000-0005-0000-0000-000089550000}"/>
    <cellStyle name="Normal 254 2 4 3" xfId="21931" xr:uid="{00000000-0005-0000-0000-00008A550000}"/>
    <cellStyle name="Normal 254 2 5" xfId="21932" xr:uid="{00000000-0005-0000-0000-00008B550000}"/>
    <cellStyle name="Normal 254 2 5 2" xfId="21933" xr:uid="{00000000-0005-0000-0000-00008C550000}"/>
    <cellStyle name="Normal 254 2 5 2 2" xfId="21934" xr:uid="{00000000-0005-0000-0000-00008D550000}"/>
    <cellStyle name="Normal 254 2 5 3" xfId="21935" xr:uid="{00000000-0005-0000-0000-00008E550000}"/>
    <cellStyle name="Normal 254 2 6" xfId="21936" xr:uid="{00000000-0005-0000-0000-00008F550000}"/>
    <cellStyle name="Normal 254 2 6 2" xfId="21937" xr:uid="{00000000-0005-0000-0000-000090550000}"/>
    <cellStyle name="Normal 254 2 6 2 2" xfId="21938" xr:uid="{00000000-0005-0000-0000-000091550000}"/>
    <cellStyle name="Normal 254 2 6 3" xfId="21939" xr:uid="{00000000-0005-0000-0000-000092550000}"/>
    <cellStyle name="Normal 254 2 7" xfId="21940" xr:uid="{00000000-0005-0000-0000-000093550000}"/>
    <cellStyle name="Normal 254 3" xfId="21941" xr:uid="{00000000-0005-0000-0000-000094550000}"/>
    <cellStyle name="Normal 254 3 2" xfId="21942" xr:uid="{00000000-0005-0000-0000-000095550000}"/>
    <cellStyle name="Normal 254 3 2 2" xfId="21943" xr:uid="{00000000-0005-0000-0000-000096550000}"/>
    <cellStyle name="Normal 254 3 3" xfId="21944" xr:uid="{00000000-0005-0000-0000-000097550000}"/>
    <cellStyle name="Normal 254 3 3 2" xfId="21945" xr:uid="{00000000-0005-0000-0000-000098550000}"/>
    <cellStyle name="Normal 254 3 3 2 2" xfId="21946" xr:uid="{00000000-0005-0000-0000-000099550000}"/>
    <cellStyle name="Normal 254 3 3 3" xfId="21947" xr:uid="{00000000-0005-0000-0000-00009A550000}"/>
    <cellStyle name="Normal 254 3 4" xfId="21948" xr:uid="{00000000-0005-0000-0000-00009B550000}"/>
    <cellStyle name="Normal 254 3 4 2" xfId="21949" xr:uid="{00000000-0005-0000-0000-00009C550000}"/>
    <cellStyle name="Normal 254 3 4 2 2" xfId="21950" xr:uid="{00000000-0005-0000-0000-00009D550000}"/>
    <cellStyle name="Normal 254 3 4 3" xfId="21951" xr:uid="{00000000-0005-0000-0000-00009E550000}"/>
    <cellStyle name="Normal 254 3 5" xfId="21952" xr:uid="{00000000-0005-0000-0000-00009F550000}"/>
    <cellStyle name="Normal 254 4" xfId="21953" xr:uid="{00000000-0005-0000-0000-0000A0550000}"/>
    <cellStyle name="Normal 254 4 2" xfId="21954" xr:uid="{00000000-0005-0000-0000-0000A1550000}"/>
    <cellStyle name="Normal 254 4 2 2" xfId="21955" xr:uid="{00000000-0005-0000-0000-0000A2550000}"/>
    <cellStyle name="Normal 254 4 2 2 2" xfId="21956" xr:uid="{00000000-0005-0000-0000-0000A3550000}"/>
    <cellStyle name="Normal 254 4 2 3" xfId="21957" xr:uid="{00000000-0005-0000-0000-0000A4550000}"/>
    <cellStyle name="Normal 254 4 2 3 2" xfId="21958" xr:uid="{00000000-0005-0000-0000-0000A5550000}"/>
    <cellStyle name="Normal 254 4 2 3 2 2" xfId="21959" xr:uid="{00000000-0005-0000-0000-0000A6550000}"/>
    <cellStyle name="Normal 254 4 2 3 3" xfId="21960" xr:uid="{00000000-0005-0000-0000-0000A7550000}"/>
    <cellStyle name="Normal 254 4 2 4" xfId="21961" xr:uid="{00000000-0005-0000-0000-0000A8550000}"/>
    <cellStyle name="Normal 254 4 3" xfId="21962" xr:uid="{00000000-0005-0000-0000-0000A9550000}"/>
    <cellStyle name="Normal 254 4 3 2" xfId="21963" xr:uid="{00000000-0005-0000-0000-0000AA550000}"/>
    <cellStyle name="Normal 254 4 3 2 2" xfId="21964" xr:uid="{00000000-0005-0000-0000-0000AB550000}"/>
    <cellStyle name="Normal 254 4 3 3" xfId="21965" xr:uid="{00000000-0005-0000-0000-0000AC550000}"/>
    <cellStyle name="Normal 254 4 4" xfId="21966" xr:uid="{00000000-0005-0000-0000-0000AD550000}"/>
    <cellStyle name="Normal 254 4 4 2" xfId="21967" xr:uid="{00000000-0005-0000-0000-0000AE550000}"/>
    <cellStyle name="Normal 254 4 4 2 2" xfId="21968" xr:uid="{00000000-0005-0000-0000-0000AF550000}"/>
    <cellStyle name="Normal 254 4 4 3" xfId="21969" xr:uid="{00000000-0005-0000-0000-0000B0550000}"/>
    <cellStyle name="Normal 254 4 5" xfId="21970" xr:uid="{00000000-0005-0000-0000-0000B1550000}"/>
    <cellStyle name="Normal 254 4 5 2" xfId="21971" xr:uid="{00000000-0005-0000-0000-0000B2550000}"/>
    <cellStyle name="Normal 254 4 5 2 2" xfId="21972" xr:uid="{00000000-0005-0000-0000-0000B3550000}"/>
    <cellStyle name="Normal 254 4 5 3" xfId="21973" xr:uid="{00000000-0005-0000-0000-0000B4550000}"/>
    <cellStyle name="Normal 254 4 6" xfId="21974" xr:uid="{00000000-0005-0000-0000-0000B5550000}"/>
    <cellStyle name="Normal 254 5" xfId="21975" xr:uid="{00000000-0005-0000-0000-0000B6550000}"/>
    <cellStyle name="Normal 254 5 2" xfId="21976" xr:uid="{00000000-0005-0000-0000-0000B7550000}"/>
    <cellStyle name="Normal 254 5 2 2" xfId="21977" xr:uid="{00000000-0005-0000-0000-0000B8550000}"/>
    <cellStyle name="Normal 254 5 3" xfId="21978" xr:uid="{00000000-0005-0000-0000-0000B9550000}"/>
    <cellStyle name="Normal 254 6" xfId="21979" xr:uid="{00000000-0005-0000-0000-0000BA550000}"/>
    <cellStyle name="Normal 254 6 2" xfId="21980" xr:uid="{00000000-0005-0000-0000-0000BB550000}"/>
    <cellStyle name="Normal 254 6 2 2" xfId="21981" xr:uid="{00000000-0005-0000-0000-0000BC550000}"/>
    <cellStyle name="Normal 254 6 3" xfId="21982" xr:uid="{00000000-0005-0000-0000-0000BD550000}"/>
    <cellStyle name="Normal 254 7" xfId="21983" xr:uid="{00000000-0005-0000-0000-0000BE550000}"/>
    <cellStyle name="Normal 254 7 2" xfId="21984" xr:uid="{00000000-0005-0000-0000-0000BF550000}"/>
    <cellStyle name="Normal 254 7 2 2" xfId="21985" xr:uid="{00000000-0005-0000-0000-0000C0550000}"/>
    <cellStyle name="Normal 254 7 3" xfId="21986" xr:uid="{00000000-0005-0000-0000-0000C1550000}"/>
    <cellStyle name="Normal 254 8" xfId="21987" xr:uid="{00000000-0005-0000-0000-0000C2550000}"/>
    <cellStyle name="Normal 255" xfId="21988" xr:uid="{00000000-0005-0000-0000-0000C3550000}"/>
    <cellStyle name="Normal 255 2" xfId="21989" xr:uid="{00000000-0005-0000-0000-0000C4550000}"/>
    <cellStyle name="Normal 255 2 2" xfId="21990" xr:uid="{00000000-0005-0000-0000-0000C5550000}"/>
    <cellStyle name="Normal 255 2 2 2" xfId="21991" xr:uid="{00000000-0005-0000-0000-0000C6550000}"/>
    <cellStyle name="Normal 255 2 2 2 2" xfId="21992" xr:uid="{00000000-0005-0000-0000-0000C7550000}"/>
    <cellStyle name="Normal 255 2 2 3" xfId="21993" xr:uid="{00000000-0005-0000-0000-0000C8550000}"/>
    <cellStyle name="Normal 255 2 2 3 2" xfId="21994" xr:uid="{00000000-0005-0000-0000-0000C9550000}"/>
    <cellStyle name="Normal 255 2 2 3 2 2" xfId="21995" xr:uid="{00000000-0005-0000-0000-0000CA550000}"/>
    <cellStyle name="Normal 255 2 2 3 3" xfId="21996" xr:uid="{00000000-0005-0000-0000-0000CB550000}"/>
    <cellStyle name="Normal 255 2 2 4" xfId="21997" xr:uid="{00000000-0005-0000-0000-0000CC550000}"/>
    <cellStyle name="Normal 255 2 2 4 2" xfId="21998" xr:uid="{00000000-0005-0000-0000-0000CD550000}"/>
    <cellStyle name="Normal 255 2 2 4 2 2" xfId="21999" xr:uid="{00000000-0005-0000-0000-0000CE550000}"/>
    <cellStyle name="Normal 255 2 2 4 3" xfId="22000" xr:uid="{00000000-0005-0000-0000-0000CF550000}"/>
    <cellStyle name="Normal 255 2 2 5" xfId="22001" xr:uid="{00000000-0005-0000-0000-0000D0550000}"/>
    <cellStyle name="Normal 255 2 3" xfId="22002" xr:uid="{00000000-0005-0000-0000-0000D1550000}"/>
    <cellStyle name="Normal 255 2 3 2" xfId="22003" xr:uid="{00000000-0005-0000-0000-0000D2550000}"/>
    <cellStyle name="Normal 255 2 3 2 2" xfId="22004" xr:uid="{00000000-0005-0000-0000-0000D3550000}"/>
    <cellStyle name="Normal 255 2 3 2 2 2" xfId="22005" xr:uid="{00000000-0005-0000-0000-0000D4550000}"/>
    <cellStyle name="Normal 255 2 3 2 3" xfId="22006" xr:uid="{00000000-0005-0000-0000-0000D5550000}"/>
    <cellStyle name="Normal 255 2 3 2 3 2" xfId="22007" xr:uid="{00000000-0005-0000-0000-0000D6550000}"/>
    <cellStyle name="Normal 255 2 3 2 3 2 2" xfId="22008" xr:uid="{00000000-0005-0000-0000-0000D7550000}"/>
    <cellStyle name="Normal 255 2 3 2 3 3" xfId="22009" xr:uid="{00000000-0005-0000-0000-0000D8550000}"/>
    <cellStyle name="Normal 255 2 3 2 4" xfId="22010" xr:uid="{00000000-0005-0000-0000-0000D9550000}"/>
    <cellStyle name="Normal 255 2 3 3" xfId="22011" xr:uid="{00000000-0005-0000-0000-0000DA550000}"/>
    <cellStyle name="Normal 255 2 3 3 2" xfId="22012" xr:uid="{00000000-0005-0000-0000-0000DB550000}"/>
    <cellStyle name="Normal 255 2 3 3 2 2" xfId="22013" xr:uid="{00000000-0005-0000-0000-0000DC550000}"/>
    <cellStyle name="Normal 255 2 3 3 3" xfId="22014" xr:uid="{00000000-0005-0000-0000-0000DD550000}"/>
    <cellStyle name="Normal 255 2 3 4" xfId="22015" xr:uid="{00000000-0005-0000-0000-0000DE550000}"/>
    <cellStyle name="Normal 255 2 3 4 2" xfId="22016" xr:uid="{00000000-0005-0000-0000-0000DF550000}"/>
    <cellStyle name="Normal 255 2 3 4 2 2" xfId="22017" xr:uid="{00000000-0005-0000-0000-0000E0550000}"/>
    <cellStyle name="Normal 255 2 3 4 3" xfId="22018" xr:uid="{00000000-0005-0000-0000-0000E1550000}"/>
    <cellStyle name="Normal 255 2 3 5" xfId="22019" xr:uid="{00000000-0005-0000-0000-0000E2550000}"/>
    <cellStyle name="Normal 255 2 3 5 2" xfId="22020" xr:uid="{00000000-0005-0000-0000-0000E3550000}"/>
    <cellStyle name="Normal 255 2 3 5 2 2" xfId="22021" xr:uid="{00000000-0005-0000-0000-0000E4550000}"/>
    <cellStyle name="Normal 255 2 3 5 3" xfId="22022" xr:uid="{00000000-0005-0000-0000-0000E5550000}"/>
    <cellStyle name="Normal 255 2 3 6" xfId="22023" xr:uid="{00000000-0005-0000-0000-0000E6550000}"/>
    <cellStyle name="Normal 255 2 4" xfId="22024" xr:uid="{00000000-0005-0000-0000-0000E7550000}"/>
    <cellStyle name="Normal 255 2 4 2" xfId="22025" xr:uid="{00000000-0005-0000-0000-0000E8550000}"/>
    <cellStyle name="Normal 255 2 4 2 2" xfId="22026" xr:uid="{00000000-0005-0000-0000-0000E9550000}"/>
    <cellStyle name="Normal 255 2 4 3" xfId="22027" xr:uid="{00000000-0005-0000-0000-0000EA550000}"/>
    <cellStyle name="Normal 255 2 5" xfId="22028" xr:uid="{00000000-0005-0000-0000-0000EB550000}"/>
    <cellStyle name="Normal 255 2 5 2" xfId="22029" xr:uid="{00000000-0005-0000-0000-0000EC550000}"/>
    <cellStyle name="Normal 255 2 5 2 2" xfId="22030" xr:uid="{00000000-0005-0000-0000-0000ED550000}"/>
    <cellStyle name="Normal 255 2 5 3" xfId="22031" xr:uid="{00000000-0005-0000-0000-0000EE550000}"/>
    <cellStyle name="Normal 255 2 6" xfId="22032" xr:uid="{00000000-0005-0000-0000-0000EF550000}"/>
    <cellStyle name="Normal 255 2 6 2" xfId="22033" xr:uid="{00000000-0005-0000-0000-0000F0550000}"/>
    <cellStyle name="Normal 255 2 6 2 2" xfId="22034" xr:uid="{00000000-0005-0000-0000-0000F1550000}"/>
    <cellStyle name="Normal 255 2 6 3" xfId="22035" xr:uid="{00000000-0005-0000-0000-0000F2550000}"/>
    <cellStyle name="Normal 255 2 7" xfId="22036" xr:uid="{00000000-0005-0000-0000-0000F3550000}"/>
    <cellStyle name="Normal 255 3" xfId="22037" xr:uid="{00000000-0005-0000-0000-0000F4550000}"/>
    <cellStyle name="Normal 255 3 2" xfId="22038" xr:uid="{00000000-0005-0000-0000-0000F5550000}"/>
    <cellStyle name="Normal 255 3 2 2" xfId="22039" xr:uid="{00000000-0005-0000-0000-0000F6550000}"/>
    <cellStyle name="Normal 255 3 3" xfId="22040" xr:uid="{00000000-0005-0000-0000-0000F7550000}"/>
    <cellStyle name="Normal 255 3 3 2" xfId="22041" xr:uid="{00000000-0005-0000-0000-0000F8550000}"/>
    <cellStyle name="Normal 255 3 3 2 2" xfId="22042" xr:uid="{00000000-0005-0000-0000-0000F9550000}"/>
    <cellStyle name="Normal 255 3 3 3" xfId="22043" xr:uid="{00000000-0005-0000-0000-0000FA550000}"/>
    <cellStyle name="Normal 255 3 4" xfId="22044" xr:uid="{00000000-0005-0000-0000-0000FB550000}"/>
    <cellStyle name="Normal 255 3 4 2" xfId="22045" xr:uid="{00000000-0005-0000-0000-0000FC550000}"/>
    <cellStyle name="Normal 255 3 4 2 2" xfId="22046" xr:uid="{00000000-0005-0000-0000-0000FD550000}"/>
    <cellStyle name="Normal 255 3 4 3" xfId="22047" xr:uid="{00000000-0005-0000-0000-0000FE550000}"/>
    <cellStyle name="Normal 255 3 5" xfId="22048" xr:uid="{00000000-0005-0000-0000-0000FF550000}"/>
    <cellStyle name="Normal 255 4" xfId="22049" xr:uid="{00000000-0005-0000-0000-000000560000}"/>
    <cellStyle name="Normal 255 4 2" xfId="22050" xr:uid="{00000000-0005-0000-0000-000001560000}"/>
    <cellStyle name="Normal 255 4 2 2" xfId="22051" xr:uid="{00000000-0005-0000-0000-000002560000}"/>
    <cellStyle name="Normal 255 4 2 2 2" xfId="22052" xr:uid="{00000000-0005-0000-0000-000003560000}"/>
    <cellStyle name="Normal 255 4 2 3" xfId="22053" xr:uid="{00000000-0005-0000-0000-000004560000}"/>
    <cellStyle name="Normal 255 4 2 3 2" xfId="22054" xr:uid="{00000000-0005-0000-0000-000005560000}"/>
    <cellStyle name="Normal 255 4 2 3 2 2" xfId="22055" xr:uid="{00000000-0005-0000-0000-000006560000}"/>
    <cellStyle name="Normal 255 4 2 3 3" xfId="22056" xr:uid="{00000000-0005-0000-0000-000007560000}"/>
    <cellStyle name="Normal 255 4 2 4" xfId="22057" xr:uid="{00000000-0005-0000-0000-000008560000}"/>
    <cellStyle name="Normal 255 4 3" xfId="22058" xr:uid="{00000000-0005-0000-0000-000009560000}"/>
    <cellStyle name="Normal 255 4 3 2" xfId="22059" xr:uid="{00000000-0005-0000-0000-00000A560000}"/>
    <cellStyle name="Normal 255 4 3 2 2" xfId="22060" xr:uid="{00000000-0005-0000-0000-00000B560000}"/>
    <cellStyle name="Normal 255 4 3 3" xfId="22061" xr:uid="{00000000-0005-0000-0000-00000C560000}"/>
    <cellStyle name="Normal 255 4 4" xfId="22062" xr:uid="{00000000-0005-0000-0000-00000D560000}"/>
    <cellStyle name="Normal 255 4 4 2" xfId="22063" xr:uid="{00000000-0005-0000-0000-00000E560000}"/>
    <cellStyle name="Normal 255 4 4 2 2" xfId="22064" xr:uid="{00000000-0005-0000-0000-00000F560000}"/>
    <cellStyle name="Normal 255 4 4 3" xfId="22065" xr:uid="{00000000-0005-0000-0000-000010560000}"/>
    <cellStyle name="Normal 255 4 5" xfId="22066" xr:uid="{00000000-0005-0000-0000-000011560000}"/>
    <cellStyle name="Normal 255 4 5 2" xfId="22067" xr:uid="{00000000-0005-0000-0000-000012560000}"/>
    <cellStyle name="Normal 255 4 5 2 2" xfId="22068" xr:uid="{00000000-0005-0000-0000-000013560000}"/>
    <cellStyle name="Normal 255 4 5 3" xfId="22069" xr:uid="{00000000-0005-0000-0000-000014560000}"/>
    <cellStyle name="Normal 255 4 6" xfId="22070" xr:uid="{00000000-0005-0000-0000-000015560000}"/>
    <cellStyle name="Normal 255 5" xfId="22071" xr:uid="{00000000-0005-0000-0000-000016560000}"/>
    <cellStyle name="Normal 255 5 2" xfId="22072" xr:uid="{00000000-0005-0000-0000-000017560000}"/>
    <cellStyle name="Normal 255 5 2 2" xfId="22073" xr:uid="{00000000-0005-0000-0000-000018560000}"/>
    <cellStyle name="Normal 255 5 3" xfId="22074" xr:uid="{00000000-0005-0000-0000-000019560000}"/>
    <cellStyle name="Normal 255 6" xfId="22075" xr:uid="{00000000-0005-0000-0000-00001A560000}"/>
    <cellStyle name="Normal 255 6 2" xfId="22076" xr:uid="{00000000-0005-0000-0000-00001B560000}"/>
    <cellStyle name="Normal 255 6 2 2" xfId="22077" xr:uid="{00000000-0005-0000-0000-00001C560000}"/>
    <cellStyle name="Normal 255 6 3" xfId="22078" xr:uid="{00000000-0005-0000-0000-00001D560000}"/>
    <cellStyle name="Normal 255 7" xfId="22079" xr:uid="{00000000-0005-0000-0000-00001E560000}"/>
    <cellStyle name="Normal 255 7 2" xfId="22080" xr:uid="{00000000-0005-0000-0000-00001F560000}"/>
    <cellStyle name="Normal 255 7 2 2" xfId="22081" xr:uid="{00000000-0005-0000-0000-000020560000}"/>
    <cellStyle name="Normal 255 7 3" xfId="22082" xr:uid="{00000000-0005-0000-0000-000021560000}"/>
    <cellStyle name="Normal 255 8" xfId="22083" xr:uid="{00000000-0005-0000-0000-000022560000}"/>
    <cellStyle name="Normal 256" xfId="22084" xr:uid="{00000000-0005-0000-0000-000023560000}"/>
    <cellStyle name="Normal 256 2" xfId="22085" xr:uid="{00000000-0005-0000-0000-000024560000}"/>
    <cellStyle name="Normal 256 2 2" xfId="22086" xr:uid="{00000000-0005-0000-0000-000025560000}"/>
    <cellStyle name="Normal 256 2 2 2" xfId="22087" xr:uid="{00000000-0005-0000-0000-000026560000}"/>
    <cellStyle name="Normal 256 2 2 2 2" xfId="22088" xr:uid="{00000000-0005-0000-0000-000027560000}"/>
    <cellStyle name="Normal 256 2 2 3" xfId="22089" xr:uid="{00000000-0005-0000-0000-000028560000}"/>
    <cellStyle name="Normal 256 2 2 3 2" xfId="22090" xr:uid="{00000000-0005-0000-0000-000029560000}"/>
    <cellStyle name="Normal 256 2 2 3 2 2" xfId="22091" xr:uid="{00000000-0005-0000-0000-00002A560000}"/>
    <cellStyle name="Normal 256 2 2 3 3" xfId="22092" xr:uid="{00000000-0005-0000-0000-00002B560000}"/>
    <cellStyle name="Normal 256 2 2 4" xfId="22093" xr:uid="{00000000-0005-0000-0000-00002C560000}"/>
    <cellStyle name="Normal 256 2 2 4 2" xfId="22094" xr:uid="{00000000-0005-0000-0000-00002D560000}"/>
    <cellStyle name="Normal 256 2 2 4 2 2" xfId="22095" xr:uid="{00000000-0005-0000-0000-00002E560000}"/>
    <cellStyle name="Normal 256 2 2 4 3" xfId="22096" xr:uid="{00000000-0005-0000-0000-00002F560000}"/>
    <cellStyle name="Normal 256 2 2 5" xfId="22097" xr:uid="{00000000-0005-0000-0000-000030560000}"/>
    <cellStyle name="Normal 256 2 3" xfId="22098" xr:uid="{00000000-0005-0000-0000-000031560000}"/>
    <cellStyle name="Normal 256 2 3 2" xfId="22099" xr:uid="{00000000-0005-0000-0000-000032560000}"/>
    <cellStyle name="Normal 256 2 3 2 2" xfId="22100" xr:uid="{00000000-0005-0000-0000-000033560000}"/>
    <cellStyle name="Normal 256 2 3 2 2 2" xfId="22101" xr:uid="{00000000-0005-0000-0000-000034560000}"/>
    <cellStyle name="Normal 256 2 3 2 3" xfId="22102" xr:uid="{00000000-0005-0000-0000-000035560000}"/>
    <cellStyle name="Normal 256 2 3 2 3 2" xfId="22103" xr:uid="{00000000-0005-0000-0000-000036560000}"/>
    <cellStyle name="Normal 256 2 3 2 3 2 2" xfId="22104" xr:uid="{00000000-0005-0000-0000-000037560000}"/>
    <cellStyle name="Normal 256 2 3 2 3 3" xfId="22105" xr:uid="{00000000-0005-0000-0000-000038560000}"/>
    <cellStyle name="Normal 256 2 3 2 4" xfId="22106" xr:uid="{00000000-0005-0000-0000-000039560000}"/>
    <cellStyle name="Normal 256 2 3 3" xfId="22107" xr:uid="{00000000-0005-0000-0000-00003A560000}"/>
    <cellStyle name="Normal 256 2 3 3 2" xfId="22108" xr:uid="{00000000-0005-0000-0000-00003B560000}"/>
    <cellStyle name="Normal 256 2 3 3 2 2" xfId="22109" xr:uid="{00000000-0005-0000-0000-00003C560000}"/>
    <cellStyle name="Normal 256 2 3 3 3" xfId="22110" xr:uid="{00000000-0005-0000-0000-00003D560000}"/>
    <cellStyle name="Normal 256 2 3 4" xfId="22111" xr:uid="{00000000-0005-0000-0000-00003E560000}"/>
    <cellStyle name="Normal 256 2 3 4 2" xfId="22112" xr:uid="{00000000-0005-0000-0000-00003F560000}"/>
    <cellStyle name="Normal 256 2 3 4 2 2" xfId="22113" xr:uid="{00000000-0005-0000-0000-000040560000}"/>
    <cellStyle name="Normal 256 2 3 4 3" xfId="22114" xr:uid="{00000000-0005-0000-0000-000041560000}"/>
    <cellStyle name="Normal 256 2 3 5" xfId="22115" xr:uid="{00000000-0005-0000-0000-000042560000}"/>
    <cellStyle name="Normal 256 2 3 5 2" xfId="22116" xr:uid="{00000000-0005-0000-0000-000043560000}"/>
    <cellStyle name="Normal 256 2 3 5 2 2" xfId="22117" xr:uid="{00000000-0005-0000-0000-000044560000}"/>
    <cellStyle name="Normal 256 2 3 5 3" xfId="22118" xr:uid="{00000000-0005-0000-0000-000045560000}"/>
    <cellStyle name="Normal 256 2 3 6" xfId="22119" xr:uid="{00000000-0005-0000-0000-000046560000}"/>
    <cellStyle name="Normal 256 2 4" xfId="22120" xr:uid="{00000000-0005-0000-0000-000047560000}"/>
    <cellStyle name="Normal 256 2 4 2" xfId="22121" xr:uid="{00000000-0005-0000-0000-000048560000}"/>
    <cellStyle name="Normal 256 2 4 2 2" xfId="22122" xr:uid="{00000000-0005-0000-0000-000049560000}"/>
    <cellStyle name="Normal 256 2 4 3" xfId="22123" xr:uid="{00000000-0005-0000-0000-00004A560000}"/>
    <cellStyle name="Normal 256 2 5" xfId="22124" xr:uid="{00000000-0005-0000-0000-00004B560000}"/>
    <cellStyle name="Normal 256 2 5 2" xfId="22125" xr:uid="{00000000-0005-0000-0000-00004C560000}"/>
    <cellStyle name="Normal 256 2 5 2 2" xfId="22126" xr:uid="{00000000-0005-0000-0000-00004D560000}"/>
    <cellStyle name="Normal 256 2 5 3" xfId="22127" xr:uid="{00000000-0005-0000-0000-00004E560000}"/>
    <cellStyle name="Normal 256 2 6" xfId="22128" xr:uid="{00000000-0005-0000-0000-00004F560000}"/>
    <cellStyle name="Normal 256 2 6 2" xfId="22129" xr:uid="{00000000-0005-0000-0000-000050560000}"/>
    <cellStyle name="Normal 256 2 6 2 2" xfId="22130" xr:uid="{00000000-0005-0000-0000-000051560000}"/>
    <cellStyle name="Normal 256 2 6 3" xfId="22131" xr:uid="{00000000-0005-0000-0000-000052560000}"/>
    <cellStyle name="Normal 256 2 7" xfId="22132" xr:uid="{00000000-0005-0000-0000-000053560000}"/>
    <cellStyle name="Normal 256 3" xfId="22133" xr:uid="{00000000-0005-0000-0000-000054560000}"/>
    <cellStyle name="Normal 256 3 2" xfId="22134" xr:uid="{00000000-0005-0000-0000-000055560000}"/>
    <cellStyle name="Normal 256 3 2 2" xfId="22135" xr:uid="{00000000-0005-0000-0000-000056560000}"/>
    <cellStyle name="Normal 256 3 3" xfId="22136" xr:uid="{00000000-0005-0000-0000-000057560000}"/>
    <cellStyle name="Normal 256 3 3 2" xfId="22137" xr:uid="{00000000-0005-0000-0000-000058560000}"/>
    <cellStyle name="Normal 256 3 3 2 2" xfId="22138" xr:uid="{00000000-0005-0000-0000-000059560000}"/>
    <cellStyle name="Normal 256 3 3 3" xfId="22139" xr:uid="{00000000-0005-0000-0000-00005A560000}"/>
    <cellStyle name="Normal 256 3 4" xfId="22140" xr:uid="{00000000-0005-0000-0000-00005B560000}"/>
    <cellStyle name="Normal 256 3 4 2" xfId="22141" xr:uid="{00000000-0005-0000-0000-00005C560000}"/>
    <cellStyle name="Normal 256 3 4 2 2" xfId="22142" xr:uid="{00000000-0005-0000-0000-00005D560000}"/>
    <cellStyle name="Normal 256 3 4 3" xfId="22143" xr:uid="{00000000-0005-0000-0000-00005E560000}"/>
    <cellStyle name="Normal 256 3 5" xfId="22144" xr:uid="{00000000-0005-0000-0000-00005F560000}"/>
    <cellStyle name="Normal 256 4" xfId="22145" xr:uid="{00000000-0005-0000-0000-000060560000}"/>
    <cellStyle name="Normal 256 4 2" xfId="22146" xr:uid="{00000000-0005-0000-0000-000061560000}"/>
    <cellStyle name="Normal 256 4 2 2" xfId="22147" xr:uid="{00000000-0005-0000-0000-000062560000}"/>
    <cellStyle name="Normal 256 4 2 2 2" xfId="22148" xr:uid="{00000000-0005-0000-0000-000063560000}"/>
    <cellStyle name="Normal 256 4 2 3" xfId="22149" xr:uid="{00000000-0005-0000-0000-000064560000}"/>
    <cellStyle name="Normal 256 4 2 3 2" xfId="22150" xr:uid="{00000000-0005-0000-0000-000065560000}"/>
    <cellStyle name="Normal 256 4 2 3 2 2" xfId="22151" xr:uid="{00000000-0005-0000-0000-000066560000}"/>
    <cellStyle name="Normal 256 4 2 3 3" xfId="22152" xr:uid="{00000000-0005-0000-0000-000067560000}"/>
    <cellStyle name="Normal 256 4 2 4" xfId="22153" xr:uid="{00000000-0005-0000-0000-000068560000}"/>
    <cellStyle name="Normal 256 4 3" xfId="22154" xr:uid="{00000000-0005-0000-0000-000069560000}"/>
    <cellStyle name="Normal 256 4 3 2" xfId="22155" xr:uid="{00000000-0005-0000-0000-00006A560000}"/>
    <cellStyle name="Normal 256 4 3 2 2" xfId="22156" xr:uid="{00000000-0005-0000-0000-00006B560000}"/>
    <cellStyle name="Normal 256 4 3 3" xfId="22157" xr:uid="{00000000-0005-0000-0000-00006C560000}"/>
    <cellStyle name="Normal 256 4 4" xfId="22158" xr:uid="{00000000-0005-0000-0000-00006D560000}"/>
    <cellStyle name="Normal 256 4 4 2" xfId="22159" xr:uid="{00000000-0005-0000-0000-00006E560000}"/>
    <cellStyle name="Normal 256 4 4 2 2" xfId="22160" xr:uid="{00000000-0005-0000-0000-00006F560000}"/>
    <cellStyle name="Normal 256 4 4 3" xfId="22161" xr:uid="{00000000-0005-0000-0000-000070560000}"/>
    <cellStyle name="Normal 256 4 5" xfId="22162" xr:uid="{00000000-0005-0000-0000-000071560000}"/>
    <cellStyle name="Normal 256 4 5 2" xfId="22163" xr:uid="{00000000-0005-0000-0000-000072560000}"/>
    <cellStyle name="Normal 256 4 5 2 2" xfId="22164" xr:uid="{00000000-0005-0000-0000-000073560000}"/>
    <cellStyle name="Normal 256 4 5 3" xfId="22165" xr:uid="{00000000-0005-0000-0000-000074560000}"/>
    <cellStyle name="Normal 256 4 6" xfId="22166" xr:uid="{00000000-0005-0000-0000-000075560000}"/>
    <cellStyle name="Normal 256 5" xfId="22167" xr:uid="{00000000-0005-0000-0000-000076560000}"/>
    <cellStyle name="Normal 256 5 2" xfId="22168" xr:uid="{00000000-0005-0000-0000-000077560000}"/>
    <cellStyle name="Normal 256 5 2 2" xfId="22169" xr:uid="{00000000-0005-0000-0000-000078560000}"/>
    <cellStyle name="Normal 256 5 3" xfId="22170" xr:uid="{00000000-0005-0000-0000-000079560000}"/>
    <cellStyle name="Normal 256 6" xfId="22171" xr:uid="{00000000-0005-0000-0000-00007A560000}"/>
    <cellStyle name="Normal 256 6 2" xfId="22172" xr:uid="{00000000-0005-0000-0000-00007B560000}"/>
    <cellStyle name="Normal 256 6 2 2" xfId="22173" xr:uid="{00000000-0005-0000-0000-00007C560000}"/>
    <cellStyle name="Normal 256 6 3" xfId="22174" xr:uid="{00000000-0005-0000-0000-00007D560000}"/>
    <cellStyle name="Normal 256 7" xfId="22175" xr:uid="{00000000-0005-0000-0000-00007E560000}"/>
    <cellStyle name="Normal 256 7 2" xfId="22176" xr:uid="{00000000-0005-0000-0000-00007F560000}"/>
    <cellStyle name="Normal 256 7 2 2" xfId="22177" xr:uid="{00000000-0005-0000-0000-000080560000}"/>
    <cellStyle name="Normal 256 7 3" xfId="22178" xr:uid="{00000000-0005-0000-0000-000081560000}"/>
    <cellStyle name="Normal 256 8" xfId="22179" xr:uid="{00000000-0005-0000-0000-000082560000}"/>
    <cellStyle name="Normal 257" xfId="22180" xr:uid="{00000000-0005-0000-0000-000083560000}"/>
    <cellStyle name="Normal 257 2" xfId="22181" xr:uid="{00000000-0005-0000-0000-000084560000}"/>
    <cellStyle name="Normal 257 2 2" xfId="22182" xr:uid="{00000000-0005-0000-0000-000085560000}"/>
    <cellStyle name="Normal 257 2 2 2" xfId="22183" xr:uid="{00000000-0005-0000-0000-000086560000}"/>
    <cellStyle name="Normal 257 2 3" xfId="22184" xr:uid="{00000000-0005-0000-0000-000087560000}"/>
    <cellStyle name="Normal 257 2 3 2" xfId="22185" xr:uid="{00000000-0005-0000-0000-000088560000}"/>
    <cellStyle name="Normal 257 2 3 2 2" xfId="22186" xr:uid="{00000000-0005-0000-0000-000089560000}"/>
    <cellStyle name="Normal 257 2 3 3" xfId="22187" xr:uid="{00000000-0005-0000-0000-00008A560000}"/>
    <cellStyle name="Normal 257 2 4" xfId="22188" xr:uid="{00000000-0005-0000-0000-00008B560000}"/>
    <cellStyle name="Normal 257 2 4 2" xfId="22189" xr:uid="{00000000-0005-0000-0000-00008C560000}"/>
    <cellStyle name="Normal 257 2 4 2 2" xfId="22190" xr:uid="{00000000-0005-0000-0000-00008D560000}"/>
    <cellStyle name="Normal 257 2 4 3" xfId="22191" xr:uid="{00000000-0005-0000-0000-00008E560000}"/>
    <cellStyle name="Normal 257 2 5" xfId="22192" xr:uid="{00000000-0005-0000-0000-00008F560000}"/>
    <cellStyle name="Normal 257 3" xfId="22193" xr:uid="{00000000-0005-0000-0000-000090560000}"/>
    <cellStyle name="Normal 257 3 2" xfId="22194" xr:uid="{00000000-0005-0000-0000-000091560000}"/>
    <cellStyle name="Normal 257 3 2 2" xfId="22195" xr:uid="{00000000-0005-0000-0000-000092560000}"/>
    <cellStyle name="Normal 257 3 2 2 2" xfId="22196" xr:uid="{00000000-0005-0000-0000-000093560000}"/>
    <cellStyle name="Normal 257 3 2 3" xfId="22197" xr:uid="{00000000-0005-0000-0000-000094560000}"/>
    <cellStyle name="Normal 257 3 2 3 2" xfId="22198" xr:uid="{00000000-0005-0000-0000-000095560000}"/>
    <cellStyle name="Normal 257 3 2 3 2 2" xfId="22199" xr:uid="{00000000-0005-0000-0000-000096560000}"/>
    <cellStyle name="Normal 257 3 2 3 3" xfId="22200" xr:uid="{00000000-0005-0000-0000-000097560000}"/>
    <cellStyle name="Normal 257 3 2 4" xfId="22201" xr:uid="{00000000-0005-0000-0000-000098560000}"/>
    <cellStyle name="Normal 257 3 3" xfId="22202" xr:uid="{00000000-0005-0000-0000-000099560000}"/>
    <cellStyle name="Normal 257 3 3 2" xfId="22203" xr:uid="{00000000-0005-0000-0000-00009A560000}"/>
    <cellStyle name="Normal 257 3 3 2 2" xfId="22204" xr:uid="{00000000-0005-0000-0000-00009B560000}"/>
    <cellStyle name="Normal 257 3 3 3" xfId="22205" xr:uid="{00000000-0005-0000-0000-00009C560000}"/>
    <cellStyle name="Normal 257 3 4" xfId="22206" xr:uid="{00000000-0005-0000-0000-00009D560000}"/>
    <cellStyle name="Normal 257 3 4 2" xfId="22207" xr:uid="{00000000-0005-0000-0000-00009E560000}"/>
    <cellStyle name="Normal 257 3 4 2 2" xfId="22208" xr:uid="{00000000-0005-0000-0000-00009F560000}"/>
    <cellStyle name="Normal 257 3 4 3" xfId="22209" xr:uid="{00000000-0005-0000-0000-0000A0560000}"/>
    <cellStyle name="Normal 257 3 5" xfId="22210" xr:uid="{00000000-0005-0000-0000-0000A1560000}"/>
    <cellStyle name="Normal 257 3 5 2" xfId="22211" xr:uid="{00000000-0005-0000-0000-0000A2560000}"/>
    <cellStyle name="Normal 257 3 5 2 2" xfId="22212" xr:uid="{00000000-0005-0000-0000-0000A3560000}"/>
    <cellStyle name="Normal 257 3 5 3" xfId="22213" xr:uid="{00000000-0005-0000-0000-0000A4560000}"/>
    <cellStyle name="Normal 257 3 6" xfId="22214" xr:uid="{00000000-0005-0000-0000-0000A5560000}"/>
    <cellStyle name="Normal 257 4" xfId="22215" xr:uid="{00000000-0005-0000-0000-0000A6560000}"/>
    <cellStyle name="Normal 257 4 2" xfId="22216" xr:uid="{00000000-0005-0000-0000-0000A7560000}"/>
    <cellStyle name="Normal 257 4 2 2" xfId="22217" xr:uid="{00000000-0005-0000-0000-0000A8560000}"/>
    <cellStyle name="Normal 257 4 3" xfId="22218" xr:uid="{00000000-0005-0000-0000-0000A9560000}"/>
    <cellStyle name="Normal 257 5" xfId="22219" xr:uid="{00000000-0005-0000-0000-0000AA560000}"/>
    <cellStyle name="Normal 257 5 2" xfId="22220" xr:uid="{00000000-0005-0000-0000-0000AB560000}"/>
    <cellStyle name="Normal 257 5 2 2" xfId="22221" xr:uid="{00000000-0005-0000-0000-0000AC560000}"/>
    <cellStyle name="Normal 257 5 3" xfId="22222" xr:uid="{00000000-0005-0000-0000-0000AD560000}"/>
    <cellStyle name="Normal 257 6" xfId="22223" xr:uid="{00000000-0005-0000-0000-0000AE560000}"/>
    <cellStyle name="Normal 257 6 2" xfId="22224" xr:uid="{00000000-0005-0000-0000-0000AF560000}"/>
    <cellStyle name="Normal 257 6 2 2" xfId="22225" xr:uid="{00000000-0005-0000-0000-0000B0560000}"/>
    <cellStyle name="Normal 257 6 3" xfId="22226" xr:uid="{00000000-0005-0000-0000-0000B1560000}"/>
    <cellStyle name="Normal 257 7" xfId="22227" xr:uid="{00000000-0005-0000-0000-0000B2560000}"/>
    <cellStyle name="Normal 258" xfId="22228" xr:uid="{00000000-0005-0000-0000-0000B3560000}"/>
    <cellStyle name="Normal 258 2" xfId="22229" xr:uid="{00000000-0005-0000-0000-0000B4560000}"/>
    <cellStyle name="Normal 258 2 2" xfId="22230" xr:uid="{00000000-0005-0000-0000-0000B5560000}"/>
    <cellStyle name="Normal 258 2 2 2" xfId="22231" xr:uid="{00000000-0005-0000-0000-0000B6560000}"/>
    <cellStyle name="Normal 258 2 3" xfId="22232" xr:uid="{00000000-0005-0000-0000-0000B7560000}"/>
    <cellStyle name="Normal 258 2 3 2" xfId="22233" xr:uid="{00000000-0005-0000-0000-0000B8560000}"/>
    <cellStyle name="Normal 258 2 3 2 2" xfId="22234" xr:uid="{00000000-0005-0000-0000-0000B9560000}"/>
    <cellStyle name="Normal 258 2 3 3" xfId="22235" xr:uid="{00000000-0005-0000-0000-0000BA560000}"/>
    <cellStyle name="Normal 258 2 4" xfId="22236" xr:uid="{00000000-0005-0000-0000-0000BB560000}"/>
    <cellStyle name="Normal 258 2 4 2" xfId="22237" xr:uid="{00000000-0005-0000-0000-0000BC560000}"/>
    <cellStyle name="Normal 258 2 4 2 2" xfId="22238" xr:uid="{00000000-0005-0000-0000-0000BD560000}"/>
    <cellStyle name="Normal 258 2 4 3" xfId="22239" xr:uid="{00000000-0005-0000-0000-0000BE560000}"/>
    <cellStyle name="Normal 258 2 5" xfId="22240" xr:uid="{00000000-0005-0000-0000-0000BF560000}"/>
    <cellStyle name="Normal 258 3" xfId="22241" xr:uid="{00000000-0005-0000-0000-0000C0560000}"/>
    <cellStyle name="Normal 258 3 2" xfId="22242" xr:uid="{00000000-0005-0000-0000-0000C1560000}"/>
    <cellStyle name="Normal 258 3 2 2" xfId="22243" xr:uid="{00000000-0005-0000-0000-0000C2560000}"/>
    <cellStyle name="Normal 258 3 2 2 2" xfId="22244" xr:uid="{00000000-0005-0000-0000-0000C3560000}"/>
    <cellStyle name="Normal 258 3 2 3" xfId="22245" xr:uid="{00000000-0005-0000-0000-0000C4560000}"/>
    <cellStyle name="Normal 258 3 2 3 2" xfId="22246" xr:uid="{00000000-0005-0000-0000-0000C5560000}"/>
    <cellStyle name="Normal 258 3 2 3 2 2" xfId="22247" xr:uid="{00000000-0005-0000-0000-0000C6560000}"/>
    <cellStyle name="Normal 258 3 2 3 3" xfId="22248" xr:uid="{00000000-0005-0000-0000-0000C7560000}"/>
    <cellStyle name="Normal 258 3 2 4" xfId="22249" xr:uid="{00000000-0005-0000-0000-0000C8560000}"/>
    <cellStyle name="Normal 258 3 3" xfId="22250" xr:uid="{00000000-0005-0000-0000-0000C9560000}"/>
    <cellStyle name="Normal 258 3 3 2" xfId="22251" xr:uid="{00000000-0005-0000-0000-0000CA560000}"/>
    <cellStyle name="Normal 258 3 3 2 2" xfId="22252" xr:uid="{00000000-0005-0000-0000-0000CB560000}"/>
    <cellStyle name="Normal 258 3 3 3" xfId="22253" xr:uid="{00000000-0005-0000-0000-0000CC560000}"/>
    <cellStyle name="Normal 258 3 4" xfId="22254" xr:uid="{00000000-0005-0000-0000-0000CD560000}"/>
    <cellStyle name="Normal 258 3 4 2" xfId="22255" xr:uid="{00000000-0005-0000-0000-0000CE560000}"/>
    <cellStyle name="Normal 258 3 4 2 2" xfId="22256" xr:uid="{00000000-0005-0000-0000-0000CF560000}"/>
    <cellStyle name="Normal 258 3 4 3" xfId="22257" xr:uid="{00000000-0005-0000-0000-0000D0560000}"/>
    <cellStyle name="Normal 258 3 5" xfId="22258" xr:uid="{00000000-0005-0000-0000-0000D1560000}"/>
    <cellStyle name="Normal 258 3 5 2" xfId="22259" xr:uid="{00000000-0005-0000-0000-0000D2560000}"/>
    <cellStyle name="Normal 258 3 5 2 2" xfId="22260" xr:uid="{00000000-0005-0000-0000-0000D3560000}"/>
    <cellStyle name="Normal 258 3 5 3" xfId="22261" xr:uid="{00000000-0005-0000-0000-0000D4560000}"/>
    <cellStyle name="Normal 258 3 6" xfId="22262" xr:uid="{00000000-0005-0000-0000-0000D5560000}"/>
    <cellStyle name="Normal 258 4" xfId="22263" xr:uid="{00000000-0005-0000-0000-0000D6560000}"/>
    <cellStyle name="Normal 258 4 2" xfId="22264" xr:uid="{00000000-0005-0000-0000-0000D7560000}"/>
    <cellStyle name="Normal 258 4 2 2" xfId="22265" xr:uid="{00000000-0005-0000-0000-0000D8560000}"/>
    <cellStyle name="Normal 258 4 3" xfId="22266" xr:uid="{00000000-0005-0000-0000-0000D9560000}"/>
    <cellStyle name="Normal 258 5" xfId="22267" xr:uid="{00000000-0005-0000-0000-0000DA560000}"/>
    <cellStyle name="Normal 258 5 2" xfId="22268" xr:uid="{00000000-0005-0000-0000-0000DB560000}"/>
    <cellStyle name="Normal 258 5 2 2" xfId="22269" xr:uid="{00000000-0005-0000-0000-0000DC560000}"/>
    <cellStyle name="Normal 258 5 3" xfId="22270" xr:uid="{00000000-0005-0000-0000-0000DD560000}"/>
    <cellStyle name="Normal 258 6" xfId="22271" xr:uid="{00000000-0005-0000-0000-0000DE560000}"/>
    <cellStyle name="Normal 258 6 2" xfId="22272" xr:uid="{00000000-0005-0000-0000-0000DF560000}"/>
    <cellStyle name="Normal 258 6 2 2" xfId="22273" xr:uid="{00000000-0005-0000-0000-0000E0560000}"/>
    <cellStyle name="Normal 258 6 3" xfId="22274" xr:uid="{00000000-0005-0000-0000-0000E1560000}"/>
    <cellStyle name="Normal 258 7" xfId="22275" xr:uid="{00000000-0005-0000-0000-0000E2560000}"/>
    <cellStyle name="Normal 259" xfId="22276" xr:uid="{00000000-0005-0000-0000-0000E3560000}"/>
    <cellStyle name="Normal 259 2" xfId="22277" xr:uid="{00000000-0005-0000-0000-0000E4560000}"/>
    <cellStyle name="Normal 259 2 2" xfId="22278" xr:uid="{00000000-0005-0000-0000-0000E5560000}"/>
    <cellStyle name="Normal 259 2 2 2" xfId="22279" xr:uid="{00000000-0005-0000-0000-0000E6560000}"/>
    <cellStyle name="Normal 259 2 3" xfId="22280" xr:uid="{00000000-0005-0000-0000-0000E7560000}"/>
    <cellStyle name="Normal 259 2 3 2" xfId="22281" xr:uid="{00000000-0005-0000-0000-0000E8560000}"/>
    <cellStyle name="Normal 259 2 3 2 2" xfId="22282" xr:uid="{00000000-0005-0000-0000-0000E9560000}"/>
    <cellStyle name="Normal 259 2 3 3" xfId="22283" xr:uid="{00000000-0005-0000-0000-0000EA560000}"/>
    <cellStyle name="Normal 259 2 4" xfId="22284" xr:uid="{00000000-0005-0000-0000-0000EB560000}"/>
    <cellStyle name="Normal 259 2 4 2" xfId="22285" xr:uid="{00000000-0005-0000-0000-0000EC560000}"/>
    <cellStyle name="Normal 259 2 4 2 2" xfId="22286" xr:uid="{00000000-0005-0000-0000-0000ED560000}"/>
    <cellStyle name="Normal 259 2 4 3" xfId="22287" xr:uid="{00000000-0005-0000-0000-0000EE560000}"/>
    <cellStyle name="Normal 259 2 5" xfId="22288" xr:uid="{00000000-0005-0000-0000-0000EF560000}"/>
    <cellStyle name="Normal 259 3" xfId="22289" xr:uid="{00000000-0005-0000-0000-0000F0560000}"/>
    <cellStyle name="Normal 259 3 2" xfId="22290" xr:uid="{00000000-0005-0000-0000-0000F1560000}"/>
    <cellStyle name="Normal 259 3 2 2" xfId="22291" xr:uid="{00000000-0005-0000-0000-0000F2560000}"/>
    <cellStyle name="Normal 259 3 2 2 2" xfId="22292" xr:uid="{00000000-0005-0000-0000-0000F3560000}"/>
    <cellStyle name="Normal 259 3 2 3" xfId="22293" xr:uid="{00000000-0005-0000-0000-0000F4560000}"/>
    <cellStyle name="Normal 259 3 2 3 2" xfId="22294" xr:uid="{00000000-0005-0000-0000-0000F5560000}"/>
    <cellStyle name="Normal 259 3 2 3 2 2" xfId="22295" xr:uid="{00000000-0005-0000-0000-0000F6560000}"/>
    <cellStyle name="Normal 259 3 2 3 3" xfId="22296" xr:uid="{00000000-0005-0000-0000-0000F7560000}"/>
    <cellStyle name="Normal 259 3 2 4" xfId="22297" xr:uid="{00000000-0005-0000-0000-0000F8560000}"/>
    <cellStyle name="Normal 259 3 3" xfId="22298" xr:uid="{00000000-0005-0000-0000-0000F9560000}"/>
    <cellStyle name="Normal 259 3 3 2" xfId="22299" xr:uid="{00000000-0005-0000-0000-0000FA560000}"/>
    <cellStyle name="Normal 259 3 3 2 2" xfId="22300" xr:uid="{00000000-0005-0000-0000-0000FB560000}"/>
    <cellStyle name="Normal 259 3 3 3" xfId="22301" xr:uid="{00000000-0005-0000-0000-0000FC560000}"/>
    <cellStyle name="Normal 259 3 4" xfId="22302" xr:uid="{00000000-0005-0000-0000-0000FD560000}"/>
    <cellStyle name="Normal 259 3 4 2" xfId="22303" xr:uid="{00000000-0005-0000-0000-0000FE560000}"/>
    <cellStyle name="Normal 259 3 4 2 2" xfId="22304" xr:uid="{00000000-0005-0000-0000-0000FF560000}"/>
    <cellStyle name="Normal 259 3 4 3" xfId="22305" xr:uid="{00000000-0005-0000-0000-000000570000}"/>
    <cellStyle name="Normal 259 3 5" xfId="22306" xr:uid="{00000000-0005-0000-0000-000001570000}"/>
    <cellStyle name="Normal 259 3 5 2" xfId="22307" xr:uid="{00000000-0005-0000-0000-000002570000}"/>
    <cellStyle name="Normal 259 3 5 2 2" xfId="22308" xr:uid="{00000000-0005-0000-0000-000003570000}"/>
    <cellStyle name="Normal 259 3 5 3" xfId="22309" xr:uid="{00000000-0005-0000-0000-000004570000}"/>
    <cellStyle name="Normal 259 3 6" xfId="22310" xr:uid="{00000000-0005-0000-0000-000005570000}"/>
    <cellStyle name="Normal 259 4" xfId="22311" xr:uid="{00000000-0005-0000-0000-000006570000}"/>
    <cellStyle name="Normal 259 4 2" xfId="22312" xr:uid="{00000000-0005-0000-0000-000007570000}"/>
    <cellStyle name="Normal 259 4 2 2" xfId="22313" xr:uid="{00000000-0005-0000-0000-000008570000}"/>
    <cellStyle name="Normal 259 4 3" xfId="22314" xr:uid="{00000000-0005-0000-0000-000009570000}"/>
    <cellStyle name="Normal 259 5" xfId="22315" xr:uid="{00000000-0005-0000-0000-00000A570000}"/>
    <cellStyle name="Normal 259 5 2" xfId="22316" xr:uid="{00000000-0005-0000-0000-00000B570000}"/>
    <cellStyle name="Normal 259 5 2 2" xfId="22317" xr:uid="{00000000-0005-0000-0000-00000C570000}"/>
    <cellStyle name="Normal 259 5 3" xfId="22318" xr:uid="{00000000-0005-0000-0000-00000D570000}"/>
    <cellStyle name="Normal 259 6" xfId="22319" xr:uid="{00000000-0005-0000-0000-00000E570000}"/>
    <cellStyle name="Normal 259 6 2" xfId="22320" xr:uid="{00000000-0005-0000-0000-00000F570000}"/>
    <cellStyle name="Normal 259 6 2 2" xfId="22321" xr:uid="{00000000-0005-0000-0000-000010570000}"/>
    <cellStyle name="Normal 259 6 3" xfId="22322" xr:uid="{00000000-0005-0000-0000-000011570000}"/>
    <cellStyle name="Normal 259 7" xfId="22323" xr:uid="{00000000-0005-0000-0000-000012570000}"/>
    <cellStyle name="Normal 26" xfId="22324" xr:uid="{00000000-0005-0000-0000-000013570000}"/>
    <cellStyle name="Normal 26 2" xfId="22325" xr:uid="{00000000-0005-0000-0000-000014570000}"/>
    <cellStyle name="Normal 26 2 2" xfId="22326" xr:uid="{00000000-0005-0000-0000-000015570000}"/>
    <cellStyle name="Normal 26 2 2 2" xfId="22327" xr:uid="{00000000-0005-0000-0000-000016570000}"/>
    <cellStyle name="Normal 26 2 2 2 2" xfId="22328" xr:uid="{00000000-0005-0000-0000-000017570000}"/>
    <cellStyle name="Normal 26 2 2 3" xfId="22329" xr:uid="{00000000-0005-0000-0000-000018570000}"/>
    <cellStyle name="Normal 26 2 2 3 2" xfId="22330" xr:uid="{00000000-0005-0000-0000-000019570000}"/>
    <cellStyle name="Normal 26 2 2 3 2 2" xfId="22331" xr:uid="{00000000-0005-0000-0000-00001A570000}"/>
    <cellStyle name="Normal 26 2 2 3 3" xfId="22332" xr:uid="{00000000-0005-0000-0000-00001B570000}"/>
    <cellStyle name="Normal 26 2 2 4" xfId="22333" xr:uid="{00000000-0005-0000-0000-00001C570000}"/>
    <cellStyle name="Normal 26 2 2 4 2" xfId="22334" xr:uid="{00000000-0005-0000-0000-00001D570000}"/>
    <cellStyle name="Normal 26 2 2 4 2 2" xfId="22335" xr:uid="{00000000-0005-0000-0000-00001E570000}"/>
    <cellStyle name="Normal 26 2 2 4 3" xfId="22336" xr:uid="{00000000-0005-0000-0000-00001F570000}"/>
    <cellStyle name="Normal 26 2 2 5" xfId="22337" xr:uid="{00000000-0005-0000-0000-000020570000}"/>
    <cellStyle name="Normal 26 2 3" xfId="22338" xr:uid="{00000000-0005-0000-0000-000021570000}"/>
    <cellStyle name="Normal 26 2 3 2" xfId="22339" xr:uid="{00000000-0005-0000-0000-000022570000}"/>
    <cellStyle name="Normal 26 2 3 2 2" xfId="22340" xr:uid="{00000000-0005-0000-0000-000023570000}"/>
    <cellStyle name="Normal 26 2 3 3" xfId="22341" xr:uid="{00000000-0005-0000-0000-000024570000}"/>
    <cellStyle name="Normal 26 2 4" xfId="22342" xr:uid="{00000000-0005-0000-0000-000025570000}"/>
    <cellStyle name="Normal 26 2 4 2" xfId="22343" xr:uid="{00000000-0005-0000-0000-000026570000}"/>
    <cellStyle name="Normal 26 2 4 2 2" xfId="22344" xr:uid="{00000000-0005-0000-0000-000027570000}"/>
    <cellStyle name="Normal 26 2 4 3" xfId="22345" xr:uid="{00000000-0005-0000-0000-000028570000}"/>
    <cellStyle name="Normal 26 2 5" xfId="22346" xr:uid="{00000000-0005-0000-0000-000029570000}"/>
    <cellStyle name="Normal 26 2 5 2" xfId="22347" xr:uid="{00000000-0005-0000-0000-00002A570000}"/>
    <cellStyle name="Normal 26 2 5 2 2" xfId="22348" xr:uid="{00000000-0005-0000-0000-00002B570000}"/>
    <cellStyle name="Normal 26 2 5 3" xfId="22349" xr:uid="{00000000-0005-0000-0000-00002C570000}"/>
    <cellStyle name="Normal 26 2 6" xfId="22350" xr:uid="{00000000-0005-0000-0000-00002D570000}"/>
    <cellStyle name="Normal 26 3" xfId="22351" xr:uid="{00000000-0005-0000-0000-00002E570000}"/>
    <cellStyle name="Normal 26 3 2" xfId="22352" xr:uid="{00000000-0005-0000-0000-00002F570000}"/>
    <cellStyle name="Normal 26 3 2 2" xfId="22353" xr:uid="{00000000-0005-0000-0000-000030570000}"/>
    <cellStyle name="Normal 26 3 3" xfId="22354" xr:uid="{00000000-0005-0000-0000-000031570000}"/>
    <cellStyle name="Normal 26 3 3 2" xfId="22355" xr:uid="{00000000-0005-0000-0000-000032570000}"/>
    <cellStyle name="Normal 26 3 3 2 2" xfId="22356" xr:uid="{00000000-0005-0000-0000-000033570000}"/>
    <cellStyle name="Normal 26 3 3 3" xfId="22357" xr:uid="{00000000-0005-0000-0000-000034570000}"/>
    <cellStyle name="Normal 26 3 4" xfId="22358" xr:uid="{00000000-0005-0000-0000-000035570000}"/>
    <cellStyle name="Normal 26 3 4 2" xfId="22359" xr:uid="{00000000-0005-0000-0000-000036570000}"/>
    <cellStyle name="Normal 26 3 4 2 2" xfId="22360" xr:uid="{00000000-0005-0000-0000-000037570000}"/>
    <cellStyle name="Normal 26 3 4 3" xfId="22361" xr:uid="{00000000-0005-0000-0000-000038570000}"/>
    <cellStyle name="Normal 26 3 5" xfId="22362" xr:uid="{00000000-0005-0000-0000-000039570000}"/>
    <cellStyle name="Normal 26 4" xfId="22363" xr:uid="{00000000-0005-0000-0000-00003A570000}"/>
    <cellStyle name="Normal 26 4 2" xfId="22364" xr:uid="{00000000-0005-0000-0000-00003B570000}"/>
    <cellStyle name="Normal 26 4 2 2" xfId="22365" xr:uid="{00000000-0005-0000-0000-00003C570000}"/>
    <cellStyle name="Normal 26 4 3" xfId="22366" xr:uid="{00000000-0005-0000-0000-00003D570000}"/>
    <cellStyle name="Normal 26 4 3 2" xfId="22367" xr:uid="{00000000-0005-0000-0000-00003E570000}"/>
    <cellStyle name="Normal 26 4 3 2 2" xfId="22368" xr:uid="{00000000-0005-0000-0000-00003F570000}"/>
    <cellStyle name="Normal 26 4 3 3" xfId="22369" xr:uid="{00000000-0005-0000-0000-000040570000}"/>
    <cellStyle name="Normal 26 4 4" xfId="22370" xr:uid="{00000000-0005-0000-0000-000041570000}"/>
    <cellStyle name="Normal 26 4 4 2" xfId="22371" xr:uid="{00000000-0005-0000-0000-000042570000}"/>
    <cellStyle name="Normal 26 4 4 2 2" xfId="22372" xr:uid="{00000000-0005-0000-0000-000043570000}"/>
    <cellStyle name="Normal 26 4 4 3" xfId="22373" xr:uid="{00000000-0005-0000-0000-000044570000}"/>
    <cellStyle name="Normal 26 4 5" xfId="22374" xr:uid="{00000000-0005-0000-0000-000045570000}"/>
    <cellStyle name="Normal 26 5" xfId="22375" xr:uid="{00000000-0005-0000-0000-000046570000}"/>
    <cellStyle name="Normal 26 5 2" xfId="22376" xr:uid="{00000000-0005-0000-0000-000047570000}"/>
    <cellStyle name="Normal 26 5 2 2" xfId="22377" xr:uid="{00000000-0005-0000-0000-000048570000}"/>
    <cellStyle name="Normal 26 5 3" xfId="22378" xr:uid="{00000000-0005-0000-0000-000049570000}"/>
    <cellStyle name="Normal 26 6" xfId="22379" xr:uid="{00000000-0005-0000-0000-00004A570000}"/>
    <cellStyle name="Normal 26 6 2" xfId="22380" xr:uid="{00000000-0005-0000-0000-00004B570000}"/>
    <cellStyle name="Normal 26 6 2 2" xfId="22381" xr:uid="{00000000-0005-0000-0000-00004C570000}"/>
    <cellStyle name="Normal 26 6 3" xfId="22382" xr:uid="{00000000-0005-0000-0000-00004D570000}"/>
    <cellStyle name="Normal 26 7" xfId="22383" xr:uid="{00000000-0005-0000-0000-00004E570000}"/>
    <cellStyle name="Normal 26 7 2" xfId="22384" xr:uid="{00000000-0005-0000-0000-00004F570000}"/>
    <cellStyle name="Normal 26 7 2 2" xfId="22385" xr:uid="{00000000-0005-0000-0000-000050570000}"/>
    <cellStyle name="Normal 26 7 3" xfId="22386" xr:uid="{00000000-0005-0000-0000-000051570000}"/>
    <cellStyle name="Normal 26 8" xfId="22387" xr:uid="{00000000-0005-0000-0000-000052570000}"/>
    <cellStyle name="Normal 260" xfId="22388" xr:uid="{00000000-0005-0000-0000-000053570000}"/>
    <cellStyle name="Normal 260 2" xfId="22389" xr:uid="{00000000-0005-0000-0000-000054570000}"/>
    <cellStyle name="Normal 260 2 2" xfId="22390" xr:uid="{00000000-0005-0000-0000-000055570000}"/>
    <cellStyle name="Normal 260 2 2 2" xfId="22391" xr:uid="{00000000-0005-0000-0000-000056570000}"/>
    <cellStyle name="Normal 260 2 2 2 2" xfId="22392" xr:uid="{00000000-0005-0000-0000-000057570000}"/>
    <cellStyle name="Normal 260 2 2 3" xfId="22393" xr:uid="{00000000-0005-0000-0000-000058570000}"/>
    <cellStyle name="Normal 260 2 2 3 2" xfId="22394" xr:uid="{00000000-0005-0000-0000-000059570000}"/>
    <cellStyle name="Normal 260 2 2 3 2 2" xfId="22395" xr:uid="{00000000-0005-0000-0000-00005A570000}"/>
    <cellStyle name="Normal 260 2 2 3 3" xfId="22396" xr:uid="{00000000-0005-0000-0000-00005B570000}"/>
    <cellStyle name="Normal 260 2 2 4" xfId="22397" xr:uid="{00000000-0005-0000-0000-00005C570000}"/>
    <cellStyle name="Normal 260 2 2 4 2" xfId="22398" xr:uid="{00000000-0005-0000-0000-00005D570000}"/>
    <cellStyle name="Normal 260 2 2 4 2 2" xfId="22399" xr:uid="{00000000-0005-0000-0000-00005E570000}"/>
    <cellStyle name="Normal 260 2 2 4 3" xfId="22400" xr:uid="{00000000-0005-0000-0000-00005F570000}"/>
    <cellStyle name="Normal 260 2 2 5" xfId="22401" xr:uid="{00000000-0005-0000-0000-000060570000}"/>
    <cellStyle name="Normal 260 2 3" xfId="22402" xr:uid="{00000000-0005-0000-0000-000061570000}"/>
    <cellStyle name="Normal 260 2 3 2" xfId="22403" xr:uid="{00000000-0005-0000-0000-000062570000}"/>
    <cellStyle name="Normal 260 2 3 2 2" xfId="22404" xr:uid="{00000000-0005-0000-0000-000063570000}"/>
    <cellStyle name="Normal 260 2 3 2 2 2" xfId="22405" xr:uid="{00000000-0005-0000-0000-000064570000}"/>
    <cellStyle name="Normal 260 2 3 2 3" xfId="22406" xr:uid="{00000000-0005-0000-0000-000065570000}"/>
    <cellStyle name="Normal 260 2 3 2 3 2" xfId="22407" xr:uid="{00000000-0005-0000-0000-000066570000}"/>
    <cellStyle name="Normal 260 2 3 2 3 2 2" xfId="22408" xr:uid="{00000000-0005-0000-0000-000067570000}"/>
    <cellStyle name="Normal 260 2 3 2 3 3" xfId="22409" xr:uid="{00000000-0005-0000-0000-000068570000}"/>
    <cellStyle name="Normal 260 2 3 2 4" xfId="22410" xr:uid="{00000000-0005-0000-0000-000069570000}"/>
    <cellStyle name="Normal 260 2 3 3" xfId="22411" xr:uid="{00000000-0005-0000-0000-00006A570000}"/>
    <cellStyle name="Normal 260 2 3 3 2" xfId="22412" xr:uid="{00000000-0005-0000-0000-00006B570000}"/>
    <cellStyle name="Normal 260 2 3 3 2 2" xfId="22413" xr:uid="{00000000-0005-0000-0000-00006C570000}"/>
    <cellStyle name="Normal 260 2 3 3 3" xfId="22414" xr:uid="{00000000-0005-0000-0000-00006D570000}"/>
    <cellStyle name="Normal 260 2 3 4" xfId="22415" xr:uid="{00000000-0005-0000-0000-00006E570000}"/>
    <cellStyle name="Normal 260 2 3 4 2" xfId="22416" xr:uid="{00000000-0005-0000-0000-00006F570000}"/>
    <cellStyle name="Normal 260 2 3 4 2 2" xfId="22417" xr:uid="{00000000-0005-0000-0000-000070570000}"/>
    <cellStyle name="Normal 260 2 3 4 3" xfId="22418" xr:uid="{00000000-0005-0000-0000-000071570000}"/>
    <cellStyle name="Normal 260 2 3 5" xfId="22419" xr:uid="{00000000-0005-0000-0000-000072570000}"/>
    <cellStyle name="Normal 260 2 3 5 2" xfId="22420" xr:uid="{00000000-0005-0000-0000-000073570000}"/>
    <cellStyle name="Normal 260 2 3 5 2 2" xfId="22421" xr:uid="{00000000-0005-0000-0000-000074570000}"/>
    <cellStyle name="Normal 260 2 3 5 3" xfId="22422" xr:uid="{00000000-0005-0000-0000-000075570000}"/>
    <cellStyle name="Normal 260 2 3 6" xfId="22423" xr:uid="{00000000-0005-0000-0000-000076570000}"/>
    <cellStyle name="Normal 260 2 4" xfId="22424" xr:uid="{00000000-0005-0000-0000-000077570000}"/>
    <cellStyle name="Normal 260 2 4 2" xfId="22425" xr:uid="{00000000-0005-0000-0000-000078570000}"/>
    <cellStyle name="Normal 260 2 4 2 2" xfId="22426" xr:uid="{00000000-0005-0000-0000-000079570000}"/>
    <cellStyle name="Normal 260 2 4 3" xfId="22427" xr:uid="{00000000-0005-0000-0000-00007A570000}"/>
    <cellStyle name="Normal 260 2 5" xfId="22428" xr:uid="{00000000-0005-0000-0000-00007B570000}"/>
    <cellStyle name="Normal 260 2 5 2" xfId="22429" xr:uid="{00000000-0005-0000-0000-00007C570000}"/>
    <cellStyle name="Normal 260 2 5 2 2" xfId="22430" xr:uid="{00000000-0005-0000-0000-00007D570000}"/>
    <cellStyle name="Normal 260 2 5 3" xfId="22431" xr:uid="{00000000-0005-0000-0000-00007E570000}"/>
    <cellStyle name="Normal 260 2 6" xfId="22432" xr:uid="{00000000-0005-0000-0000-00007F570000}"/>
    <cellStyle name="Normal 260 2 6 2" xfId="22433" xr:uid="{00000000-0005-0000-0000-000080570000}"/>
    <cellStyle name="Normal 260 2 6 2 2" xfId="22434" xr:uid="{00000000-0005-0000-0000-000081570000}"/>
    <cellStyle name="Normal 260 2 6 3" xfId="22435" xr:uid="{00000000-0005-0000-0000-000082570000}"/>
    <cellStyle name="Normal 260 2 7" xfId="22436" xr:uid="{00000000-0005-0000-0000-000083570000}"/>
    <cellStyle name="Normal 260 3" xfId="22437" xr:uid="{00000000-0005-0000-0000-000084570000}"/>
    <cellStyle name="Normal 260 3 2" xfId="22438" xr:uid="{00000000-0005-0000-0000-000085570000}"/>
    <cellStyle name="Normal 260 3 2 2" xfId="22439" xr:uid="{00000000-0005-0000-0000-000086570000}"/>
    <cellStyle name="Normal 260 3 3" xfId="22440" xr:uid="{00000000-0005-0000-0000-000087570000}"/>
    <cellStyle name="Normal 260 3 3 2" xfId="22441" xr:uid="{00000000-0005-0000-0000-000088570000}"/>
    <cellStyle name="Normal 260 3 3 2 2" xfId="22442" xr:uid="{00000000-0005-0000-0000-000089570000}"/>
    <cellStyle name="Normal 260 3 3 3" xfId="22443" xr:uid="{00000000-0005-0000-0000-00008A570000}"/>
    <cellStyle name="Normal 260 3 4" xfId="22444" xr:uid="{00000000-0005-0000-0000-00008B570000}"/>
    <cellStyle name="Normal 260 3 4 2" xfId="22445" xr:uid="{00000000-0005-0000-0000-00008C570000}"/>
    <cellStyle name="Normal 260 3 4 2 2" xfId="22446" xr:uid="{00000000-0005-0000-0000-00008D570000}"/>
    <cellStyle name="Normal 260 3 4 3" xfId="22447" xr:uid="{00000000-0005-0000-0000-00008E570000}"/>
    <cellStyle name="Normal 260 3 5" xfId="22448" xr:uid="{00000000-0005-0000-0000-00008F570000}"/>
    <cellStyle name="Normal 260 4" xfId="22449" xr:uid="{00000000-0005-0000-0000-000090570000}"/>
    <cellStyle name="Normal 260 4 2" xfId="22450" xr:uid="{00000000-0005-0000-0000-000091570000}"/>
    <cellStyle name="Normal 260 4 2 2" xfId="22451" xr:uid="{00000000-0005-0000-0000-000092570000}"/>
    <cellStyle name="Normal 260 4 2 2 2" xfId="22452" xr:uid="{00000000-0005-0000-0000-000093570000}"/>
    <cellStyle name="Normal 260 4 2 3" xfId="22453" xr:uid="{00000000-0005-0000-0000-000094570000}"/>
    <cellStyle name="Normal 260 4 2 3 2" xfId="22454" xr:uid="{00000000-0005-0000-0000-000095570000}"/>
    <cellStyle name="Normal 260 4 2 3 2 2" xfId="22455" xr:uid="{00000000-0005-0000-0000-000096570000}"/>
    <cellStyle name="Normal 260 4 2 3 3" xfId="22456" xr:uid="{00000000-0005-0000-0000-000097570000}"/>
    <cellStyle name="Normal 260 4 2 4" xfId="22457" xr:uid="{00000000-0005-0000-0000-000098570000}"/>
    <cellStyle name="Normal 260 4 3" xfId="22458" xr:uid="{00000000-0005-0000-0000-000099570000}"/>
    <cellStyle name="Normal 260 4 3 2" xfId="22459" xr:uid="{00000000-0005-0000-0000-00009A570000}"/>
    <cellStyle name="Normal 260 4 3 2 2" xfId="22460" xr:uid="{00000000-0005-0000-0000-00009B570000}"/>
    <cellStyle name="Normal 260 4 3 3" xfId="22461" xr:uid="{00000000-0005-0000-0000-00009C570000}"/>
    <cellStyle name="Normal 260 4 4" xfId="22462" xr:uid="{00000000-0005-0000-0000-00009D570000}"/>
    <cellStyle name="Normal 260 4 4 2" xfId="22463" xr:uid="{00000000-0005-0000-0000-00009E570000}"/>
    <cellStyle name="Normal 260 4 4 2 2" xfId="22464" xr:uid="{00000000-0005-0000-0000-00009F570000}"/>
    <cellStyle name="Normal 260 4 4 3" xfId="22465" xr:uid="{00000000-0005-0000-0000-0000A0570000}"/>
    <cellStyle name="Normal 260 4 5" xfId="22466" xr:uid="{00000000-0005-0000-0000-0000A1570000}"/>
    <cellStyle name="Normal 260 4 5 2" xfId="22467" xr:uid="{00000000-0005-0000-0000-0000A2570000}"/>
    <cellStyle name="Normal 260 4 5 2 2" xfId="22468" xr:uid="{00000000-0005-0000-0000-0000A3570000}"/>
    <cellStyle name="Normal 260 4 5 3" xfId="22469" xr:uid="{00000000-0005-0000-0000-0000A4570000}"/>
    <cellStyle name="Normal 260 4 6" xfId="22470" xr:uid="{00000000-0005-0000-0000-0000A5570000}"/>
    <cellStyle name="Normal 260 5" xfId="22471" xr:uid="{00000000-0005-0000-0000-0000A6570000}"/>
    <cellStyle name="Normal 260 5 2" xfId="22472" xr:uid="{00000000-0005-0000-0000-0000A7570000}"/>
    <cellStyle name="Normal 260 5 2 2" xfId="22473" xr:uid="{00000000-0005-0000-0000-0000A8570000}"/>
    <cellStyle name="Normal 260 5 3" xfId="22474" xr:uid="{00000000-0005-0000-0000-0000A9570000}"/>
    <cellStyle name="Normal 260 6" xfId="22475" xr:uid="{00000000-0005-0000-0000-0000AA570000}"/>
    <cellStyle name="Normal 260 6 2" xfId="22476" xr:uid="{00000000-0005-0000-0000-0000AB570000}"/>
    <cellStyle name="Normal 260 6 2 2" xfId="22477" xr:uid="{00000000-0005-0000-0000-0000AC570000}"/>
    <cellStyle name="Normal 260 6 3" xfId="22478" xr:uid="{00000000-0005-0000-0000-0000AD570000}"/>
    <cellStyle name="Normal 260 7" xfId="22479" xr:uid="{00000000-0005-0000-0000-0000AE570000}"/>
    <cellStyle name="Normal 260 7 2" xfId="22480" xr:uid="{00000000-0005-0000-0000-0000AF570000}"/>
    <cellStyle name="Normal 260 7 2 2" xfId="22481" xr:uid="{00000000-0005-0000-0000-0000B0570000}"/>
    <cellStyle name="Normal 260 7 3" xfId="22482" xr:uid="{00000000-0005-0000-0000-0000B1570000}"/>
    <cellStyle name="Normal 260 8" xfId="22483" xr:uid="{00000000-0005-0000-0000-0000B2570000}"/>
    <cellStyle name="Normal 261" xfId="22484" xr:uid="{00000000-0005-0000-0000-0000B3570000}"/>
    <cellStyle name="Normal 261 2" xfId="22485" xr:uid="{00000000-0005-0000-0000-0000B4570000}"/>
    <cellStyle name="Normal 261 2 2" xfId="22486" xr:uid="{00000000-0005-0000-0000-0000B5570000}"/>
    <cellStyle name="Normal 261 2 2 2" xfId="22487" xr:uid="{00000000-0005-0000-0000-0000B6570000}"/>
    <cellStyle name="Normal 261 2 2 2 2" xfId="22488" xr:uid="{00000000-0005-0000-0000-0000B7570000}"/>
    <cellStyle name="Normal 261 2 2 3" xfId="22489" xr:uid="{00000000-0005-0000-0000-0000B8570000}"/>
    <cellStyle name="Normal 261 2 2 3 2" xfId="22490" xr:uid="{00000000-0005-0000-0000-0000B9570000}"/>
    <cellStyle name="Normal 261 2 2 3 2 2" xfId="22491" xr:uid="{00000000-0005-0000-0000-0000BA570000}"/>
    <cellStyle name="Normal 261 2 2 3 3" xfId="22492" xr:uid="{00000000-0005-0000-0000-0000BB570000}"/>
    <cellStyle name="Normal 261 2 2 4" xfId="22493" xr:uid="{00000000-0005-0000-0000-0000BC570000}"/>
    <cellStyle name="Normal 261 2 2 4 2" xfId="22494" xr:uid="{00000000-0005-0000-0000-0000BD570000}"/>
    <cellStyle name="Normal 261 2 2 4 2 2" xfId="22495" xr:uid="{00000000-0005-0000-0000-0000BE570000}"/>
    <cellStyle name="Normal 261 2 2 4 3" xfId="22496" xr:uid="{00000000-0005-0000-0000-0000BF570000}"/>
    <cellStyle name="Normal 261 2 2 5" xfId="22497" xr:uid="{00000000-0005-0000-0000-0000C0570000}"/>
    <cellStyle name="Normal 261 2 3" xfId="22498" xr:uid="{00000000-0005-0000-0000-0000C1570000}"/>
    <cellStyle name="Normal 261 2 3 2" xfId="22499" xr:uid="{00000000-0005-0000-0000-0000C2570000}"/>
    <cellStyle name="Normal 261 2 3 2 2" xfId="22500" xr:uid="{00000000-0005-0000-0000-0000C3570000}"/>
    <cellStyle name="Normal 261 2 3 2 2 2" xfId="22501" xr:uid="{00000000-0005-0000-0000-0000C4570000}"/>
    <cellStyle name="Normal 261 2 3 2 3" xfId="22502" xr:uid="{00000000-0005-0000-0000-0000C5570000}"/>
    <cellStyle name="Normal 261 2 3 2 3 2" xfId="22503" xr:uid="{00000000-0005-0000-0000-0000C6570000}"/>
    <cellStyle name="Normal 261 2 3 2 3 2 2" xfId="22504" xr:uid="{00000000-0005-0000-0000-0000C7570000}"/>
    <cellStyle name="Normal 261 2 3 2 3 3" xfId="22505" xr:uid="{00000000-0005-0000-0000-0000C8570000}"/>
    <cellStyle name="Normal 261 2 3 2 4" xfId="22506" xr:uid="{00000000-0005-0000-0000-0000C9570000}"/>
    <cellStyle name="Normal 261 2 3 3" xfId="22507" xr:uid="{00000000-0005-0000-0000-0000CA570000}"/>
    <cellStyle name="Normal 261 2 3 3 2" xfId="22508" xr:uid="{00000000-0005-0000-0000-0000CB570000}"/>
    <cellStyle name="Normal 261 2 3 3 2 2" xfId="22509" xr:uid="{00000000-0005-0000-0000-0000CC570000}"/>
    <cellStyle name="Normal 261 2 3 3 3" xfId="22510" xr:uid="{00000000-0005-0000-0000-0000CD570000}"/>
    <cellStyle name="Normal 261 2 3 4" xfId="22511" xr:uid="{00000000-0005-0000-0000-0000CE570000}"/>
    <cellStyle name="Normal 261 2 3 4 2" xfId="22512" xr:uid="{00000000-0005-0000-0000-0000CF570000}"/>
    <cellStyle name="Normal 261 2 3 4 2 2" xfId="22513" xr:uid="{00000000-0005-0000-0000-0000D0570000}"/>
    <cellStyle name="Normal 261 2 3 4 3" xfId="22514" xr:uid="{00000000-0005-0000-0000-0000D1570000}"/>
    <cellStyle name="Normal 261 2 3 5" xfId="22515" xr:uid="{00000000-0005-0000-0000-0000D2570000}"/>
    <cellStyle name="Normal 261 2 3 5 2" xfId="22516" xr:uid="{00000000-0005-0000-0000-0000D3570000}"/>
    <cellStyle name="Normal 261 2 3 5 2 2" xfId="22517" xr:uid="{00000000-0005-0000-0000-0000D4570000}"/>
    <cellStyle name="Normal 261 2 3 5 3" xfId="22518" xr:uid="{00000000-0005-0000-0000-0000D5570000}"/>
    <cellStyle name="Normal 261 2 3 6" xfId="22519" xr:uid="{00000000-0005-0000-0000-0000D6570000}"/>
    <cellStyle name="Normal 261 2 4" xfId="22520" xr:uid="{00000000-0005-0000-0000-0000D7570000}"/>
    <cellStyle name="Normal 261 2 4 2" xfId="22521" xr:uid="{00000000-0005-0000-0000-0000D8570000}"/>
    <cellStyle name="Normal 261 2 4 2 2" xfId="22522" xr:uid="{00000000-0005-0000-0000-0000D9570000}"/>
    <cellStyle name="Normal 261 2 4 3" xfId="22523" xr:uid="{00000000-0005-0000-0000-0000DA570000}"/>
    <cellStyle name="Normal 261 2 5" xfId="22524" xr:uid="{00000000-0005-0000-0000-0000DB570000}"/>
    <cellStyle name="Normal 261 2 5 2" xfId="22525" xr:uid="{00000000-0005-0000-0000-0000DC570000}"/>
    <cellStyle name="Normal 261 2 5 2 2" xfId="22526" xr:uid="{00000000-0005-0000-0000-0000DD570000}"/>
    <cellStyle name="Normal 261 2 5 3" xfId="22527" xr:uid="{00000000-0005-0000-0000-0000DE570000}"/>
    <cellStyle name="Normal 261 2 6" xfId="22528" xr:uid="{00000000-0005-0000-0000-0000DF570000}"/>
    <cellStyle name="Normal 261 2 6 2" xfId="22529" xr:uid="{00000000-0005-0000-0000-0000E0570000}"/>
    <cellStyle name="Normal 261 2 6 2 2" xfId="22530" xr:uid="{00000000-0005-0000-0000-0000E1570000}"/>
    <cellStyle name="Normal 261 2 6 3" xfId="22531" xr:uid="{00000000-0005-0000-0000-0000E2570000}"/>
    <cellStyle name="Normal 261 2 7" xfId="22532" xr:uid="{00000000-0005-0000-0000-0000E3570000}"/>
    <cellStyle name="Normal 261 3" xfId="22533" xr:uid="{00000000-0005-0000-0000-0000E4570000}"/>
    <cellStyle name="Normal 261 3 2" xfId="22534" xr:uid="{00000000-0005-0000-0000-0000E5570000}"/>
    <cellStyle name="Normal 261 3 2 2" xfId="22535" xr:uid="{00000000-0005-0000-0000-0000E6570000}"/>
    <cellStyle name="Normal 261 3 3" xfId="22536" xr:uid="{00000000-0005-0000-0000-0000E7570000}"/>
    <cellStyle name="Normal 261 3 3 2" xfId="22537" xr:uid="{00000000-0005-0000-0000-0000E8570000}"/>
    <cellStyle name="Normal 261 3 3 2 2" xfId="22538" xr:uid="{00000000-0005-0000-0000-0000E9570000}"/>
    <cellStyle name="Normal 261 3 3 3" xfId="22539" xr:uid="{00000000-0005-0000-0000-0000EA570000}"/>
    <cellStyle name="Normal 261 3 4" xfId="22540" xr:uid="{00000000-0005-0000-0000-0000EB570000}"/>
    <cellStyle name="Normal 261 3 4 2" xfId="22541" xr:uid="{00000000-0005-0000-0000-0000EC570000}"/>
    <cellStyle name="Normal 261 3 4 2 2" xfId="22542" xr:uid="{00000000-0005-0000-0000-0000ED570000}"/>
    <cellStyle name="Normal 261 3 4 3" xfId="22543" xr:uid="{00000000-0005-0000-0000-0000EE570000}"/>
    <cellStyle name="Normal 261 3 5" xfId="22544" xr:uid="{00000000-0005-0000-0000-0000EF570000}"/>
    <cellStyle name="Normal 261 4" xfId="22545" xr:uid="{00000000-0005-0000-0000-0000F0570000}"/>
    <cellStyle name="Normal 261 4 2" xfId="22546" xr:uid="{00000000-0005-0000-0000-0000F1570000}"/>
    <cellStyle name="Normal 261 4 2 2" xfId="22547" xr:uid="{00000000-0005-0000-0000-0000F2570000}"/>
    <cellStyle name="Normal 261 4 2 2 2" xfId="22548" xr:uid="{00000000-0005-0000-0000-0000F3570000}"/>
    <cellStyle name="Normal 261 4 2 3" xfId="22549" xr:uid="{00000000-0005-0000-0000-0000F4570000}"/>
    <cellStyle name="Normal 261 4 2 3 2" xfId="22550" xr:uid="{00000000-0005-0000-0000-0000F5570000}"/>
    <cellStyle name="Normal 261 4 2 3 2 2" xfId="22551" xr:uid="{00000000-0005-0000-0000-0000F6570000}"/>
    <cellStyle name="Normal 261 4 2 3 3" xfId="22552" xr:uid="{00000000-0005-0000-0000-0000F7570000}"/>
    <cellStyle name="Normal 261 4 2 4" xfId="22553" xr:uid="{00000000-0005-0000-0000-0000F8570000}"/>
    <cellStyle name="Normal 261 4 3" xfId="22554" xr:uid="{00000000-0005-0000-0000-0000F9570000}"/>
    <cellStyle name="Normal 261 4 3 2" xfId="22555" xr:uid="{00000000-0005-0000-0000-0000FA570000}"/>
    <cellStyle name="Normal 261 4 3 2 2" xfId="22556" xr:uid="{00000000-0005-0000-0000-0000FB570000}"/>
    <cellStyle name="Normal 261 4 3 3" xfId="22557" xr:uid="{00000000-0005-0000-0000-0000FC570000}"/>
    <cellStyle name="Normal 261 4 4" xfId="22558" xr:uid="{00000000-0005-0000-0000-0000FD570000}"/>
    <cellStyle name="Normal 261 4 4 2" xfId="22559" xr:uid="{00000000-0005-0000-0000-0000FE570000}"/>
    <cellStyle name="Normal 261 4 4 2 2" xfId="22560" xr:uid="{00000000-0005-0000-0000-0000FF570000}"/>
    <cellStyle name="Normal 261 4 4 3" xfId="22561" xr:uid="{00000000-0005-0000-0000-000000580000}"/>
    <cellStyle name="Normal 261 4 5" xfId="22562" xr:uid="{00000000-0005-0000-0000-000001580000}"/>
    <cellStyle name="Normal 261 4 5 2" xfId="22563" xr:uid="{00000000-0005-0000-0000-000002580000}"/>
    <cellStyle name="Normal 261 4 5 2 2" xfId="22564" xr:uid="{00000000-0005-0000-0000-000003580000}"/>
    <cellStyle name="Normal 261 4 5 3" xfId="22565" xr:uid="{00000000-0005-0000-0000-000004580000}"/>
    <cellStyle name="Normal 261 4 6" xfId="22566" xr:uid="{00000000-0005-0000-0000-000005580000}"/>
    <cellStyle name="Normal 261 5" xfId="22567" xr:uid="{00000000-0005-0000-0000-000006580000}"/>
    <cellStyle name="Normal 261 5 2" xfId="22568" xr:uid="{00000000-0005-0000-0000-000007580000}"/>
    <cellStyle name="Normal 261 5 2 2" xfId="22569" xr:uid="{00000000-0005-0000-0000-000008580000}"/>
    <cellStyle name="Normal 261 5 3" xfId="22570" xr:uid="{00000000-0005-0000-0000-000009580000}"/>
    <cellStyle name="Normal 261 6" xfId="22571" xr:uid="{00000000-0005-0000-0000-00000A580000}"/>
    <cellStyle name="Normal 261 6 2" xfId="22572" xr:uid="{00000000-0005-0000-0000-00000B580000}"/>
    <cellStyle name="Normal 261 6 2 2" xfId="22573" xr:uid="{00000000-0005-0000-0000-00000C580000}"/>
    <cellStyle name="Normal 261 6 3" xfId="22574" xr:uid="{00000000-0005-0000-0000-00000D580000}"/>
    <cellStyle name="Normal 261 7" xfId="22575" xr:uid="{00000000-0005-0000-0000-00000E580000}"/>
    <cellStyle name="Normal 261 7 2" xfId="22576" xr:uid="{00000000-0005-0000-0000-00000F580000}"/>
    <cellStyle name="Normal 261 7 2 2" xfId="22577" xr:uid="{00000000-0005-0000-0000-000010580000}"/>
    <cellStyle name="Normal 261 7 3" xfId="22578" xr:uid="{00000000-0005-0000-0000-000011580000}"/>
    <cellStyle name="Normal 261 8" xfId="22579" xr:uid="{00000000-0005-0000-0000-000012580000}"/>
    <cellStyle name="Normal 262" xfId="22580" xr:uid="{00000000-0005-0000-0000-000013580000}"/>
    <cellStyle name="Normal 262 2" xfId="22581" xr:uid="{00000000-0005-0000-0000-000014580000}"/>
    <cellStyle name="Normal 262 2 2" xfId="22582" xr:uid="{00000000-0005-0000-0000-000015580000}"/>
    <cellStyle name="Normal 262 2 2 2" xfId="22583" xr:uid="{00000000-0005-0000-0000-000016580000}"/>
    <cellStyle name="Normal 262 2 2 2 2" xfId="22584" xr:uid="{00000000-0005-0000-0000-000017580000}"/>
    <cellStyle name="Normal 262 2 2 3" xfId="22585" xr:uid="{00000000-0005-0000-0000-000018580000}"/>
    <cellStyle name="Normal 262 2 2 3 2" xfId="22586" xr:uid="{00000000-0005-0000-0000-000019580000}"/>
    <cellStyle name="Normal 262 2 2 3 2 2" xfId="22587" xr:uid="{00000000-0005-0000-0000-00001A580000}"/>
    <cellStyle name="Normal 262 2 2 3 3" xfId="22588" xr:uid="{00000000-0005-0000-0000-00001B580000}"/>
    <cellStyle name="Normal 262 2 2 4" xfId="22589" xr:uid="{00000000-0005-0000-0000-00001C580000}"/>
    <cellStyle name="Normal 262 2 2 4 2" xfId="22590" xr:uid="{00000000-0005-0000-0000-00001D580000}"/>
    <cellStyle name="Normal 262 2 2 4 2 2" xfId="22591" xr:uid="{00000000-0005-0000-0000-00001E580000}"/>
    <cellStyle name="Normal 262 2 2 4 3" xfId="22592" xr:uid="{00000000-0005-0000-0000-00001F580000}"/>
    <cellStyle name="Normal 262 2 2 5" xfId="22593" xr:uid="{00000000-0005-0000-0000-000020580000}"/>
    <cellStyle name="Normal 262 2 3" xfId="22594" xr:uid="{00000000-0005-0000-0000-000021580000}"/>
    <cellStyle name="Normal 262 2 3 2" xfId="22595" xr:uid="{00000000-0005-0000-0000-000022580000}"/>
    <cellStyle name="Normal 262 2 3 2 2" xfId="22596" xr:uid="{00000000-0005-0000-0000-000023580000}"/>
    <cellStyle name="Normal 262 2 3 2 2 2" xfId="22597" xr:uid="{00000000-0005-0000-0000-000024580000}"/>
    <cellStyle name="Normal 262 2 3 2 3" xfId="22598" xr:uid="{00000000-0005-0000-0000-000025580000}"/>
    <cellStyle name="Normal 262 2 3 2 3 2" xfId="22599" xr:uid="{00000000-0005-0000-0000-000026580000}"/>
    <cellStyle name="Normal 262 2 3 2 3 2 2" xfId="22600" xr:uid="{00000000-0005-0000-0000-000027580000}"/>
    <cellStyle name="Normal 262 2 3 2 3 3" xfId="22601" xr:uid="{00000000-0005-0000-0000-000028580000}"/>
    <cellStyle name="Normal 262 2 3 2 4" xfId="22602" xr:uid="{00000000-0005-0000-0000-000029580000}"/>
    <cellStyle name="Normal 262 2 3 3" xfId="22603" xr:uid="{00000000-0005-0000-0000-00002A580000}"/>
    <cellStyle name="Normal 262 2 3 3 2" xfId="22604" xr:uid="{00000000-0005-0000-0000-00002B580000}"/>
    <cellStyle name="Normal 262 2 3 3 2 2" xfId="22605" xr:uid="{00000000-0005-0000-0000-00002C580000}"/>
    <cellStyle name="Normal 262 2 3 3 3" xfId="22606" xr:uid="{00000000-0005-0000-0000-00002D580000}"/>
    <cellStyle name="Normal 262 2 3 4" xfId="22607" xr:uid="{00000000-0005-0000-0000-00002E580000}"/>
    <cellStyle name="Normal 262 2 3 4 2" xfId="22608" xr:uid="{00000000-0005-0000-0000-00002F580000}"/>
    <cellStyle name="Normal 262 2 3 4 2 2" xfId="22609" xr:uid="{00000000-0005-0000-0000-000030580000}"/>
    <cellStyle name="Normal 262 2 3 4 3" xfId="22610" xr:uid="{00000000-0005-0000-0000-000031580000}"/>
    <cellStyle name="Normal 262 2 3 5" xfId="22611" xr:uid="{00000000-0005-0000-0000-000032580000}"/>
    <cellStyle name="Normal 262 2 3 5 2" xfId="22612" xr:uid="{00000000-0005-0000-0000-000033580000}"/>
    <cellStyle name="Normal 262 2 3 5 2 2" xfId="22613" xr:uid="{00000000-0005-0000-0000-000034580000}"/>
    <cellStyle name="Normal 262 2 3 5 3" xfId="22614" xr:uid="{00000000-0005-0000-0000-000035580000}"/>
    <cellStyle name="Normal 262 2 3 6" xfId="22615" xr:uid="{00000000-0005-0000-0000-000036580000}"/>
    <cellStyle name="Normal 262 2 4" xfId="22616" xr:uid="{00000000-0005-0000-0000-000037580000}"/>
    <cellStyle name="Normal 262 2 4 2" xfId="22617" xr:uid="{00000000-0005-0000-0000-000038580000}"/>
    <cellStyle name="Normal 262 2 4 2 2" xfId="22618" xr:uid="{00000000-0005-0000-0000-000039580000}"/>
    <cellStyle name="Normal 262 2 4 3" xfId="22619" xr:uid="{00000000-0005-0000-0000-00003A580000}"/>
    <cellStyle name="Normal 262 2 5" xfId="22620" xr:uid="{00000000-0005-0000-0000-00003B580000}"/>
    <cellStyle name="Normal 262 2 5 2" xfId="22621" xr:uid="{00000000-0005-0000-0000-00003C580000}"/>
    <cellStyle name="Normal 262 2 5 2 2" xfId="22622" xr:uid="{00000000-0005-0000-0000-00003D580000}"/>
    <cellStyle name="Normal 262 2 5 3" xfId="22623" xr:uid="{00000000-0005-0000-0000-00003E580000}"/>
    <cellStyle name="Normal 262 2 6" xfId="22624" xr:uid="{00000000-0005-0000-0000-00003F580000}"/>
    <cellStyle name="Normal 262 2 6 2" xfId="22625" xr:uid="{00000000-0005-0000-0000-000040580000}"/>
    <cellStyle name="Normal 262 2 6 2 2" xfId="22626" xr:uid="{00000000-0005-0000-0000-000041580000}"/>
    <cellStyle name="Normal 262 2 6 3" xfId="22627" xr:uid="{00000000-0005-0000-0000-000042580000}"/>
    <cellStyle name="Normal 262 2 7" xfId="22628" xr:uid="{00000000-0005-0000-0000-000043580000}"/>
    <cellStyle name="Normal 262 3" xfId="22629" xr:uid="{00000000-0005-0000-0000-000044580000}"/>
    <cellStyle name="Normal 262 3 2" xfId="22630" xr:uid="{00000000-0005-0000-0000-000045580000}"/>
    <cellStyle name="Normal 262 3 2 2" xfId="22631" xr:uid="{00000000-0005-0000-0000-000046580000}"/>
    <cellStyle name="Normal 262 3 3" xfId="22632" xr:uid="{00000000-0005-0000-0000-000047580000}"/>
    <cellStyle name="Normal 262 3 3 2" xfId="22633" xr:uid="{00000000-0005-0000-0000-000048580000}"/>
    <cellStyle name="Normal 262 3 3 2 2" xfId="22634" xr:uid="{00000000-0005-0000-0000-000049580000}"/>
    <cellStyle name="Normal 262 3 3 3" xfId="22635" xr:uid="{00000000-0005-0000-0000-00004A580000}"/>
    <cellStyle name="Normal 262 3 4" xfId="22636" xr:uid="{00000000-0005-0000-0000-00004B580000}"/>
    <cellStyle name="Normal 262 3 4 2" xfId="22637" xr:uid="{00000000-0005-0000-0000-00004C580000}"/>
    <cellStyle name="Normal 262 3 4 2 2" xfId="22638" xr:uid="{00000000-0005-0000-0000-00004D580000}"/>
    <cellStyle name="Normal 262 3 4 3" xfId="22639" xr:uid="{00000000-0005-0000-0000-00004E580000}"/>
    <cellStyle name="Normal 262 3 5" xfId="22640" xr:uid="{00000000-0005-0000-0000-00004F580000}"/>
    <cellStyle name="Normal 262 4" xfId="22641" xr:uid="{00000000-0005-0000-0000-000050580000}"/>
    <cellStyle name="Normal 262 4 2" xfId="22642" xr:uid="{00000000-0005-0000-0000-000051580000}"/>
    <cellStyle name="Normal 262 4 2 2" xfId="22643" xr:uid="{00000000-0005-0000-0000-000052580000}"/>
    <cellStyle name="Normal 262 4 2 2 2" xfId="22644" xr:uid="{00000000-0005-0000-0000-000053580000}"/>
    <cellStyle name="Normal 262 4 2 3" xfId="22645" xr:uid="{00000000-0005-0000-0000-000054580000}"/>
    <cellStyle name="Normal 262 4 2 3 2" xfId="22646" xr:uid="{00000000-0005-0000-0000-000055580000}"/>
    <cellStyle name="Normal 262 4 2 3 2 2" xfId="22647" xr:uid="{00000000-0005-0000-0000-000056580000}"/>
    <cellStyle name="Normal 262 4 2 3 3" xfId="22648" xr:uid="{00000000-0005-0000-0000-000057580000}"/>
    <cellStyle name="Normal 262 4 2 4" xfId="22649" xr:uid="{00000000-0005-0000-0000-000058580000}"/>
    <cellStyle name="Normal 262 4 3" xfId="22650" xr:uid="{00000000-0005-0000-0000-000059580000}"/>
    <cellStyle name="Normal 262 4 3 2" xfId="22651" xr:uid="{00000000-0005-0000-0000-00005A580000}"/>
    <cellStyle name="Normal 262 4 3 2 2" xfId="22652" xr:uid="{00000000-0005-0000-0000-00005B580000}"/>
    <cellStyle name="Normal 262 4 3 3" xfId="22653" xr:uid="{00000000-0005-0000-0000-00005C580000}"/>
    <cellStyle name="Normal 262 4 4" xfId="22654" xr:uid="{00000000-0005-0000-0000-00005D580000}"/>
    <cellStyle name="Normal 262 4 4 2" xfId="22655" xr:uid="{00000000-0005-0000-0000-00005E580000}"/>
    <cellStyle name="Normal 262 4 4 2 2" xfId="22656" xr:uid="{00000000-0005-0000-0000-00005F580000}"/>
    <cellStyle name="Normal 262 4 4 3" xfId="22657" xr:uid="{00000000-0005-0000-0000-000060580000}"/>
    <cellStyle name="Normal 262 4 5" xfId="22658" xr:uid="{00000000-0005-0000-0000-000061580000}"/>
    <cellStyle name="Normal 262 4 5 2" xfId="22659" xr:uid="{00000000-0005-0000-0000-000062580000}"/>
    <cellStyle name="Normal 262 4 5 2 2" xfId="22660" xr:uid="{00000000-0005-0000-0000-000063580000}"/>
    <cellStyle name="Normal 262 4 5 3" xfId="22661" xr:uid="{00000000-0005-0000-0000-000064580000}"/>
    <cellStyle name="Normal 262 4 6" xfId="22662" xr:uid="{00000000-0005-0000-0000-000065580000}"/>
    <cellStyle name="Normal 262 5" xfId="22663" xr:uid="{00000000-0005-0000-0000-000066580000}"/>
    <cellStyle name="Normal 262 5 2" xfId="22664" xr:uid="{00000000-0005-0000-0000-000067580000}"/>
    <cellStyle name="Normal 262 5 2 2" xfId="22665" xr:uid="{00000000-0005-0000-0000-000068580000}"/>
    <cellStyle name="Normal 262 5 3" xfId="22666" xr:uid="{00000000-0005-0000-0000-000069580000}"/>
    <cellStyle name="Normal 262 6" xfId="22667" xr:uid="{00000000-0005-0000-0000-00006A580000}"/>
    <cellStyle name="Normal 262 6 2" xfId="22668" xr:uid="{00000000-0005-0000-0000-00006B580000}"/>
    <cellStyle name="Normal 262 6 2 2" xfId="22669" xr:uid="{00000000-0005-0000-0000-00006C580000}"/>
    <cellStyle name="Normal 262 6 3" xfId="22670" xr:uid="{00000000-0005-0000-0000-00006D580000}"/>
    <cellStyle name="Normal 262 7" xfId="22671" xr:uid="{00000000-0005-0000-0000-00006E580000}"/>
    <cellStyle name="Normal 262 7 2" xfId="22672" xr:uid="{00000000-0005-0000-0000-00006F580000}"/>
    <cellStyle name="Normal 262 7 2 2" xfId="22673" xr:uid="{00000000-0005-0000-0000-000070580000}"/>
    <cellStyle name="Normal 262 7 3" xfId="22674" xr:uid="{00000000-0005-0000-0000-000071580000}"/>
    <cellStyle name="Normal 262 8" xfId="22675" xr:uid="{00000000-0005-0000-0000-000072580000}"/>
    <cellStyle name="Normal 263" xfId="22676" xr:uid="{00000000-0005-0000-0000-000073580000}"/>
    <cellStyle name="Normal 263 2" xfId="22677" xr:uid="{00000000-0005-0000-0000-000074580000}"/>
    <cellStyle name="Normal 263 2 2" xfId="22678" xr:uid="{00000000-0005-0000-0000-000075580000}"/>
    <cellStyle name="Normal 263 2 2 2" xfId="22679" xr:uid="{00000000-0005-0000-0000-000076580000}"/>
    <cellStyle name="Normal 263 2 2 2 2" xfId="22680" xr:uid="{00000000-0005-0000-0000-000077580000}"/>
    <cellStyle name="Normal 263 2 2 3" xfId="22681" xr:uid="{00000000-0005-0000-0000-000078580000}"/>
    <cellStyle name="Normal 263 2 2 3 2" xfId="22682" xr:uid="{00000000-0005-0000-0000-000079580000}"/>
    <cellStyle name="Normal 263 2 2 3 2 2" xfId="22683" xr:uid="{00000000-0005-0000-0000-00007A580000}"/>
    <cellStyle name="Normal 263 2 2 3 3" xfId="22684" xr:uid="{00000000-0005-0000-0000-00007B580000}"/>
    <cellStyle name="Normal 263 2 2 4" xfId="22685" xr:uid="{00000000-0005-0000-0000-00007C580000}"/>
    <cellStyle name="Normal 263 2 2 4 2" xfId="22686" xr:uid="{00000000-0005-0000-0000-00007D580000}"/>
    <cellStyle name="Normal 263 2 2 4 2 2" xfId="22687" xr:uid="{00000000-0005-0000-0000-00007E580000}"/>
    <cellStyle name="Normal 263 2 2 4 3" xfId="22688" xr:uid="{00000000-0005-0000-0000-00007F580000}"/>
    <cellStyle name="Normal 263 2 2 5" xfId="22689" xr:uid="{00000000-0005-0000-0000-000080580000}"/>
    <cellStyle name="Normal 263 2 3" xfId="22690" xr:uid="{00000000-0005-0000-0000-000081580000}"/>
    <cellStyle name="Normal 263 2 3 2" xfId="22691" xr:uid="{00000000-0005-0000-0000-000082580000}"/>
    <cellStyle name="Normal 263 2 3 2 2" xfId="22692" xr:uid="{00000000-0005-0000-0000-000083580000}"/>
    <cellStyle name="Normal 263 2 3 2 2 2" xfId="22693" xr:uid="{00000000-0005-0000-0000-000084580000}"/>
    <cellStyle name="Normal 263 2 3 2 3" xfId="22694" xr:uid="{00000000-0005-0000-0000-000085580000}"/>
    <cellStyle name="Normal 263 2 3 2 3 2" xfId="22695" xr:uid="{00000000-0005-0000-0000-000086580000}"/>
    <cellStyle name="Normal 263 2 3 2 3 2 2" xfId="22696" xr:uid="{00000000-0005-0000-0000-000087580000}"/>
    <cellStyle name="Normal 263 2 3 2 3 3" xfId="22697" xr:uid="{00000000-0005-0000-0000-000088580000}"/>
    <cellStyle name="Normal 263 2 3 2 4" xfId="22698" xr:uid="{00000000-0005-0000-0000-000089580000}"/>
    <cellStyle name="Normal 263 2 3 3" xfId="22699" xr:uid="{00000000-0005-0000-0000-00008A580000}"/>
    <cellStyle name="Normal 263 2 3 3 2" xfId="22700" xr:uid="{00000000-0005-0000-0000-00008B580000}"/>
    <cellStyle name="Normal 263 2 3 3 2 2" xfId="22701" xr:uid="{00000000-0005-0000-0000-00008C580000}"/>
    <cellStyle name="Normal 263 2 3 3 3" xfId="22702" xr:uid="{00000000-0005-0000-0000-00008D580000}"/>
    <cellStyle name="Normal 263 2 3 4" xfId="22703" xr:uid="{00000000-0005-0000-0000-00008E580000}"/>
    <cellStyle name="Normal 263 2 3 4 2" xfId="22704" xr:uid="{00000000-0005-0000-0000-00008F580000}"/>
    <cellStyle name="Normal 263 2 3 4 2 2" xfId="22705" xr:uid="{00000000-0005-0000-0000-000090580000}"/>
    <cellStyle name="Normal 263 2 3 4 3" xfId="22706" xr:uid="{00000000-0005-0000-0000-000091580000}"/>
    <cellStyle name="Normal 263 2 3 5" xfId="22707" xr:uid="{00000000-0005-0000-0000-000092580000}"/>
    <cellStyle name="Normal 263 2 3 5 2" xfId="22708" xr:uid="{00000000-0005-0000-0000-000093580000}"/>
    <cellStyle name="Normal 263 2 3 5 2 2" xfId="22709" xr:uid="{00000000-0005-0000-0000-000094580000}"/>
    <cellStyle name="Normal 263 2 3 5 3" xfId="22710" xr:uid="{00000000-0005-0000-0000-000095580000}"/>
    <cellStyle name="Normal 263 2 3 6" xfId="22711" xr:uid="{00000000-0005-0000-0000-000096580000}"/>
    <cellStyle name="Normal 263 2 4" xfId="22712" xr:uid="{00000000-0005-0000-0000-000097580000}"/>
    <cellStyle name="Normal 263 2 4 2" xfId="22713" xr:uid="{00000000-0005-0000-0000-000098580000}"/>
    <cellStyle name="Normal 263 2 4 2 2" xfId="22714" xr:uid="{00000000-0005-0000-0000-000099580000}"/>
    <cellStyle name="Normal 263 2 4 3" xfId="22715" xr:uid="{00000000-0005-0000-0000-00009A580000}"/>
    <cellStyle name="Normal 263 2 5" xfId="22716" xr:uid="{00000000-0005-0000-0000-00009B580000}"/>
    <cellStyle name="Normal 263 2 5 2" xfId="22717" xr:uid="{00000000-0005-0000-0000-00009C580000}"/>
    <cellStyle name="Normal 263 2 5 2 2" xfId="22718" xr:uid="{00000000-0005-0000-0000-00009D580000}"/>
    <cellStyle name="Normal 263 2 5 3" xfId="22719" xr:uid="{00000000-0005-0000-0000-00009E580000}"/>
    <cellStyle name="Normal 263 2 6" xfId="22720" xr:uid="{00000000-0005-0000-0000-00009F580000}"/>
    <cellStyle name="Normal 263 2 6 2" xfId="22721" xr:uid="{00000000-0005-0000-0000-0000A0580000}"/>
    <cellStyle name="Normal 263 2 6 2 2" xfId="22722" xr:uid="{00000000-0005-0000-0000-0000A1580000}"/>
    <cellStyle name="Normal 263 2 6 3" xfId="22723" xr:uid="{00000000-0005-0000-0000-0000A2580000}"/>
    <cellStyle name="Normal 263 2 7" xfId="22724" xr:uid="{00000000-0005-0000-0000-0000A3580000}"/>
    <cellStyle name="Normal 263 3" xfId="22725" xr:uid="{00000000-0005-0000-0000-0000A4580000}"/>
    <cellStyle name="Normal 263 3 2" xfId="22726" xr:uid="{00000000-0005-0000-0000-0000A5580000}"/>
    <cellStyle name="Normal 263 3 2 2" xfId="22727" xr:uid="{00000000-0005-0000-0000-0000A6580000}"/>
    <cellStyle name="Normal 263 3 3" xfId="22728" xr:uid="{00000000-0005-0000-0000-0000A7580000}"/>
    <cellStyle name="Normal 263 3 3 2" xfId="22729" xr:uid="{00000000-0005-0000-0000-0000A8580000}"/>
    <cellStyle name="Normal 263 3 3 2 2" xfId="22730" xr:uid="{00000000-0005-0000-0000-0000A9580000}"/>
    <cellStyle name="Normal 263 3 3 3" xfId="22731" xr:uid="{00000000-0005-0000-0000-0000AA580000}"/>
    <cellStyle name="Normal 263 3 4" xfId="22732" xr:uid="{00000000-0005-0000-0000-0000AB580000}"/>
    <cellStyle name="Normal 263 3 4 2" xfId="22733" xr:uid="{00000000-0005-0000-0000-0000AC580000}"/>
    <cellStyle name="Normal 263 3 4 2 2" xfId="22734" xr:uid="{00000000-0005-0000-0000-0000AD580000}"/>
    <cellStyle name="Normal 263 3 4 3" xfId="22735" xr:uid="{00000000-0005-0000-0000-0000AE580000}"/>
    <cellStyle name="Normal 263 3 5" xfId="22736" xr:uid="{00000000-0005-0000-0000-0000AF580000}"/>
    <cellStyle name="Normal 263 4" xfId="22737" xr:uid="{00000000-0005-0000-0000-0000B0580000}"/>
    <cellStyle name="Normal 263 4 2" xfId="22738" xr:uid="{00000000-0005-0000-0000-0000B1580000}"/>
    <cellStyle name="Normal 263 4 2 2" xfId="22739" xr:uid="{00000000-0005-0000-0000-0000B2580000}"/>
    <cellStyle name="Normal 263 4 2 2 2" xfId="22740" xr:uid="{00000000-0005-0000-0000-0000B3580000}"/>
    <cellStyle name="Normal 263 4 2 3" xfId="22741" xr:uid="{00000000-0005-0000-0000-0000B4580000}"/>
    <cellStyle name="Normal 263 4 2 3 2" xfId="22742" xr:uid="{00000000-0005-0000-0000-0000B5580000}"/>
    <cellStyle name="Normal 263 4 2 3 2 2" xfId="22743" xr:uid="{00000000-0005-0000-0000-0000B6580000}"/>
    <cellStyle name="Normal 263 4 2 3 3" xfId="22744" xr:uid="{00000000-0005-0000-0000-0000B7580000}"/>
    <cellStyle name="Normal 263 4 2 4" xfId="22745" xr:uid="{00000000-0005-0000-0000-0000B8580000}"/>
    <cellStyle name="Normal 263 4 3" xfId="22746" xr:uid="{00000000-0005-0000-0000-0000B9580000}"/>
    <cellStyle name="Normal 263 4 3 2" xfId="22747" xr:uid="{00000000-0005-0000-0000-0000BA580000}"/>
    <cellStyle name="Normal 263 4 3 2 2" xfId="22748" xr:uid="{00000000-0005-0000-0000-0000BB580000}"/>
    <cellStyle name="Normal 263 4 3 3" xfId="22749" xr:uid="{00000000-0005-0000-0000-0000BC580000}"/>
    <cellStyle name="Normal 263 4 4" xfId="22750" xr:uid="{00000000-0005-0000-0000-0000BD580000}"/>
    <cellStyle name="Normal 263 4 4 2" xfId="22751" xr:uid="{00000000-0005-0000-0000-0000BE580000}"/>
    <cellStyle name="Normal 263 4 4 2 2" xfId="22752" xr:uid="{00000000-0005-0000-0000-0000BF580000}"/>
    <cellStyle name="Normal 263 4 4 3" xfId="22753" xr:uid="{00000000-0005-0000-0000-0000C0580000}"/>
    <cellStyle name="Normal 263 4 5" xfId="22754" xr:uid="{00000000-0005-0000-0000-0000C1580000}"/>
    <cellStyle name="Normal 263 4 5 2" xfId="22755" xr:uid="{00000000-0005-0000-0000-0000C2580000}"/>
    <cellStyle name="Normal 263 4 5 2 2" xfId="22756" xr:uid="{00000000-0005-0000-0000-0000C3580000}"/>
    <cellStyle name="Normal 263 4 5 3" xfId="22757" xr:uid="{00000000-0005-0000-0000-0000C4580000}"/>
    <cellStyle name="Normal 263 4 6" xfId="22758" xr:uid="{00000000-0005-0000-0000-0000C5580000}"/>
    <cellStyle name="Normal 263 5" xfId="22759" xr:uid="{00000000-0005-0000-0000-0000C6580000}"/>
    <cellStyle name="Normal 263 5 2" xfId="22760" xr:uid="{00000000-0005-0000-0000-0000C7580000}"/>
    <cellStyle name="Normal 263 5 2 2" xfId="22761" xr:uid="{00000000-0005-0000-0000-0000C8580000}"/>
    <cellStyle name="Normal 263 5 3" xfId="22762" xr:uid="{00000000-0005-0000-0000-0000C9580000}"/>
    <cellStyle name="Normal 263 6" xfId="22763" xr:uid="{00000000-0005-0000-0000-0000CA580000}"/>
    <cellStyle name="Normal 263 6 2" xfId="22764" xr:uid="{00000000-0005-0000-0000-0000CB580000}"/>
    <cellStyle name="Normal 263 6 2 2" xfId="22765" xr:uid="{00000000-0005-0000-0000-0000CC580000}"/>
    <cellStyle name="Normal 263 6 3" xfId="22766" xr:uid="{00000000-0005-0000-0000-0000CD580000}"/>
    <cellStyle name="Normal 263 7" xfId="22767" xr:uid="{00000000-0005-0000-0000-0000CE580000}"/>
    <cellStyle name="Normal 263 7 2" xfId="22768" xr:uid="{00000000-0005-0000-0000-0000CF580000}"/>
    <cellStyle name="Normal 263 7 2 2" xfId="22769" xr:uid="{00000000-0005-0000-0000-0000D0580000}"/>
    <cellStyle name="Normal 263 7 3" xfId="22770" xr:uid="{00000000-0005-0000-0000-0000D1580000}"/>
    <cellStyle name="Normal 263 8" xfId="22771" xr:uid="{00000000-0005-0000-0000-0000D2580000}"/>
    <cellStyle name="Normal 264" xfId="22772" xr:uid="{00000000-0005-0000-0000-0000D3580000}"/>
    <cellStyle name="Normal 264 2" xfId="22773" xr:uid="{00000000-0005-0000-0000-0000D4580000}"/>
    <cellStyle name="Normal 264 2 2" xfId="22774" xr:uid="{00000000-0005-0000-0000-0000D5580000}"/>
    <cellStyle name="Normal 264 2 2 2" xfId="22775" xr:uid="{00000000-0005-0000-0000-0000D6580000}"/>
    <cellStyle name="Normal 264 2 3" xfId="22776" xr:uid="{00000000-0005-0000-0000-0000D7580000}"/>
    <cellStyle name="Normal 264 2 3 2" xfId="22777" xr:uid="{00000000-0005-0000-0000-0000D8580000}"/>
    <cellStyle name="Normal 264 2 3 2 2" xfId="22778" xr:uid="{00000000-0005-0000-0000-0000D9580000}"/>
    <cellStyle name="Normal 264 2 3 3" xfId="22779" xr:uid="{00000000-0005-0000-0000-0000DA580000}"/>
    <cellStyle name="Normal 264 2 4" xfId="22780" xr:uid="{00000000-0005-0000-0000-0000DB580000}"/>
    <cellStyle name="Normal 264 2 4 2" xfId="22781" xr:uid="{00000000-0005-0000-0000-0000DC580000}"/>
    <cellStyle name="Normal 264 2 4 2 2" xfId="22782" xr:uid="{00000000-0005-0000-0000-0000DD580000}"/>
    <cellStyle name="Normal 264 2 4 3" xfId="22783" xr:uid="{00000000-0005-0000-0000-0000DE580000}"/>
    <cellStyle name="Normal 264 2 5" xfId="22784" xr:uid="{00000000-0005-0000-0000-0000DF580000}"/>
    <cellStyle name="Normal 264 3" xfId="22785" xr:uid="{00000000-0005-0000-0000-0000E0580000}"/>
    <cellStyle name="Normal 264 3 2" xfId="22786" xr:uid="{00000000-0005-0000-0000-0000E1580000}"/>
    <cellStyle name="Normal 264 3 2 2" xfId="22787" xr:uid="{00000000-0005-0000-0000-0000E2580000}"/>
    <cellStyle name="Normal 264 3 2 2 2" xfId="22788" xr:uid="{00000000-0005-0000-0000-0000E3580000}"/>
    <cellStyle name="Normal 264 3 2 3" xfId="22789" xr:uid="{00000000-0005-0000-0000-0000E4580000}"/>
    <cellStyle name="Normal 264 3 2 3 2" xfId="22790" xr:uid="{00000000-0005-0000-0000-0000E5580000}"/>
    <cellStyle name="Normal 264 3 2 3 2 2" xfId="22791" xr:uid="{00000000-0005-0000-0000-0000E6580000}"/>
    <cellStyle name="Normal 264 3 2 3 3" xfId="22792" xr:uid="{00000000-0005-0000-0000-0000E7580000}"/>
    <cellStyle name="Normal 264 3 2 4" xfId="22793" xr:uid="{00000000-0005-0000-0000-0000E8580000}"/>
    <cellStyle name="Normal 264 3 3" xfId="22794" xr:uid="{00000000-0005-0000-0000-0000E9580000}"/>
    <cellStyle name="Normal 264 3 3 2" xfId="22795" xr:uid="{00000000-0005-0000-0000-0000EA580000}"/>
    <cellStyle name="Normal 264 3 3 2 2" xfId="22796" xr:uid="{00000000-0005-0000-0000-0000EB580000}"/>
    <cellStyle name="Normal 264 3 3 3" xfId="22797" xr:uid="{00000000-0005-0000-0000-0000EC580000}"/>
    <cellStyle name="Normal 264 3 4" xfId="22798" xr:uid="{00000000-0005-0000-0000-0000ED580000}"/>
    <cellStyle name="Normal 264 3 4 2" xfId="22799" xr:uid="{00000000-0005-0000-0000-0000EE580000}"/>
    <cellStyle name="Normal 264 3 4 2 2" xfId="22800" xr:uid="{00000000-0005-0000-0000-0000EF580000}"/>
    <cellStyle name="Normal 264 3 4 3" xfId="22801" xr:uid="{00000000-0005-0000-0000-0000F0580000}"/>
    <cellStyle name="Normal 264 3 5" xfId="22802" xr:uid="{00000000-0005-0000-0000-0000F1580000}"/>
    <cellStyle name="Normal 264 3 5 2" xfId="22803" xr:uid="{00000000-0005-0000-0000-0000F2580000}"/>
    <cellStyle name="Normal 264 3 5 2 2" xfId="22804" xr:uid="{00000000-0005-0000-0000-0000F3580000}"/>
    <cellStyle name="Normal 264 3 5 3" xfId="22805" xr:uid="{00000000-0005-0000-0000-0000F4580000}"/>
    <cellStyle name="Normal 264 3 6" xfId="22806" xr:uid="{00000000-0005-0000-0000-0000F5580000}"/>
    <cellStyle name="Normal 264 4" xfId="22807" xr:uid="{00000000-0005-0000-0000-0000F6580000}"/>
    <cellStyle name="Normal 264 4 2" xfId="22808" xr:uid="{00000000-0005-0000-0000-0000F7580000}"/>
    <cellStyle name="Normal 264 4 2 2" xfId="22809" xr:uid="{00000000-0005-0000-0000-0000F8580000}"/>
    <cellStyle name="Normal 264 4 3" xfId="22810" xr:uid="{00000000-0005-0000-0000-0000F9580000}"/>
    <cellStyle name="Normal 264 5" xfId="22811" xr:uid="{00000000-0005-0000-0000-0000FA580000}"/>
    <cellStyle name="Normal 264 5 2" xfId="22812" xr:uid="{00000000-0005-0000-0000-0000FB580000}"/>
    <cellStyle name="Normal 264 5 2 2" xfId="22813" xr:uid="{00000000-0005-0000-0000-0000FC580000}"/>
    <cellStyle name="Normal 264 5 3" xfId="22814" xr:uid="{00000000-0005-0000-0000-0000FD580000}"/>
    <cellStyle name="Normal 264 6" xfId="22815" xr:uid="{00000000-0005-0000-0000-0000FE580000}"/>
    <cellStyle name="Normal 264 6 2" xfId="22816" xr:uid="{00000000-0005-0000-0000-0000FF580000}"/>
    <cellStyle name="Normal 264 6 2 2" xfId="22817" xr:uid="{00000000-0005-0000-0000-000000590000}"/>
    <cellStyle name="Normal 264 6 3" xfId="22818" xr:uid="{00000000-0005-0000-0000-000001590000}"/>
    <cellStyle name="Normal 264 7" xfId="22819" xr:uid="{00000000-0005-0000-0000-000002590000}"/>
    <cellStyle name="Normal 265" xfId="22820" xr:uid="{00000000-0005-0000-0000-000003590000}"/>
    <cellStyle name="Normal 265 2" xfId="22821" xr:uid="{00000000-0005-0000-0000-000004590000}"/>
    <cellStyle name="Normal 265 2 2" xfId="22822" xr:uid="{00000000-0005-0000-0000-000005590000}"/>
    <cellStyle name="Normal 265 2 2 2" xfId="22823" xr:uid="{00000000-0005-0000-0000-000006590000}"/>
    <cellStyle name="Normal 265 2 3" xfId="22824" xr:uid="{00000000-0005-0000-0000-000007590000}"/>
    <cellStyle name="Normal 265 2 3 2" xfId="22825" xr:uid="{00000000-0005-0000-0000-000008590000}"/>
    <cellStyle name="Normal 265 2 3 2 2" xfId="22826" xr:uid="{00000000-0005-0000-0000-000009590000}"/>
    <cellStyle name="Normal 265 2 3 3" xfId="22827" xr:uid="{00000000-0005-0000-0000-00000A590000}"/>
    <cellStyle name="Normal 265 2 4" xfId="22828" xr:uid="{00000000-0005-0000-0000-00000B590000}"/>
    <cellStyle name="Normal 265 2 4 2" xfId="22829" xr:uid="{00000000-0005-0000-0000-00000C590000}"/>
    <cellStyle name="Normal 265 2 4 2 2" xfId="22830" xr:uid="{00000000-0005-0000-0000-00000D590000}"/>
    <cellStyle name="Normal 265 2 4 3" xfId="22831" xr:uid="{00000000-0005-0000-0000-00000E590000}"/>
    <cellStyle name="Normal 265 2 5" xfId="22832" xr:uid="{00000000-0005-0000-0000-00000F590000}"/>
    <cellStyle name="Normal 265 3" xfId="22833" xr:uid="{00000000-0005-0000-0000-000010590000}"/>
    <cellStyle name="Normal 265 3 2" xfId="22834" xr:uid="{00000000-0005-0000-0000-000011590000}"/>
    <cellStyle name="Normal 265 3 2 2" xfId="22835" xr:uid="{00000000-0005-0000-0000-000012590000}"/>
    <cellStyle name="Normal 265 3 2 2 2" xfId="22836" xr:uid="{00000000-0005-0000-0000-000013590000}"/>
    <cellStyle name="Normal 265 3 2 3" xfId="22837" xr:uid="{00000000-0005-0000-0000-000014590000}"/>
    <cellStyle name="Normal 265 3 2 3 2" xfId="22838" xr:uid="{00000000-0005-0000-0000-000015590000}"/>
    <cellStyle name="Normal 265 3 2 3 2 2" xfId="22839" xr:uid="{00000000-0005-0000-0000-000016590000}"/>
    <cellStyle name="Normal 265 3 2 3 3" xfId="22840" xr:uid="{00000000-0005-0000-0000-000017590000}"/>
    <cellStyle name="Normal 265 3 2 4" xfId="22841" xr:uid="{00000000-0005-0000-0000-000018590000}"/>
    <cellStyle name="Normal 265 3 3" xfId="22842" xr:uid="{00000000-0005-0000-0000-000019590000}"/>
    <cellStyle name="Normal 265 3 3 2" xfId="22843" xr:uid="{00000000-0005-0000-0000-00001A590000}"/>
    <cellStyle name="Normal 265 3 3 2 2" xfId="22844" xr:uid="{00000000-0005-0000-0000-00001B590000}"/>
    <cellStyle name="Normal 265 3 3 3" xfId="22845" xr:uid="{00000000-0005-0000-0000-00001C590000}"/>
    <cellStyle name="Normal 265 3 4" xfId="22846" xr:uid="{00000000-0005-0000-0000-00001D590000}"/>
    <cellStyle name="Normal 265 3 4 2" xfId="22847" xr:uid="{00000000-0005-0000-0000-00001E590000}"/>
    <cellStyle name="Normal 265 3 4 2 2" xfId="22848" xr:uid="{00000000-0005-0000-0000-00001F590000}"/>
    <cellStyle name="Normal 265 3 4 3" xfId="22849" xr:uid="{00000000-0005-0000-0000-000020590000}"/>
    <cellStyle name="Normal 265 3 5" xfId="22850" xr:uid="{00000000-0005-0000-0000-000021590000}"/>
    <cellStyle name="Normal 265 3 5 2" xfId="22851" xr:uid="{00000000-0005-0000-0000-000022590000}"/>
    <cellStyle name="Normal 265 3 5 2 2" xfId="22852" xr:uid="{00000000-0005-0000-0000-000023590000}"/>
    <cellStyle name="Normal 265 3 5 3" xfId="22853" xr:uid="{00000000-0005-0000-0000-000024590000}"/>
    <cellStyle name="Normal 265 3 6" xfId="22854" xr:uid="{00000000-0005-0000-0000-000025590000}"/>
    <cellStyle name="Normal 265 4" xfId="22855" xr:uid="{00000000-0005-0000-0000-000026590000}"/>
    <cellStyle name="Normal 265 4 2" xfId="22856" xr:uid="{00000000-0005-0000-0000-000027590000}"/>
    <cellStyle name="Normal 265 4 2 2" xfId="22857" xr:uid="{00000000-0005-0000-0000-000028590000}"/>
    <cellStyle name="Normal 265 4 3" xfId="22858" xr:uid="{00000000-0005-0000-0000-000029590000}"/>
    <cellStyle name="Normal 265 5" xfId="22859" xr:uid="{00000000-0005-0000-0000-00002A590000}"/>
    <cellStyle name="Normal 265 5 2" xfId="22860" xr:uid="{00000000-0005-0000-0000-00002B590000}"/>
    <cellStyle name="Normal 265 5 2 2" xfId="22861" xr:uid="{00000000-0005-0000-0000-00002C590000}"/>
    <cellStyle name="Normal 265 5 3" xfId="22862" xr:uid="{00000000-0005-0000-0000-00002D590000}"/>
    <cellStyle name="Normal 265 6" xfId="22863" xr:uid="{00000000-0005-0000-0000-00002E590000}"/>
    <cellStyle name="Normal 265 6 2" xfId="22864" xr:uid="{00000000-0005-0000-0000-00002F590000}"/>
    <cellStyle name="Normal 265 6 2 2" xfId="22865" xr:uid="{00000000-0005-0000-0000-000030590000}"/>
    <cellStyle name="Normal 265 6 3" xfId="22866" xr:uid="{00000000-0005-0000-0000-000031590000}"/>
    <cellStyle name="Normal 265 7" xfId="22867" xr:uid="{00000000-0005-0000-0000-000032590000}"/>
    <cellStyle name="Normal 266" xfId="22868" xr:uid="{00000000-0005-0000-0000-000033590000}"/>
    <cellStyle name="Normal 266 2" xfId="22869" xr:uid="{00000000-0005-0000-0000-000034590000}"/>
    <cellStyle name="Normal 266 2 2" xfId="22870" xr:uid="{00000000-0005-0000-0000-000035590000}"/>
    <cellStyle name="Normal 266 2 2 2" xfId="22871" xr:uid="{00000000-0005-0000-0000-000036590000}"/>
    <cellStyle name="Normal 266 2 3" xfId="22872" xr:uid="{00000000-0005-0000-0000-000037590000}"/>
    <cellStyle name="Normal 266 2 3 2" xfId="22873" xr:uid="{00000000-0005-0000-0000-000038590000}"/>
    <cellStyle name="Normal 266 2 3 2 2" xfId="22874" xr:uid="{00000000-0005-0000-0000-000039590000}"/>
    <cellStyle name="Normal 266 2 3 3" xfId="22875" xr:uid="{00000000-0005-0000-0000-00003A590000}"/>
    <cellStyle name="Normal 266 2 4" xfId="22876" xr:uid="{00000000-0005-0000-0000-00003B590000}"/>
    <cellStyle name="Normal 266 2 4 2" xfId="22877" xr:uid="{00000000-0005-0000-0000-00003C590000}"/>
    <cellStyle name="Normal 266 2 4 2 2" xfId="22878" xr:uid="{00000000-0005-0000-0000-00003D590000}"/>
    <cellStyle name="Normal 266 2 4 3" xfId="22879" xr:uid="{00000000-0005-0000-0000-00003E590000}"/>
    <cellStyle name="Normal 266 2 5" xfId="22880" xr:uid="{00000000-0005-0000-0000-00003F590000}"/>
    <cellStyle name="Normal 266 3" xfId="22881" xr:uid="{00000000-0005-0000-0000-000040590000}"/>
    <cellStyle name="Normal 266 3 2" xfId="22882" xr:uid="{00000000-0005-0000-0000-000041590000}"/>
    <cellStyle name="Normal 266 3 2 2" xfId="22883" xr:uid="{00000000-0005-0000-0000-000042590000}"/>
    <cellStyle name="Normal 266 3 2 2 2" xfId="22884" xr:uid="{00000000-0005-0000-0000-000043590000}"/>
    <cellStyle name="Normal 266 3 2 3" xfId="22885" xr:uid="{00000000-0005-0000-0000-000044590000}"/>
    <cellStyle name="Normal 266 3 2 3 2" xfId="22886" xr:uid="{00000000-0005-0000-0000-000045590000}"/>
    <cellStyle name="Normal 266 3 2 3 2 2" xfId="22887" xr:uid="{00000000-0005-0000-0000-000046590000}"/>
    <cellStyle name="Normal 266 3 2 3 3" xfId="22888" xr:uid="{00000000-0005-0000-0000-000047590000}"/>
    <cellStyle name="Normal 266 3 2 4" xfId="22889" xr:uid="{00000000-0005-0000-0000-000048590000}"/>
    <cellStyle name="Normal 266 3 3" xfId="22890" xr:uid="{00000000-0005-0000-0000-000049590000}"/>
    <cellStyle name="Normal 266 3 3 2" xfId="22891" xr:uid="{00000000-0005-0000-0000-00004A590000}"/>
    <cellStyle name="Normal 266 3 3 2 2" xfId="22892" xr:uid="{00000000-0005-0000-0000-00004B590000}"/>
    <cellStyle name="Normal 266 3 3 3" xfId="22893" xr:uid="{00000000-0005-0000-0000-00004C590000}"/>
    <cellStyle name="Normal 266 3 4" xfId="22894" xr:uid="{00000000-0005-0000-0000-00004D590000}"/>
    <cellStyle name="Normal 266 3 4 2" xfId="22895" xr:uid="{00000000-0005-0000-0000-00004E590000}"/>
    <cellStyle name="Normal 266 3 4 2 2" xfId="22896" xr:uid="{00000000-0005-0000-0000-00004F590000}"/>
    <cellStyle name="Normal 266 3 4 3" xfId="22897" xr:uid="{00000000-0005-0000-0000-000050590000}"/>
    <cellStyle name="Normal 266 3 5" xfId="22898" xr:uid="{00000000-0005-0000-0000-000051590000}"/>
    <cellStyle name="Normal 266 3 5 2" xfId="22899" xr:uid="{00000000-0005-0000-0000-000052590000}"/>
    <cellStyle name="Normal 266 3 5 2 2" xfId="22900" xr:uid="{00000000-0005-0000-0000-000053590000}"/>
    <cellStyle name="Normal 266 3 5 3" xfId="22901" xr:uid="{00000000-0005-0000-0000-000054590000}"/>
    <cellStyle name="Normal 266 3 6" xfId="22902" xr:uid="{00000000-0005-0000-0000-000055590000}"/>
    <cellStyle name="Normal 266 4" xfId="22903" xr:uid="{00000000-0005-0000-0000-000056590000}"/>
    <cellStyle name="Normal 266 4 2" xfId="22904" xr:uid="{00000000-0005-0000-0000-000057590000}"/>
    <cellStyle name="Normal 266 4 2 2" xfId="22905" xr:uid="{00000000-0005-0000-0000-000058590000}"/>
    <cellStyle name="Normal 266 4 3" xfId="22906" xr:uid="{00000000-0005-0000-0000-000059590000}"/>
    <cellStyle name="Normal 266 5" xfId="22907" xr:uid="{00000000-0005-0000-0000-00005A590000}"/>
    <cellStyle name="Normal 266 5 2" xfId="22908" xr:uid="{00000000-0005-0000-0000-00005B590000}"/>
    <cellStyle name="Normal 266 5 2 2" xfId="22909" xr:uid="{00000000-0005-0000-0000-00005C590000}"/>
    <cellStyle name="Normal 266 5 3" xfId="22910" xr:uid="{00000000-0005-0000-0000-00005D590000}"/>
    <cellStyle name="Normal 266 6" xfId="22911" xr:uid="{00000000-0005-0000-0000-00005E590000}"/>
    <cellStyle name="Normal 266 6 2" xfId="22912" xr:uid="{00000000-0005-0000-0000-00005F590000}"/>
    <cellStyle name="Normal 266 6 2 2" xfId="22913" xr:uid="{00000000-0005-0000-0000-000060590000}"/>
    <cellStyle name="Normal 266 6 3" xfId="22914" xr:uid="{00000000-0005-0000-0000-000061590000}"/>
    <cellStyle name="Normal 266 7" xfId="22915" xr:uid="{00000000-0005-0000-0000-000062590000}"/>
    <cellStyle name="Normal 267" xfId="22916" xr:uid="{00000000-0005-0000-0000-000063590000}"/>
    <cellStyle name="Normal 267 2" xfId="22917" xr:uid="{00000000-0005-0000-0000-000064590000}"/>
    <cellStyle name="Normal 267 2 2" xfId="22918" xr:uid="{00000000-0005-0000-0000-000065590000}"/>
    <cellStyle name="Normal 267 2 2 2" xfId="22919" xr:uid="{00000000-0005-0000-0000-000066590000}"/>
    <cellStyle name="Normal 267 2 3" xfId="22920" xr:uid="{00000000-0005-0000-0000-000067590000}"/>
    <cellStyle name="Normal 267 2 3 2" xfId="22921" xr:uid="{00000000-0005-0000-0000-000068590000}"/>
    <cellStyle name="Normal 267 2 3 2 2" xfId="22922" xr:uid="{00000000-0005-0000-0000-000069590000}"/>
    <cellStyle name="Normal 267 2 3 3" xfId="22923" xr:uid="{00000000-0005-0000-0000-00006A590000}"/>
    <cellStyle name="Normal 267 2 4" xfId="22924" xr:uid="{00000000-0005-0000-0000-00006B590000}"/>
    <cellStyle name="Normal 267 2 4 2" xfId="22925" xr:uid="{00000000-0005-0000-0000-00006C590000}"/>
    <cellStyle name="Normal 267 2 4 2 2" xfId="22926" xr:uid="{00000000-0005-0000-0000-00006D590000}"/>
    <cellStyle name="Normal 267 2 4 3" xfId="22927" xr:uid="{00000000-0005-0000-0000-00006E590000}"/>
    <cellStyle name="Normal 267 2 5" xfId="22928" xr:uid="{00000000-0005-0000-0000-00006F590000}"/>
    <cellStyle name="Normal 267 3" xfId="22929" xr:uid="{00000000-0005-0000-0000-000070590000}"/>
    <cellStyle name="Normal 267 3 2" xfId="22930" xr:uid="{00000000-0005-0000-0000-000071590000}"/>
    <cellStyle name="Normal 267 3 2 2" xfId="22931" xr:uid="{00000000-0005-0000-0000-000072590000}"/>
    <cellStyle name="Normal 267 3 2 2 2" xfId="22932" xr:uid="{00000000-0005-0000-0000-000073590000}"/>
    <cellStyle name="Normal 267 3 2 3" xfId="22933" xr:uid="{00000000-0005-0000-0000-000074590000}"/>
    <cellStyle name="Normal 267 3 2 3 2" xfId="22934" xr:uid="{00000000-0005-0000-0000-000075590000}"/>
    <cellStyle name="Normal 267 3 2 3 2 2" xfId="22935" xr:uid="{00000000-0005-0000-0000-000076590000}"/>
    <cellStyle name="Normal 267 3 2 3 3" xfId="22936" xr:uid="{00000000-0005-0000-0000-000077590000}"/>
    <cellStyle name="Normal 267 3 2 4" xfId="22937" xr:uid="{00000000-0005-0000-0000-000078590000}"/>
    <cellStyle name="Normal 267 3 3" xfId="22938" xr:uid="{00000000-0005-0000-0000-000079590000}"/>
    <cellStyle name="Normal 267 3 3 2" xfId="22939" xr:uid="{00000000-0005-0000-0000-00007A590000}"/>
    <cellStyle name="Normal 267 3 3 2 2" xfId="22940" xr:uid="{00000000-0005-0000-0000-00007B590000}"/>
    <cellStyle name="Normal 267 3 3 3" xfId="22941" xr:uid="{00000000-0005-0000-0000-00007C590000}"/>
    <cellStyle name="Normal 267 3 4" xfId="22942" xr:uid="{00000000-0005-0000-0000-00007D590000}"/>
    <cellStyle name="Normal 267 3 4 2" xfId="22943" xr:uid="{00000000-0005-0000-0000-00007E590000}"/>
    <cellStyle name="Normal 267 3 4 2 2" xfId="22944" xr:uid="{00000000-0005-0000-0000-00007F590000}"/>
    <cellStyle name="Normal 267 3 4 3" xfId="22945" xr:uid="{00000000-0005-0000-0000-000080590000}"/>
    <cellStyle name="Normal 267 3 5" xfId="22946" xr:uid="{00000000-0005-0000-0000-000081590000}"/>
    <cellStyle name="Normal 267 3 5 2" xfId="22947" xr:uid="{00000000-0005-0000-0000-000082590000}"/>
    <cellStyle name="Normal 267 3 5 2 2" xfId="22948" xr:uid="{00000000-0005-0000-0000-000083590000}"/>
    <cellStyle name="Normal 267 3 5 3" xfId="22949" xr:uid="{00000000-0005-0000-0000-000084590000}"/>
    <cellStyle name="Normal 267 3 6" xfId="22950" xr:uid="{00000000-0005-0000-0000-000085590000}"/>
    <cellStyle name="Normal 267 4" xfId="22951" xr:uid="{00000000-0005-0000-0000-000086590000}"/>
    <cellStyle name="Normal 267 4 2" xfId="22952" xr:uid="{00000000-0005-0000-0000-000087590000}"/>
    <cellStyle name="Normal 267 4 2 2" xfId="22953" xr:uid="{00000000-0005-0000-0000-000088590000}"/>
    <cellStyle name="Normal 267 4 3" xfId="22954" xr:uid="{00000000-0005-0000-0000-000089590000}"/>
    <cellStyle name="Normal 267 5" xfId="22955" xr:uid="{00000000-0005-0000-0000-00008A590000}"/>
    <cellStyle name="Normal 267 5 2" xfId="22956" xr:uid="{00000000-0005-0000-0000-00008B590000}"/>
    <cellStyle name="Normal 267 5 2 2" xfId="22957" xr:uid="{00000000-0005-0000-0000-00008C590000}"/>
    <cellStyle name="Normal 267 5 3" xfId="22958" xr:uid="{00000000-0005-0000-0000-00008D590000}"/>
    <cellStyle name="Normal 267 6" xfId="22959" xr:uid="{00000000-0005-0000-0000-00008E590000}"/>
    <cellStyle name="Normal 267 6 2" xfId="22960" xr:uid="{00000000-0005-0000-0000-00008F590000}"/>
    <cellStyle name="Normal 267 6 2 2" xfId="22961" xr:uid="{00000000-0005-0000-0000-000090590000}"/>
    <cellStyle name="Normal 267 6 3" xfId="22962" xr:uid="{00000000-0005-0000-0000-000091590000}"/>
    <cellStyle name="Normal 267 7" xfId="22963" xr:uid="{00000000-0005-0000-0000-000092590000}"/>
    <cellStyle name="Normal 268" xfId="22964" xr:uid="{00000000-0005-0000-0000-000093590000}"/>
    <cellStyle name="Normal 268 2" xfId="22965" xr:uid="{00000000-0005-0000-0000-000094590000}"/>
    <cellStyle name="Normal 268 2 2" xfId="22966" xr:uid="{00000000-0005-0000-0000-000095590000}"/>
    <cellStyle name="Normal 268 2 2 2" xfId="22967" xr:uid="{00000000-0005-0000-0000-000096590000}"/>
    <cellStyle name="Normal 268 2 3" xfId="22968" xr:uid="{00000000-0005-0000-0000-000097590000}"/>
    <cellStyle name="Normal 268 2 3 2" xfId="22969" xr:uid="{00000000-0005-0000-0000-000098590000}"/>
    <cellStyle name="Normal 268 2 3 2 2" xfId="22970" xr:uid="{00000000-0005-0000-0000-000099590000}"/>
    <cellStyle name="Normal 268 2 3 3" xfId="22971" xr:uid="{00000000-0005-0000-0000-00009A590000}"/>
    <cellStyle name="Normal 268 2 4" xfId="22972" xr:uid="{00000000-0005-0000-0000-00009B590000}"/>
    <cellStyle name="Normal 268 2 4 2" xfId="22973" xr:uid="{00000000-0005-0000-0000-00009C590000}"/>
    <cellStyle name="Normal 268 2 4 2 2" xfId="22974" xr:uid="{00000000-0005-0000-0000-00009D590000}"/>
    <cellStyle name="Normal 268 2 4 3" xfId="22975" xr:uid="{00000000-0005-0000-0000-00009E590000}"/>
    <cellStyle name="Normal 268 2 5" xfId="22976" xr:uid="{00000000-0005-0000-0000-00009F590000}"/>
    <cellStyle name="Normal 268 3" xfId="22977" xr:uid="{00000000-0005-0000-0000-0000A0590000}"/>
    <cellStyle name="Normal 268 3 2" xfId="22978" xr:uid="{00000000-0005-0000-0000-0000A1590000}"/>
    <cellStyle name="Normal 268 3 2 2" xfId="22979" xr:uid="{00000000-0005-0000-0000-0000A2590000}"/>
    <cellStyle name="Normal 268 3 2 2 2" xfId="22980" xr:uid="{00000000-0005-0000-0000-0000A3590000}"/>
    <cellStyle name="Normal 268 3 2 3" xfId="22981" xr:uid="{00000000-0005-0000-0000-0000A4590000}"/>
    <cellStyle name="Normal 268 3 2 3 2" xfId="22982" xr:uid="{00000000-0005-0000-0000-0000A5590000}"/>
    <cellStyle name="Normal 268 3 2 3 2 2" xfId="22983" xr:uid="{00000000-0005-0000-0000-0000A6590000}"/>
    <cellStyle name="Normal 268 3 2 3 3" xfId="22984" xr:uid="{00000000-0005-0000-0000-0000A7590000}"/>
    <cellStyle name="Normal 268 3 2 4" xfId="22985" xr:uid="{00000000-0005-0000-0000-0000A8590000}"/>
    <cellStyle name="Normal 268 3 3" xfId="22986" xr:uid="{00000000-0005-0000-0000-0000A9590000}"/>
    <cellStyle name="Normal 268 3 3 2" xfId="22987" xr:uid="{00000000-0005-0000-0000-0000AA590000}"/>
    <cellStyle name="Normal 268 3 3 2 2" xfId="22988" xr:uid="{00000000-0005-0000-0000-0000AB590000}"/>
    <cellStyle name="Normal 268 3 3 3" xfId="22989" xr:uid="{00000000-0005-0000-0000-0000AC590000}"/>
    <cellStyle name="Normal 268 3 4" xfId="22990" xr:uid="{00000000-0005-0000-0000-0000AD590000}"/>
    <cellStyle name="Normal 268 3 4 2" xfId="22991" xr:uid="{00000000-0005-0000-0000-0000AE590000}"/>
    <cellStyle name="Normal 268 3 4 2 2" xfId="22992" xr:uid="{00000000-0005-0000-0000-0000AF590000}"/>
    <cellStyle name="Normal 268 3 4 3" xfId="22993" xr:uid="{00000000-0005-0000-0000-0000B0590000}"/>
    <cellStyle name="Normal 268 3 5" xfId="22994" xr:uid="{00000000-0005-0000-0000-0000B1590000}"/>
    <cellStyle name="Normal 268 3 5 2" xfId="22995" xr:uid="{00000000-0005-0000-0000-0000B2590000}"/>
    <cellStyle name="Normal 268 3 5 2 2" xfId="22996" xr:uid="{00000000-0005-0000-0000-0000B3590000}"/>
    <cellStyle name="Normal 268 3 5 3" xfId="22997" xr:uid="{00000000-0005-0000-0000-0000B4590000}"/>
    <cellStyle name="Normal 268 3 6" xfId="22998" xr:uid="{00000000-0005-0000-0000-0000B5590000}"/>
    <cellStyle name="Normal 268 4" xfId="22999" xr:uid="{00000000-0005-0000-0000-0000B6590000}"/>
    <cellStyle name="Normal 268 4 2" xfId="23000" xr:uid="{00000000-0005-0000-0000-0000B7590000}"/>
    <cellStyle name="Normal 268 4 2 2" xfId="23001" xr:uid="{00000000-0005-0000-0000-0000B8590000}"/>
    <cellStyle name="Normal 268 4 3" xfId="23002" xr:uid="{00000000-0005-0000-0000-0000B9590000}"/>
    <cellStyle name="Normal 268 5" xfId="23003" xr:uid="{00000000-0005-0000-0000-0000BA590000}"/>
    <cellStyle name="Normal 268 5 2" xfId="23004" xr:uid="{00000000-0005-0000-0000-0000BB590000}"/>
    <cellStyle name="Normal 268 5 2 2" xfId="23005" xr:uid="{00000000-0005-0000-0000-0000BC590000}"/>
    <cellStyle name="Normal 268 5 3" xfId="23006" xr:uid="{00000000-0005-0000-0000-0000BD590000}"/>
    <cellStyle name="Normal 268 6" xfId="23007" xr:uid="{00000000-0005-0000-0000-0000BE590000}"/>
    <cellStyle name="Normal 268 6 2" xfId="23008" xr:uid="{00000000-0005-0000-0000-0000BF590000}"/>
    <cellStyle name="Normal 268 6 2 2" xfId="23009" xr:uid="{00000000-0005-0000-0000-0000C0590000}"/>
    <cellStyle name="Normal 268 6 3" xfId="23010" xr:uid="{00000000-0005-0000-0000-0000C1590000}"/>
    <cellStyle name="Normal 268 7" xfId="23011" xr:uid="{00000000-0005-0000-0000-0000C2590000}"/>
    <cellStyle name="Normal 269" xfId="23012" xr:uid="{00000000-0005-0000-0000-0000C3590000}"/>
    <cellStyle name="Normal 269 2" xfId="23013" xr:uid="{00000000-0005-0000-0000-0000C4590000}"/>
    <cellStyle name="Normal 269 2 2" xfId="23014" xr:uid="{00000000-0005-0000-0000-0000C5590000}"/>
    <cellStyle name="Normal 269 2 2 2" xfId="23015" xr:uid="{00000000-0005-0000-0000-0000C6590000}"/>
    <cellStyle name="Normal 269 2 3" xfId="23016" xr:uid="{00000000-0005-0000-0000-0000C7590000}"/>
    <cellStyle name="Normal 269 2 3 2" xfId="23017" xr:uid="{00000000-0005-0000-0000-0000C8590000}"/>
    <cellStyle name="Normal 269 2 3 2 2" xfId="23018" xr:uid="{00000000-0005-0000-0000-0000C9590000}"/>
    <cellStyle name="Normal 269 2 3 3" xfId="23019" xr:uid="{00000000-0005-0000-0000-0000CA590000}"/>
    <cellStyle name="Normal 269 2 4" xfId="23020" xr:uid="{00000000-0005-0000-0000-0000CB590000}"/>
    <cellStyle name="Normal 269 2 4 2" xfId="23021" xr:uid="{00000000-0005-0000-0000-0000CC590000}"/>
    <cellStyle name="Normal 269 2 4 2 2" xfId="23022" xr:uid="{00000000-0005-0000-0000-0000CD590000}"/>
    <cellStyle name="Normal 269 2 4 3" xfId="23023" xr:uid="{00000000-0005-0000-0000-0000CE590000}"/>
    <cellStyle name="Normal 269 2 5" xfId="23024" xr:uid="{00000000-0005-0000-0000-0000CF590000}"/>
    <cellStyle name="Normal 269 3" xfId="23025" xr:uid="{00000000-0005-0000-0000-0000D0590000}"/>
    <cellStyle name="Normal 269 3 2" xfId="23026" xr:uid="{00000000-0005-0000-0000-0000D1590000}"/>
    <cellStyle name="Normal 269 3 2 2" xfId="23027" xr:uid="{00000000-0005-0000-0000-0000D2590000}"/>
    <cellStyle name="Normal 269 3 2 2 2" xfId="23028" xr:uid="{00000000-0005-0000-0000-0000D3590000}"/>
    <cellStyle name="Normal 269 3 2 3" xfId="23029" xr:uid="{00000000-0005-0000-0000-0000D4590000}"/>
    <cellStyle name="Normal 269 3 2 3 2" xfId="23030" xr:uid="{00000000-0005-0000-0000-0000D5590000}"/>
    <cellStyle name="Normal 269 3 2 3 2 2" xfId="23031" xr:uid="{00000000-0005-0000-0000-0000D6590000}"/>
    <cellStyle name="Normal 269 3 2 3 3" xfId="23032" xr:uid="{00000000-0005-0000-0000-0000D7590000}"/>
    <cellStyle name="Normal 269 3 2 4" xfId="23033" xr:uid="{00000000-0005-0000-0000-0000D8590000}"/>
    <cellStyle name="Normal 269 3 3" xfId="23034" xr:uid="{00000000-0005-0000-0000-0000D9590000}"/>
    <cellStyle name="Normal 269 3 3 2" xfId="23035" xr:uid="{00000000-0005-0000-0000-0000DA590000}"/>
    <cellStyle name="Normal 269 3 3 2 2" xfId="23036" xr:uid="{00000000-0005-0000-0000-0000DB590000}"/>
    <cellStyle name="Normal 269 3 3 3" xfId="23037" xr:uid="{00000000-0005-0000-0000-0000DC590000}"/>
    <cellStyle name="Normal 269 3 4" xfId="23038" xr:uid="{00000000-0005-0000-0000-0000DD590000}"/>
    <cellStyle name="Normal 269 3 4 2" xfId="23039" xr:uid="{00000000-0005-0000-0000-0000DE590000}"/>
    <cellStyle name="Normal 269 3 4 2 2" xfId="23040" xr:uid="{00000000-0005-0000-0000-0000DF590000}"/>
    <cellStyle name="Normal 269 3 4 3" xfId="23041" xr:uid="{00000000-0005-0000-0000-0000E0590000}"/>
    <cellStyle name="Normal 269 3 5" xfId="23042" xr:uid="{00000000-0005-0000-0000-0000E1590000}"/>
    <cellStyle name="Normal 269 3 5 2" xfId="23043" xr:uid="{00000000-0005-0000-0000-0000E2590000}"/>
    <cellStyle name="Normal 269 3 5 2 2" xfId="23044" xr:uid="{00000000-0005-0000-0000-0000E3590000}"/>
    <cellStyle name="Normal 269 3 5 3" xfId="23045" xr:uid="{00000000-0005-0000-0000-0000E4590000}"/>
    <cellStyle name="Normal 269 3 6" xfId="23046" xr:uid="{00000000-0005-0000-0000-0000E5590000}"/>
    <cellStyle name="Normal 269 4" xfId="23047" xr:uid="{00000000-0005-0000-0000-0000E6590000}"/>
    <cellStyle name="Normal 269 4 2" xfId="23048" xr:uid="{00000000-0005-0000-0000-0000E7590000}"/>
    <cellStyle name="Normal 269 4 2 2" xfId="23049" xr:uid="{00000000-0005-0000-0000-0000E8590000}"/>
    <cellStyle name="Normal 269 4 3" xfId="23050" xr:uid="{00000000-0005-0000-0000-0000E9590000}"/>
    <cellStyle name="Normal 269 5" xfId="23051" xr:uid="{00000000-0005-0000-0000-0000EA590000}"/>
    <cellStyle name="Normal 269 5 2" xfId="23052" xr:uid="{00000000-0005-0000-0000-0000EB590000}"/>
    <cellStyle name="Normal 269 5 2 2" xfId="23053" xr:uid="{00000000-0005-0000-0000-0000EC590000}"/>
    <cellStyle name="Normal 269 5 3" xfId="23054" xr:uid="{00000000-0005-0000-0000-0000ED590000}"/>
    <cellStyle name="Normal 269 6" xfId="23055" xr:uid="{00000000-0005-0000-0000-0000EE590000}"/>
    <cellStyle name="Normal 269 6 2" xfId="23056" xr:uid="{00000000-0005-0000-0000-0000EF590000}"/>
    <cellStyle name="Normal 269 6 2 2" xfId="23057" xr:uid="{00000000-0005-0000-0000-0000F0590000}"/>
    <cellStyle name="Normal 269 6 3" xfId="23058" xr:uid="{00000000-0005-0000-0000-0000F1590000}"/>
    <cellStyle name="Normal 269 7" xfId="23059" xr:uid="{00000000-0005-0000-0000-0000F2590000}"/>
    <cellStyle name="Normal 27" xfId="23060" xr:uid="{00000000-0005-0000-0000-0000F3590000}"/>
    <cellStyle name="Normal 27 2" xfId="23061" xr:uid="{00000000-0005-0000-0000-0000F4590000}"/>
    <cellStyle name="Normal 27 2 2" xfId="23062" xr:uid="{00000000-0005-0000-0000-0000F5590000}"/>
    <cellStyle name="Normal 27 2 2 2" xfId="23063" xr:uid="{00000000-0005-0000-0000-0000F6590000}"/>
    <cellStyle name="Normal 27 2 2 2 2" xfId="23064" xr:uid="{00000000-0005-0000-0000-0000F7590000}"/>
    <cellStyle name="Normal 27 2 2 3" xfId="23065" xr:uid="{00000000-0005-0000-0000-0000F8590000}"/>
    <cellStyle name="Normal 27 2 2 3 2" xfId="23066" xr:uid="{00000000-0005-0000-0000-0000F9590000}"/>
    <cellStyle name="Normal 27 2 2 3 2 2" xfId="23067" xr:uid="{00000000-0005-0000-0000-0000FA590000}"/>
    <cellStyle name="Normal 27 2 2 3 3" xfId="23068" xr:uid="{00000000-0005-0000-0000-0000FB590000}"/>
    <cellStyle name="Normal 27 2 2 4" xfId="23069" xr:uid="{00000000-0005-0000-0000-0000FC590000}"/>
    <cellStyle name="Normal 27 2 2 4 2" xfId="23070" xr:uid="{00000000-0005-0000-0000-0000FD590000}"/>
    <cellStyle name="Normal 27 2 2 4 2 2" xfId="23071" xr:uid="{00000000-0005-0000-0000-0000FE590000}"/>
    <cellStyle name="Normal 27 2 2 4 3" xfId="23072" xr:uid="{00000000-0005-0000-0000-0000FF590000}"/>
    <cellStyle name="Normal 27 2 2 5" xfId="23073" xr:uid="{00000000-0005-0000-0000-0000005A0000}"/>
    <cellStyle name="Normal 27 2 3" xfId="23074" xr:uid="{00000000-0005-0000-0000-0000015A0000}"/>
    <cellStyle name="Normal 27 2 3 2" xfId="23075" xr:uid="{00000000-0005-0000-0000-0000025A0000}"/>
    <cellStyle name="Normal 27 2 3 2 2" xfId="23076" xr:uid="{00000000-0005-0000-0000-0000035A0000}"/>
    <cellStyle name="Normal 27 2 3 3" xfId="23077" xr:uid="{00000000-0005-0000-0000-0000045A0000}"/>
    <cellStyle name="Normal 27 2 4" xfId="23078" xr:uid="{00000000-0005-0000-0000-0000055A0000}"/>
    <cellStyle name="Normal 27 2 4 2" xfId="23079" xr:uid="{00000000-0005-0000-0000-0000065A0000}"/>
    <cellStyle name="Normal 27 2 4 2 2" xfId="23080" xr:uid="{00000000-0005-0000-0000-0000075A0000}"/>
    <cellStyle name="Normal 27 2 4 3" xfId="23081" xr:uid="{00000000-0005-0000-0000-0000085A0000}"/>
    <cellStyle name="Normal 27 2 5" xfId="23082" xr:uid="{00000000-0005-0000-0000-0000095A0000}"/>
    <cellStyle name="Normal 27 2 5 2" xfId="23083" xr:uid="{00000000-0005-0000-0000-00000A5A0000}"/>
    <cellStyle name="Normal 27 2 5 2 2" xfId="23084" xr:uid="{00000000-0005-0000-0000-00000B5A0000}"/>
    <cellStyle name="Normal 27 2 5 3" xfId="23085" xr:uid="{00000000-0005-0000-0000-00000C5A0000}"/>
    <cellStyle name="Normal 27 2 6" xfId="23086" xr:uid="{00000000-0005-0000-0000-00000D5A0000}"/>
    <cellStyle name="Normal 27 3" xfId="23087" xr:uid="{00000000-0005-0000-0000-00000E5A0000}"/>
    <cellStyle name="Normal 27 3 2" xfId="23088" xr:uid="{00000000-0005-0000-0000-00000F5A0000}"/>
    <cellStyle name="Normal 27 3 2 2" xfId="23089" xr:uid="{00000000-0005-0000-0000-0000105A0000}"/>
    <cellStyle name="Normal 27 3 3" xfId="23090" xr:uid="{00000000-0005-0000-0000-0000115A0000}"/>
    <cellStyle name="Normal 27 3 3 2" xfId="23091" xr:uid="{00000000-0005-0000-0000-0000125A0000}"/>
    <cellStyle name="Normal 27 3 3 2 2" xfId="23092" xr:uid="{00000000-0005-0000-0000-0000135A0000}"/>
    <cellStyle name="Normal 27 3 3 3" xfId="23093" xr:uid="{00000000-0005-0000-0000-0000145A0000}"/>
    <cellStyle name="Normal 27 3 4" xfId="23094" xr:uid="{00000000-0005-0000-0000-0000155A0000}"/>
    <cellStyle name="Normal 27 3 4 2" xfId="23095" xr:uid="{00000000-0005-0000-0000-0000165A0000}"/>
    <cellStyle name="Normal 27 3 4 2 2" xfId="23096" xr:uid="{00000000-0005-0000-0000-0000175A0000}"/>
    <cellStyle name="Normal 27 3 4 3" xfId="23097" xr:uid="{00000000-0005-0000-0000-0000185A0000}"/>
    <cellStyle name="Normal 27 3 5" xfId="23098" xr:uid="{00000000-0005-0000-0000-0000195A0000}"/>
    <cellStyle name="Normal 27 4" xfId="23099" xr:uid="{00000000-0005-0000-0000-00001A5A0000}"/>
    <cellStyle name="Normal 27 4 2" xfId="23100" xr:uid="{00000000-0005-0000-0000-00001B5A0000}"/>
    <cellStyle name="Normal 27 4 2 2" xfId="23101" xr:uid="{00000000-0005-0000-0000-00001C5A0000}"/>
    <cellStyle name="Normal 27 4 3" xfId="23102" xr:uid="{00000000-0005-0000-0000-00001D5A0000}"/>
    <cellStyle name="Normal 27 4 3 2" xfId="23103" xr:uid="{00000000-0005-0000-0000-00001E5A0000}"/>
    <cellStyle name="Normal 27 4 3 2 2" xfId="23104" xr:uid="{00000000-0005-0000-0000-00001F5A0000}"/>
    <cellStyle name="Normal 27 4 3 3" xfId="23105" xr:uid="{00000000-0005-0000-0000-0000205A0000}"/>
    <cellStyle name="Normal 27 4 4" xfId="23106" xr:uid="{00000000-0005-0000-0000-0000215A0000}"/>
    <cellStyle name="Normal 27 4 4 2" xfId="23107" xr:uid="{00000000-0005-0000-0000-0000225A0000}"/>
    <cellStyle name="Normal 27 4 4 2 2" xfId="23108" xr:uid="{00000000-0005-0000-0000-0000235A0000}"/>
    <cellStyle name="Normal 27 4 4 3" xfId="23109" xr:uid="{00000000-0005-0000-0000-0000245A0000}"/>
    <cellStyle name="Normal 27 4 5" xfId="23110" xr:uid="{00000000-0005-0000-0000-0000255A0000}"/>
    <cellStyle name="Normal 27 5" xfId="23111" xr:uid="{00000000-0005-0000-0000-0000265A0000}"/>
    <cellStyle name="Normal 27 5 2" xfId="23112" xr:uid="{00000000-0005-0000-0000-0000275A0000}"/>
    <cellStyle name="Normal 27 5 2 2" xfId="23113" xr:uid="{00000000-0005-0000-0000-0000285A0000}"/>
    <cellStyle name="Normal 27 5 3" xfId="23114" xr:uid="{00000000-0005-0000-0000-0000295A0000}"/>
    <cellStyle name="Normal 27 6" xfId="23115" xr:uid="{00000000-0005-0000-0000-00002A5A0000}"/>
    <cellStyle name="Normal 27 6 2" xfId="23116" xr:uid="{00000000-0005-0000-0000-00002B5A0000}"/>
    <cellStyle name="Normal 27 6 2 2" xfId="23117" xr:uid="{00000000-0005-0000-0000-00002C5A0000}"/>
    <cellStyle name="Normal 27 6 3" xfId="23118" xr:uid="{00000000-0005-0000-0000-00002D5A0000}"/>
    <cellStyle name="Normal 27 7" xfId="23119" xr:uid="{00000000-0005-0000-0000-00002E5A0000}"/>
    <cellStyle name="Normal 27 7 2" xfId="23120" xr:uid="{00000000-0005-0000-0000-00002F5A0000}"/>
    <cellStyle name="Normal 27 7 2 2" xfId="23121" xr:uid="{00000000-0005-0000-0000-0000305A0000}"/>
    <cellStyle name="Normal 27 7 3" xfId="23122" xr:uid="{00000000-0005-0000-0000-0000315A0000}"/>
    <cellStyle name="Normal 27 8" xfId="23123" xr:uid="{00000000-0005-0000-0000-0000325A0000}"/>
    <cellStyle name="Normal 270" xfId="23124" xr:uid="{00000000-0005-0000-0000-0000335A0000}"/>
    <cellStyle name="Normal 270 2" xfId="23125" xr:uid="{00000000-0005-0000-0000-0000345A0000}"/>
    <cellStyle name="Normal 270 2 2" xfId="23126" xr:uid="{00000000-0005-0000-0000-0000355A0000}"/>
    <cellStyle name="Normal 270 2 2 2" xfId="23127" xr:uid="{00000000-0005-0000-0000-0000365A0000}"/>
    <cellStyle name="Normal 270 2 3" xfId="23128" xr:uid="{00000000-0005-0000-0000-0000375A0000}"/>
    <cellStyle name="Normal 270 2 3 2" xfId="23129" xr:uid="{00000000-0005-0000-0000-0000385A0000}"/>
    <cellStyle name="Normal 270 2 3 2 2" xfId="23130" xr:uid="{00000000-0005-0000-0000-0000395A0000}"/>
    <cellStyle name="Normal 270 2 3 3" xfId="23131" xr:uid="{00000000-0005-0000-0000-00003A5A0000}"/>
    <cellStyle name="Normal 270 2 4" xfId="23132" xr:uid="{00000000-0005-0000-0000-00003B5A0000}"/>
    <cellStyle name="Normal 270 2 4 2" xfId="23133" xr:uid="{00000000-0005-0000-0000-00003C5A0000}"/>
    <cellStyle name="Normal 270 2 4 2 2" xfId="23134" xr:uid="{00000000-0005-0000-0000-00003D5A0000}"/>
    <cellStyle name="Normal 270 2 4 3" xfId="23135" xr:uid="{00000000-0005-0000-0000-00003E5A0000}"/>
    <cellStyle name="Normal 270 2 5" xfId="23136" xr:uid="{00000000-0005-0000-0000-00003F5A0000}"/>
    <cellStyle name="Normal 270 3" xfId="23137" xr:uid="{00000000-0005-0000-0000-0000405A0000}"/>
    <cellStyle name="Normal 270 3 2" xfId="23138" xr:uid="{00000000-0005-0000-0000-0000415A0000}"/>
    <cellStyle name="Normal 270 3 2 2" xfId="23139" xr:uid="{00000000-0005-0000-0000-0000425A0000}"/>
    <cellStyle name="Normal 270 3 2 2 2" xfId="23140" xr:uid="{00000000-0005-0000-0000-0000435A0000}"/>
    <cellStyle name="Normal 270 3 2 3" xfId="23141" xr:uid="{00000000-0005-0000-0000-0000445A0000}"/>
    <cellStyle name="Normal 270 3 2 3 2" xfId="23142" xr:uid="{00000000-0005-0000-0000-0000455A0000}"/>
    <cellStyle name="Normal 270 3 2 3 2 2" xfId="23143" xr:uid="{00000000-0005-0000-0000-0000465A0000}"/>
    <cellStyle name="Normal 270 3 2 3 3" xfId="23144" xr:uid="{00000000-0005-0000-0000-0000475A0000}"/>
    <cellStyle name="Normal 270 3 2 4" xfId="23145" xr:uid="{00000000-0005-0000-0000-0000485A0000}"/>
    <cellStyle name="Normal 270 3 3" xfId="23146" xr:uid="{00000000-0005-0000-0000-0000495A0000}"/>
    <cellStyle name="Normal 270 3 3 2" xfId="23147" xr:uid="{00000000-0005-0000-0000-00004A5A0000}"/>
    <cellStyle name="Normal 270 3 3 2 2" xfId="23148" xr:uid="{00000000-0005-0000-0000-00004B5A0000}"/>
    <cellStyle name="Normal 270 3 3 3" xfId="23149" xr:uid="{00000000-0005-0000-0000-00004C5A0000}"/>
    <cellStyle name="Normal 270 3 4" xfId="23150" xr:uid="{00000000-0005-0000-0000-00004D5A0000}"/>
    <cellStyle name="Normal 270 3 4 2" xfId="23151" xr:uid="{00000000-0005-0000-0000-00004E5A0000}"/>
    <cellStyle name="Normal 270 3 4 2 2" xfId="23152" xr:uid="{00000000-0005-0000-0000-00004F5A0000}"/>
    <cellStyle name="Normal 270 3 4 3" xfId="23153" xr:uid="{00000000-0005-0000-0000-0000505A0000}"/>
    <cellStyle name="Normal 270 3 5" xfId="23154" xr:uid="{00000000-0005-0000-0000-0000515A0000}"/>
    <cellStyle name="Normal 270 3 5 2" xfId="23155" xr:uid="{00000000-0005-0000-0000-0000525A0000}"/>
    <cellStyle name="Normal 270 3 5 2 2" xfId="23156" xr:uid="{00000000-0005-0000-0000-0000535A0000}"/>
    <cellStyle name="Normal 270 3 5 3" xfId="23157" xr:uid="{00000000-0005-0000-0000-0000545A0000}"/>
    <cellStyle name="Normal 270 3 6" xfId="23158" xr:uid="{00000000-0005-0000-0000-0000555A0000}"/>
    <cellStyle name="Normal 270 4" xfId="23159" xr:uid="{00000000-0005-0000-0000-0000565A0000}"/>
    <cellStyle name="Normal 270 4 2" xfId="23160" xr:uid="{00000000-0005-0000-0000-0000575A0000}"/>
    <cellStyle name="Normal 270 4 2 2" xfId="23161" xr:uid="{00000000-0005-0000-0000-0000585A0000}"/>
    <cellStyle name="Normal 270 4 3" xfId="23162" xr:uid="{00000000-0005-0000-0000-0000595A0000}"/>
    <cellStyle name="Normal 270 5" xfId="23163" xr:uid="{00000000-0005-0000-0000-00005A5A0000}"/>
    <cellStyle name="Normal 270 5 2" xfId="23164" xr:uid="{00000000-0005-0000-0000-00005B5A0000}"/>
    <cellStyle name="Normal 270 5 2 2" xfId="23165" xr:uid="{00000000-0005-0000-0000-00005C5A0000}"/>
    <cellStyle name="Normal 270 5 3" xfId="23166" xr:uid="{00000000-0005-0000-0000-00005D5A0000}"/>
    <cellStyle name="Normal 270 6" xfId="23167" xr:uid="{00000000-0005-0000-0000-00005E5A0000}"/>
    <cellStyle name="Normal 270 6 2" xfId="23168" xr:uid="{00000000-0005-0000-0000-00005F5A0000}"/>
    <cellStyle name="Normal 270 6 2 2" xfId="23169" xr:uid="{00000000-0005-0000-0000-0000605A0000}"/>
    <cellStyle name="Normal 270 6 3" xfId="23170" xr:uid="{00000000-0005-0000-0000-0000615A0000}"/>
    <cellStyle name="Normal 270 7" xfId="23171" xr:uid="{00000000-0005-0000-0000-0000625A0000}"/>
    <cellStyle name="Normal 271" xfId="23172" xr:uid="{00000000-0005-0000-0000-0000635A0000}"/>
    <cellStyle name="Normal 271 2" xfId="23173" xr:uid="{00000000-0005-0000-0000-0000645A0000}"/>
    <cellStyle name="Normal 271 2 2" xfId="23174" xr:uid="{00000000-0005-0000-0000-0000655A0000}"/>
    <cellStyle name="Normal 271 2 2 2" xfId="23175" xr:uid="{00000000-0005-0000-0000-0000665A0000}"/>
    <cellStyle name="Normal 271 2 3" xfId="23176" xr:uid="{00000000-0005-0000-0000-0000675A0000}"/>
    <cellStyle name="Normal 271 2 3 2" xfId="23177" xr:uid="{00000000-0005-0000-0000-0000685A0000}"/>
    <cellStyle name="Normal 271 2 3 2 2" xfId="23178" xr:uid="{00000000-0005-0000-0000-0000695A0000}"/>
    <cellStyle name="Normal 271 2 3 3" xfId="23179" xr:uid="{00000000-0005-0000-0000-00006A5A0000}"/>
    <cellStyle name="Normal 271 2 4" xfId="23180" xr:uid="{00000000-0005-0000-0000-00006B5A0000}"/>
    <cellStyle name="Normal 271 2 4 2" xfId="23181" xr:uid="{00000000-0005-0000-0000-00006C5A0000}"/>
    <cellStyle name="Normal 271 2 4 2 2" xfId="23182" xr:uid="{00000000-0005-0000-0000-00006D5A0000}"/>
    <cellStyle name="Normal 271 2 4 3" xfId="23183" xr:uid="{00000000-0005-0000-0000-00006E5A0000}"/>
    <cellStyle name="Normal 271 2 5" xfId="23184" xr:uid="{00000000-0005-0000-0000-00006F5A0000}"/>
    <cellStyle name="Normal 271 3" xfId="23185" xr:uid="{00000000-0005-0000-0000-0000705A0000}"/>
    <cellStyle name="Normal 271 3 2" xfId="23186" xr:uid="{00000000-0005-0000-0000-0000715A0000}"/>
    <cellStyle name="Normal 271 3 2 2" xfId="23187" xr:uid="{00000000-0005-0000-0000-0000725A0000}"/>
    <cellStyle name="Normal 271 3 2 2 2" xfId="23188" xr:uid="{00000000-0005-0000-0000-0000735A0000}"/>
    <cellStyle name="Normal 271 3 2 3" xfId="23189" xr:uid="{00000000-0005-0000-0000-0000745A0000}"/>
    <cellStyle name="Normal 271 3 2 3 2" xfId="23190" xr:uid="{00000000-0005-0000-0000-0000755A0000}"/>
    <cellStyle name="Normal 271 3 2 3 2 2" xfId="23191" xr:uid="{00000000-0005-0000-0000-0000765A0000}"/>
    <cellStyle name="Normal 271 3 2 3 3" xfId="23192" xr:uid="{00000000-0005-0000-0000-0000775A0000}"/>
    <cellStyle name="Normal 271 3 2 4" xfId="23193" xr:uid="{00000000-0005-0000-0000-0000785A0000}"/>
    <cellStyle name="Normal 271 3 3" xfId="23194" xr:uid="{00000000-0005-0000-0000-0000795A0000}"/>
    <cellStyle name="Normal 271 3 3 2" xfId="23195" xr:uid="{00000000-0005-0000-0000-00007A5A0000}"/>
    <cellStyle name="Normal 271 3 3 2 2" xfId="23196" xr:uid="{00000000-0005-0000-0000-00007B5A0000}"/>
    <cellStyle name="Normal 271 3 3 3" xfId="23197" xr:uid="{00000000-0005-0000-0000-00007C5A0000}"/>
    <cellStyle name="Normal 271 3 4" xfId="23198" xr:uid="{00000000-0005-0000-0000-00007D5A0000}"/>
    <cellStyle name="Normal 271 3 4 2" xfId="23199" xr:uid="{00000000-0005-0000-0000-00007E5A0000}"/>
    <cellStyle name="Normal 271 3 4 2 2" xfId="23200" xr:uid="{00000000-0005-0000-0000-00007F5A0000}"/>
    <cellStyle name="Normal 271 3 4 3" xfId="23201" xr:uid="{00000000-0005-0000-0000-0000805A0000}"/>
    <cellStyle name="Normal 271 3 5" xfId="23202" xr:uid="{00000000-0005-0000-0000-0000815A0000}"/>
    <cellStyle name="Normal 271 3 5 2" xfId="23203" xr:uid="{00000000-0005-0000-0000-0000825A0000}"/>
    <cellStyle name="Normal 271 3 5 2 2" xfId="23204" xr:uid="{00000000-0005-0000-0000-0000835A0000}"/>
    <cellStyle name="Normal 271 3 5 3" xfId="23205" xr:uid="{00000000-0005-0000-0000-0000845A0000}"/>
    <cellStyle name="Normal 271 3 6" xfId="23206" xr:uid="{00000000-0005-0000-0000-0000855A0000}"/>
    <cellStyle name="Normal 271 4" xfId="23207" xr:uid="{00000000-0005-0000-0000-0000865A0000}"/>
    <cellStyle name="Normal 271 4 2" xfId="23208" xr:uid="{00000000-0005-0000-0000-0000875A0000}"/>
    <cellStyle name="Normal 271 4 2 2" xfId="23209" xr:uid="{00000000-0005-0000-0000-0000885A0000}"/>
    <cellStyle name="Normal 271 4 3" xfId="23210" xr:uid="{00000000-0005-0000-0000-0000895A0000}"/>
    <cellStyle name="Normal 271 5" xfId="23211" xr:uid="{00000000-0005-0000-0000-00008A5A0000}"/>
    <cellStyle name="Normal 271 5 2" xfId="23212" xr:uid="{00000000-0005-0000-0000-00008B5A0000}"/>
    <cellStyle name="Normal 271 5 2 2" xfId="23213" xr:uid="{00000000-0005-0000-0000-00008C5A0000}"/>
    <cellStyle name="Normal 271 5 3" xfId="23214" xr:uid="{00000000-0005-0000-0000-00008D5A0000}"/>
    <cellStyle name="Normal 271 6" xfId="23215" xr:uid="{00000000-0005-0000-0000-00008E5A0000}"/>
    <cellStyle name="Normal 271 6 2" xfId="23216" xr:uid="{00000000-0005-0000-0000-00008F5A0000}"/>
    <cellStyle name="Normal 271 6 2 2" xfId="23217" xr:uid="{00000000-0005-0000-0000-0000905A0000}"/>
    <cellStyle name="Normal 271 6 3" xfId="23218" xr:uid="{00000000-0005-0000-0000-0000915A0000}"/>
    <cellStyle name="Normal 271 7" xfId="23219" xr:uid="{00000000-0005-0000-0000-0000925A0000}"/>
    <cellStyle name="Normal 272" xfId="23220" xr:uid="{00000000-0005-0000-0000-0000935A0000}"/>
    <cellStyle name="Normal 272 2" xfId="23221" xr:uid="{00000000-0005-0000-0000-0000945A0000}"/>
    <cellStyle name="Normal 272 2 2" xfId="23222" xr:uid="{00000000-0005-0000-0000-0000955A0000}"/>
    <cellStyle name="Normal 272 2 2 2" xfId="23223" xr:uid="{00000000-0005-0000-0000-0000965A0000}"/>
    <cellStyle name="Normal 272 2 3" xfId="23224" xr:uid="{00000000-0005-0000-0000-0000975A0000}"/>
    <cellStyle name="Normal 272 2 3 2" xfId="23225" xr:uid="{00000000-0005-0000-0000-0000985A0000}"/>
    <cellStyle name="Normal 272 2 3 2 2" xfId="23226" xr:uid="{00000000-0005-0000-0000-0000995A0000}"/>
    <cellStyle name="Normal 272 2 3 3" xfId="23227" xr:uid="{00000000-0005-0000-0000-00009A5A0000}"/>
    <cellStyle name="Normal 272 2 4" xfId="23228" xr:uid="{00000000-0005-0000-0000-00009B5A0000}"/>
    <cellStyle name="Normal 272 2 4 2" xfId="23229" xr:uid="{00000000-0005-0000-0000-00009C5A0000}"/>
    <cellStyle name="Normal 272 2 4 2 2" xfId="23230" xr:uid="{00000000-0005-0000-0000-00009D5A0000}"/>
    <cellStyle name="Normal 272 2 4 3" xfId="23231" xr:uid="{00000000-0005-0000-0000-00009E5A0000}"/>
    <cellStyle name="Normal 272 2 5" xfId="23232" xr:uid="{00000000-0005-0000-0000-00009F5A0000}"/>
    <cellStyle name="Normal 272 3" xfId="23233" xr:uid="{00000000-0005-0000-0000-0000A05A0000}"/>
    <cellStyle name="Normal 272 3 2" xfId="23234" xr:uid="{00000000-0005-0000-0000-0000A15A0000}"/>
    <cellStyle name="Normal 272 3 2 2" xfId="23235" xr:uid="{00000000-0005-0000-0000-0000A25A0000}"/>
    <cellStyle name="Normal 272 3 2 2 2" xfId="23236" xr:uid="{00000000-0005-0000-0000-0000A35A0000}"/>
    <cellStyle name="Normal 272 3 2 3" xfId="23237" xr:uid="{00000000-0005-0000-0000-0000A45A0000}"/>
    <cellStyle name="Normal 272 3 2 3 2" xfId="23238" xr:uid="{00000000-0005-0000-0000-0000A55A0000}"/>
    <cellStyle name="Normal 272 3 2 3 2 2" xfId="23239" xr:uid="{00000000-0005-0000-0000-0000A65A0000}"/>
    <cellStyle name="Normal 272 3 2 3 3" xfId="23240" xr:uid="{00000000-0005-0000-0000-0000A75A0000}"/>
    <cellStyle name="Normal 272 3 2 4" xfId="23241" xr:uid="{00000000-0005-0000-0000-0000A85A0000}"/>
    <cellStyle name="Normal 272 3 3" xfId="23242" xr:uid="{00000000-0005-0000-0000-0000A95A0000}"/>
    <cellStyle name="Normal 272 3 3 2" xfId="23243" xr:uid="{00000000-0005-0000-0000-0000AA5A0000}"/>
    <cellStyle name="Normal 272 3 3 2 2" xfId="23244" xr:uid="{00000000-0005-0000-0000-0000AB5A0000}"/>
    <cellStyle name="Normal 272 3 3 3" xfId="23245" xr:uid="{00000000-0005-0000-0000-0000AC5A0000}"/>
    <cellStyle name="Normal 272 3 4" xfId="23246" xr:uid="{00000000-0005-0000-0000-0000AD5A0000}"/>
    <cellStyle name="Normal 272 3 4 2" xfId="23247" xr:uid="{00000000-0005-0000-0000-0000AE5A0000}"/>
    <cellStyle name="Normal 272 3 4 2 2" xfId="23248" xr:uid="{00000000-0005-0000-0000-0000AF5A0000}"/>
    <cellStyle name="Normal 272 3 4 3" xfId="23249" xr:uid="{00000000-0005-0000-0000-0000B05A0000}"/>
    <cellStyle name="Normal 272 3 5" xfId="23250" xr:uid="{00000000-0005-0000-0000-0000B15A0000}"/>
    <cellStyle name="Normal 272 3 5 2" xfId="23251" xr:uid="{00000000-0005-0000-0000-0000B25A0000}"/>
    <cellStyle name="Normal 272 3 5 2 2" xfId="23252" xr:uid="{00000000-0005-0000-0000-0000B35A0000}"/>
    <cellStyle name="Normal 272 3 5 3" xfId="23253" xr:uid="{00000000-0005-0000-0000-0000B45A0000}"/>
    <cellStyle name="Normal 272 3 6" xfId="23254" xr:uid="{00000000-0005-0000-0000-0000B55A0000}"/>
    <cellStyle name="Normal 272 4" xfId="23255" xr:uid="{00000000-0005-0000-0000-0000B65A0000}"/>
    <cellStyle name="Normal 272 4 2" xfId="23256" xr:uid="{00000000-0005-0000-0000-0000B75A0000}"/>
    <cellStyle name="Normal 272 4 2 2" xfId="23257" xr:uid="{00000000-0005-0000-0000-0000B85A0000}"/>
    <cellStyle name="Normal 272 4 3" xfId="23258" xr:uid="{00000000-0005-0000-0000-0000B95A0000}"/>
    <cellStyle name="Normal 272 5" xfId="23259" xr:uid="{00000000-0005-0000-0000-0000BA5A0000}"/>
    <cellStyle name="Normal 272 5 2" xfId="23260" xr:uid="{00000000-0005-0000-0000-0000BB5A0000}"/>
    <cellStyle name="Normal 272 5 2 2" xfId="23261" xr:uid="{00000000-0005-0000-0000-0000BC5A0000}"/>
    <cellStyle name="Normal 272 5 3" xfId="23262" xr:uid="{00000000-0005-0000-0000-0000BD5A0000}"/>
    <cellStyle name="Normal 272 6" xfId="23263" xr:uid="{00000000-0005-0000-0000-0000BE5A0000}"/>
    <cellStyle name="Normal 272 6 2" xfId="23264" xr:uid="{00000000-0005-0000-0000-0000BF5A0000}"/>
    <cellStyle name="Normal 272 6 2 2" xfId="23265" xr:uid="{00000000-0005-0000-0000-0000C05A0000}"/>
    <cellStyle name="Normal 272 6 3" xfId="23266" xr:uid="{00000000-0005-0000-0000-0000C15A0000}"/>
    <cellStyle name="Normal 272 7" xfId="23267" xr:uid="{00000000-0005-0000-0000-0000C25A0000}"/>
    <cellStyle name="Normal 273" xfId="23268" xr:uid="{00000000-0005-0000-0000-0000C35A0000}"/>
    <cellStyle name="Normal 273 2" xfId="23269" xr:uid="{00000000-0005-0000-0000-0000C45A0000}"/>
    <cellStyle name="Normal 273 2 2" xfId="23270" xr:uid="{00000000-0005-0000-0000-0000C55A0000}"/>
    <cellStyle name="Normal 273 2 2 2" xfId="23271" xr:uid="{00000000-0005-0000-0000-0000C65A0000}"/>
    <cellStyle name="Normal 273 2 3" xfId="23272" xr:uid="{00000000-0005-0000-0000-0000C75A0000}"/>
    <cellStyle name="Normal 273 2 3 2" xfId="23273" xr:uid="{00000000-0005-0000-0000-0000C85A0000}"/>
    <cellStyle name="Normal 273 2 3 2 2" xfId="23274" xr:uid="{00000000-0005-0000-0000-0000C95A0000}"/>
    <cellStyle name="Normal 273 2 3 3" xfId="23275" xr:uid="{00000000-0005-0000-0000-0000CA5A0000}"/>
    <cellStyle name="Normal 273 2 4" xfId="23276" xr:uid="{00000000-0005-0000-0000-0000CB5A0000}"/>
    <cellStyle name="Normal 273 2 4 2" xfId="23277" xr:uid="{00000000-0005-0000-0000-0000CC5A0000}"/>
    <cellStyle name="Normal 273 2 4 2 2" xfId="23278" xr:uid="{00000000-0005-0000-0000-0000CD5A0000}"/>
    <cellStyle name="Normal 273 2 4 3" xfId="23279" xr:uid="{00000000-0005-0000-0000-0000CE5A0000}"/>
    <cellStyle name="Normal 273 2 5" xfId="23280" xr:uid="{00000000-0005-0000-0000-0000CF5A0000}"/>
    <cellStyle name="Normal 273 3" xfId="23281" xr:uid="{00000000-0005-0000-0000-0000D05A0000}"/>
    <cellStyle name="Normal 273 3 2" xfId="23282" xr:uid="{00000000-0005-0000-0000-0000D15A0000}"/>
    <cellStyle name="Normal 273 3 2 2" xfId="23283" xr:uid="{00000000-0005-0000-0000-0000D25A0000}"/>
    <cellStyle name="Normal 273 3 2 2 2" xfId="23284" xr:uid="{00000000-0005-0000-0000-0000D35A0000}"/>
    <cellStyle name="Normal 273 3 2 3" xfId="23285" xr:uid="{00000000-0005-0000-0000-0000D45A0000}"/>
    <cellStyle name="Normal 273 3 2 3 2" xfId="23286" xr:uid="{00000000-0005-0000-0000-0000D55A0000}"/>
    <cellStyle name="Normal 273 3 2 3 2 2" xfId="23287" xr:uid="{00000000-0005-0000-0000-0000D65A0000}"/>
    <cellStyle name="Normal 273 3 2 3 3" xfId="23288" xr:uid="{00000000-0005-0000-0000-0000D75A0000}"/>
    <cellStyle name="Normal 273 3 2 4" xfId="23289" xr:uid="{00000000-0005-0000-0000-0000D85A0000}"/>
    <cellStyle name="Normal 273 3 3" xfId="23290" xr:uid="{00000000-0005-0000-0000-0000D95A0000}"/>
    <cellStyle name="Normal 273 3 3 2" xfId="23291" xr:uid="{00000000-0005-0000-0000-0000DA5A0000}"/>
    <cellStyle name="Normal 273 3 3 2 2" xfId="23292" xr:uid="{00000000-0005-0000-0000-0000DB5A0000}"/>
    <cellStyle name="Normal 273 3 3 3" xfId="23293" xr:uid="{00000000-0005-0000-0000-0000DC5A0000}"/>
    <cellStyle name="Normal 273 3 4" xfId="23294" xr:uid="{00000000-0005-0000-0000-0000DD5A0000}"/>
    <cellStyle name="Normal 273 3 4 2" xfId="23295" xr:uid="{00000000-0005-0000-0000-0000DE5A0000}"/>
    <cellStyle name="Normal 273 3 4 2 2" xfId="23296" xr:uid="{00000000-0005-0000-0000-0000DF5A0000}"/>
    <cellStyle name="Normal 273 3 4 3" xfId="23297" xr:uid="{00000000-0005-0000-0000-0000E05A0000}"/>
    <cellStyle name="Normal 273 3 5" xfId="23298" xr:uid="{00000000-0005-0000-0000-0000E15A0000}"/>
    <cellStyle name="Normal 273 3 5 2" xfId="23299" xr:uid="{00000000-0005-0000-0000-0000E25A0000}"/>
    <cellStyle name="Normal 273 3 5 2 2" xfId="23300" xr:uid="{00000000-0005-0000-0000-0000E35A0000}"/>
    <cellStyle name="Normal 273 3 5 3" xfId="23301" xr:uid="{00000000-0005-0000-0000-0000E45A0000}"/>
    <cellStyle name="Normal 273 3 6" xfId="23302" xr:uid="{00000000-0005-0000-0000-0000E55A0000}"/>
    <cellStyle name="Normal 273 4" xfId="23303" xr:uid="{00000000-0005-0000-0000-0000E65A0000}"/>
    <cellStyle name="Normal 273 4 2" xfId="23304" xr:uid="{00000000-0005-0000-0000-0000E75A0000}"/>
    <cellStyle name="Normal 273 4 2 2" xfId="23305" xr:uid="{00000000-0005-0000-0000-0000E85A0000}"/>
    <cellStyle name="Normal 273 4 3" xfId="23306" xr:uid="{00000000-0005-0000-0000-0000E95A0000}"/>
    <cellStyle name="Normal 273 5" xfId="23307" xr:uid="{00000000-0005-0000-0000-0000EA5A0000}"/>
    <cellStyle name="Normal 273 5 2" xfId="23308" xr:uid="{00000000-0005-0000-0000-0000EB5A0000}"/>
    <cellStyle name="Normal 273 5 2 2" xfId="23309" xr:uid="{00000000-0005-0000-0000-0000EC5A0000}"/>
    <cellStyle name="Normal 273 5 3" xfId="23310" xr:uid="{00000000-0005-0000-0000-0000ED5A0000}"/>
    <cellStyle name="Normal 273 6" xfId="23311" xr:uid="{00000000-0005-0000-0000-0000EE5A0000}"/>
    <cellStyle name="Normal 273 6 2" xfId="23312" xr:uid="{00000000-0005-0000-0000-0000EF5A0000}"/>
    <cellStyle name="Normal 273 6 2 2" xfId="23313" xr:uid="{00000000-0005-0000-0000-0000F05A0000}"/>
    <cellStyle name="Normal 273 6 3" xfId="23314" xr:uid="{00000000-0005-0000-0000-0000F15A0000}"/>
    <cellStyle name="Normal 273 7" xfId="23315" xr:uid="{00000000-0005-0000-0000-0000F25A0000}"/>
    <cellStyle name="Normal 274" xfId="23316" xr:uid="{00000000-0005-0000-0000-0000F35A0000}"/>
    <cellStyle name="Normal 274 2" xfId="23317" xr:uid="{00000000-0005-0000-0000-0000F45A0000}"/>
    <cellStyle name="Normal 274 2 2" xfId="23318" xr:uid="{00000000-0005-0000-0000-0000F55A0000}"/>
    <cellStyle name="Normal 274 2 2 2" xfId="23319" xr:uid="{00000000-0005-0000-0000-0000F65A0000}"/>
    <cellStyle name="Normal 274 2 3" xfId="23320" xr:uid="{00000000-0005-0000-0000-0000F75A0000}"/>
    <cellStyle name="Normal 274 2 3 2" xfId="23321" xr:uid="{00000000-0005-0000-0000-0000F85A0000}"/>
    <cellStyle name="Normal 274 2 3 2 2" xfId="23322" xr:uid="{00000000-0005-0000-0000-0000F95A0000}"/>
    <cellStyle name="Normal 274 2 3 3" xfId="23323" xr:uid="{00000000-0005-0000-0000-0000FA5A0000}"/>
    <cellStyle name="Normal 274 2 4" xfId="23324" xr:uid="{00000000-0005-0000-0000-0000FB5A0000}"/>
    <cellStyle name="Normal 274 2 4 2" xfId="23325" xr:uid="{00000000-0005-0000-0000-0000FC5A0000}"/>
    <cellStyle name="Normal 274 2 4 2 2" xfId="23326" xr:uid="{00000000-0005-0000-0000-0000FD5A0000}"/>
    <cellStyle name="Normal 274 2 4 3" xfId="23327" xr:uid="{00000000-0005-0000-0000-0000FE5A0000}"/>
    <cellStyle name="Normal 274 2 5" xfId="23328" xr:uid="{00000000-0005-0000-0000-0000FF5A0000}"/>
    <cellStyle name="Normal 274 3" xfId="23329" xr:uid="{00000000-0005-0000-0000-0000005B0000}"/>
    <cellStyle name="Normal 274 3 2" xfId="23330" xr:uid="{00000000-0005-0000-0000-0000015B0000}"/>
    <cellStyle name="Normal 274 3 2 2" xfId="23331" xr:uid="{00000000-0005-0000-0000-0000025B0000}"/>
    <cellStyle name="Normal 274 3 2 2 2" xfId="23332" xr:uid="{00000000-0005-0000-0000-0000035B0000}"/>
    <cellStyle name="Normal 274 3 2 3" xfId="23333" xr:uid="{00000000-0005-0000-0000-0000045B0000}"/>
    <cellStyle name="Normal 274 3 2 3 2" xfId="23334" xr:uid="{00000000-0005-0000-0000-0000055B0000}"/>
    <cellStyle name="Normal 274 3 2 3 2 2" xfId="23335" xr:uid="{00000000-0005-0000-0000-0000065B0000}"/>
    <cellStyle name="Normal 274 3 2 3 3" xfId="23336" xr:uid="{00000000-0005-0000-0000-0000075B0000}"/>
    <cellStyle name="Normal 274 3 2 4" xfId="23337" xr:uid="{00000000-0005-0000-0000-0000085B0000}"/>
    <cellStyle name="Normal 274 3 3" xfId="23338" xr:uid="{00000000-0005-0000-0000-0000095B0000}"/>
    <cellStyle name="Normal 274 3 3 2" xfId="23339" xr:uid="{00000000-0005-0000-0000-00000A5B0000}"/>
    <cellStyle name="Normal 274 3 3 2 2" xfId="23340" xr:uid="{00000000-0005-0000-0000-00000B5B0000}"/>
    <cellStyle name="Normal 274 3 3 3" xfId="23341" xr:uid="{00000000-0005-0000-0000-00000C5B0000}"/>
    <cellStyle name="Normal 274 3 4" xfId="23342" xr:uid="{00000000-0005-0000-0000-00000D5B0000}"/>
    <cellStyle name="Normal 274 3 4 2" xfId="23343" xr:uid="{00000000-0005-0000-0000-00000E5B0000}"/>
    <cellStyle name="Normal 274 3 4 2 2" xfId="23344" xr:uid="{00000000-0005-0000-0000-00000F5B0000}"/>
    <cellStyle name="Normal 274 3 4 3" xfId="23345" xr:uid="{00000000-0005-0000-0000-0000105B0000}"/>
    <cellStyle name="Normal 274 3 5" xfId="23346" xr:uid="{00000000-0005-0000-0000-0000115B0000}"/>
    <cellStyle name="Normal 274 3 5 2" xfId="23347" xr:uid="{00000000-0005-0000-0000-0000125B0000}"/>
    <cellStyle name="Normal 274 3 5 2 2" xfId="23348" xr:uid="{00000000-0005-0000-0000-0000135B0000}"/>
    <cellStyle name="Normal 274 3 5 3" xfId="23349" xr:uid="{00000000-0005-0000-0000-0000145B0000}"/>
    <cellStyle name="Normal 274 3 6" xfId="23350" xr:uid="{00000000-0005-0000-0000-0000155B0000}"/>
    <cellStyle name="Normal 274 4" xfId="23351" xr:uid="{00000000-0005-0000-0000-0000165B0000}"/>
    <cellStyle name="Normal 274 4 2" xfId="23352" xr:uid="{00000000-0005-0000-0000-0000175B0000}"/>
    <cellStyle name="Normal 274 4 2 2" xfId="23353" xr:uid="{00000000-0005-0000-0000-0000185B0000}"/>
    <cellStyle name="Normal 274 4 3" xfId="23354" xr:uid="{00000000-0005-0000-0000-0000195B0000}"/>
    <cellStyle name="Normal 274 5" xfId="23355" xr:uid="{00000000-0005-0000-0000-00001A5B0000}"/>
    <cellStyle name="Normal 274 5 2" xfId="23356" xr:uid="{00000000-0005-0000-0000-00001B5B0000}"/>
    <cellStyle name="Normal 274 5 2 2" xfId="23357" xr:uid="{00000000-0005-0000-0000-00001C5B0000}"/>
    <cellStyle name="Normal 274 5 3" xfId="23358" xr:uid="{00000000-0005-0000-0000-00001D5B0000}"/>
    <cellStyle name="Normal 274 6" xfId="23359" xr:uid="{00000000-0005-0000-0000-00001E5B0000}"/>
    <cellStyle name="Normal 274 6 2" xfId="23360" xr:uid="{00000000-0005-0000-0000-00001F5B0000}"/>
    <cellStyle name="Normal 274 6 2 2" xfId="23361" xr:uid="{00000000-0005-0000-0000-0000205B0000}"/>
    <cellStyle name="Normal 274 6 3" xfId="23362" xr:uid="{00000000-0005-0000-0000-0000215B0000}"/>
    <cellStyle name="Normal 274 7" xfId="23363" xr:uid="{00000000-0005-0000-0000-0000225B0000}"/>
    <cellStyle name="Normal 275" xfId="23364" xr:uid="{00000000-0005-0000-0000-0000235B0000}"/>
    <cellStyle name="Normal 275 2" xfId="23365" xr:uid="{00000000-0005-0000-0000-0000245B0000}"/>
    <cellStyle name="Normal 275 2 2" xfId="23366" xr:uid="{00000000-0005-0000-0000-0000255B0000}"/>
    <cellStyle name="Normal 275 2 2 2" xfId="23367" xr:uid="{00000000-0005-0000-0000-0000265B0000}"/>
    <cellStyle name="Normal 275 2 3" xfId="23368" xr:uid="{00000000-0005-0000-0000-0000275B0000}"/>
    <cellStyle name="Normal 275 2 3 2" xfId="23369" xr:uid="{00000000-0005-0000-0000-0000285B0000}"/>
    <cellStyle name="Normal 275 2 3 2 2" xfId="23370" xr:uid="{00000000-0005-0000-0000-0000295B0000}"/>
    <cellStyle name="Normal 275 2 3 3" xfId="23371" xr:uid="{00000000-0005-0000-0000-00002A5B0000}"/>
    <cellStyle name="Normal 275 2 4" xfId="23372" xr:uid="{00000000-0005-0000-0000-00002B5B0000}"/>
    <cellStyle name="Normal 275 2 4 2" xfId="23373" xr:uid="{00000000-0005-0000-0000-00002C5B0000}"/>
    <cellStyle name="Normal 275 2 4 2 2" xfId="23374" xr:uid="{00000000-0005-0000-0000-00002D5B0000}"/>
    <cellStyle name="Normal 275 2 4 3" xfId="23375" xr:uid="{00000000-0005-0000-0000-00002E5B0000}"/>
    <cellStyle name="Normal 275 2 5" xfId="23376" xr:uid="{00000000-0005-0000-0000-00002F5B0000}"/>
    <cellStyle name="Normal 275 3" xfId="23377" xr:uid="{00000000-0005-0000-0000-0000305B0000}"/>
    <cellStyle name="Normal 275 3 2" xfId="23378" xr:uid="{00000000-0005-0000-0000-0000315B0000}"/>
    <cellStyle name="Normal 275 3 2 2" xfId="23379" xr:uid="{00000000-0005-0000-0000-0000325B0000}"/>
    <cellStyle name="Normal 275 3 2 2 2" xfId="23380" xr:uid="{00000000-0005-0000-0000-0000335B0000}"/>
    <cellStyle name="Normal 275 3 2 3" xfId="23381" xr:uid="{00000000-0005-0000-0000-0000345B0000}"/>
    <cellStyle name="Normal 275 3 2 3 2" xfId="23382" xr:uid="{00000000-0005-0000-0000-0000355B0000}"/>
    <cellStyle name="Normal 275 3 2 3 2 2" xfId="23383" xr:uid="{00000000-0005-0000-0000-0000365B0000}"/>
    <cellStyle name="Normal 275 3 2 3 3" xfId="23384" xr:uid="{00000000-0005-0000-0000-0000375B0000}"/>
    <cellStyle name="Normal 275 3 2 4" xfId="23385" xr:uid="{00000000-0005-0000-0000-0000385B0000}"/>
    <cellStyle name="Normal 275 3 3" xfId="23386" xr:uid="{00000000-0005-0000-0000-0000395B0000}"/>
    <cellStyle name="Normal 275 3 3 2" xfId="23387" xr:uid="{00000000-0005-0000-0000-00003A5B0000}"/>
    <cellStyle name="Normal 275 3 3 2 2" xfId="23388" xr:uid="{00000000-0005-0000-0000-00003B5B0000}"/>
    <cellStyle name="Normal 275 3 3 3" xfId="23389" xr:uid="{00000000-0005-0000-0000-00003C5B0000}"/>
    <cellStyle name="Normal 275 3 4" xfId="23390" xr:uid="{00000000-0005-0000-0000-00003D5B0000}"/>
    <cellStyle name="Normal 275 3 4 2" xfId="23391" xr:uid="{00000000-0005-0000-0000-00003E5B0000}"/>
    <cellStyle name="Normal 275 3 4 2 2" xfId="23392" xr:uid="{00000000-0005-0000-0000-00003F5B0000}"/>
    <cellStyle name="Normal 275 3 4 3" xfId="23393" xr:uid="{00000000-0005-0000-0000-0000405B0000}"/>
    <cellStyle name="Normal 275 3 5" xfId="23394" xr:uid="{00000000-0005-0000-0000-0000415B0000}"/>
    <cellStyle name="Normal 275 3 5 2" xfId="23395" xr:uid="{00000000-0005-0000-0000-0000425B0000}"/>
    <cellStyle name="Normal 275 3 5 2 2" xfId="23396" xr:uid="{00000000-0005-0000-0000-0000435B0000}"/>
    <cellStyle name="Normal 275 3 5 3" xfId="23397" xr:uid="{00000000-0005-0000-0000-0000445B0000}"/>
    <cellStyle name="Normal 275 3 6" xfId="23398" xr:uid="{00000000-0005-0000-0000-0000455B0000}"/>
    <cellStyle name="Normal 275 4" xfId="23399" xr:uid="{00000000-0005-0000-0000-0000465B0000}"/>
    <cellStyle name="Normal 275 4 2" xfId="23400" xr:uid="{00000000-0005-0000-0000-0000475B0000}"/>
    <cellStyle name="Normal 275 4 2 2" xfId="23401" xr:uid="{00000000-0005-0000-0000-0000485B0000}"/>
    <cellStyle name="Normal 275 4 3" xfId="23402" xr:uid="{00000000-0005-0000-0000-0000495B0000}"/>
    <cellStyle name="Normal 275 5" xfId="23403" xr:uid="{00000000-0005-0000-0000-00004A5B0000}"/>
    <cellStyle name="Normal 275 5 2" xfId="23404" xr:uid="{00000000-0005-0000-0000-00004B5B0000}"/>
    <cellStyle name="Normal 275 5 2 2" xfId="23405" xr:uid="{00000000-0005-0000-0000-00004C5B0000}"/>
    <cellStyle name="Normal 275 5 3" xfId="23406" xr:uid="{00000000-0005-0000-0000-00004D5B0000}"/>
    <cellStyle name="Normal 275 6" xfId="23407" xr:uid="{00000000-0005-0000-0000-00004E5B0000}"/>
    <cellStyle name="Normal 275 6 2" xfId="23408" xr:uid="{00000000-0005-0000-0000-00004F5B0000}"/>
    <cellStyle name="Normal 275 6 2 2" xfId="23409" xr:uid="{00000000-0005-0000-0000-0000505B0000}"/>
    <cellStyle name="Normal 275 6 3" xfId="23410" xr:uid="{00000000-0005-0000-0000-0000515B0000}"/>
    <cellStyle name="Normal 275 7" xfId="23411" xr:uid="{00000000-0005-0000-0000-0000525B0000}"/>
    <cellStyle name="Normal 276" xfId="23412" xr:uid="{00000000-0005-0000-0000-0000535B0000}"/>
    <cellStyle name="Normal 276 2" xfId="23413" xr:uid="{00000000-0005-0000-0000-0000545B0000}"/>
    <cellStyle name="Normal 276 2 2" xfId="23414" xr:uid="{00000000-0005-0000-0000-0000555B0000}"/>
    <cellStyle name="Normal 276 2 2 2" xfId="23415" xr:uid="{00000000-0005-0000-0000-0000565B0000}"/>
    <cellStyle name="Normal 276 2 3" xfId="23416" xr:uid="{00000000-0005-0000-0000-0000575B0000}"/>
    <cellStyle name="Normal 276 2 3 2" xfId="23417" xr:uid="{00000000-0005-0000-0000-0000585B0000}"/>
    <cellStyle name="Normal 276 2 3 2 2" xfId="23418" xr:uid="{00000000-0005-0000-0000-0000595B0000}"/>
    <cellStyle name="Normal 276 2 3 3" xfId="23419" xr:uid="{00000000-0005-0000-0000-00005A5B0000}"/>
    <cellStyle name="Normal 276 2 4" xfId="23420" xr:uid="{00000000-0005-0000-0000-00005B5B0000}"/>
    <cellStyle name="Normal 276 2 4 2" xfId="23421" xr:uid="{00000000-0005-0000-0000-00005C5B0000}"/>
    <cellStyle name="Normal 276 2 4 2 2" xfId="23422" xr:uid="{00000000-0005-0000-0000-00005D5B0000}"/>
    <cellStyle name="Normal 276 2 4 3" xfId="23423" xr:uid="{00000000-0005-0000-0000-00005E5B0000}"/>
    <cellStyle name="Normal 276 2 5" xfId="23424" xr:uid="{00000000-0005-0000-0000-00005F5B0000}"/>
    <cellStyle name="Normal 276 3" xfId="23425" xr:uid="{00000000-0005-0000-0000-0000605B0000}"/>
    <cellStyle name="Normal 276 3 2" xfId="23426" xr:uid="{00000000-0005-0000-0000-0000615B0000}"/>
    <cellStyle name="Normal 276 3 2 2" xfId="23427" xr:uid="{00000000-0005-0000-0000-0000625B0000}"/>
    <cellStyle name="Normal 276 3 2 2 2" xfId="23428" xr:uid="{00000000-0005-0000-0000-0000635B0000}"/>
    <cellStyle name="Normal 276 3 2 3" xfId="23429" xr:uid="{00000000-0005-0000-0000-0000645B0000}"/>
    <cellStyle name="Normal 276 3 2 3 2" xfId="23430" xr:uid="{00000000-0005-0000-0000-0000655B0000}"/>
    <cellStyle name="Normal 276 3 2 3 2 2" xfId="23431" xr:uid="{00000000-0005-0000-0000-0000665B0000}"/>
    <cellStyle name="Normal 276 3 2 3 3" xfId="23432" xr:uid="{00000000-0005-0000-0000-0000675B0000}"/>
    <cellStyle name="Normal 276 3 2 4" xfId="23433" xr:uid="{00000000-0005-0000-0000-0000685B0000}"/>
    <cellStyle name="Normal 276 3 3" xfId="23434" xr:uid="{00000000-0005-0000-0000-0000695B0000}"/>
    <cellStyle name="Normal 276 3 3 2" xfId="23435" xr:uid="{00000000-0005-0000-0000-00006A5B0000}"/>
    <cellStyle name="Normal 276 3 3 2 2" xfId="23436" xr:uid="{00000000-0005-0000-0000-00006B5B0000}"/>
    <cellStyle name="Normal 276 3 3 3" xfId="23437" xr:uid="{00000000-0005-0000-0000-00006C5B0000}"/>
    <cellStyle name="Normal 276 3 4" xfId="23438" xr:uid="{00000000-0005-0000-0000-00006D5B0000}"/>
    <cellStyle name="Normal 276 3 4 2" xfId="23439" xr:uid="{00000000-0005-0000-0000-00006E5B0000}"/>
    <cellStyle name="Normal 276 3 4 2 2" xfId="23440" xr:uid="{00000000-0005-0000-0000-00006F5B0000}"/>
    <cellStyle name="Normal 276 3 4 3" xfId="23441" xr:uid="{00000000-0005-0000-0000-0000705B0000}"/>
    <cellStyle name="Normal 276 3 5" xfId="23442" xr:uid="{00000000-0005-0000-0000-0000715B0000}"/>
    <cellStyle name="Normal 276 3 5 2" xfId="23443" xr:uid="{00000000-0005-0000-0000-0000725B0000}"/>
    <cellStyle name="Normal 276 3 5 2 2" xfId="23444" xr:uid="{00000000-0005-0000-0000-0000735B0000}"/>
    <cellStyle name="Normal 276 3 5 3" xfId="23445" xr:uid="{00000000-0005-0000-0000-0000745B0000}"/>
    <cellStyle name="Normal 276 3 6" xfId="23446" xr:uid="{00000000-0005-0000-0000-0000755B0000}"/>
    <cellStyle name="Normal 276 4" xfId="23447" xr:uid="{00000000-0005-0000-0000-0000765B0000}"/>
    <cellStyle name="Normal 276 4 2" xfId="23448" xr:uid="{00000000-0005-0000-0000-0000775B0000}"/>
    <cellStyle name="Normal 276 4 2 2" xfId="23449" xr:uid="{00000000-0005-0000-0000-0000785B0000}"/>
    <cellStyle name="Normal 276 4 3" xfId="23450" xr:uid="{00000000-0005-0000-0000-0000795B0000}"/>
    <cellStyle name="Normal 276 5" xfId="23451" xr:uid="{00000000-0005-0000-0000-00007A5B0000}"/>
    <cellStyle name="Normal 276 5 2" xfId="23452" xr:uid="{00000000-0005-0000-0000-00007B5B0000}"/>
    <cellStyle name="Normal 276 5 2 2" xfId="23453" xr:uid="{00000000-0005-0000-0000-00007C5B0000}"/>
    <cellStyle name="Normal 276 5 3" xfId="23454" xr:uid="{00000000-0005-0000-0000-00007D5B0000}"/>
    <cellStyle name="Normal 276 6" xfId="23455" xr:uid="{00000000-0005-0000-0000-00007E5B0000}"/>
    <cellStyle name="Normal 276 6 2" xfId="23456" xr:uid="{00000000-0005-0000-0000-00007F5B0000}"/>
    <cellStyle name="Normal 276 6 2 2" xfId="23457" xr:uid="{00000000-0005-0000-0000-0000805B0000}"/>
    <cellStyle name="Normal 276 6 3" xfId="23458" xr:uid="{00000000-0005-0000-0000-0000815B0000}"/>
    <cellStyle name="Normal 276 7" xfId="23459" xr:uid="{00000000-0005-0000-0000-0000825B0000}"/>
    <cellStyle name="Normal 277" xfId="23460" xr:uid="{00000000-0005-0000-0000-0000835B0000}"/>
    <cellStyle name="Normal 277 2" xfId="23461" xr:uid="{00000000-0005-0000-0000-0000845B0000}"/>
    <cellStyle name="Normal 277 2 2" xfId="23462" xr:uid="{00000000-0005-0000-0000-0000855B0000}"/>
    <cellStyle name="Normal 277 2 2 2" xfId="23463" xr:uid="{00000000-0005-0000-0000-0000865B0000}"/>
    <cellStyle name="Normal 277 2 3" xfId="23464" xr:uid="{00000000-0005-0000-0000-0000875B0000}"/>
    <cellStyle name="Normal 277 2 3 2" xfId="23465" xr:uid="{00000000-0005-0000-0000-0000885B0000}"/>
    <cellStyle name="Normal 277 2 3 2 2" xfId="23466" xr:uid="{00000000-0005-0000-0000-0000895B0000}"/>
    <cellStyle name="Normal 277 2 3 3" xfId="23467" xr:uid="{00000000-0005-0000-0000-00008A5B0000}"/>
    <cellStyle name="Normal 277 2 4" xfId="23468" xr:uid="{00000000-0005-0000-0000-00008B5B0000}"/>
    <cellStyle name="Normal 277 2 4 2" xfId="23469" xr:uid="{00000000-0005-0000-0000-00008C5B0000}"/>
    <cellStyle name="Normal 277 2 4 2 2" xfId="23470" xr:uid="{00000000-0005-0000-0000-00008D5B0000}"/>
    <cellStyle name="Normal 277 2 4 3" xfId="23471" xr:uid="{00000000-0005-0000-0000-00008E5B0000}"/>
    <cellStyle name="Normal 277 2 5" xfId="23472" xr:uid="{00000000-0005-0000-0000-00008F5B0000}"/>
    <cellStyle name="Normal 277 3" xfId="23473" xr:uid="{00000000-0005-0000-0000-0000905B0000}"/>
    <cellStyle name="Normal 277 3 2" xfId="23474" xr:uid="{00000000-0005-0000-0000-0000915B0000}"/>
    <cellStyle name="Normal 277 3 2 2" xfId="23475" xr:uid="{00000000-0005-0000-0000-0000925B0000}"/>
    <cellStyle name="Normal 277 3 2 2 2" xfId="23476" xr:uid="{00000000-0005-0000-0000-0000935B0000}"/>
    <cellStyle name="Normal 277 3 2 3" xfId="23477" xr:uid="{00000000-0005-0000-0000-0000945B0000}"/>
    <cellStyle name="Normal 277 3 2 3 2" xfId="23478" xr:uid="{00000000-0005-0000-0000-0000955B0000}"/>
    <cellStyle name="Normal 277 3 2 3 2 2" xfId="23479" xr:uid="{00000000-0005-0000-0000-0000965B0000}"/>
    <cellStyle name="Normal 277 3 2 3 3" xfId="23480" xr:uid="{00000000-0005-0000-0000-0000975B0000}"/>
    <cellStyle name="Normal 277 3 2 4" xfId="23481" xr:uid="{00000000-0005-0000-0000-0000985B0000}"/>
    <cellStyle name="Normal 277 3 3" xfId="23482" xr:uid="{00000000-0005-0000-0000-0000995B0000}"/>
    <cellStyle name="Normal 277 3 3 2" xfId="23483" xr:uid="{00000000-0005-0000-0000-00009A5B0000}"/>
    <cellStyle name="Normal 277 3 3 2 2" xfId="23484" xr:uid="{00000000-0005-0000-0000-00009B5B0000}"/>
    <cellStyle name="Normal 277 3 3 3" xfId="23485" xr:uid="{00000000-0005-0000-0000-00009C5B0000}"/>
    <cellStyle name="Normal 277 3 4" xfId="23486" xr:uid="{00000000-0005-0000-0000-00009D5B0000}"/>
    <cellStyle name="Normal 277 3 4 2" xfId="23487" xr:uid="{00000000-0005-0000-0000-00009E5B0000}"/>
    <cellStyle name="Normal 277 3 4 2 2" xfId="23488" xr:uid="{00000000-0005-0000-0000-00009F5B0000}"/>
    <cellStyle name="Normal 277 3 4 3" xfId="23489" xr:uid="{00000000-0005-0000-0000-0000A05B0000}"/>
    <cellStyle name="Normal 277 3 5" xfId="23490" xr:uid="{00000000-0005-0000-0000-0000A15B0000}"/>
    <cellStyle name="Normal 277 3 5 2" xfId="23491" xr:uid="{00000000-0005-0000-0000-0000A25B0000}"/>
    <cellStyle name="Normal 277 3 5 2 2" xfId="23492" xr:uid="{00000000-0005-0000-0000-0000A35B0000}"/>
    <cellStyle name="Normal 277 3 5 3" xfId="23493" xr:uid="{00000000-0005-0000-0000-0000A45B0000}"/>
    <cellStyle name="Normal 277 3 6" xfId="23494" xr:uid="{00000000-0005-0000-0000-0000A55B0000}"/>
    <cellStyle name="Normal 277 4" xfId="23495" xr:uid="{00000000-0005-0000-0000-0000A65B0000}"/>
    <cellStyle name="Normal 277 4 2" xfId="23496" xr:uid="{00000000-0005-0000-0000-0000A75B0000}"/>
    <cellStyle name="Normal 277 4 2 2" xfId="23497" xr:uid="{00000000-0005-0000-0000-0000A85B0000}"/>
    <cellStyle name="Normal 277 4 3" xfId="23498" xr:uid="{00000000-0005-0000-0000-0000A95B0000}"/>
    <cellStyle name="Normal 277 5" xfId="23499" xr:uid="{00000000-0005-0000-0000-0000AA5B0000}"/>
    <cellStyle name="Normal 277 5 2" xfId="23500" xr:uid="{00000000-0005-0000-0000-0000AB5B0000}"/>
    <cellStyle name="Normal 277 5 2 2" xfId="23501" xr:uid="{00000000-0005-0000-0000-0000AC5B0000}"/>
    <cellStyle name="Normal 277 5 3" xfId="23502" xr:uid="{00000000-0005-0000-0000-0000AD5B0000}"/>
    <cellStyle name="Normal 277 6" xfId="23503" xr:uid="{00000000-0005-0000-0000-0000AE5B0000}"/>
    <cellStyle name="Normal 277 6 2" xfId="23504" xr:uid="{00000000-0005-0000-0000-0000AF5B0000}"/>
    <cellStyle name="Normal 277 6 2 2" xfId="23505" xr:uid="{00000000-0005-0000-0000-0000B05B0000}"/>
    <cellStyle name="Normal 277 6 3" xfId="23506" xr:uid="{00000000-0005-0000-0000-0000B15B0000}"/>
    <cellStyle name="Normal 277 7" xfId="23507" xr:uid="{00000000-0005-0000-0000-0000B25B0000}"/>
    <cellStyle name="Normal 278" xfId="23508" xr:uid="{00000000-0005-0000-0000-0000B35B0000}"/>
    <cellStyle name="Normal 278 2" xfId="23509" xr:uid="{00000000-0005-0000-0000-0000B45B0000}"/>
    <cellStyle name="Normal 278 2 2" xfId="23510" xr:uid="{00000000-0005-0000-0000-0000B55B0000}"/>
    <cellStyle name="Normal 278 2 2 2" xfId="23511" xr:uid="{00000000-0005-0000-0000-0000B65B0000}"/>
    <cellStyle name="Normal 278 2 3" xfId="23512" xr:uid="{00000000-0005-0000-0000-0000B75B0000}"/>
    <cellStyle name="Normal 278 2 3 2" xfId="23513" xr:uid="{00000000-0005-0000-0000-0000B85B0000}"/>
    <cellStyle name="Normal 278 2 3 2 2" xfId="23514" xr:uid="{00000000-0005-0000-0000-0000B95B0000}"/>
    <cellStyle name="Normal 278 2 3 3" xfId="23515" xr:uid="{00000000-0005-0000-0000-0000BA5B0000}"/>
    <cellStyle name="Normal 278 2 4" xfId="23516" xr:uid="{00000000-0005-0000-0000-0000BB5B0000}"/>
    <cellStyle name="Normal 278 2 4 2" xfId="23517" xr:uid="{00000000-0005-0000-0000-0000BC5B0000}"/>
    <cellStyle name="Normal 278 2 4 2 2" xfId="23518" xr:uid="{00000000-0005-0000-0000-0000BD5B0000}"/>
    <cellStyle name="Normal 278 2 4 3" xfId="23519" xr:uid="{00000000-0005-0000-0000-0000BE5B0000}"/>
    <cellStyle name="Normal 278 2 5" xfId="23520" xr:uid="{00000000-0005-0000-0000-0000BF5B0000}"/>
    <cellStyle name="Normal 278 3" xfId="23521" xr:uid="{00000000-0005-0000-0000-0000C05B0000}"/>
    <cellStyle name="Normal 278 3 2" xfId="23522" xr:uid="{00000000-0005-0000-0000-0000C15B0000}"/>
    <cellStyle name="Normal 278 3 2 2" xfId="23523" xr:uid="{00000000-0005-0000-0000-0000C25B0000}"/>
    <cellStyle name="Normal 278 3 2 2 2" xfId="23524" xr:uid="{00000000-0005-0000-0000-0000C35B0000}"/>
    <cellStyle name="Normal 278 3 2 3" xfId="23525" xr:uid="{00000000-0005-0000-0000-0000C45B0000}"/>
    <cellStyle name="Normal 278 3 2 3 2" xfId="23526" xr:uid="{00000000-0005-0000-0000-0000C55B0000}"/>
    <cellStyle name="Normal 278 3 2 3 2 2" xfId="23527" xr:uid="{00000000-0005-0000-0000-0000C65B0000}"/>
    <cellStyle name="Normal 278 3 2 3 3" xfId="23528" xr:uid="{00000000-0005-0000-0000-0000C75B0000}"/>
    <cellStyle name="Normal 278 3 2 4" xfId="23529" xr:uid="{00000000-0005-0000-0000-0000C85B0000}"/>
    <cellStyle name="Normal 278 3 3" xfId="23530" xr:uid="{00000000-0005-0000-0000-0000C95B0000}"/>
    <cellStyle name="Normal 278 3 3 2" xfId="23531" xr:uid="{00000000-0005-0000-0000-0000CA5B0000}"/>
    <cellStyle name="Normal 278 3 3 2 2" xfId="23532" xr:uid="{00000000-0005-0000-0000-0000CB5B0000}"/>
    <cellStyle name="Normal 278 3 3 3" xfId="23533" xr:uid="{00000000-0005-0000-0000-0000CC5B0000}"/>
    <cellStyle name="Normal 278 3 4" xfId="23534" xr:uid="{00000000-0005-0000-0000-0000CD5B0000}"/>
    <cellStyle name="Normal 278 3 4 2" xfId="23535" xr:uid="{00000000-0005-0000-0000-0000CE5B0000}"/>
    <cellStyle name="Normal 278 3 4 2 2" xfId="23536" xr:uid="{00000000-0005-0000-0000-0000CF5B0000}"/>
    <cellStyle name="Normal 278 3 4 3" xfId="23537" xr:uid="{00000000-0005-0000-0000-0000D05B0000}"/>
    <cellStyle name="Normal 278 3 5" xfId="23538" xr:uid="{00000000-0005-0000-0000-0000D15B0000}"/>
    <cellStyle name="Normal 278 3 5 2" xfId="23539" xr:uid="{00000000-0005-0000-0000-0000D25B0000}"/>
    <cellStyle name="Normal 278 3 5 2 2" xfId="23540" xr:uid="{00000000-0005-0000-0000-0000D35B0000}"/>
    <cellStyle name="Normal 278 3 5 3" xfId="23541" xr:uid="{00000000-0005-0000-0000-0000D45B0000}"/>
    <cellStyle name="Normal 278 3 6" xfId="23542" xr:uid="{00000000-0005-0000-0000-0000D55B0000}"/>
    <cellStyle name="Normal 278 4" xfId="23543" xr:uid="{00000000-0005-0000-0000-0000D65B0000}"/>
    <cellStyle name="Normal 278 4 2" xfId="23544" xr:uid="{00000000-0005-0000-0000-0000D75B0000}"/>
    <cellStyle name="Normal 278 4 2 2" xfId="23545" xr:uid="{00000000-0005-0000-0000-0000D85B0000}"/>
    <cellStyle name="Normal 278 4 3" xfId="23546" xr:uid="{00000000-0005-0000-0000-0000D95B0000}"/>
    <cellStyle name="Normal 278 5" xfId="23547" xr:uid="{00000000-0005-0000-0000-0000DA5B0000}"/>
    <cellStyle name="Normal 278 5 2" xfId="23548" xr:uid="{00000000-0005-0000-0000-0000DB5B0000}"/>
    <cellStyle name="Normal 278 5 2 2" xfId="23549" xr:uid="{00000000-0005-0000-0000-0000DC5B0000}"/>
    <cellStyle name="Normal 278 5 3" xfId="23550" xr:uid="{00000000-0005-0000-0000-0000DD5B0000}"/>
    <cellStyle name="Normal 278 6" xfId="23551" xr:uid="{00000000-0005-0000-0000-0000DE5B0000}"/>
    <cellStyle name="Normal 278 6 2" xfId="23552" xr:uid="{00000000-0005-0000-0000-0000DF5B0000}"/>
    <cellStyle name="Normal 278 6 2 2" xfId="23553" xr:uid="{00000000-0005-0000-0000-0000E05B0000}"/>
    <cellStyle name="Normal 278 6 3" xfId="23554" xr:uid="{00000000-0005-0000-0000-0000E15B0000}"/>
    <cellStyle name="Normal 278 7" xfId="23555" xr:uid="{00000000-0005-0000-0000-0000E25B0000}"/>
    <cellStyle name="Normal 279" xfId="23556" xr:uid="{00000000-0005-0000-0000-0000E35B0000}"/>
    <cellStyle name="Normal 279 2" xfId="23557" xr:uid="{00000000-0005-0000-0000-0000E45B0000}"/>
    <cellStyle name="Normal 279 2 2" xfId="23558" xr:uid="{00000000-0005-0000-0000-0000E55B0000}"/>
    <cellStyle name="Normal 279 2 2 2" xfId="23559" xr:uid="{00000000-0005-0000-0000-0000E65B0000}"/>
    <cellStyle name="Normal 279 2 3" xfId="23560" xr:uid="{00000000-0005-0000-0000-0000E75B0000}"/>
    <cellStyle name="Normal 279 2 3 2" xfId="23561" xr:uid="{00000000-0005-0000-0000-0000E85B0000}"/>
    <cellStyle name="Normal 279 2 3 2 2" xfId="23562" xr:uid="{00000000-0005-0000-0000-0000E95B0000}"/>
    <cellStyle name="Normal 279 2 3 3" xfId="23563" xr:uid="{00000000-0005-0000-0000-0000EA5B0000}"/>
    <cellStyle name="Normal 279 2 4" xfId="23564" xr:uid="{00000000-0005-0000-0000-0000EB5B0000}"/>
    <cellStyle name="Normal 279 2 4 2" xfId="23565" xr:uid="{00000000-0005-0000-0000-0000EC5B0000}"/>
    <cellStyle name="Normal 279 2 4 2 2" xfId="23566" xr:uid="{00000000-0005-0000-0000-0000ED5B0000}"/>
    <cellStyle name="Normal 279 2 4 3" xfId="23567" xr:uid="{00000000-0005-0000-0000-0000EE5B0000}"/>
    <cellStyle name="Normal 279 2 5" xfId="23568" xr:uid="{00000000-0005-0000-0000-0000EF5B0000}"/>
    <cellStyle name="Normal 279 3" xfId="23569" xr:uid="{00000000-0005-0000-0000-0000F05B0000}"/>
    <cellStyle name="Normal 279 3 2" xfId="23570" xr:uid="{00000000-0005-0000-0000-0000F15B0000}"/>
    <cellStyle name="Normal 279 3 2 2" xfId="23571" xr:uid="{00000000-0005-0000-0000-0000F25B0000}"/>
    <cellStyle name="Normal 279 3 2 2 2" xfId="23572" xr:uid="{00000000-0005-0000-0000-0000F35B0000}"/>
    <cellStyle name="Normal 279 3 2 3" xfId="23573" xr:uid="{00000000-0005-0000-0000-0000F45B0000}"/>
    <cellStyle name="Normal 279 3 2 3 2" xfId="23574" xr:uid="{00000000-0005-0000-0000-0000F55B0000}"/>
    <cellStyle name="Normal 279 3 2 3 2 2" xfId="23575" xr:uid="{00000000-0005-0000-0000-0000F65B0000}"/>
    <cellStyle name="Normal 279 3 2 3 3" xfId="23576" xr:uid="{00000000-0005-0000-0000-0000F75B0000}"/>
    <cellStyle name="Normal 279 3 2 4" xfId="23577" xr:uid="{00000000-0005-0000-0000-0000F85B0000}"/>
    <cellStyle name="Normal 279 3 3" xfId="23578" xr:uid="{00000000-0005-0000-0000-0000F95B0000}"/>
    <cellStyle name="Normal 279 3 3 2" xfId="23579" xr:uid="{00000000-0005-0000-0000-0000FA5B0000}"/>
    <cellStyle name="Normal 279 3 3 2 2" xfId="23580" xr:uid="{00000000-0005-0000-0000-0000FB5B0000}"/>
    <cellStyle name="Normal 279 3 3 3" xfId="23581" xr:uid="{00000000-0005-0000-0000-0000FC5B0000}"/>
    <cellStyle name="Normal 279 3 4" xfId="23582" xr:uid="{00000000-0005-0000-0000-0000FD5B0000}"/>
    <cellStyle name="Normal 279 3 4 2" xfId="23583" xr:uid="{00000000-0005-0000-0000-0000FE5B0000}"/>
    <cellStyle name="Normal 279 3 4 2 2" xfId="23584" xr:uid="{00000000-0005-0000-0000-0000FF5B0000}"/>
    <cellStyle name="Normal 279 3 4 3" xfId="23585" xr:uid="{00000000-0005-0000-0000-0000005C0000}"/>
    <cellStyle name="Normal 279 3 5" xfId="23586" xr:uid="{00000000-0005-0000-0000-0000015C0000}"/>
    <cellStyle name="Normal 279 3 5 2" xfId="23587" xr:uid="{00000000-0005-0000-0000-0000025C0000}"/>
    <cellStyle name="Normal 279 3 5 2 2" xfId="23588" xr:uid="{00000000-0005-0000-0000-0000035C0000}"/>
    <cellStyle name="Normal 279 3 5 3" xfId="23589" xr:uid="{00000000-0005-0000-0000-0000045C0000}"/>
    <cellStyle name="Normal 279 3 6" xfId="23590" xr:uid="{00000000-0005-0000-0000-0000055C0000}"/>
    <cellStyle name="Normal 279 4" xfId="23591" xr:uid="{00000000-0005-0000-0000-0000065C0000}"/>
    <cellStyle name="Normal 279 4 2" xfId="23592" xr:uid="{00000000-0005-0000-0000-0000075C0000}"/>
    <cellStyle name="Normal 279 4 2 2" xfId="23593" xr:uid="{00000000-0005-0000-0000-0000085C0000}"/>
    <cellStyle name="Normal 279 4 3" xfId="23594" xr:uid="{00000000-0005-0000-0000-0000095C0000}"/>
    <cellStyle name="Normal 279 5" xfId="23595" xr:uid="{00000000-0005-0000-0000-00000A5C0000}"/>
    <cellStyle name="Normal 279 5 2" xfId="23596" xr:uid="{00000000-0005-0000-0000-00000B5C0000}"/>
    <cellStyle name="Normal 279 5 2 2" xfId="23597" xr:uid="{00000000-0005-0000-0000-00000C5C0000}"/>
    <cellStyle name="Normal 279 5 3" xfId="23598" xr:uid="{00000000-0005-0000-0000-00000D5C0000}"/>
    <cellStyle name="Normal 279 6" xfId="23599" xr:uid="{00000000-0005-0000-0000-00000E5C0000}"/>
    <cellStyle name="Normal 279 6 2" xfId="23600" xr:uid="{00000000-0005-0000-0000-00000F5C0000}"/>
    <cellStyle name="Normal 279 6 2 2" xfId="23601" xr:uid="{00000000-0005-0000-0000-0000105C0000}"/>
    <cellStyle name="Normal 279 6 3" xfId="23602" xr:uid="{00000000-0005-0000-0000-0000115C0000}"/>
    <cellStyle name="Normal 279 7" xfId="23603" xr:uid="{00000000-0005-0000-0000-0000125C0000}"/>
    <cellStyle name="Normal 28" xfId="23604" xr:uid="{00000000-0005-0000-0000-0000135C0000}"/>
    <cellStyle name="Normal 28 2" xfId="23605" xr:uid="{00000000-0005-0000-0000-0000145C0000}"/>
    <cellStyle name="Normal 28 2 2" xfId="23606" xr:uid="{00000000-0005-0000-0000-0000155C0000}"/>
    <cellStyle name="Normal 28 2 2 2" xfId="23607" xr:uid="{00000000-0005-0000-0000-0000165C0000}"/>
    <cellStyle name="Normal 28 2 2 2 2" xfId="23608" xr:uid="{00000000-0005-0000-0000-0000175C0000}"/>
    <cellStyle name="Normal 28 2 2 3" xfId="23609" xr:uid="{00000000-0005-0000-0000-0000185C0000}"/>
    <cellStyle name="Normal 28 2 2 3 2" xfId="23610" xr:uid="{00000000-0005-0000-0000-0000195C0000}"/>
    <cellStyle name="Normal 28 2 2 3 2 2" xfId="23611" xr:uid="{00000000-0005-0000-0000-00001A5C0000}"/>
    <cellStyle name="Normal 28 2 2 3 3" xfId="23612" xr:uid="{00000000-0005-0000-0000-00001B5C0000}"/>
    <cellStyle name="Normal 28 2 2 4" xfId="23613" xr:uid="{00000000-0005-0000-0000-00001C5C0000}"/>
    <cellStyle name="Normal 28 2 2 4 2" xfId="23614" xr:uid="{00000000-0005-0000-0000-00001D5C0000}"/>
    <cellStyle name="Normal 28 2 2 4 2 2" xfId="23615" xr:uid="{00000000-0005-0000-0000-00001E5C0000}"/>
    <cellStyle name="Normal 28 2 2 4 3" xfId="23616" xr:uid="{00000000-0005-0000-0000-00001F5C0000}"/>
    <cellStyle name="Normal 28 2 2 5" xfId="23617" xr:uid="{00000000-0005-0000-0000-0000205C0000}"/>
    <cellStyle name="Normal 28 2 3" xfId="23618" xr:uid="{00000000-0005-0000-0000-0000215C0000}"/>
    <cellStyle name="Normal 28 2 3 2" xfId="23619" xr:uid="{00000000-0005-0000-0000-0000225C0000}"/>
    <cellStyle name="Normal 28 2 3 2 2" xfId="23620" xr:uid="{00000000-0005-0000-0000-0000235C0000}"/>
    <cellStyle name="Normal 28 2 3 3" xfId="23621" xr:uid="{00000000-0005-0000-0000-0000245C0000}"/>
    <cellStyle name="Normal 28 2 4" xfId="23622" xr:uid="{00000000-0005-0000-0000-0000255C0000}"/>
    <cellStyle name="Normal 28 2 4 2" xfId="23623" xr:uid="{00000000-0005-0000-0000-0000265C0000}"/>
    <cellStyle name="Normal 28 2 4 2 2" xfId="23624" xr:uid="{00000000-0005-0000-0000-0000275C0000}"/>
    <cellStyle name="Normal 28 2 4 3" xfId="23625" xr:uid="{00000000-0005-0000-0000-0000285C0000}"/>
    <cellStyle name="Normal 28 2 5" xfId="23626" xr:uid="{00000000-0005-0000-0000-0000295C0000}"/>
    <cellStyle name="Normal 28 2 5 2" xfId="23627" xr:uid="{00000000-0005-0000-0000-00002A5C0000}"/>
    <cellStyle name="Normal 28 2 5 2 2" xfId="23628" xr:uid="{00000000-0005-0000-0000-00002B5C0000}"/>
    <cellStyle name="Normal 28 2 5 3" xfId="23629" xr:uid="{00000000-0005-0000-0000-00002C5C0000}"/>
    <cellStyle name="Normal 28 2 6" xfId="23630" xr:uid="{00000000-0005-0000-0000-00002D5C0000}"/>
    <cellStyle name="Normal 28 3" xfId="23631" xr:uid="{00000000-0005-0000-0000-00002E5C0000}"/>
    <cellStyle name="Normal 28 3 2" xfId="23632" xr:uid="{00000000-0005-0000-0000-00002F5C0000}"/>
    <cellStyle name="Normal 28 3 2 2" xfId="23633" xr:uid="{00000000-0005-0000-0000-0000305C0000}"/>
    <cellStyle name="Normal 28 3 3" xfId="23634" xr:uid="{00000000-0005-0000-0000-0000315C0000}"/>
    <cellStyle name="Normal 28 3 3 2" xfId="23635" xr:uid="{00000000-0005-0000-0000-0000325C0000}"/>
    <cellStyle name="Normal 28 3 3 2 2" xfId="23636" xr:uid="{00000000-0005-0000-0000-0000335C0000}"/>
    <cellStyle name="Normal 28 3 3 3" xfId="23637" xr:uid="{00000000-0005-0000-0000-0000345C0000}"/>
    <cellStyle name="Normal 28 3 4" xfId="23638" xr:uid="{00000000-0005-0000-0000-0000355C0000}"/>
    <cellStyle name="Normal 28 3 4 2" xfId="23639" xr:uid="{00000000-0005-0000-0000-0000365C0000}"/>
    <cellStyle name="Normal 28 3 4 2 2" xfId="23640" xr:uid="{00000000-0005-0000-0000-0000375C0000}"/>
    <cellStyle name="Normal 28 3 4 3" xfId="23641" xr:uid="{00000000-0005-0000-0000-0000385C0000}"/>
    <cellStyle name="Normal 28 3 5" xfId="23642" xr:uid="{00000000-0005-0000-0000-0000395C0000}"/>
    <cellStyle name="Normal 28 4" xfId="23643" xr:uid="{00000000-0005-0000-0000-00003A5C0000}"/>
    <cellStyle name="Normal 28 4 2" xfId="23644" xr:uid="{00000000-0005-0000-0000-00003B5C0000}"/>
    <cellStyle name="Normal 28 4 2 2" xfId="23645" xr:uid="{00000000-0005-0000-0000-00003C5C0000}"/>
    <cellStyle name="Normal 28 4 3" xfId="23646" xr:uid="{00000000-0005-0000-0000-00003D5C0000}"/>
    <cellStyle name="Normal 28 4 3 2" xfId="23647" xr:uid="{00000000-0005-0000-0000-00003E5C0000}"/>
    <cellStyle name="Normal 28 4 3 2 2" xfId="23648" xr:uid="{00000000-0005-0000-0000-00003F5C0000}"/>
    <cellStyle name="Normal 28 4 3 3" xfId="23649" xr:uid="{00000000-0005-0000-0000-0000405C0000}"/>
    <cellStyle name="Normal 28 4 4" xfId="23650" xr:uid="{00000000-0005-0000-0000-0000415C0000}"/>
    <cellStyle name="Normal 28 4 4 2" xfId="23651" xr:uid="{00000000-0005-0000-0000-0000425C0000}"/>
    <cellStyle name="Normal 28 4 4 2 2" xfId="23652" xr:uid="{00000000-0005-0000-0000-0000435C0000}"/>
    <cellStyle name="Normal 28 4 4 3" xfId="23653" xr:uid="{00000000-0005-0000-0000-0000445C0000}"/>
    <cellStyle name="Normal 28 4 5" xfId="23654" xr:uid="{00000000-0005-0000-0000-0000455C0000}"/>
    <cellStyle name="Normal 28 5" xfId="23655" xr:uid="{00000000-0005-0000-0000-0000465C0000}"/>
    <cellStyle name="Normal 28 5 2" xfId="23656" xr:uid="{00000000-0005-0000-0000-0000475C0000}"/>
    <cellStyle name="Normal 28 5 2 2" xfId="23657" xr:uid="{00000000-0005-0000-0000-0000485C0000}"/>
    <cellStyle name="Normal 28 5 3" xfId="23658" xr:uid="{00000000-0005-0000-0000-0000495C0000}"/>
    <cellStyle name="Normal 28 6" xfId="23659" xr:uid="{00000000-0005-0000-0000-00004A5C0000}"/>
    <cellStyle name="Normal 28 6 2" xfId="23660" xr:uid="{00000000-0005-0000-0000-00004B5C0000}"/>
    <cellStyle name="Normal 28 6 2 2" xfId="23661" xr:uid="{00000000-0005-0000-0000-00004C5C0000}"/>
    <cellStyle name="Normal 28 6 3" xfId="23662" xr:uid="{00000000-0005-0000-0000-00004D5C0000}"/>
    <cellStyle name="Normal 28 7" xfId="23663" xr:uid="{00000000-0005-0000-0000-00004E5C0000}"/>
    <cellStyle name="Normal 28 7 2" xfId="23664" xr:uid="{00000000-0005-0000-0000-00004F5C0000}"/>
    <cellStyle name="Normal 28 7 2 2" xfId="23665" xr:uid="{00000000-0005-0000-0000-0000505C0000}"/>
    <cellStyle name="Normal 28 7 3" xfId="23666" xr:uid="{00000000-0005-0000-0000-0000515C0000}"/>
    <cellStyle name="Normal 28 8" xfId="23667" xr:uid="{00000000-0005-0000-0000-0000525C0000}"/>
    <cellStyle name="Normal 280" xfId="23668" xr:uid="{00000000-0005-0000-0000-0000535C0000}"/>
    <cellStyle name="Normal 280 2" xfId="23669" xr:uid="{00000000-0005-0000-0000-0000545C0000}"/>
    <cellStyle name="Normal 280 2 2" xfId="23670" xr:uid="{00000000-0005-0000-0000-0000555C0000}"/>
    <cellStyle name="Normal 280 2 2 2" xfId="23671" xr:uid="{00000000-0005-0000-0000-0000565C0000}"/>
    <cellStyle name="Normal 280 2 3" xfId="23672" xr:uid="{00000000-0005-0000-0000-0000575C0000}"/>
    <cellStyle name="Normal 280 2 3 2" xfId="23673" xr:uid="{00000000-0005-0000-0000-0000585C0000}"/>
    <cellStyle name="Normal 280 2 3 2 2" xfId="23674" xr:uid="{00000000-0005-0000-0000-0000595C0000}"/>
    <cellStyle name="Normal 280 2 3 3" xfId="23675" xr:uid="{00000000-0005-0000-0000-00005A5C0000}"/>
    <cellStyle name="Normal 280 2 4" xfId="23676" xr:uid="{00000000-0005-0000-0000-00005B5C0000}"/>
    <cellStyle name="Normal 280 2 4 2" xfId="23677" xr:uid="{00000000-0005-0000-0000-00005C5C0000}"/>
    <cellStyle name="Normal 280 2 4 2 2" xfId="23678" xr:uid="{00000000-0005-0000-0000-00005D5C0000}"/>
    <cellStyle name="Normal 280 2 4 3" xfId="23679" xr:uid="{00000000-0005-0000-0000-00005E5C0000}"/>
    <cellStyle name="Normal 280 2 5" xfId="23680" xr:uid="{00000000-0005-0000-0000-00005F5C0000}"/>
    <cellStyle name="Normal 280 3" xfId="23681" xr:uid="{00000000-0005-0000-0000-0000605C0000}"/>
    <cellStyle name="Normal 280 3 2" xfId="23682" xr:uid="{00000000-0005-0000-0000-0000615C0000}"/>
    <cellStyle name="Normal 280 3 2 2" xfId="23683" xr:uid="{00000000-0005-0000-0000-0000625C0000}"/>
    <cellStyle name="Normal 280 3 2 2 2" xfId="23684" xr:uid="{00000000-0005-0000-0000-0000635C0000}"/>
    <cellStyle name="Normal 280 3 2 3" xfId="23685" xr:uid="{00000000-0005-0000-0000-0000645C0000}"/>
    <cellStyle name="Normal 280 3 2 3 2" xfId="23686" xr:uid="{00000000-0005-0000-0000-0000655C0000}"/>
    <cellStyle name="Normal 280 3 2 3 2 2" xfId="23687" xr:uid="{00000000-0005-0000-0000-0000665C0000}"/>
    <cellStyle name="Normal 280 3 2 3 3" xfId="23688" xr:uid="{00000000-0005-0000-0000-0000675C0000}"/>
    <cellStyle name="Normal 280 3 2 4" xfId="23689" xr:uid="{00000000-0005-0000-0000-0000685C0000}"/>
    <cellStyle name="Normal 280 3 3" xfId="23690" xr:uid="{00000000-0005-0000-0000-0000695C0000}"/>
    <cellStyle name="Normal 280 3 3 2" xfId="23691" xr:uid="{00000000-0005-0000-0000-00006A5C0000}"/>
    <cellStyle name="Normal 280 3 3 2 2" xfId="23692" xr:uid="{00000000-0005-0000-0000-00006B5C0000}"/>
    <cellStyle name="Normal 280 3 3 3" xfId="23693" xr:uid="{00000000-0005-0000-0000-00006C5C0000}"/>
    <cellStyle name="Normal 280 3 4" xfId="23694" xr:uid="{00000000-0005-0000-0000-00006D5C0000}"/>
    <cellStyle name="Normal 280 3 4 2" xfId="23695" xr:uid="{00000000-0005-0000-0000-00006E5C0000}"/>
    <cellStyle name="Normal 280 3 4 2 2" xfId="23696" xr:uid="{00000000-0005-0000-0000-00006F5C0000}"/>
    <cellStyle name="Normal 280 3 4 3" xfId="23697" xr:uid="{00000000-0005-0000-0000-0000705C0000}"/>
    <cellStyle name="Normal 280 3 5" xfId="23698" xr:uid="{00000000-0005-0000-0000-0000715C0000}"/>
    <cellStyle name="Normal 280 3 5 2" xfId="23699" xr:uid="{00000000-0005-0000-0000-0000725C0000}"/>
    <cellStyle name="Normal 280 3 5 2 2" xfId="23700" xr:uid="{00000000-0005-0000-0000-0000735C0000}"/>
    <cellStyle name="Normal 280 3 5 3" xfId="23701" xr:uid="{00000000-0005-0000-0000-0000745C0000}"/>
    <cellStyle name="Normal 280 3 6" xfId="23702" xr:uid="{00000000-0005-0000-0000-0000755C0000}"/>
    <cellStyle name="Normal 280 4" xfId="23703" xr:uid="{00000000-0005-0000-0000-0000765C0000}"/>
    <cellStyle name="Normal 280 4 2" xfId="23704" xr:uid="{00000000-0005-0000-0000-0000775C0000}"/>
    <cellStyle name="Normal 280 4 2 2" xfId="23705" xr:uid="{00000000-0005-0000-0000-0000785C0000}"/>
    <cellStyle name="Normal 280 4 3" xfId="23706" xr:uid="{00000000-0005-0000-0000-0000795C0000}"/>
    <cellStyle name="Normal 280 5" xfId="23707" xr:uid="{00000000-0005-0000-0000-00007A5C0000}"/>
    <cellStyle name="Normal 280 5 2" xfId="23708" xr:uid="{00000000-0005-0000-0000-00007B5C0000}"/>
    <cellStyle name="Normal 280 5 2 2" xfId="23709" xr:uid="{00000000-0005-0000-0000-00007C5C0000}"/>
    <cellStyle name="Normal 280 5 3" xfId="23710" xr:uid="{00000000-0005-0000-0000-00007D5C0000}"/>
    <cellStyle name="Normal 280 6" xfId="23711" xr:uid="{00000000-0005-0000-0000-00007E5C0000}"/>
    <cellStyle name="Normal 280 6 2" xfId="23712" xr:uid="{00000000-0005-0000-0000-00007F5C0000}"/>
    <cellStyle name="Normal 280 6 2 2" xfId="23713" xr:uid="{00000000-0005-0000-0000-0000805C0000}"/>
    <cellStyle name="Normal 280 6 3" xfId="23714" xr:uid="{00000000-0005-0000-0000-0000815C0000}"/>
    <cellStyle name="Normal 280 7" xfId="23715" xr:uid="{00000000-0005-0000-0000-0000825C0000}"/>
    <cellStyle name="Normal 281" xfId="23716" xr:uid="{00000000-0005-0000-0000-0000835C0000}"/>
    <cellStyle name="Normal 281 2" xfId="23717" xr:uid="{00000000-0005-0000-0000-0000845C0000}"/>
    <cellStyle name="Normal 281 2 2" xfId="23718" xr:uid="{00000000-0005-0000-0000-0000855C0000}"/>
    <cellStyle name="Normal 281 2 2 2" xfId="23719" xr:uid="{00000000-0005-0000-0000-0000865C0000}"/>
    <cellStyle name="Normal 281 2 3" xfId="23720" xr:uid="{00000000-0005-0000-0000-0000875C0000}"/>
    <cellStyle name="Normal 281 2 3 2" xfId="23721" xr:uid="{00000000-0005-0000-0000-0000885C0000}"/>
    <cellStyle name="Normal 281 2 3 2 2" xfId="23722" xr:uid="{00000000-0005-0000-0000-0000895C0000}"/>
    <cellStyle name="Normal 281 2 3 3" xfId="23723" xr:uid="{00000000-0005-0000-0000-00008A5C0000}"/>
    <cellStyle name="Normal 281 2 4" xfId="23724" xr:uid="{00000000-0005-0000-0000-00008B5C0000}"/>
    <cellStyle name="Normal 281 2 4 2" xfId="23725" xr:uid="{00000000-0005-0000-0000-00008C5C0000}"/>
    <cellStyle name="Normal 281 2 4 2 2" xfId="23726" xr:uid="{00000000-0005-0000-0000-00008D5C0000}"/>
    <cellStyle name="Normal 281 2 4 3" xfId="23727" xr:uid="{00000000-0005-0000-0000-00008E5C0000}"/>
    <cellStyle name="Normal 281 2 5" xfId="23728" xr:uid="{00000000-0005-0000-0000-00008F5C0000}"/>
    <cellStyle name="Normal 281 3" xfId="23729" xr:uid="{00000000-0005-0000-0000-0000905C0000}"/>
    <cellStyle name="Normal 281 3 2" xfId="23730" xr:uid="{00000000-0005-0000-0000-0000915C0000}"/>
    <cellStyle name="Normal 281 3 2 2" xfId="23731" xr:uid="{00000000-0005-0000-0000-0000925C0000}"/>
    <cellStyle name="Normal 281 3 2 2 2" xfId="23732" xr:uid="{00000000-0005-0000-0000-0000935C0000}"/>
    <cellStyle name="Normal 281 3 2 3" xfId="23733" xr:uid="{00000000-0005-0000-0000-0000945C0000}"/>
    <cellStyle name="Normal 281 3 2 3 2" xfId="23734" xr:uid="{00000000-0005-0000-0000-0000955C0000}"/>
    <cellStyle name="Normal 281 3 2 3 2 2" xfId="23735" xr:uid="{00000000-0005-0000-0000-0000965C0000}"/>
    <cellStyle name="Normal 281 3 2 3 3" xfId="23736" xr:uid="{00000000-0005-0000-0000-0000975C0000}"/>
    <cellStyle name="Normal 281 3 2 4" xfId="23737" xr:uid="{00000000-0005-0000-0000-0000985C0000}"/>
    <cellStyle name="Normal 281 3 3" xfId="23738" xr:uid="{00000000-0005-0000-0000-0000995C0000}"/>
    <cellStyle name="Normal 281 3 3 2" xfId="23739" xr:uid="{00000000-0005-0000-0000-00009A5C0000}"/>
    <cellStyle name="Normal 281 3 3 2 2" xfId="23740" xr:uid="{00000000-0005-0000-0000-00009B5C0000}"/>
    <cellStyle name="Normal 281 3 3 3" xfId="23741" xr:uid="{00000000-0005-0000-0000-00009C5C0000}"/>
    <cellStyle name="Normal 281 3 4" xfId="23742" xr:uid="{00000000-0005-0000-0000-00009D5C0000}"/>
    <cellStyle name="Normal 281 3 4 2" xfId="23743" xr:uid="{00000000-0005-0000-0000-00009E5C0000}"/>
    <cellStyle name="Normal 281 3 4 2 2" xfId="23744" xr:uid="{00000000-0005-0000-0000-00009F5C0000}"/>
    <cellStyle name="Normal 281 3 4 3" xfId="23745" xr:uid="{00000000-0005-0000-0000-0000A05C0000}"/>
    <cellStyle name="Normal 281 3 5" xfId="23746" xr:uid="{00000000-0005-0000-0000-0000A15C0000}"/>
    <cellStyle name="Normal 281 3 5 2" xfId="23747" xr:uid="{00000000-0005-0000-0000-0000A25C0000}"/>
    <cellStyle name="Normal 281 3 5 2 2" xfId="23748" xr:uid="{00000000-0005-0000-0000-0000A35C0000}"/>
    <cellStyle name="Normal 281 3 5 3" xfId="23749" xr:uid="{00000000-0005-0000-0000-0000A45C0000}"/>
    <cellStyle name="Normal 281 3 6" xfId="23750" xr:uid="{00000000-0005-0000-0000-0000A55C0000}"/>
    <cellStyle name="Normal 281 4" xfId="23751" xr:uid="{00000000-0005-0000-0000-0000A65C0000}"/>
    <cellStyle name="Normal 281 4 2" xfId="23752" xr:uid="{00000000-0005-0000-0000-0000A75C0000}"/>
    <cellStyle name="Normal 281 4 2 2" xfId="23753" xr:uid="{00000000-0005-0000-0000-0000A85C0000}"/>
    <cellStyle name="Normal 281 4 3" xfId="23754" xr:uid="{00000000-0005-0000-0000-0000A95C0000}"/>
    <cellStyle name="Normal 281 5" xfId="23755" xr:uid="{00000000-0005-0000-0000-0000AA5C0000}"/>
    <cellStyle name="Normal 281 5 2" xfId="23756" xr:uid="{00000000-0005-0000-0000-0000AB5C0000}"/>
    <cellStyle name="Normal 281 5 2 2" xfId="23757" xr:uid="{00000000-0005-0000-0000-0000AC5C0000}"/>
    <cellStyle name="Normal 281 5 3" xfId="23758" xr:uid="{00000000-0005-0000-0000-0000AD5C0000}"/>
    <cellStyle name="Normal 281 6" xfId="23759" xr:uid="{00000000-0005-0000-0000-0000AE5C0000}"/>
    <cellStyle name="Normal 281 6 2" xfId="23760" xr:uid="{00000000-0005-0000-0000-0000AF5C0000}"/>
    <cellStyle name="Normal 281 6 2 2" xfId="23761" xr:uid="{00000000-0005-0000-0000-0000B05C0000}"/>
    <cellStyle name="Normal 281 6 3" xfId="23762" xr:uid="{00000000-0005-0000-0000-0000B15C0000}"/>
    <cellStyle name="Normal 281 7" xfId="23763" xr:uid="{00000000-0005-0000-0000-0000B25C0000}"/>
    <cellStyle name="Normal 282" xfId="23764" xr:uid="{00000000-0005-0000-0000-0000B35C0000}"/>
    <cellStyle name="Normal 282 2" xfId="23765" xr:uid="{00000000-0005-0000-0000-0000B45C0000}"/>
    <cellStyle name="Normal 282 2 2" xfId="23766" xr:uid="{00000000-0005-0000-0000-0000B55C0000}"/>
    <cellStyle name="Normal 282 2 2 2" xfId="23767" xr:uid="{00000000-0005-0000-0000-0000B65C0000}"/>
    <cellStyle name="Normal 282 2 3" xfId="23768" xr:uid="{00000000-0005-0000-0000-0000B75C0000}"/>
    <cellStyle name="Normal 282 2 3 2" xfId="23769" xr:uid="{00000000-0005-0000-0000-0000B85C0000}"/>
    <cellStyle name="Normal 282 2 3 2 2" xfId="23770" xr:uid="{00000000-0005-0000-0000-0000B95C0000}"/>
    <cellStyle name="Normal 282 2 3 3" xfId="23771" xr:uid="{00000000-0005-0000-0000-0000BA5C0000}"/>
    <cellStyle name="Normal 282 2 4" xfId="23772" xr:uid="{00000000-0005-0000-0000-0000BB5C0000}"/>
    <cellStyle name="Normal 282 2 4 2" xfId="23773" xr:uid="{00000000-0005-0000-0000-0000BC5C0000}"/>
    <cellStyle name="Normal 282 2 4 2 2" xfId="23774" xr:uid="{00000000-0005-0000-0000-0000BD5C0000}"/>
    <cellStyle name="Normal 282 2 4 3" xfId="23775" xr:uid="{00000000-0005-0000-0000-0000BE5C0000}"/>
    <cellStyle name="Normal 282 2 5" xfId="23776" xr:uid="{00000000-0005-0000-0000-0000BF5C0000}"/>
    <cellStyle name="Normal 282 3" xfId="23777" xr:uid="{00000000-0005-0000-0000-0000C05C0000}"/>
    <cellStyle name="Normal 282 3 2" xfId="23778" xr:uid="{00000000-0005-0000-0000-0000C15C0000}"/>
    <cellStyle name="Normal 282 3 2 2" xfId="23779" xr:uid="{00000000-0005-0000-0000-0000C25C0000}"/>
    <cellStyle name="Normal 282 3 2 2 2" xfId="23780" xr:uid="{00000000-0005-0000-0000-0000C35C0000}"/>
    <cellStyle name="Normal 282 3 2 3" xfId="23781" xr:uid="{00000000-0005-0000-0000-0000C45C0000}"/>
    <cellStyle name="Normal 282 3 2 3 2" xfId="23782" xr:uid="{00000000-0005-0000-0000-0000C55C0000}"/>
    <cellStyle name="Normal 282 3 2 3 2 2" xfId="23783" xr:uid="{00000000-0005-0000-0000-0000C65C0000}"/>
    <cellStyle name="Normal 282 3 2 3 3" xfId="23784" xr:uid="{00000000-0005-0000-0000-0000C75C0000}"/>
    <cellStyle name="Normal 282 3 2 4" xfId="23785" xr:uid="{00000000-0005-0000-0000-0000C85C0000}"/>
    <cellStyle name="Normal 282 3 3" xfId="23786" xr:uid="{00000000-0005-0000-0000-0000C95C0000}"/>
    <cellStyle name="Normal 282 3 3 2" xfId="23787" xr:uid="{00000000-0005-0000-0000-0000CA5C0000}"/>
    <cellStyle name="Normal 282 3 3 2 2" xfId="23788" xr:uid="{00000000-0005-0000-0000-0000CB5C0000}"/>
    <cellStyle name="Normal 282 3 3 3" xfId="23789" xr:uid="{00000000-0005-0000-0000-0000CC5C0000}"/>
    <cellStyle name="Normal 282 3 4" xfId="23790" xr:uid="{00000000-0005-0000-0000-0000CD5C0000}"/>
    <cellStyle name="Normal 282 3 4 2" xfId="23791" xr:uid="{00000000-0005-0000-0000-0000CE5C0000}"/>
    <cellStyle name="Normal 282 3 4 2 2" xfId="23792" xr:uid="{00000000-0005-0000-0000-0000CF5C0000}"/>
    <cellStyle name="Normal 282 3 4 3" xfId="23793" xr:uid="{00000000-0005-0000-0000-0000D05C0000}"/>
    <cellStyle name="Normal 282 3 5" xfId="23794" xr:uid="{00000000-0005-0000-0000-0000D15C0000}"/>
    <cellStyle name="Normal 282 3 5 2" xfId="23795" xr:uid="{00000000-0005-0000-0000-0000D25C0000}"/>
    <cellStyle name="Normal 282 3 5 2 2" xfId="23796" xr:uid="{00000000-0005-0000-0000-0000D35C0000}"/>
    <cellStyle name="Normal 282 3 5 3" xfId="23797" xr:uid="{00000000-0005-0000-0000-0000D45C0000}"/>
    <cellStyle name="Normal 282 3 6" xfId="23798" xr:uid="{00000000-0005-0000-0000-0000D55C0000}"/>
    <cellStyle name="Normal 282 4" xfId="23799" xr:uid="{00000000-0005-0000-0000-0000D65C0000}"/>
    <cellStyle name="Normal 282 4 2" xfId="23800" xr:uid="{00000000-0005-0000-0000-0000D75C0000}"/>
    <cellStyle name="Normal 282 4 2 2" xfId="23801" xr:uid="{00000000-0005-0000-0000-0000D85C0000}"/>
    <cellStyle name="Normal 282 4 3" xfId="23802" xr:uid="{00000000-0005-0000-0000-0000D95C0000}"/>
    <cellStyle name="Normal 282 5" xfId="23803" xr:uid="{00000000-0005-0000-0000-0000DA5C0000}"/>
    <cellStyle name="Normal 282 5 2" xfId="23804" xr:uid="{00000000-0005-0000-0000-0000DB5C0000}"/>
    <cellStyle name="Normal 282 5 2 2" xfId="23805" xr:uid="{00000000-0005-0000-0000-0000DC5C0000}"/>
    <cellStyle name="Normal 282 5 3" xfId="23806" xr:uid="{00000000-0005-0000-0000-0000DD5C0000}"/>
    <cellStyle name="Normal 282 6" xfId="23807" xr:uid="{00000000-0005-0000-0000-0000DE5C0000}"/>
    <cellStyle name="Normal 282 6 2" xfId="23808" xr:uid="{00000000-0005-0000-0000-0000DF5C0000}"/>
    <cellStyle name="Normal 282 6 2 2" xfId="23809" xr:uid="{00000000-0005-0000-0000-0000E05C0000}"/>
    <cellStyle name="Normal 282 6 3" xfId="23810" xr:uid="{00000000-0005-0000-0000-0000E15C0000}"/>
    <cellStyle name="Normal 282 7" xfId="23811" xr:uid="{00000000-0005-0000-0000-0000E25C0000}"/>
    <cellStyle name="Normal 283" xfId="23812" xr:uid="{00000000-0005-0000-0000-0000E35C0000}"/>
    <cellStyle name="Normal 283 2" xfId="23813" xr:uid="{00000000-0005-0000-0000-0000E45C0000}"/>
    <cellStyle name="Normal 283 2 2" xfId="23814" xr:uid="{00000000-0005-0000-0000-0000E55C0000}"/>
    <cellStyle name="Normal 283 2 2 2" xfId="23815" xr:uid="{00000000-0005-0000-0000-0000E65C0000}"/>
    <cellStyle name="Normal 283 2 3" xfId="23816" xr:uid="{00000000-0005-0000-0000-0000E75C0000}"/>
    <cellStyle name="Normal 283 2 3 2" xfId="23817" xr:uid="{00000000-0005-0000-0000-0000E85C0000}"/>
    <cellStyle name="Normal 283 2 3 2 2" xfId="23818" xr:uid="{00000000-0005-0000-0000-0000E95C0000}"/>
    <cellStyle name="Normal 283 2 3 3" xfId="23819" xr:uid="{00000000-0005-0000-0000-0000EA5C0000}"/>
    <cellStyle name="Normal 283 2 4" xfId="23820" xr:uid="{00000000-0005-0000-0000-0000EB5C0000}"/>
    <cellStyle name="Normal 283 2 4 2" xfId="23821" xr:uid="{00000000-0005-0000-0000-0000EC5C0000}"/>
    <cellStyle name="Normal 283 2 4 2 2" xfId="23822" xr:uid="{00000000-0005-0000-0000-0000ED5C0000}"/>
    <cellStyle name="Normal 283 2 4 3" xfId="23823" xr:uid="{00000000-0005-0000-0000-0000EE5C0000}"/>
    <cellStyle name="Normal 283 2 5" xfId="23824" xr:uid="{00000000-0005-0000-0000-0000EF5C0000}"/>
    <cellStyle name="Normal 283 3" xfId="23825" xr:uid="{00000000-0005-0000-0000-0000F05C0000}"/>
    <cellStyle name="Normal 283 3 2" xfId="23826" xr:uid="{00000000-0005-0000-0000-0000F15C0000}"/>
    <cellStyle name="Normal 283 3 2 2" xfId="23827" xr:uid="{00000000-0005-0000-0000-0000F25C0000}"/>
    <cellStyle name="Normal 283 3 2 2 2" xfId="23828" xr:uid="{00000000-0005-0000-0000-0000F35C0000}"/>
    <cellStyle name="Normal 283 3 2 3" xfId="23829" xr:uid="{00000000-0005-0000-0000-0000F45C0000}"/>
    <cellStyle name="Normal 283 3 2 3 2" xfId="23830" xr:uid="{00000000-0005-0000-0000-0000F55C0000}"/>
    <cellStyle name="Normal 283 3 2 3 2 2" xfId="23831" xr:uid="{00000000-0005-0000-0000-0000F65C0000}"/>
    <cellStyle name="Normal 283 3 2 3 3" xfId="23832" xr:uid="{00000000-0005-0000-0000-0000F75C0000}"/>
    <cellStyle name="Normal 283 3 2 4" xfId="23833" xr:uid="{00000000-0005-0000-0000-0000F85C0000}"/>
    <cellStyle name="Normal 283 3 3" xfId="23834" xr:uid="{00000000-0005-0000-0000-0000F95C0000}"/>
    <cellStyle name="Normal 283 3 3 2" xfId="23835" xr:uid="{00000000-0005-0000-0000-0000FA5C0000}"/>
    <cellStyle name="Normal 283 3 3 2 2" xfId="23836" xr:uid="{00000000-0005-0000-0000-0000FB5C0000}"/>
    <cellStyle name="Normal 283 3 3 3" xfId="23837" xr:uid="{00000000-0005-0000-0000-0000FC5C0000}"/>
    <cellStyle name="Normal 283 3 4" xfId="23838" xr:uid="{00000000-0005-0000-0000-0000FD5C0000}"/>
    <cellStyle name="Normal 283 3 4 2" xfId="23839" xr:uid="{00000000-0005-0000-0000-0000FE5C0000}"/>
    <cellStyle name="Normal 283 3 4 2 2" xfId="23840" xr:uid="{00000000-0005-0000-0000-0000FF5C0000}"/>
    <cellStyle name="Normal 283 3 4 3" xfId="23841" xr:uid="{00000000-0005-0000-0000-0000005D0000}"/>
    <cellStyle name="Normal 283 3 5" xfId="23842" xr:uid="{00000000-0005-0000-0000-0000015D0000}"/>
    <cellStyle name="Normal 283 3 5 2" xfId="23843" xr:uid="{00000000-0005-0000-0000-0000025D0000}"/>
    <cellStyle name="Normal 283 3 5 2 2" xfId="23844" xr:uid="{00000000-0005-0000-0000-0000035D0000}"/>
    <cellStyle name="Normal 283 3 5 3" xfId="23845" xr:uid="{00000000-0005-0000-0000-0000045D0000}"/>
    <cellStyle name="Normal 283 3 6" xfId="23846" xr:uid="{00000000-0005-0000-0000-0000055D0000}"/>
    <cellStyle name="Normal 283 4" xfId="23847" xr:uid="{00000000-0005-0000-0000-0000065D0000}"/>
    <cellStyle name="Normal 283 4 2" xfId="23848" xr:uid="{00000000-0005-0000-0000-0000075D0000}"/>
    <cellStyle name="Normal 283 4 2 2" xfId="23849" xr:uid="{00000000-0005-0000-0000-0000085D0000}"/>
    <cellStyle name="Normal 283 4 3" xfId="23850" xr:uid="{00000000-0005-0000-0000-0000095D0000}"/>
    <cellStyle name="Normal 283 5" xfId="23851" xr:uid="{00000000-0005-0000-0000-00000A5D0000}"/>
    <cellStyle name="Normal 283 5 2" xfId="23852" xr:uid="{00000000-0005-0000-0000-00000B5D0000}"/>
    <cellStyle name="Normal 283 5 2 2" xfId="23853" xr:uid="{00000000-0005-0000-0000-00000C5D0000}"/>
    <cellStyle name="Normal 283 5 3" xfId="23854" xr:uid="{00000000-0005-0000-0000-00000D5D0000}"/>
    <cellStyle name="Normal 283 6" xfId="23855" xr:uid="{00000000-0005-0000-0000-00000E5D0000}"/>
    <cellStyle name="Normal 283 6 2" xfId="23856" xr:uid="{00000000-0005-0000-0000-00000F5D0000}"/>
    <cellStyle name="Normal 283 6 2 2" xfId="23857" xr:uid="{00000000-0005-0000-0000-0000105D0000}"/>
    <cellStyle name="Normal 283 6 3" xfId="23858" xr:uid="{00000000-0005-0000-0000-0000115D0000}"/>
    <cellStyle name="Normal 283 7" xfId="23859" xr:uid="{00000000-0005-0000-0000-0000125D0000}"/>
    <cellStyle name="Normal 284" xfId="23860" xr:uid="{00000000-0005-0000-0000-0000135D0000}"/>
    <cellStyle name="Normal 284 2" xfId="23861" xr:uid="{00000000-0005-0000-0000-0000145D0000}"/>
    <cellStyle name="Normal 284 2 2" xfId="23862" xr:uid="{00000000-0005-0000-0000-0000155D0000}"/>
    <cellStyle name="Normal 284 2 2 2" xfId="23863" xr:uid="{00000000-0005-0000-0000-0000165D0000}"/>
    <cellStyle name="Normal 284 2 3" xfId="23864" xr:uid="{00000000-0005-0000-0000-0000175D0000}"/>
    <cellStyle name="Normal 284 2 3 2" xfId="23865" xr:uid="{00000000-0005-0000-0000-0000185D0000}"/>
    <cellStyle name="Normal 284 2 3 2 2" xfId="23866" xr:uid="{00000000-0005-0000-0000-0000195D0000}"/>
    <cellStyle name="Normal 284 2 3 3" xfId="23867" xr:uid="{00000000-0005-0000-0000-00001A5D0000}"/>
    <cellStyle name="Normal 284 2 4" xfId="23868" xr:uid="{00000000-0005-0000-0000-00001B5D0000}"/>
    <cellStyle name="Normal 284 2 4 2" xfId="23869" xr:uid="{00000000-0005-0000-0000-00001C5D0000}"/>
    <cellStyle name="Normal 284 2 4 2 2" xfId="23870" xr:uid="{00000000-0005-0000-0000-00001D5D0000}"/>
    <cellStyle name="Normal 284 2 4 3" xfId="23871" xr:uid="{00000000-0005-0000-0000-00001E5D0000}"/>
    <cellStyle name="Normal 284 2 5" xfId="23872" xr:uid="{00000000-0005-0000-0000-00001F5D0000}"/>
    <cellStyle name="Normal 284 3" xfId="23873" xr:uid="{00000000-0005-0000-0000-0000205D0000}"/>
    <cellStyle name="Normal 284 3 2" xfId="23874" xr:uid="{00000000-0005-0000-0000-0000215D0000}"/>
    <cellStyle name="Normal 284 3 2 2" xfId="23875" xr:uid="{00000000-0005-0000-0000-0000225D0000}"/>
    <cellStyle name="Normal 284 3 2 2 2" xfId="23876" xr:uid="{00000000-0005-0000-0000-0000235D0000}"/>
    <cellStyle name="Normal 284 3 2 3" xfId="23877" xr:uid="{00000000-0005-0000-0000-0000245D0000}"/>
    <cellStyle name="Normal 284 3 2 3 2" xfId="23878" xr:uid="{00000000-0005-0000-0000-0000255D0000}"/>
    <cellStyle name="Normal 284 3 2 3 2 2" xfId="23879" xr:uid="{00000000-0005-0000-0000-0000265D0000}"/>
    <cellStyle name="Normal 284 3 2 3 3" xfId="23880" xr:uid="{00000000-0005-0000-0000-0000275D0000}"/>
    <cellStyle name="Normal 284 3 2 4" xfId="23881" xr:uid="{00000000-0005-0000-0000-0000285D0000}"/>
    <cellStyle name="Normal 284 3 3" xfId="23882" xr:uid="{00000000-0005-0000-0000-0000295D0000}"/>
    <cellStyle name="Normal 284 3 3 2" xfId="23883" xr:uid="{00000000-0005-0000-0000-00002A5D0000}"/>
    <cellStyle name="Normal 284 3 3 2 2" xfId="23884" xr:uid="{00000000-0005-0000-0000-00002B5D0000}"/>
    <cellStyle name="Normal 284 3 3 3" xfId="23885" xr:uid="{00000000-0005-0000-0000-00002C5D0000}"/>
    <cellStyle name="Normal 284 3 4" xfId="23886" xr:uid="{00000000-0005-0000-0000-00002D5D0000}"/>
    <cellStyle name="Normal 284 3 4 2" xfId="23887" xr:uid="{00000000-0005-0000-0000-00002E5D0000}"/>
    <cellStyle name="Normal 284 3 4 2 2" xfId="23888" xr:uid="{00000000-0005-0000-0000-00002F5D0000}"/>
    <cellStyle name="Normal 284 3 4 3" xfId="23889" xr:uid="{00000000-0005-0000-0000-0000305D0000}"/>
    <cellStyle name="Normal 284 3 5" xfId="23890" xr:uid="{00000000-0005-0000-0000-0000315D0000}"/>
    <cellStyle name="Normal 284 3 5 2" xfId="23891" xr:uid="{00000000-0005-0000-0000-0000325D0000}"/>
    <cellStyle name="Normal 284 3 5 2 2" xfId="23892" xr:uid="{00000000-0005-0000-0000-0000335D0000}"/>
    <cellStyle name="Normal 284 3 5 3" xfId="23893" xr:uid="{00000000-0005-0000-0000-0000345D0000}"/>
    <cellStyle name="Normal 284 3 6" xfId="23894" xr:uid="{00000000-0005-0000-0000-0000355D0000}"/>
    <cellStyle name="Normal 284 4" xfId="23895" xr:uid="{00000000-0005-0000-0000-0000365D0000}"/>
    <cellStyle name="Normal 284 4 2" xfId="23896" xr:uid="{00000000-0005-0000-0000-0000375D0000}"/>
    <cellStyle name="Normal 284 4 2 2" xfId="23897" xr:uid="{00000000-0005-0000-0000-0000385D0000}"/>
    <cellStyle name="Normal 284 4 3" xfId="23898" xr:uid="{00000000-0005-0000-0000-0000395D0000}"/>
    <cellStyle name="Normal 284 5" xfId="23899" xr:uid="{00000000-0005-0000-0000-00003A5D0000}"/>
    <cellStyle name="Normal 284 5 2" xfId="23900" xr:uid="{00000000-0005-0000-0000-00003B5D0000}"/>
    <cellStyle name="Normal 284 5 2 2" xfId="23901" xr:uid="{00000000-0005-0000-0000-00003C5D0000}"/>
    <cellStyle name="Normal 284 5 3" xfId="23902" xr:uid="{00000000-0005-0000-0000-00003D5D0000}"/>
    <cellStyle name="Normal 284 6" xfId="23903" xr:uid="{00000000-0005-0000-0000-00003E5D0000}"/>
    <cellStyle name="Normal 284 6 2" xfId="23904" xr:uid="{00000000-0005-0000-0000-00003F5D0000}"/>
    <cellStyle name="Normal 284 6 2 2" xfId="23905" xr:uid="{00000000-0005-0000-0000-0000405D0000}"/>
    <cellStyle name="Normal 284 6 3" xfId="23906" xr:uid="{00000000-0005-0000-0000-0000415D0000}"/>
    <cellStyle name="Normal 284 7" xfId="23907" xr:uid="{00000000-0005-0000-0000-0000425D0000}"/>
    <cellStyle name="Normal 285" xfId="23908" xr:uid="{00000000-0005-0000-0000-0000435D0000}"/>
    <cellStyle name="Normal 285 2" xfId="23909" xr:uid="{00000000-0005-0000-0000-0000445D0000}"/>
    <cellStyle name="Normal 285 2 2" xfId="23910" xr:uid="{00000000-0005-0000-0000-0000455D0000}"/>
    <cellStyle name="Normal 285 2 2 2" xfId="23911" xr:uid="{00000000-0005-0000-0000-0000465D0000}"/>
    <cellStyle name="Normal 285 2 3" xfId="23912" xr:uid="{00000000-0005-0000-0000-0000475D0000}"/>
    <cellStyle name="Normal 285 2 3 2" xfId="23913" xr:uid="{00000000-0005-0000-0000-0000485D0000}"/>
    <cellStyle name="Normal 285 2 3 2 2" xfId="23914" xr:uid="{00000000-0005-0000-0000-0000495D0000}"/>
    <cellStyle name="Normal 285 2 3 3" xfId="23915" xr:uid="{00000000-0005-0000-0000-00004A5D0000}"/>
    <cellStyle name="Normal 285 2 4" xfId="23916" xr:uid="{00000000-0005-0000-0000-00004B5D0000}"/>
    <cellStyle name="Normal 285 2 4 2" xfId="23917" xr:uid="{00000000-0005-0000-0000-00004C5D0000}"/>
    <cellStyle name="Normal 285 2 4 2 2" xfId="23918" xr:uid="{00000000-0005-0000-0000-00004D5D0000}"/>
    <cellStyle name="Normal 285 2 4 3" xfId="23919" xr:uid="{00000000-0005-0000-0000-00004E5D0000}"/>
    <cellStyle name="Normal 285 2 5" xfId="23920" xr:uid="{00000000-0005-0000-0000-00004F5D0000}"/>
    <cellStyle name="Normal 285 3" xfId="23921" xr:uid="{00000000-0005-0000-0000-0000505D0000}"/>
    <cellStyle name="Normal 285 3 2" xfId="23922" xr:uid="{00000000-0005-0000-0000-0000515D0000}"/>
    <cellStyle name="Normal 285 3 2 2" xfId="23923" xr:uid="{00000000-0005-0000-0000-0000525D0000}"/>
    <cellStyle name="Normal 285 3 2 2 2" xfId="23924" xr:uid="{00000000-0005-0000-0000-0000535D0000}"/>
    <cellStyle name="Normal 285 3 2 3" xfId="23925" xr:uid="{00000000-0005-0000-0000-0000545D0000}"/>
    <cellStyle name="Normal 285 3 2 3 2" xfId="23926" xr:uid="{00000000-0005-0000-0000-0000555D0000}"/>
    <cellStyle name="Normal 285 3 2 3 2 2" xfId="23927" xr:uid="{00000000-0005-0000-0000-0000565D0000}"/>
    <cellStyle name="Normal 285 3 2 3 3" xfId="23928" xr:uid="{00000000-0005-0000-0000-0000575D0000}"/>
    <cellStyle name="Normal 285 3 2 4" xfId="23929" xr:uid="{00000000-0005-0000-0000-0000585D0000}"/>
    <cellStyle name="Normal 285 3 3" xfId="23930" xr:uid="{00000000-0005-0000-0000-0000595D0000}"/>
    <cellStyle name="Normal 285 3 3 2" xfId="23931" xr:uid="{00000000-0005-0000-0000-00005A5D0000}"/>
    <cellStyle name="Normal 285 3 3 2 2" xfId="23932" xr:uid="{00000000-0005-0000-0000-00005B5D0000}"/>
    <cellStyle name="Normal 285 3 3 3" xfId="23933" xr:uid="{00000000-0005-0000-0000-00005C5D0000}"/>
    <cellStyle name="Normal 285 3 4" xfId="23934" xr:uid="{00000000-0005-0000-0000-00005D5D0000}"/>
    <cellStyle name="Normal 285 3 4 2" xfId="23935" xr:uid="{00000000-0005-0000-0000-00005E5D0000}"/>
    <cellStyle name="Normal 285 3 4 2 2" xfId="23936" xr:uid="{00000000-0005-0000-0000-00005F5D0000}"/>
    <cellStyle name="Normal 285 3 4 3" xfId="23937" xr:uid="{00000000-0005-0000-0000-0000605D0000}"/>
    <cellStyle name="Normal 285 3 5" xfId="23938" xr:uid="{00000000-0005-0000-0000-0000615D0000}"/>
    <cellStyle name="Normal 285 3 5 2" xfId="23939" xr:uid="{00000000-0005-0000-0000-0000625D0000}"/>
    <cellStyle name="Normal 285 3 5 2 2" xfId="23940" xr:uid="{00000000-0005-0000-0000-0000635D0000}"/>
    <cellStyle name="Normal 285 3 5 3" xfId="23941" xr:uid="{00000000-0005-0000-0000-0000645D0000}"/>
    <cellStyle name="Normal 285 3 6" xfId="23942" xr:uid="{00000000-0005-0000-0000-0000655D0000}"/>
    <cellStyle name="Normal 285 4" xfId="23943" xr:uid="{00000000-0005-0000-0000-0000665D0000}"/>
    <cellStyle name="Normal 285 4 2" xfId="23944" xr:uid="{00000000-0005-0000-0000-0000675D0000}"/>
    <cellStyle name="Normal 285 4 2 2" xfId="23945" xr:uid="{00000000-0005-0000-0000-0000685D0000}"/>
    <cellStyle name="Normal 285 4 3" xfId="23946" xr:uid="{00000000-0005-0000-0000-0000695D0000}"/>
    <cellStyle name="Normal 285 5" xfId="23947" xr:uid="{00000000-0005-0000-0000-00006A5D0000}"/>
    <cellStyle name="Normal 285 5 2" xfId="23948" xr:uid="{00000000-0005-0000-0000-00006B5D0000}"/>
    <cellStyle name="Normal 285 5 2 2" xfId="23949" xr:uid="{00000000-0005-0000-0000-00006C5D0000}"/>
    <cellStyle name="Normal 285 5 3" xfId="23950" xr:uid="{00000000-0005-0000-0000-00006D5D0000}"/>
    <cellStyle name="Normal 285 6" xfId="23951" xr:uid="{00000000-0005-0000-0000-00006E5D0000}"/>
    <cellStyle name="Normal 285 6 2" xfId="23952" xr:uid="{00000000-0005-0000-0000-00006F5D0000}"/>
    <cellStyle name="Normal 285 6 2 2" xfId="23953" xr:uid="{00000000-0005-0000-0000-0000705D0000}"/>
    <cellStyle name="Normal 285 6 3" xfId="23954" xr:uid="{00000000-0005-0000-0000-0000715D0000}"/>
    <cellStyle name="Normal 285 7" xfId="23955" xr:uid="{00000000-0005-0000-0000-0000725D0000}"/>
    <cellStyle name="Normal 286" xfId="23956" xr:uid="{00000000-0005-0000-0000-0000735D0000}"/>
    <cellStyle name="Normal 286 2" xfId="23957" xr:uid="{00000000-0005-0000-0000-0000745D0000}"/>
    <cellStyle name="Normal 286 2 2" xfId="23958" xr:uid="{00000000-0005-0000-0000-0000755D0000}"/>
    <cellStyle name="Normal 286 2 2 2" xfId="23959" xr:uid="{00000000-0005-0000-0000-0000765D0000}"/>
    <cellStyle name="Normal 286 2 3" xfId="23960" xr:uid="{00000000-0005-0000-0000-0000775D0000}"/>
    <cellStyle name="Normal 286 2 3 2" xfId="23961" xr:uid="{00000000-0005-0000-0000-0000785D0000}"/>
    <cellStyle name="Normal 286 2 3 2 2" xfId="23962" xr:uid="{00000000-0005-0000-0000-0000795D0000}"/>
    <cellStyle name="Normal 286 2 3 3" xfId="23963" xr:uid="{00000000-0005-0000-0000-00007A5D0000}"/>
    <cellStyle name="Normal 286 2 4" xfId="23964" xr:uid="{00000000-0005-0000-0000-00007B5D0000}"/>
    <cellStyle name="Normal 286 2 4 2" xfId="23965" xr:uid="{00000000-0005-0000-0000-00007C5D0000}"/>
    <cellStyle name="Normal 286 2 4 2 2" xfId="23966" xr:uid="{00000000-0005-0000-0000-00007D5D0000}"/>
    <cellStyle name="Normal 286 2 4 3" xfId="23967" xr:uid="{00000000-0005-0000-0000-00007E5D0000}"/>
    <cellStyle name="Normal 286 2 5" xfId="23968" xr:uid="{00000000-0005-0000-0000-00007F5D0000}"/>
    <cellStyle name="Normal 286 3" xfId="23969" xr:uid="{00000000-0005-0000-0000-0000805D0000}"/>
    <cellStyle name="Normal 286 3 2" xfId="23970" xr:uid="{00000000-0005-0000-0000-0000815D0000}"/>
    <cellStyle name="Normal 286 3 2 2" xfId="23971" xr:uid="{00000000-0005-0000-0000-0000825D0000}"/>
    <cellStyle name="Normal 286 3 2 2 2" xfId="23972" xr:uid="{00000000-0005-0000-0000-0000835D0000}"/>
    <cellStyle name="Normal 286 3 2 3" xfId="23973" xr:uid="{00000000-0005-0000-0000-0000845D0000}"/>
    <cellStyle name="Normal 286 3 2 3 2" xfId="23974" xr:uid="{00000000-0005-0000-0000-0000855D0000}"/>
    <cellStyle name="Normal 286 3 2 3 2 2" xfId="23975" xr:uid="{00000000-0005-0000-0000-0000865D0000}"/>
    <cellStyle name="Normal 286 3 2 3 3" xfId="23976" xr:uid="{00000000-0005-0000-0000-0000875D0000}"/>
    <cellStyle name="Normal 286 3 2 4" xfId="23977" xr:uid="{00000000-0005-0000-0000-0000885D0000}"/>
    <cellStyle name="Normal 286 3 3" xfId="23978" xr:uid="{00000000-0005-0000-0000-0000895D0000}"/>
    <cellStyle name="Normal 286 3 3 2" xfId="23979" xr:uid="{00000000-0005-0000-0000-00008A5D0000}"/>
    <cellStyle name="Normal 286 3 3 2 2" xfId="23980" xr:uid="{00000000-0005-0000-0000-00008B5D0000}"/>
    <cellStyle name="Normal 286 3 3 3" xfId="23981" xr:uid="{00000000-0005-0000-0000-00008C5D0000}"/>
    <cellStyle name="Normal 286 3 4" xfId="23982" xr:uid="{00000000-0005-0000-0000-00008D5D0000}"/>
    <cellStyle name="Normal 286 3 4 2" xfId="23983" xr:uid="{00000000-0005-0000-0000-00008E5D0000}"/>
    <cellStyle name="Normal 286 3 4 2 2" xfId="23984" xr:uid="{00000000-0005-0000-0000-00008F5D0000}"/>
    <cellStyle name="Normal 286 3 4 3" xfId="23985" xr:uid="{00000000-0005-0000-0000-0000905D0000}"/>
    <cellStyle name="Normal 286 3 5" xfId="23986" xr:uid="{00000000-0005-0000-0000-0000915D0000}"/>
    <cellStyle name="Normal 286 3 5 2" xfId="23987" xr:uid="{00000000-0005-0000-0000-0000925D0000}"/>
    <cellStyle name="Normal 286 3 5 2 2" xfId="23988" xr:uid="{00000000-0005-0000-0000-0000935D0000}"/>
    <cellStyle name="Normal 286 3 5 3" xfId="23989" xr:uid="{00000000-0005-0000-0000-0000945D0000}"/>
    <cellStyle name="Normal 286 3 6" xfId="23990" xr:uid="{00000000-0005-0000-0000-0000955D0000}"/>
    <cellStyle name="Normal 286 4" xfId="23991" xr:uid="{00000000-0005-0000-0000-0000965D0000}"/>
    <cellStyle name="Normal 286 4 2" xfId="23992" xr:uid="{00000000-0005-0000-0000-0000975D0000}"/>
    <cellStyle name="Normal 286 4 2 2" xfId="23993" xr:uid="{00000000-0005-0000-0000-0000985D0000}"/>
    <cellStyle name="Normal 286 4 3" xfId="23994" xr:uid="{00000000-0005-0000-0000-0000995D0000}"/>
    <cellStyle name="Normal 286 5" xfId="23995" xr:uid="{00000000-0005-0000-0000-00009A5D0000}"/>
    <cellStyle name="Normal 286 5 2" xfId="23996" xr:uid="{00000000-0005-0000-0000-00009B5D0000}"/>
    <cellStyle name="Normal 286 5 2 2" xfId="23997" xr:uid="{00000000-0005-0000-0000-00009C5D0000}"/>
    <cellStyle name="Normal 286 5 3" xfId="23998" xr:uid="{00000000-0005-0000-0000-00009D5D0000}"/>
    <cellStyle name="Normal 286 6" xfId="23999" xr:uid="{00000000-0005-0000-0000-00009E5D0000}"/>
    <cellStyle name="Normal 286 6 2" xfId="24000" xr:uid="{00000000-0005-0000-0000-00009F5D0000}"/>
    <cellStyle name="Normal 286 6 2 2" xfId="24001" xr:uid="{00000000-0005-0000-0000-0000A05D0000}"/>
    <cellStyle name="Normal 286 6 3" xfId="24002" xr:uid="{00000000-0005-0000-0000-0000A15D0000}"/>
    <cellStyle name="Normal 286 7" xfId="24003" xr:uid="{00000000-0005-0000-0000-0000A25D0000}"/>
    <cellStyle name="Normal 287" xfId="24004" xr:uid="{00000000-0005-0000-0000-0000A35D0000}"/>
    <cellStyle name="Normal 287 2" xfId="24005" xr:uid="{00000000-0005-0000-0000-0000A45D0000}"/>
    <cellStyle name="Normal 287 2 2" xfId="24006" xr:uid="{00000000-0005-0000-0000-0000A55D0000}"/>
    <cellStyle name="Normal 287 2 2 2" xfId="24007" xr:uid="{00000000-0005-0000-0000-0000A65D0000}"/>
    <cellStyle name="Normal 287 2 3" xfId="24008" xr:uid="{00000000-0005-0000-0000-0000A75D0000}"/>
    <cellStyle name="Normal 287 2 3 2" xfId="24009" xr:uid="{00000000-0005-0000-0000-0000A85D0000}"/>
    <cellStyle name="Normal 287 2 3 2 2" xfId="24010" xr:uid="{00000000-0005-0000-0000-0000A95D0000}"/>
    <cellStyle name="Normal 287 2 3 3" xfId="24011" xr:uid="{00000000-0005-0000-0000-0000AA5D0000}"/>
    <cellStyle name="Normal 287 2 4" xfId="24012" xr:uid="{00000000-0005-0000-0000-0000AB5D0000}"/>
    <cellStyle name="Normal 287 2 4 2" xfId="24013" xr:uid="{00000000-0005-0000-0000-0000AC5D0000}"/>
    <cellStyle name="Normal 287 2 4 2 2" xfId="24014" xr:uid="{00000000-0005-0000-0000-0000AD5D0000}"/>
    <cellStyle name="Normal 287 2 4 3" xfId="24015" xr:uid="{00000000-0005-0000-0000-0000AE5D0000}"/>
    <cellStyle name="Normal 287 2 5" xfId="24016" xr:uid="{00000000-0005-0000-0000-0000AF5D0000}"/>
    <cellStyle name="Normal 287 3" xfId="24017" xr:uid="{00000000-0005-0000-0000-0000B05D0000}"/>
    <cellStyle name="Normal 287 3 2" xfId="24018" xr:uid="{00000000-0005-0000-0000-0000B15D0000}"/>
    <cellStyle name="Normal 287 3 2 2" xfId="24019" xr:uid="{00000000-0005-0000-0000-0000B25D0000}"/>
    <cellStyle name="Normal 287 3 2 2 2" xfId="24020" xr:uid="{00000000-0005-0000-0000-0000B35D0000}"/>
    <cellStyle name="Normal 287 3 2 3" xfId="24021" xr:uid="{00000000-0005-0000-0000-0000B45D0000}"/>
    <cellStyle name="Normal 287 3 2 3 2" xfId="24022" xr:uid="{00000000-0005-0000-0000-0000B55D0000}"/>
    <cellStyle name="Normal 287 3 2 3 2 2" xfId="24023" xr:uid="{00000000-0005-0000-0000-0000B65D0000}"/>
    <cellStyle name="Normal 287 3 2 3 3" xfId="24024" xr:uid="{00000000-0005-0000-0000-0000B75D0000}"/>
    <cellStyle name="Normal 287 3 2 4" xfId="24025" xr:uid="{00000000-0005-0000-0000-0000B85D0000}"/>
    <cellStyle name="Normal 287 3 3" xfId="24026" xr:uid="{00000000-0005-0000-0000-0000B95D0000}"/>
    <cellStyle name="Normal 287 3 3 2" xfId="24027" xr:uid="{00000000-0005-0000-0000-0000BA5D0000}"/>
    <cellStyle name="Normal 287 3 3 2 2" xfId="24028" xr:uid="{00000000-0005-0000-0000-0000BB5D0000}"/>
    <cellStyle name="Normal 287 3 3 3" xfId="24029" xr:uid="{00000000-0005-0000-0000-0000BC5D0000}"/>
    <cellStyle name="Normal 287 3 4" xfId="24030" xr:uid="{00000000-0005-0000-0000-0000BD5D0000}"/>
    <cellStyle name="Normal 287 3 4 2" xfId="24031" xr:uid="{00000000-0005-0000-0000-0000BE5D0000}"/>
    <cellStyle name="Normal 287 3 4 2 2" xfId="24032" xr:uid="{00000000-0005-0000-0000-0000BF5D0000}"/>
    <cellStyle name="Normal 287 3 4 3" xfId="24033" xr:uid="{00000000-0005-0000-0000-0000C05D0000}"/>
    <cellStyle name="Normal 287 3 5" xfId="24034" xr:uid="{00000000-0005-0000-0000-0000C15D0000}"/>
    <cellStyle name="Normal 287 3 5 2" xfId="24035" xr:uid="{00000000-0005-0000-0000-0000C25D0000}"/>
    <cellStyle name="Normal 287 3 5 2 2" xfId="24036" xr:uid="{00000000-0005-0000-0000-0000C35D0000}"/>
    <cellStyle name="Normal 287 3 5 3" xfId="24037" xr:uid="{00000000-0005-0000-0000-0000C45D0000}"/>
    <cellStyle name="Normal 287 3 6" xfId="24038" xr:uid="{00000000-0005-0000-0000-0000C55D0000}"/>
    <cellStyle name="Normal 287 4" xfId="24039" xr:uid="{00000000-0005-0000-0000-0000C65D0000}"/>
    <cellStyle name="Normal 287 4 2" xfId="24040" xr:uid="{00000000-0005-0000-0000-0000C75D0000}"/>
    <cellStyle name="Normal 287 4 2 2" xfId="24041" xr:uid="{00000000-0005-0000-0000-0000C85D0000}"/>
    <cellStyle name="Normal 287 4 3" xfId="24042" xr:uid="{00000000-0005-0000-0000-0000C95D0000}"/>
    <cellStyle name="Normal 287 5" xfId="24043" xr:uid="{00000000-0005-0000-0000-0000CA5D0000}"/>
    <cellStyle name="Normal 287 5 2" xfId="24044" xr:uid="{00000000-0005-0000-0000-0000CB5D0000}"/>
    <cellStyle name="Normal 287 5 2 2" xfId="24045" xr:uid="{00000000-0005-0000-0000-0000CC5D0000}"/>
    <cellStyle name="Normal 287 5 3" xfId="24046" xr:uid="{00000000-0005-0000-0000-0000CD5D0000}"/>
    <cellStyle name="Normal 287 6" xfId="24047" xr:uid="{00000000-0005-0000-0000-0000CE5D0000}"/>
    <cellStyle name="Normal 287 6 2" xfId="24048" xr:uid="{00000000-0005-0000-0000-0000CF5D0000}"/>
    <cellStyle name="Normal 287 6 2 2" xfId="24049" xr:uid="{00000000-0005-0000-0000-0000D05D0000}"/>
    <cellStyle name="Normal 287 6 3" xfId="24050" xr:uid="{00000000-0005-0000-0000-0000D15D0000}"/>
    <cellStyle name="Normal 287 7" xfId="24051" xr:uid="{00000000-0005-0000-0000-0000D25D0000}"/>
    <cellStyle name="Normal 288" xfId="24052" xr:uid="{00000000-0005-0000-0000-0000D35D0000}"/>
    <cellStyle name="Normal 288 2" xfId="24053" xr:uid="{00000000-0005-0000-0000-0000D45D0000}"/>
    <cellStyle name="Normal 288 2 2" xfId="24054" xr:uid="{00000000-0005-0000-0000-0000D55D0000}"/>
    <cellStyle name="Normal 288 2 2 2" xfId="24055" xr:uid="{00000000-0005-0000-0000-0000D65D0000}"/>
    <cellStyle name="Normal 288 2 3" xfId="24056" xr:uid="{00000000-0005-0000-0000-0000D75D0000}"/>
    <cellStyle name="Normal 288 2 3 2" xfId="24057" xr:uid="{00000000-0005-0000-0000-0000D85D0000}"/>
    <cellStyle name="Normal 288 2 3 2 2" xfId="24058" xr:uid="{00000000-0005-0000-0000-0000D95D0000}"/>
    <cellStyle name="Normal 288 2 3 3" xfId="24059" xr:uid="{00000000-0005-0000-0000-0000DA5D0000}"/>
    <cellStyle name="Normal 288 2 4" xfId="24060" xr:uid="{00000000-0005-0000-0000-0000DB5D0000}"/>
    <cellStyle name="Normal 288 2 4 2" xfId="24061" xr:uid="{00000000-0005-0000-0000-0000DC5D0000}"/>
    <cellStyle name="Normal 288 2 4 2 2" xfId="24062" xr:uid="{00000000-0005-0000-0000-0000DD5D0000}"/>
    <cellStyle name="Normal 288 2 4 3" xfId="24063" xr:uid="{00000000-0005-0000-0000-0000DE5D0000}"/>
    <cellStyle name="Normal 288 2 5" xfId="24064" xr:uid="{00000000-0005-0000-0000-0000DF5D0000}"/>
    <cellStyle name="Normal 288 3" xfId="24065" xr:uid="{00000000-0005-0000-0000-0000E05D0000}"/>
    <cellStyle name="Normal 288 3 2" xfId="24066" xr:uid="{00000000-0005-0000-0000-0000E15D0000}"/>
    <cellStyle name="Normal 288 3 2 2" xfId="24067" xr:uid="{00000000-0005-0000-0000-0000E25D0000}"/>
    <cellStyle name="Normal 288 3 2 2 2" xfId="24068" xr:uid="{00000000-0005-0000-0000-0000E35D0000}"/>
    <cellStyle name="Normal 288 3 2 3" xfId="24069" xr:uid="{00000000-0005-0000-0000-0000E45D0000}"/>
    <cellStyle name="Normal 288 3 2 3 2" xfId="24070" xr:uid="{00000000-0005-0000-0000-0000E55D0000}"/>
    <cellStyle name="Normal 288 3 2 3 2 2" xfId="24071" xr:uid="{00000000-0005-0000-0000-0000E65D0000}"/>
    <cellStyle name="Normal 288 3 2 3 3" xfId="24072" xr:uid="{00000000-0005-0000-0000-0000E75D0000}"/>
    <cellStyle name="Normal 288 3 2 4" xfId="24073" xr:uid="{00000000-0005-0000-0000-0000E85D0000}"/>
    <cellStyle name="Normal 288 3 3" xfId="24074" xr:uid="{00000000-0005-0000-0000-0000E95D0000}"/>
    <cellStyle name="Normal 288 3 3 2" xfId="24075" xr:uid="{00000000-0005-0000-0000-0000EA5D0000}"/>
    <cellStyle name="Normal 288 3 3 2 2" xfId="24076" xr:uid="{00000000-0005-0000-0000-0000EB5D0000}"/>
    <cellStyle name="Normal 288 3 3 3" xfId="24077" xr:uid="{00000000-0005-0000-0000-0000EC5D0000}"/>
    <cellStyle name="Normal 288 3 4" xfId="24078" xr:uid="{00000000-0005-0000-0000-0000ED5D0000}"/>
    <cellStyle name="Normal 288 3 4 2" xfId="24079" xr:uid="{00000000-0005-0000-0000-0000EE5D0000}"/>
    <cellStyle name="Normal 288 3 4 2 2" xfId="24080" xr:uid="{00000000-0005-0000-0000-0000EF5D0000}"/>
    <cellStyle name="Normal 288 3 4 3" xfId="24081" xr:uid="{00000000-0005-0000-0000-0000F05D0000}"/>
    <cellStyle name="Normal 288 3 5" xfId="24082" xr:uid="{00000000-0005-0000-0000-0000F15D0000}"/>
    <cellStyle name="Normal 288 3 5 2" xfId="24083" xr:uid="{00000000-0005-0000-0000-0000F25D0000}"/>
    <cellStyle name="Normal 288 3 5 2 2" xfId="24084" xr:uid="{00000000-0005-0000-0000-0000F35D0000}"/>
    <cellStyle name="Normal 288 3 5 3" xfId="24085" xr:uid="{00000000-0005-0000-0000-0000F45D0000}"/>
    <cellStyle name="Normal 288 3 6" xfId="24086" xr:uid="{00000000-0005-0000-0000-0000F55D0000}"/>
    <cellStyle name="Normal 288 4" xfId="24087" xr:uid="{00000000-0005-0000-0000-0000F65D0000}"/>
    <cellStyle name="Normal 288 4 2" xfId="24088" xr:uid="{00000000-0005-0000-0000-0000F75D0000}"/>
    <cellStyle name="Normal 288 4 2 2" xfId="24089" xr:uid="{00000000-0005-0000-0000-0000F85D0000}"/>
    <cellStyle name="Normal 288 4 3" xfId="24090" xr:uid="{00000000-0005-0000-0000-0000F95D0000}"/>
    <cellStyle name="Normal 288 5" xfId="24091" xr:uid="{00000000-0005-0000-0000-0000FA5D0000}"/>
    <cellStyle name="Normal 288 5 2" xfId="24092" xr:uid="{00000000-0005-0000-0000-0000FB5D0000}"/>
    <cellStyle name="Normal 288 5 2 2" xfId="24093" xr:uid="{00000000-0005-0000-0000-0000FC5D0000}"/>
    <cellStyle name="Normal 288 5 3" xfId="24094" xr:uid="{00000000-0005-0000-0000-0000FD5D0000}"/>
    <cellStyle name="Normal 288 6" xfId="24095" xr:uid="{00000000-0005-0000-0000-0000FE5D0000}"/>
    <cellStyle name="Normal 288 6 2" xfId="24096" xr:uid="{00000000-0005-0000-0000-0000FF5D0000}"/>
    <cellStyle name="Normal 288 6 2 2" xfId="24097" xr:uid="{00000000-0005-0000-0000-0000005E0000}"/>
    <cellStyle name="Normal 288 6 3" xfId="24098" xr:uid="{00000000-0005-0000-0000-0000015E0000}"/>
    <cellStyle name="Normal 288 7" xfId="24099" xr:uid="{00000000-0005-0000-0000-0000025E0000}"/>
    <cellStyle name="Normal 289" xfId="24100" xr:uid="{00000000-0005-0000-0000-0000035E0000}"/>
    <cellStyle name="Normal 289 2" xfId="24101" xr:uid="{00000000-0005-0000-0000-0000045E0000}"/>
    <cellStyle name="Normal 289 2 2" xfId="24102" xr:uid="{00000000-0005-0000-0000-0000055E0000}"/>
    <cellStyle name="Normal 289 2 2 2" xfId="24103" xr:uid="{00000000-0005-0000-0000-0000065E0000}"/>
    <cellStyle name="Normal 289 2 3" xfId="24104" xr:uid="{00000000-0005-0000-0000-0000075E0000}"/>
    <cellStyle name="Normal 289 2 3 2" xfId="24105" xr:uid="{00000000-0005-0000-0000-0000085E0000}"/>
    <cellStyle name="Normal 289 2 3 2 2" xfId="24106" xr:uid="{00000000-0005-0000-0000-0000095E0000}"/>
    <cellStyle name="Normal 289 2 3 3" xfId="24107" xr:uid="{00000000-0005-0000-0000-00000A5E0000}"/>
    <cellStyle name="Normal 289 2 4" xfId="24108" xr:uid="{00000000-0005-0000-0000-00000B5E0000}"/>
    <cellStyle name="Normal 289 2 4 2" xfId="24109" xr:uid="{00000000-0005-0000-0000-00000C5E0000}"/>
    <cellStyle name="Normal 289 2 4 2 2" xfId="24110" xr:uid="{00000000-0005-0000-0000-00000D5E0000}"/>
    <cellStyle name="Normal 289 2 4 3" xfId="24111" xr:uid="{00000000-0005-0000-0000-00000E5E0000}"/>
    <cellStyle name="Normal 289 2 5" xfId="24112" xr:uid="{00000000-0005-0000-0000-00000F5E0000}"/>
    <cellStyle name="Normal 289 3" xfId="24113" xr:uid="{00000000-0005-0000-0000-0000105E0000}"/>
    <cellStyle name="Normal 289 3 2" xfId="24114" xr:uid="{00000000-0005-0000-0000-0000115E0000}"/>
    <cellStyle name="Normal 289 3 2 2" xfId="24115" xr:uid="{00000000-0005-0000-0000-0000125E0000}"/>
    <cellStyle name="Normal 289 3 2 2 2" xfId="24116" xr:uid="{00000000-0005-0000-0000-0000135E0000}"/>
    <cellStyle name="Normal 289 3 2 3" xfId="24117" xr:uid="{00000000-0005-0000-0000-0000145E0000}"/>
    <cellStyle name="Normal 289 3 2 3 2" xfId="24118" xr:uid="{00000000-0005-0000-0000-0000155E0000}"/>
    <cellStyle name="Normal 289 3 2 3 2 2" xfId="24119" xr:uid="{00000000-0005-0000-0000-0000165E0000}"/>
    <cellStyle name="Normal 289 3 2 3 3" xfId="24120" xr:uid="{00000000-0005-0000-0000-0000175E0000}"/>
    <cellStyle name="Normal 289 3 2 4" xfId="24121" xr:uid="{00000000-0005-0000-0000-0000185E0000}"/>
    <cellStyle name="Normal 289 3 3" xfId="24122" xr:uid="{00000000-0005-0000-0000-0000195E0000}"/>
    <cellStyle name="Normal 289 3 3 2" xfId="24123" xr:uid="{00000000-0005-0000-0000-00001A5E0000}"/>
    <cellStyle name="Normal 289 3 3 2 2" xfId="24124" xr:uid="{00000000-0005-0000-0000-00001B5E0000}"/>
    <cellStyle name="Normal 289 3 3 3" xfId="24125" xr:uid="{00000000-0005-0000-0000-00001C5E0000}"/>
    <cellStyle name="Normal 289 3 4" xfId="24126" xr:uid="{00000000-0005-0000-0000-00001D5E0000}"/>
    <cellStyle name="Normal 289 3 4 2" xfId="24127" xr:uid="{00000000-0005-0000-0000-00001E5E0000}"/>
    <cellStyle name="Normal 289 3 4 2 2" xfId="24128" xr:uid="{00000000-0005-0000-0000-00001F5E0000}"/>
    <cellStyle name="Normal 289 3 4 3" xfId="24129" xr:uid="{00000000-0005-0000-0000-0000205E0000}"/>
    <cellStyle name="Normal 289 3 5" xfId="24130" xr:uid="{00000000-0005-0000-0000-0000215E0000}"/>
    <cellStyle name="Normal 289 3 5 2" xfId="24131" xr:uid="{00000000-0005-0000-0000-0000225E0000}"/>
    <cellStyle name="Normal 289 3 5 2 2" xfId="24132" xr:uid="{00000000-0005-0000-0000-0000235E0000}"/>
    <cellStyle name="Normal 289 3 5 3" xfId="24133" xr:uid="{00000000-0005-0000-0000-0000245E0000}"/>
    <cellStyle name="Normal 289 3 6" xfId="24134" xr:uid="{00000000-0005-0000-0000-0000255E0000}"/>
    <cellStyle name="Normal 289 4" xfId="24135" xr:uid="{00000000-0005-0000-0000-0000265E0000}"/>
    <cellStyle name="Normal 289 4 2" xfId="24136" xr:uid="{00000000-0005-0000-0000-0000275E0000}"/>
    <cellStyle name="Normal 289 4 2 2" xfId="24137" xr:uid="{00000000-0005-0000-0000-0000285E0000}"/>
    <cellStyle name="Normal 289 4 3" xfId="24138" xr:uid="{00000000-0005-0000-0000-0000295E0000}"/>
    <cellStyle name="Normal 289 5" xfId="24139" xr:uid="{00000000-0005-0000-0000-00002A5E0000}"/>
    <cellStyle name="Normal 289 5 2" xfId="24140" xr:uid="{00000000-0005-0000-0000-00002B5E0000}"/>
    <cellStyle name="Normal 289 5 2 2" xfId="24141" xr:uid="{00000000-0005-0000-0000-00002C5E0000}"/>
    <cellStyle name="Normal 289 5 3" xfId="24142" xr:uid="{00000000-0005-0000-0000-00002D5E0000}"/>
    <cellStyle name="Normal 289 6" xfId="24143" xr:uid="{00000000-0005-0000-0000-00002E5E0000}"/>
    <cellStyle name="Normal 289 6 2" xfId="24144" xr:uid="{00000000-0005-0000-0000-00002F5E0000}"/>
    <cellStyle name="Normal 289 6 2 2" xfId="24145" xr:uid="{00000000-0005-0000-0000-0000305E0000}"/>
    <cellStyle name="Normal 289 6 3" xfId="24146" xr:uid="{00000000-0005-0000-0000-0000315E0000}"/>
    <cellStyle name="Normal 289 7" xfId="24147" xr:uid="{00000000-0005-0000-0000-0000325E0000}"/>
    <cellStyle name="Normal 29" xfId="24148" xr:uid="{00000000-0005-0000-0000-0000335E0000}"/>
    <cellStyle name="Normal 29 2" xfId="24149" xr:uid="{00000000-0005-0000-0000-0000345E0000}"/>
    <cellStyle name="Normal 29 2 2" xfId="24150" xr:uid="{00000000-0005-0000-0000-0000355E0000}"/>
    <cellStyle name="Normal 29 2 2 2" xfId="24151" xr:uid="{00000000-0005-0000-0000-0000365E0000}"/>
    <cellStyle name="Normal 29 2 2 2 2" xfId="24152" xr:uid="{00000000-0005-0000-0000-0000375E0000}"/>
    <cellStyle name="Normal 29 2 2 3" xfId="24153" xr:uid="{00000000-0005-0000-0000-0000385E0000}"/>
    <cellStyle name="Normal 29 2 2 3 2" xfId="24154" xr:uid="{00000000-0005-0000-0000-0000395E0000}"/>
    <cellStyle name="Normal 29 2 2 3 2 2" xfId="24155" xr:uid="{00000000-0005-0000-0000-00003A5E0000}"/>
    <cellStyle name="Normal 29 2 2 3 3" xfId="24156" xr:uid="{00000000-0005-0000-0000-00003B5E0000}"/>
    <cellStyle name="Normal 29 2 2 4" xfId="24157" xr:uid="{00000000-0005-0000-0000-00003C5E0000}"/>
    <cellStyle name="Normal 29 2 2 4 2" xfId="24158" xr:uid="{00000000-0005-0000-0000-00003D5E0000}"/>
    <cellStyle name="Normal 29 2 2 4 2 2" xfId="24159" xr:uid="{00000000-0005-0000-0000-00003E5E0000}"/>
    <cellStyle name="Normal 29 2 2 4 3" xfId="24160" xr:uid="{00000000-0005-0000-0000-00003F5E0000}"/>
    <cellStyle name="Normal 29 2 2 5" xfId="24161" xr:uid="{00000000-0005-0000-0000-0000405E0000}"/>
    <cellStyle name="Normal 29 2 3" xfId="24162" xr:uid="{00000000-0005-0000-0000-0000415E0000}"/>
    <cellStyle name="Normal 29 2 3 2" xfId="24163" xr:uid="{00000000-0005-0000-0000-0000425E0000}"/>
    <cellStyle name="Normal 29 2 3 2 2" xfId="24164" xr:uid="{00000000-0005-0000-0000-0000435E0000}"/>
    <cellStyle name="Normal 29 2 3 3" xfId="24165" xr:uid="{00000000-0005-0000-0000-0000445E0000}"/>
    <cellStyle name="Normal 29 2 4" xfId="24166" xr:uid="{00000000-0005-0000-0000-0000455E0000}"/>
    <cellStyle name="Normal 29 2 4 2" xfId="24167" xr:uid="{00000000-0005-0000-0000-0000465E0000}"/>
    <cellStyle name="Normal 29 2 4 2 2" xfId="24168" xr:uid="{00000000-0005-0000-0000-0000475E0000}"/>
    <cellStyle name="Normal 29 2 4 3" xfId="24169" xr:uid="{00000000-0005-0000-0000-0000485E0000}"/>
    <cellStyle name="Normal 29 2 5" xfId="24170" xr:uid="{00000000-0005-0000-0000-0000495E0000}"/>
    <cellStyle name="Normal 29 2 5 2" xfId="24171" xr:uid="{00000000-0005-0000-0000-00004A5E0000}"/>
    <cellStyle name="Normal 29 2 5 2 2" xfId="24172" xr:uid="{00000000-0005-0000-0000-00004B5E0000}"/>
    <cellStyle name="Normal 29 2 5 3" xfId="24173" xr:uid="{00000000-0005-0000-0000-00004C5E0000}"/>
    <cellStyle name="Normal 29 2 6" xfId="24174" xr:uid="{00000000-0005-0000-0000-00004D5E0000}"/>
    <cellStyle name="Normal 29 3" xfId="24175" xr:uid="{00000000-0005-0000-0000-00004E5E0000}"/>
    <cellStyle name="Normal 29 3 2" xfId="24176" xr:uid="{00000000-0005-0000-0000-00004F5E0000}"/>
    <cellStyle name="Normal 29 3 2 2" xfId="24177" xr:uid="{00000000-0005-0000-0000-0000505E0000}"/>
    <cellStyle name="Normal 29 3 3" xfId="24178" xr:uid="{00000000-0005-0000-0000-0000515E0000}"/>
    <cellStyle name="Normal 29 3 3 2" xfId="24179" xr:uid="{00000000-0005-0000-0000-0000525E0000}"/>
    <cellStyle name="Normal 29 3 3 2 2" xfId="24180" xr:uid="{00000000-0005-0000-0000-0000535E0000}"/>
    <cellStyle name="Normal 29 3 3 3" xfId="24181" xr:uid="{00000000-0005-0000-0000-0000545E0000}"/>
    <cellStyle name="Normal 29 3 4" xfId="24182" xr:uid="{00000000-0005-0000-0000-0000555E0000}"/>
    <cellStyle name="Normal 29 3 4 2" xfId="24183" xr:uid="{00000000-0005-0000-0000-0000565E0000}"/>
    <cellStyle name="Normal 29 3 4 2 2" xfId="24184" xr:uid="{00000000-0005-0000-0000-0000575E0000}"/>
    <cellStyle name="Normal 29 3 4 3" xfId="24185" xr:uid="{00000000-0005-0000-0000-0000585E0000}"/>
    <cellStyle name="Normal 29 3 5" xfId="24186" xr:uid="{00000000-0005-0000-0000-0000595E0000}"/>
    <cellStyle name="Normal 29 4" xfId="24187" xr:uid="{00000000-0005-0000-0000-00005A5E0000}"/>
    <cellStyle name="Normal 29 4 2" xfId="24188" xr:uid="{00000000-0005-0000-0000-00005B5E0000}"/>
    <cellStyle name="Normal 29 4 2 2" xfId="24189" xr:uid="{00000000-0005-0000-0000-00005C5E0000}"/>
    <cellStyle name="Normal 29 4 3" xfId="24190" xr:uid="{00000000-0005-0000-0000-00005D5E0000}"/>
    <cellStyle name="Normal 29 5" xfId="24191" xr:uid="{00000000-0005-0000-0000-00005E5E0000}"/>
    <cellStyle name="Normal 29 5 2" xfId="24192" xr:uid="{00000000-0005-0000-0000-00005F5E0000}"/>
    <cellStyle name="Normal 29 5 2 2" xfId="24193" xr:uid="{00000000-0005-0000-0000-0000605E0000}"/>
    <cellStyle name="Normal 29 5 3" xfId="24194" xr:uid="{00000000-0005-0000-0000-0000615E0000}"/>
    <cellStyle name="Normal 29 6" xfId="24195" xr:uid="{00000000-0005-0000-0000-0000625E0000}"/>
    <cellStyle name="Normal 29 6 2" xfId="24196" xr:uid="{00000000-0005-0000-0000-0000635E0000}"/>
    <cellStyle name="Normal 29 6 2 2" xfId="24197" xr:uid="{00000000-0005-0000-0000-0000645E0000}"/>
    <cellStyle name="Normal 29 6 3" xfId="24198" xr:uid="{00000000-0005-0000-0000-0000655E0000}"/>
    <cellStyle name="Normal 29 7" xfId="24199" xr:uid="{00000000-0005-0000-0000-0000665E0000}"/>
    <cellStyle name="Normal 290" xfId="24200" xr:uid="{00000000-0005-0000-0000-0000675E0000}"/>
    <cellStyle name="Normal 290 2" xfId="24201" xr:uid="{00000000-0005-0000-0000-0000685E0000}"/>
    <cellStyle name="Normal 290 2 2" xfId="24202" xr:uid="{00000000-0005-0000-0000-0000695E0000}"/>
    <cellStyle name="Normal 290 2 2 2" xfId="24203" xr:uid="{00000000-0005-0000-0000-00006A5E0000}"/>
    <cellStyle name="Normal 290 2 3" xfId="24204" xr:uid="{00000000-0005-0000-0000-00006B5E0000}"/>
    <cellStyle name="Normal 290 2 3 2" xfId="24205" xr:uid="{00000000-0005-0000-0000-00006C5E0000}"/>
    <cellStyle name="Normal 290 2 3 2 2" xfId="24206" xr:uid="{00000000-0005-0000-0000-00006D5E0000}"/>
    <cellStyle name="Normal 290 2 3 3" xfId="24207" xr:uid="{00000000-0005-0000-0000-00006E5E0000}"/>
    <cellStyle name="Normal 290 2 4" xfId="24208" xr:uid="{00000000-0005-0000-0000-00006F5E0000}"/>
    <cellStyle name="Normal 290 2 4 2" xfId="24209" xr:uid="{00000000-0005-0000-0000-0000705E0000}"/>
    <cellStyle name="Normal 290 2 4 2 2" xfId="24210" xr:uid="{00000000-0005-0000-0000-0000715E0000}"/>
    <cellStyle name="Normal 290 2 4 3" xfId="24211" xr:uid="{00000000-0005-0000-0000-0000725E0000}"/>
    <cellStyle name="Normal 290 2 5" xfId="24212" xr:uid="{00000000-0005-0000-0000-0000735E0000}"/>
    <cellStyle name="Normal 290 3" xfId="24213" xr:uid="{00000000-0005-0000-0000-0000745E0000}"/>
    <cellStyle name="Normal 290 3 2" xfId="24214" xr:uid="{00000000-0005-0000-0000-0000755E0000}"/>
    <cellStyle name="Normal 290 3 2 2" xfId="24215" xr:uid="{00000000-0005-0000-0000-0000765E0000}"/>
    <cellStyle name="Normal 290 3 2 2 2" xfId="24216" xr:uid="{00000000-0005-0000-0000-0000775E0000}"/>
    <cellStyle name="Normal 290 3 2 3" xfId="24217" xr:uid="{00000000-0005-0000-0000-0000785E0000}"/>
    <cellStyle name="Normal 290 3 2 3 2" xfId="24218" xr:uid="{00000000-0005-0000-0000-0000795E0000}"/>
    <cellStyle name="Normal 290 3 2 3 2 2" xfId="24219" xr:uid="{00000000-0005-0000-0000-00007A5E0000}"/>
    <cellStyle name="Normal 290 3 2 3 3" xfId="24220" xr:uid="{00000000-0005-0000-0000-00007B5E0000}"/>
    <cellStyle name="Normal 290 3 2 4" xfId="24221" xr:uid="{00000000-0005-0000-0000-00007C5E0000}"/>
    <cellStyle name="Normal 290 3 3" xfId="24222" xr:uid="{00000000-0005-0000-0000-00007D5E0000}"/>
    <cellStyle name="Normal 290 3 3 2" xfId="24223" xr:uid="{00000000-0005-0000-0000-00007E5E0000}"/>
    <cellStyle name="Normal 290 3 3 2 2" xfId="24224" xr:uid="{00000000-0005-0000-0000-00007F5E0000}"/>
    <cellStyle name="Normal 290 3 3 3" xfId="24225" xr:uid="{00000000-0005-0000-0000-0000805E0000}"/>
    <cellStyle name="Normal 290 3 4" xfId="24226" xr:uid="{00000000-0005-0000-0000-0000815E0000}"/>
    <cellStyle name="Normal 290 3 4 2" xfId="24227" xr:uid="{00000000-0005-0000-0000-0000825E0000}"/>
    <cellStyle name="Normal 290 3 4 2 2" xfId="24228" xr:uid="{00000000-0005-0000-0000-0000835E0000}"/>
    <cellStyle name="Normal 290 3 4 3" xfId="24229" xr:uid="{00000000-0005-0000-0000-0000845E0000}"/>
    <cellStyle name="Normal 290 3 5" xfId="24230" xr:uid="{00000000-0005-0000-0000-0000855E0000}"/>
    <cellStyle name="Normal 290 3 5 2" xfId="24231" xr:uid="{00000000-0005-0000-0000-0000865E0000}"/>
    <cellStyle name="Normal 290 3 5 2 2" xfId="24232" xr:uid="{00000000-0005-0000-0000-0000875E0000}"/>
    <cellStyle name="Normal 290 3 5 3" xfId="24233" xr:uid="{00000000-0005-0000-0000-0000885E0000}"/>
    <cellStyle name="Normal 290 3 6" xfId="24234" xr:uid="{00000000-0005-0000-0000-0000895E0000}"/>
    <cellStyle name="Normal 290 4" xfId="24235" xr:uid="{00000000-0005-0000-0000-00008A5E0000}"/>
    <cellStyle name="Normal 290 4 2" xfId="24236" xr:uid="{00000000-0005-0000-0000-00008B5E0000}"/>
    <cellStyle name="Normal 290 4 2 2" xfId="24237" xr:uid="{00000000-0005-0000-0000-00008C5E0000}"/>
    <cellStyle name="Normal 290 4 3" xfId="24238" xr:uid="{00000000-0005-0000-0000-00008D5E0000}"/>
    <cellStyle name="Normal 290 5" xfId="24239" xr:uid="{00000000-0005-0000-0000-00008E5E0000}"/>
    <cellStyle name="Normal 290 5 2" xfId="24240" xr:uid="{00000000-0005-0000-0000-00008F5E0000}"/>
    <cellStyle name="Normal 290 5 2 2" xfId="24241" xr:uid="{00000000-0005-0000-0000-0000905E0000}"/>
    <cellStyle name="Normal 290 5 3" xfId="24242" xr:uid="{00000000-0005-0000-0000-0000915E0000}"/>
    <cellStyle name="Normal 290 6" xfId="24243" xr:uid="{00000000-0005-0000-0000-0000925E0000}"/>
    <cellStyle name="Normal 290 6 2" xfId="24244" xr:uid="{00000000-0005-0000-0000-0000935E0000}"/>
    <cellStyle name="Normal 290 6 2 2" xfId="24245" xr:uid="{00000000-0005-0000-0000-0000945E0000}"/>
    <cellStyle name="Normal 290 6 3" xfId="24246" xr:uid="{00000000-0005-0000-0000-0000955E0000}"/>
    <cellStyle name="Normal 290 7" xfId="24247" xr:uid="{00000000-0005-0000-0000-0000965E0000}"/>
    <cellStyle name="Normal 291" xfId="24248" xr:uid="{00000000-0005-0000-0000-0000975E0000}"/>
    <cellStyle name="Normal 291 2" xfId="24249" xr:uid="{00000000-0005-0000-0000-0000985E0000}"/>
    <cellStyle name="Normal 291 2 2" xfId="24250" xr:uid="{00000000-0005-0000-0000-0000995E0000}"/>
    <cellStyle name="Normal 291 2 2 2" xfId="24251" xr:uid="{00000000-0005-0000-0000-00009A5E0000}"/>
    <cellStyle name="Normal 291 2 3" xfId="24252" xr:uid="{00000000-0005-0000-0000-00009B5E0000}"/>
    <cellStyle name="Normal 291 2 3 2" xfId="24253" xr:uid="{00000000-0005-0000-0000-00009C5E0000}"/>
    <cellStyle name="Normal 291 2 3 2 2" xfId="24254" xr:uid="{00000000-0005-0000-0000-00009D5E0000}"/>
    <cellStyle name="Normal 291 2 3 3" xfId="24255" xr:uid="{00000000-0005-0000-0000-00009E5E0000}"/>
    <cellStyle name="Normal 291 2 4" xfId="24256" xr:uid="{00000000-0005-0000-0000-00009F5E0000}"/>
    <cellStyle name="Normal 291 2 4 2" xfId="24257" xr:uid="{00000000-0005-0000-0000-0000A05E0000}"/>
    <cellStyle name="Normal 291 2 4 2 2" xfId="24258" xr:uid="{00000000-0005-0000-0000-0000A15E0000}"/>
    <cellStyle name="Normal 291 2 4 3" xfId="24259" xr:uid="{00000000-0005-0000-0000-0000A25E0000}"/>
    <cellStyle name="Normal 291 2 5" xfId="24260" xr:uid="{00000000-0005-0000-0000-0000A35E0000}"/>
    <cellStyle name="Normal 291 3" xfId="24261" xr:uid="{00000000-0005-0000-0000-0000A45E0000}"/>
    <cellStyle name="Normal 291 3 2" xfId="24262" xr:uid="{00000000-0005-0000-0000-0000A55E0000}"/>
    <cellStyle name="Normal 291 3 2 2" xfId="24263" xr:uid="{00000000-0005-0000-0000-0000A65E0000}"/>
    <cellStyle name="Normal 291 3 2 2 2" xfId="24264" xr:uid="{00000000-0005-0000-0000-0000A75E0000}"/>
    <cellStyle name="Normal 291 3 2 3" xfId="24265" xr:uid="{00000000-0005-0000-0000-0000A85E0000}"/>
    <cellStyle name="Normal 291 3 2 3 2" xfId="24266" xr:uid="{00000000-0005-0000-0000-0000A95E0000}"/>
    <cellStyle name="Normal 291 3 2 3 2 2" xfId="24267" xr:uid="{00000000-0005-0000-0000-0000AA5E0000}"/>
    <cellStyle name="Normal 291 3 2 3 3" xfId="24268" xr:uid="{00000000-0005-0000-0000-0000AB5E0000}"/>
    <cellStyle name="Normal 291 3 2 4" xfId="24269" xr:uid="{00000000-0005-0000-0000-0000AC5E0000}"/>
    <cellStyle name="Normal 291 3 3" xfId="24270" xr:uid="{00000000-0005-0000-0000-0000AD5E0000}"/>
    <cellStyle name="Normal 291 3 3 2" xfId="24271" xr:uid="{00000000-0005-0000-0000-0000AE5E0000}"/>
    <cellStyle name="Normal 291 3 3 2 2" xfId="24272" xr:uid="{00000000-0005-0000-0000-0000AF5E0000}"/>
    <cellStyle name="Normal 291 3 3 3" xfId="24273" xr:uid="{00000000-0005-0000-0000-0000B05E0000}"/>
    <cellStyle name="Normal 291 3 4" xfId="24274" xr:uid="{00000000-0005-0000-0000-0000B15E0000}"/>
    <cellStyle name="Normal 291 3 4 2" xfId="24275" xr:uid="{00000000-0005-0000-0000-0000B25E0000}"/>
    <cellStyle name="Normal 291 3 4 2 2" xfId="24276" xr:uid="{00000000-0005-0000-0000-0000B35E0000}"/>
    <cellStyle name="Normal 291 3 4 3" xfId="24277" xr:uid="{00000000-0005-0000-0000-0000B45E0000}"/>
    <cellStyle name="Normal 291 3 5" xfId="24278" xr:uid="{00000000-0005-0000-0000-0000B55E0000}"/>
    <cellStyle name="Normal 291 3 5 2" xfId="24279" xr:uid="{00000000-0005-0000-0000-0000B65E0000}"/>
    <cellStyle name="Normal 291 3 5 2 2" xfId="24280" xr:uid="{00000000-0005-0000-0000-0000B75E0000}"/>
    <cellStyle name="Normal 291 3 5 3" xfId="24281" xr:uid="{00000000-0005-0000-0000-0000B85E0000}"/>
    <cellStyle name="Normal 291 3 6" xfId="24282" xr:uid="{00000000-0005-0000-0000-0000B95E0000}"/>
    <cellStyle name="Normal 291 4" xfId="24283" xr:uid="{00000000-0005-0000-0000-0000BA5E0000}"/>
    <cellStyle name="Normal 291 4 2" xfId="24284" xr:uid="{00000000-0005-0000-0000-0000BB5E0000}"/>
    <cellStyle name="Normal 291 4 2 2" xfId="24285" xr:uid="{00000000-0005-0000-0000-0000BC5E0000}"/>
    <cellStyle name="Normal 291 4 3" xfId="24286" xr:uid="{00000000-0005-0000-0000-0000BD5E0000}"/>
    <cellStyle name="Normal 291 5" xfId="24287" xr:uid="{00000000-0005-0000-0000-0000BE5E0000}"/>
    <cellStyle name="Normal 291 5 2" xfId="24288" xr:uid="{00000000-0005-0000-0000-0000BF5E0000}"/>
    <cellStyle name="Normal 291 5 2 2" xfId="24289" xr:uid="{00000000-0005-0000-0000-0000C05E0000}"/>
    <cellStyle name="Normal 291 5 3" xfId="24290" xr:uid="{00000000-0005-0000-0000-0000C15E0000}"/>
    <cellStyle name="Normal 291 6" xfId="24291" xr:uid="{00000000-0005-0000-0000-0000C25E0000}"/>
    <cellStyle name="Normal 291 6 2" xfId="24292" xr:uid="{00000000-0005-0000-0000-0000C35E0000}"/>
    <cellStyle name="Normal 291 6 2 2" xfId="24293" xr:uid="{00000000-0005-0000-0000-0000C45E0000}"/>
    <cellStyle name="Normal 291 6 3" xfId="24294" xr:uid="{00000000-0005-0000-0000-0000C55E0000}"/>
    <cellStyle name="Normal 291 7" xfId="24295" xr:uid="{00000000-0005-0000-0000-0000C65E0000}"/>
    <cellStyle name="Normal 292" xfId="24296" xr:uid="{00000000-0005-0000-0000-0000C75E0000}"/>
    <cellStyle name="Normal 292 2" xfId="24297" xr:uid="{00000000-0005-0000-0000-0000C85E0000}"/>
    <cellStyle name="Normal 292 2 2" xfId="24298" xr:uid="{00000000-0005-0000-0000-0000C95E0000}"/>
    <cellStyle name="Normal 292 2 2 2" xfId="24299" xr:uid="{00000000-0005-0000-0000-0000CA5E0000}"/>
    <cellStyle name="Normal 292 2 3" xfId="24300" xr:uid="{00000000-0005-0000-0000-0000CB5E0000}"/>
    <cellStyle name="Normal 292 2 3 2" xfId="24301" xr:uid="{00000000-0005-0000-0000-0000CC5E0000}"/>
    <cellStyle name="Normal 292 2 3 2 2" xfId="24302" xr:uid="{00000000-0005-0000-0000-0000CD5E0000}"/>
    <cellStyle name="Normal 292 2 3 3" xfId="24303" xr:uid="{00000000-0005-0000-0000-0000CE5E0000}"/>
    <cellStyle name="Normal 292 2 4" xfId="24304" xr:uid="{00000000-0005-0000-0000-0000CF5E0000}"/>
    <cellStyle name="Normal 292 2 4 2" xfId="24305" xr:uid="{00000000-0005-0000-0000-0000D05E0000}"/>
    <cellStyle name="Normal 292 2 4 2 2" xfId="24306" xr:uid="{00000000-0005-0000-0000-0000D15E0000}"/>
    <cellStyle name="Normal 292 2 4 3" xfId="24307" xr:uid="{00000000-0005-0000-0000-0000D25E0000}"/>
    <cellStyle name="Normal 292 2 5" xfId="24308" xr:uid="{00000000-0005-0000-0000-0000D35E0000}"/>
    <cellStyle name="Normal 292 3" xfId="24309" xr:uid="{00000000-0005-0000-0000-0000D45E0000}"/>
    <cellStyle name="Normal 292 3 2" xfId="24310" xr:uid="{00000000-0005-0000-0000-0000D55E0000}"/>
    <cellStyle name="Normal 292 3 2 2" xfId="24311" xr:uid="{00000000-0005-0000-0000-0000D65E0000}"/>
    <cellStyle name="Normal 292 3 2 2 2" xfId="24312" xr:uid="{00000000-0005-0000-0000-0000D75E0000}"/>
    <cellStyle name="Normal 292 3 2 3" xfId="24313" xr:uid="{00000000-0005-0000-0000-0000D85E0000}"/>
    <cellStyle name="Normal 292 3 2 3 2" xfId="24314" xr:uid="{00000000-0005-0000-0000-0000D95E0000}"/>
    <cellStyle name="Normal 292 3 2 3 2 2" xfId="24315" xr:uid="{00000000-0005-0000-0000-0000DA5E0000}"/>
    <cellStyle name="Normal 292 3 2 3 3" xfId="24316" xr:uid="{00000000-0005-0000-0000-0000DB5E0000}"/>
    <cellStyle name="Normal 292 3 2 4" xfId="24317" xr:uid="{00000000-0005-0000-0000-0000DC5E0000}"/>
    <cellStyle name="Normal 292 3 3" xfId="24318" xr:uid="{00000000-0005-0000-0000-0000DD5E0000}"/>
    <cellStyle name="Normal 292 3 3 2" xfId="24319" xr:uid="{00000000-0005-0000-0000-0000DE5E0000}"/>
    <cellStyle name="Normal 292 3 3 2 2" xfId="24320" xr:uid="{00000000-0005-0000-0000-0000DF5E0000}"/>
    <cellStyle name="Normal 292 3 3 3" xfId="24321" xr:uid="{00000000-0005-0000-0000-0000E05E0000}"/>
    <cellStyle name="Normal 292 3 4" xfId="24322" xr:uid="{00000000-0005-0000-0000-0000E15E0000}"/>
    <cellStyle name="Normal 292 3 4 2" xfId="24323" xr:uid="{00000000-0005-0000-0000-0000E25E0000}"/>
    <cellStyle name="Normal 292 3 4 2 2" xfId="24324" xr:uid="{00000000-0005-0000-0000-0000E35E0000}"/>
    <cellStyle name="Normal 292 3 4 3" xfId="24325" xr:uid="{00000000-0005-0000-0000-0000E45E0000}"/>
    <cellStyle name="Normal 292 3 5" xfId="24326" xr:uid="{00000000-0005-0000-0000-0000E55E0000}"/>
    <cellStyle name="Normal 292 3 5 2" xfId="24327" xr:uid="{00000000-0005-0000-0000-0000E65E0000}"/>
    <cellStyle name="Normal 292 3 5 2 2" xfId="24328" xr:uid="{00000000-0005-0000-0000-0000E75E0000}"/>
    <cellStyle name="Normal 292 3 5 3" xfId="24329" xr:uid="{00000000-0005-0000-0000-0000E85E0000}"/>
    <cellStyle name="Normal 292 3 6" xfId="24330" xr:uid="{00000000-0005-0000-0000-0000E95E0000}"/>
    <cellStyle name="Normal 292 4" xfId="24331" xr:uid="{00000000-0005-0000-0000-0000EA5E0000}"/>
    <cellStyle name="Normal 292 4 2" xfId="24332" xr:uid="{00000000-0005-0000-0000-0000EB5E0000}"/>
    <cellStyle name="Normal 292 4 2 2" xfId="24333" xr:uid="{00000000-0005-0000-0000-0000EC5E0000}"/>
    <cellStyle name="Normal 292 4 3" xfId="24334" xr:uid="{00000000-0005-0000-0000-0000ED5E0000}"/>
    <cellStyle name="Normal 292 5" xfId="24335" xr:uid="{00000000-0005-0000-0000-0000EE5E0000}"/>
    <cellStyle name="Normal 292 5 2" xfId="24336" xr:uid="{00000000-0005-0000-0000-0000EF5E0000}"/>
    <cellStyle name="Normal 292 5 2 2" xfId="24337" xr:uid="{00000000-0005-0000-0000-0000F05E0000}"/>
    <cellStyle name="Normal 292 5 3" xfId="24338" xr:uid="{00000000-0005-0000-0000-0000F15E0000}"/>
    <cellStyle name="Normal 292 6" xfId="24339" xr:uid="{00000000-0005-0000-0000-0000F25E0000}"/>
    <cellStyle name="Normal 292 6 2" xfId="24340" xr:uid="{00000000-0005-0000-0000-0000F35E0000}"/>
    <cellStyle name="Normal 292 6 2 2" xfId="24341" xr:uid="{00000000-0005-0000-0000-0000F45E0000}"/>
    <cellStyle name="Normal 292 6 3" xfId="24342" xr:uid="{00000000-0005-0000-0000-0000F55E0000}"/>
    <cellStyle name="Normal 292 7" xfId="24343" xr:uid="{00000000-0005-0000-0000-0000F65E0000}"/>
    <cellStyle name="Normal 293" xfId="24344" xr:uid="{00000000-0005-0000-0000-0000F75E0000}"/>
    <cellStyle name="Normal 293 2" xfId="24345" xr:uid="{00000000-0005-0000-0000-0000F85E0000}"/>
    <cellStyle name="Normal 293 2 2" xfId="24346" xr:uid="{00000000-0005-0000-0000-0000F95E0000}"/>
    <cellStyle name="Normal 293 2 2 2" xfId="24347" xr:uid="{00000000-0005-0000-0000-0000FA5E0000}"/>
    <cellStyle name="Normal 293 2 3" xfId="24348" xr:uid="{00000000-0005-0000-0000-0000FB5E0000}"/>
    <cellStyle name="Normal 293 2 3 2" xfId="24349" xr:uid="{00000000-0005-0000-0000-0000FC5E0000}"/>
    <cellStyle name="Normal 293 2 3 2 2" xfId="24350" xr:uid="{00000000-0005-0000-0000-0000FD5E0000}"/>
    <cellStyle name="Normal 293 2 3 3" xfId="24351" xr:uid="{00000000-0005-0000-0000-0000FE5E0000}"/>
    <cellStyle name="Normal 293 2 4" xfId="24352" xr:uid="{00000000-0005-0000-0000-0000FF5E0000}"/>
    <cellStyle name="Normal 293 2 4 2" xfId="24353" xr:uid="{00000000-0005-0000-0000-0000005F0000}"/>
    <cellStyle name="Normal 293 2 4 2 2" xfId="24354" xr:uid="{00000000-0005-0000-0000-0000015F0000}"/>
    <cellStyle name="Normal 293 2 4 3" xfId="24355" xr:uid="{00000000-0005-0000-0000-0000025F0000}"/>
    <cellStyle name="Normal 293 2 5" xfId="24356" xr:uid="{00000000-0005-0000-0000-0000035F0000}"/>
    <cellStyle name="Normal 293 3" xfId="24357" xr:uid="{00000000-0005-0000-0000-0000045F0000}"/>
    <cellStyle name="Normal 293 3 2" xfId="24358" xr:uid="{00000000-0005-0000-0000-0000055F0000}"/>
    <cellStyle name="Normal 293 3 2 2" xfId="24359" xr:uid="{00000000-0005-0000-0000-0000065F0000}"/>
    <cellStyle name="Normal 293 3 2 2 2" xfId="24360" xr:uid="{00000000-0005-0000-0000-0000075F0000}"/>
    <cellStyle name="Normal 293 3 2 3" xfId="24361" xr:uid="{00000000-0005-0000-0000-0000085F0000}"/>
    <cellStyle name="Normal 293 3 2 3 2" xfId="24362" xr:uid="{00000000-0005-0000-0000-0000095F0000}"/>
    <cellStyle name="Normal 293 3 2 3 2 2" xfId="24363" xr:uid="{00000000-0005-0000-0000-00000A5F0000}"/>
    <cellStyle name="Normal 293 3 2 3 3" xfId="24364" xr:uid="{00000000-0005-0000-0000-00000B5F0000}"/>
    <cellStyle name="Normal 293 3 2 4" xfId="24365" xr:uid="{00000000-0005-0000-0000-00000C5F0000}"/>
    <cellStyle name="Normal 293 3 3" xfId="24366" xr:uid="{00000000-0005-0000-0000-00000D5F0000}"/>
    <cellStyle name="Normal 293 3 3 2" xfId="24367" xr:uid="{00000000-0005-0000-0000-00000E5F0000}"/>
    <cellStyle name="Normal 293 3 3 2 2" xfId="24368" xr:uid="{00000000-0005-0000-0000-00000F5F0000}"/>
    <cellStyle name="Normal 293 3 3 3" xfId="24369" xr:uid="{00000000-0005-0000-0000-0000105F0000}"/>
    <cellStyle name="Normal 293 3 4" xfId="24370" xr:uid="{00000000-0005-0000-0000-0000115F0000}"/>
    <cellStyle name="Normal 293 3 4 2" xfId="24371" xr:uid="{00000000-0005-0000-0000-0000125F0000}"/>
    <cellStyle name="Normal 293 3 4 2 2" xfId="24372" xr:uid="{00000000-0005-0000-0000-0000135F0000}"/>
    <cellStyle name="Normal 293 3 4 3" xfId="24373" xr:uid="{00000000-0005-0000-0000-0000145F0000}"/>
    <cellStyle name="Normal 293 3 5" xfId="24374" xr:uid="{00000000-0005-0000-0000-0000155F0000}"/>
    <cellStyle name="Normal 293 3 5 2" xfId="24375" xr:uid="{00000000-0005-0000-0000-0000165F0000}"/>
    <cellStyle name="Normal 293 3 5 2 2" xfId="24376" xr:uid="{00000000-0005-0000-0000-0000175F0000}"/>
    <cellStyle name="Normal 293 3 5 3" xfId="24377" xr:uid="{00000000-0005-0000-0000-0000185F0000}"/>
    <cellStyle name="Normal 293 3 6" xfId="24378" xr:uid="{00000000-0005-0000-0000-0000195F0000}"/>
    <cellStyle name="Normal 293 4" xfId="24379" xr:uid="{00000000-0005-0000-0000-00001A5F0000}"/>
    <cellStyle name="Normal 293 4 2" xfId="24380" xr:uid="{00000000-0005-0000-0000-00001B5F0000}"/>
    <cellStyle name="Normal 293 4 2 2" xfId="24381" xr:uid="{00000000-0005-0000-0000-00001C5F0000}"/>
    <cellStyle name="Normal 293 4 3" xfId="24382" xr:uid="{00000000-0005-0000-0000-00001D5F0000}"/>
    <cellStyle name="Normal 293 5" xfId="24383" xr:uid="{00000000-0005-0000-0000-00001E5F0000}"/>
    <cellStyle name="Normal 293 5 2" xfId="24384" xr:uid="{00000000-0005-0000-0000-00001F5F0000}"/>
    <cellStyle name="Normal 293 5 2 2" xfId="24385" xr:uid="{00000000-0005-0000-0000-0000205F0000}"/>
    <cellStyle name="Normal 293 5 3" xfId="24386" xr:uid="{00000000-0005-0000-0000-0000215F0000}"/>
    <cellStyle name="Normal 293 6" xfId="24387" xr:uid="{00000000-0005-0000-0000-0000225F0000}"/>
    <cellStyle name="Normal 293 6 2" xfId="24388" xr:uid="{00000000-0005-0000-0000-0000235F0000}"/>
    <cellStyle name="Normal 293 6 2 2" xfId="24389" xr:uid="{00000000-0005-0000-0000-0000245F0000}"/>
    <cellStyle name="Normal 293 6 3" xfId="24390" xr:uid="{00000000-0005-0000-0000-0000255F0000}"/>
    <cellStyle name="Normal 293 7" xfId="24391" xr:uid="{00000000-0005-0000-0000-0000265F0000}"/>
    <cellStyle name="Normal 294" xfId="24392" xr:uid="{00000000-0005-0000-0000-0000275F0000}"/>
    <cellStyle name="Normal 294 2" xfId="24393" xr:uid="{00000000-0005-0000-0000-0000285F0000}"/>
    <cellStyle name="Normal 294 2 2" xfId="24394" xr:uid="{00000000-0005-0000-0000-0000295F0000}"/>
    <cellStyle name="Normal 294 2 2 2" xfId="24395" xr:uid="{00000000-0005-0000-0000-00002A5F0000}"/>
    <cellStyle name="Normal 294 2 3" xfId="24396" xr:uid="{00000000-0005-0000-0000-00002B5F0000}"/>
    <cellStyle name="Normal 294 2 3 2" xfId="24397" xr:uid="{00000000-0005-0000-0000-00002C5F0000}"/>
    <cellStyle name="Normal 294 2 3 2 2" xfId="24398" xr:uid="{00000000-0005-0000-0000-00002D5F0000}"/>
    <cellStyle name="Normal 294 2 3 3" xfId="24399" xr:uid="{00000000-0005-0000-0000-00002E5F0000}"/>
    <cellStyle name="Normal 294 2 4" xfId="24400" xr:uid="{00000000-0005-0000-0000-00002F5F0000}"/>
    <cellStyle name="Normal 294 2 4 2" xfId="24401" xr:uid="{00000000-0005-0000-0000-0000305F0000}"/>
    <cellStyle name="Normal 294 2 4 2 2" xfId="24402" xr:uid="{00000000-0005-0000-0000-0000315F0000}"/>
    <cellStyle name="Normal 294 2 4 3" xfId="24403" xr:uid="{00000000-0005-0000-0000-0000325F0000}"/>
    <cellStyle name="Normal 294 2 5" xfId="24404" xr:uid="{00000000-0005-0000-0000-0000335F0000}"/>
    <cellStyle name="Normal 294 3" xfId="24405" xr:uid="{00000000-0005-0000-0000-0000345F0000}"/>
    <cellStyle name="Normal 294 3 2" xfId="24406" xr:uid="{00000000-0005-0000-0000-0000355F0000}"/>
    <cellStyle name="Normal 294 3 2 2" xfId="24407" xr:uid="{00000000-0005-0000-0000-0000365F0000}"/>
    <cellStyle name="Normal 294 3 2 2 2" xfId="24408" xr:uid="{00000000-0005-0000-0000-0000375F0000}"/>
    <cellStyle name="Normal 294 3 2 3" xfId="24409" xr:uid="{00000000-0005-0000-0000-0000385F0000}"/>
    <cellStyle name="Normal 294 3 2 3 2" xfId="24410" xr:uid="{00000000-0005-0000-0000-0000395F0000}"/>
    <cellStyle name="Normal 294 3 2 3 2 2" xfId="24411" xr:uid="{00000000-0005-0000-0000-00003A5F0000}"/>
    <cellStyle name="Normal 294 3 2 3 3" xfId="24412" xr:uid="{00000000-0005-0000-0000-00003B5F0000}"/>
    <cellStyle name="Normal 294 3 2 4" xfId="24413" xr:uid="{00000000-0005-0000-0000-00003C5F0000}"/>
    <cellStyle name="Normal 294 3 3" xfId="24414" xr:uid="{00000000-0005-0000-0000-00003D5F0000}"/>
    <cellStyle name="Normal 294 3 3 2" xfId="24415" xr:uid="{00000000-0005-0000-0000-00003E5F0000}"/>
    <cellStyle name="Normal 294 3 3 2 2" xfId="24416" xr:uid="{00000000-0005-0000-0000-00003F5F0000}"/>
    <cellStyle name="Normal 294 3 3 3" xfId="24417" xr:uid="{00000000-0005-0000-0000-0000405F0000}"/>
    <cellStyle name="Normal 294 3 4" xfId="24418" xr:uid="{00000000-0005-0000-0000-0000415F0000}"/>
    <cellStyle name="Normal 294 3 4 2" xfId="24419" xr:uid="{00000000-0005-0000-0000-0000425F0000}"/>
    <cellStyle name="Normal 294 3 4 2 2" xfId="24420" xr:uid="{00000000-0005-0000-0000-0000435F0000}"/>
    <cellStyle name="Normal 294 3 4 3" xfId="24421" xr:uid="{00000000-0005-0000-0000-0000445F0000}"/>
    <cellStyle name="Normal 294 3 5" xfId="24422" xr:uid="{00000000-0005-0000-0000-0000455F0000}"/>
    <cellStyle name="Normal 294 3 5 2" xfId="24423" xr:uid="{00000000-0005-0000-0000-0000465F0000}"/>
    <cellStyle name="Normal 294 3 5 2 2" xfId="24424" xr:uid="{00000000-0005-0000-0000-0000475F0000}"/>
    <cellStyle name="Normal 294 3 5 3" xfId="24425" xr:uid="{00000000-0005-0000-0000-0000485F0000}"/>
    <cellStyle name="Normal 294 3 6" xfId="24426" xr:uid="{00000000-0005-0000-0000-0000495F0000}"/>
    <cellStyle name="Normal 294 4" xfId="24427" xr:uid="{00000000-0005-0000-0000-00004A5F0000}"/>
    <cellStyle name="Normal 294 4 2" xfId="24428" xr:uid="{00000000-0005-0000-0000-00004B5F0000}"/>
    <cellStyle name="Normal 294 4 2 2" xfId="24429" xr:uid="{00000000-0005-0000-0000-00004C5F0000}"/>
    <cellStyle name="Normal 294 4 3" xfId="24430" xr:uid="{00000000-0005-0000-0000-00004D5F0000}"/>
    <cellStyle name="Normal 294 5" xfId="24431" xr:uid="{00000000-0005-0000-0000-00004E5F0000}"/>
    <cellStyle name="Normal 294 5 2" xfId="24432" xr:uid="{00000000-0005-0000-0000-00004F5F0000}"/>
    <cellStyle name="Normal 294 5 2 2" xfId="24433" xr:uid="{00000000-0005-0000-0000-0000505F0000}"/>
    <cellStyle name="Normal 294 5 3" xfId="24434" xr:uid="{00000000-0005-0000-0000-0000515F0000}"/>
    <cellStyle name="Normal 294 6" xfId="24435" xr:uid="{00000000-0005-0000-0000-0000525F0000}"/>
    <cellStyle name="Normal 294 6 2" xfId="24436" xr:uid="{00000000-0005-0000-0000-0000535F0000}"/>
    <cellStyle name="Normal 294 6 2 2" xfId="24437" xr:uid="{00000000-0005-0000-0000-0000545F0000}"/>
    <cellStyle name="Normal 294 6 3" xfId="24438" xr:uid="{00000000-0005-0000-0000-0000555F0000}"/>
    <cellStyle name="Normal 294 7" xfId="24439" xr:uid="{00000000-0005-0000-0000-0000565F0000}"/>
    <cellStyle name="Normal 295" xfId="24440" xr:uid="{00000000-0005-0000-0000-0000575F0000}"/>
    <cellStyle name="Normal 295 2" xfId="24441" xr:uid="{00000000-0005-0000-0000-0000585F0000}"/>
    <cellStyle name="Normal 295 2 2" xfId="24442" xr:uid="{00000000-0005-0000-0000-0000595F0000}"/>
    <cellStyle name="Normal 295 2 2 2" xfId="24443" xr:uid="{00000000-0005-0000-0000-00005A5F0000}"/>
    <cellStyle name="Normal 295 2 3" xfId="24444" xr:uid="{00000000-0005-0000-0000-00005B5F0000}"/>
    <cellStyle name="Normal 295 2 3 2" xfId="24445" xr:uid="{00000000-0005-0000-0000-00005C5F0000}"/>
    <cellStyle name="Normal 295 2 3 2 2" xfId="24446" xr:uid="{00000000-0005-0000-0000-00005D5F0000}"/>
    <cellStyle name="Normal 295 2 3 3" xfId="24447" xr:uid="{00000000-0005-0000-0000-00005E5F0000}"/>
    <cellStyle name="Normal 295 2 4" xfId="24448" xr:uid="{00000000-0005-0000-0000-00005F5F0000}"/>
    <cellStyle name="Normal 295 2 4 2" xfId="24449" xr:uid="{00000000-0005-0000-0000-0000605F0000}"/>
    <cellStyle name="Normal 295 2 4 2 2" xfId="24450" xr:uid="{00000000-0005-0000-0000-0000615F0000}"/>
    <cellStyle name="Normal 295 2 4 3" xfId="24451" xr:uid="{00000000-0005-0000-0000-0000625F0000}"/>
    <cellStyle name="Normal 295 2 5" xfId="24452" xr:uid="{00000000-0005-0000-0000-0000635F0000}"/>
    <cellStyle name="Normal 295 3" xfId="24453" xr:uid="{00000000-0005-0000-0000-0000645F0000}"/>
    <cellStyle name="Normal 295 3 2" xfId="24454" xr:uid="{00000000-0005-0000-0000-0000655F0000}"/>
    <cellStyle name="Normal 295 3 2 2" xfId="24455" xr:uid="{00000000-0005-0000-0000-0000665F0000}"/>
    <cellStyle name="Normal 295 3 2 2 2" xfId="24456" xr:uid="{00000000-0005-0000-0000-0000675F0000}"/>
    <cellStyle name="Normal 295 3 2 3" xfId="24457" xr:uid="{00000000-0005-0000-0000-0000685F0000}"/>
    <cellStyle name="Normal 295 3 2 3 2" xfId="24458" xr:uid="{00000000-0005-0000-0000-0000695F0000}"/>
    <cellStyle name="Normal 295 3 2 3 2 2" xfId="24459" xr:uid="{00000000-0005-0000-0000-00006A5F0000}"/>
    <cellStyle name="Normal 295 3 2 3 3" xfId="24460" xr:uid="{00000000-0005-0000-0000-00006B5F0000}"/>
    <cellStyle name="Normal 295 3 2 4" xfId="24461" xr:uid="{00000000-0005-0000-0000-00006C5F0000}"/>
    <cellStyle name="Normal 295 3 3" xfId="24462" xr:uid="{00000000-0005-0000-0000-00006D5F0000}"/>
    <cellStyle name="Normal 295 3 3 2" xfId="24463" xr:uid="{00000000-0005-0000-0000-00006E5F0000}"/>
    <cellStyle name="Normal 295 3 3 2 2" xfId="24464" xr:uid="{00000000-0005-0000-0000-00006F5F0000}"/>
    <cellStyle name="Normal 295 3 3 3" xfId="24465" xr:uid="{00000000-0005-0000-0000-0000705F0000}"/>
    <cellStyle name="Normal 295 3 4" xfId="24466" xr:uid="{00000000-0005-0000-0000-0000715F0000}"/>
    <cellStyle name="Normal 295 3 4 2" xfId="24467" xr:uid="{00000000-0005-0000-0000-0000725F0000}"/>
    <cellStyle name="Normal 295 3 4 2 2" xfId="24468" xr:uid="{00000000-0005-0000-0000-0000735F0000}"/>
    <cellStyle name="Normal 295 3 4 3" xfId="24469" xr:uid="{00000000-0005-0000-0000-0000745F0000}"/>
    <cellStyle name="Normal 295 3 5" xfId="24470" xr:uid="{00000000-0005-0000-0000-0000755F0000}"/>
    <cellStyle name="Normal 295 3 5 2" xfId="24471" xr:uid="{00000000-0005-0000-0000-0000765F0000}"/>
    <cellStyle name="Normal 295 3 5 2 2" xfId="24472" xr:uid="{00000000-0005-0000-0000-0000775F0000}"/>
    <cellStyle name="Normal 295 3 5 3" xfId="24473" xr:uid="{00000000-0005-0000-0000-0000785F0000}"/>
    <cellStyle name="Normal 295 3 6" xfId="24474" xr:uid="{00000000-0005-0000-0000-0000795F0000}"/>
    <cellStyle name="Normal 295 4" xfId="24475" xr:uid="{00000000-0005-0000-0000-00007A5F0000}"/>
    <cellStyle name="Normal 295 4 2" xfId="24476" xr:uid="{00000000-0005-0000-0000-00007B5F0000}"/>
    <cellStyle name="Normal 295 4 2 2" xfId="24477" xr:uid="{00000000-0005-0000-0000-00007C5F0000}"/>
    <cellStyle name="Normal 295 4 3" xfId="24478" xr:uid="{00000000-0005-0000-0000-00007D5F0000}"/>
    <cellStyle name="Normal 295 5" xfId="24479" xr:uid="{00000000-0005-0000-0000-00007E5F0000}"/>
    <cellStyle name="Normal 295 5 2" xfId="24480" xr:uid="{00000000-0005-0000-0000-00007F5F0000}"/>
    <cellStyle name="Normal 295 5 2 2" xfId="24481" xr:uid="{00000000-0005-0000-0000-0000805F0000}"/>
    <cellStyle name="Normal 295 5 3" xfId="24482" xr:uid="{00000000-0005-0000-0000-0000815F0000}"/>
    <cellStyle name="Normal 295 6" xfId="24483" xr:uid="{00000000-0005-0000-0000-0000825F0000}"/>
    <cellStyle name="Normal 295 6 2" xfId="24484" xr:uid="{00000000-0005-0000-0000-0000835F0000}"/>
    <cellStyle name="Normal 295 6 2 2" xfId="24485" xr:uid="{00000000-0005-0000-0000-0000845F0000}"/>
    <cellStyle name="Normal 295 6 3" xfId="24486" xr:uid="{00000000-0005-0000-0000-0000855F0000}"/>
    <cellStyle name="Normal 295 7" xfId="24487" xr:uid="{00000000-0005-0000-0000-0000865F0000}"/>
    <cellStyle name="Normal 296" xfId="24488" xr:uid="{00000000-0005-0000-0000-0000875F0000}"/>
    <cellStyle name="Normal 296 2" xfId="24489" xr:uid="{00000000-0005-0000-0000-0000885F0000}"/>
    <cellStyle name="Normal 296 2 2" xfId="24490" xr:uid="{00000000-0005-0000-0000-0000895F0000}"/>
    <cellStyle name="Normal 296 2 2 2" xfId="24491" xr:uid="{00000000-0005-0000-0000-00008A5F0000}"/>
    <cellStyle name="Normal 296 2 3" xfId="24492" xr:uid="{00000000-0005-0000-0000-00008B5F0000}"/>
    <cellStyle name="Normal 296 2 3 2" xfId="24493" xr:uid="{00000000-0005-0000-0000-00008C5F0000}"/>
    <cellStyle name="Normal 296 2 3 2 2" xfId="24494" xr:uid="{00000000-0005-0000-0000-00008D5F0000}"/>
    <cellStyle name="Normal 296 2 3 3" xfId="24495" xr:uid="{00000000-0005-0000-0000-00008E5F0000}"/>
    <cellStyle name="Normal 296 2 4" xfId="24496" xr:uid="{00000000-0005-0000-0000-00008F5F0000}"/>
    <cellStyle name="Normal 296 2 4 2" xfId="24497" xr:uid="{00000000-0005-0000-0000-0000905F0000}"/>
    <cellStyle name="Normal 296 2 4 2 2" xfId="24498" xr:uid="{00000000-0005-0000-0000-0000915F0000}"/>
    <cellStyle name="Normal 296 2 4 3" xfId="24499" xr:uid="{00000000-0005-0000-0000-0000925F0000}"/>
    <cellStyle name="Normal 296 2 5" xfId="24500" xr:uid="{00000000-0005-0000-0000-0000935F0000}"/>
    <cellStyle name="Normal 296 3" xfId="24501" xr:uid="{00000000-0005-0000-0000-0000945F0000}"/>
    <cellStyle name="Normal 296 3 2" xfId="24502" xr:uid="{00000000-0005-0000-0000-0000955F0000}"/>
    <cellStyle name="Normal 296 3 2 2" xfId="24503" xr:uid="{00000000-0005-0000-0000-0000965F0000}"/>
    <cellStyle name="Normal 296 3 2 2 2" xfId="24504" xr:uid="{00000000-0005-0000-0000-0000975F0000}"/>
    <cellStyle name="Normal 296 3 2 3" xfId="24505" xr:uid="{00000000-0005-0000-0000-0000985F0000}"/>
    <cellStyle name="Normal 296 3 2 3 2" xfId="24506" xr:uid="{00000000-0005-0000-0000-0000995F0000}"/>
    <cellStyle name="Normal 296 3 2 3 2 2" xfId="24507" xr:uid="{00000000-0005-0000-0000-00009A5F0000}"/>
    <cellStyle name="Normal 296 3 2 3 3" xfId="24508" xr:uid="{00000000-0005-0000-0000-00009B5F0000}"/>
    <cellStyle name="Normal 296 3 2 4" xfId="24509" xr:uid="{00000000-0005-0000-0000-00009C5F0000}"/>
    <cellStyle name="Normal 296 3 3" xfId="24510" xr:uid="{00000000-0005-0000-0000-00009D5F0000}"/>
    <cellStyle name="Normal 296 3 3 2" xfId="24511" xr:uid="{00000000-0005-0000-0000-00009E5F0000}"/>
    <cellStyle name="Normal 296 3 3 2 2" xfId="24512" xr:uid="{00000000-0005-0000-0000-00009F5F0000}"/>
    <cellStyle name="Normal 296 3 3 3" xfId="24513" xr:uid="{00000000-0005-0000-0000-0000A05F0000}"/>
    <cellStyle name="Normal 296 3 4" xfId="24514" xr:uid="{00000000-0005-0000-0000-0000A15F0000}"/>
    <cellStyle name="Normal 296 3 4 2" xfId="24515" xr:uid="{00000000-0005-0000-0000-0000A25F0000}"/>
    <cellStyle name="Normal 296 3 4 2 2" xfId="24516" xr:uid="{00000000-0005-0000-0000-0000A35F0000}"/>
    <cellStyle name="Normal 296 3 4 3" xfId="24517" xr:uid="{00000000-0005-0000-0000-0000A45F0000}"/>
    <cellStyle name="Normal 296 3 5" xfId="24518" xr:uid="{00000000-0005-0000-0000-0000A55F0000}"/>
    <cellStyle name="Normal 296 3 5 2" xfId="24519" xr:uid="{00000000-0005-0000-0000-0000A65F0000}"/>
    <cellStyle name="Normal 296 3 5 2 2" xfId="24520" xr:uid="{00000000-0005-0000-0000-0000A75F0000}"/>
    <cellStyle name="Normal 296 3 5 3" xfId="24521" xr:uid="{00000000-0005-0000-0000-0000A85F0000}"/>
    <cellStyle name="Normal 296 3 6" xfId="24522" xr:uid="{00000000-0005-0000-0000-0000A95F0000}"/>
    <cellStyle name="Normal 296 4" xfId="24523" xr:uid="{00000000-0005-0000-0000-0000AA5F0000}"/>
    <cellStyle name="Normal 296 4 2" xfId="24524" xr:uid="{00000000-0005-0000-0000-0000AB5F0000}"/>
    <cellStyle name="Normal 296 4 2 2" xfId="24525" xr:uid="{00000000-0005-0000-0000-0000AC5F0000}"/>
    <cellStyle name="Normal 296 4 3" xfId="24526" xr:uid="{00000000-0005-0000-0000-0000AD5F0000}"/>
    <cellStyle name="Normal 296 5" xfId="24527" xr:uid="{00000000-0005-0000-0000-0000AE5F0000}"/>
    <cellStyle name="Normal 296 5 2" xfId="24528" xr:uid="{00000000-0005-0000-0000-0000AF5F0000}"/>
    <cellStyle name="Normal 296 5 2 2" xfId="24529" xr:uid="{00000000-0005-0000-0000-0000B05F0000}"/>
    <cellStyle name="Normal 296 5 3" xfId="24530" xr:uid="{00000000-0005-0000-0000-0000B15F0000}"/>
    <cellStyle name="Normal 296 6" xfId="24531" xr:uid="{00000000-0005-0000-0000-0000B25F0000}"/>
    <cellStyle name="Normal 296 6 2" xfId="24532" xr:uid="{00000000-0005-0000-0000-0000B35F0000}"/>
    <cellStyle name="Normal 296 6 2 2" xfId="24533" xr:uid="{00000000-0005-0000-0000-0000B45F0000}"/>
    <cellStyle name="Normal 296 6 3" xfId="24534" xr:uid="{00000000-0005-0000-0000-0000B55F0000}"/>
    <cellStyle name="Normal 296 7" xfId="24535" xr:uid="{00000000-0005-0000-0000-0000B65F0000}"/>
    <cellStyle name="Normal 297" xfId="24536" xr:uid="{00000000-0005-0000-0000-0000B75F0000}"/>
    <cellStyle name="Normal 297 2" xfId="24537" xr:uid="{00000000-0005-0000-0000-0000B85F0000}"/>
    <cellStyle name="Normal 297 2 2" xfId="24538" xr:uid="{00000000-0005-0000-0000-0000B95F0000}"/>
    <cellStyle name="Normal 297 2 2 2" xfId="24539" xr:uid="{00000000-0005-0000-0000-0000BA5F0000}"/>
    <cellStyle name="Normal 297 2 3" xfId="24540" xr:uid="{00000000-0005-0000-0000-0000BB5F0000}"/>
    <cellStyle name="Normal 297 2 3 2" xfId="24541" xr:uid="{00000000-0005-0000-0000-0000BC5F0000}"/>
    <cellStyle name="Normal 297 2 3 2 2" xfId="24542" xr:uid="{00000000-0005-0000-0000-0000BD5F0000}"/>
    <cellStyle name="Normal 297 2 3 3" xfId="24543" xr:uid="{00000000-0005-0000-0000-0000BE5F0000}"/>
    <cellStyle name="Normal 297 2 4" xfId="24544" xr:uid="{00000000-0005-0000-0000-0000BF5F0000}"/>
    <cellStyle name="Normal 297 2 4 2" xfId="24545" xr:uid="{00000000-0005-0000-0000-0000C05F0000}"/>
    <cellStyle name="Normal 297 2 4 2 2" xfId="24546" xr:uid="{00000000-0005-0000-0000-0000C15F0000}"/>
    <cellStyle name="Normal 297 2 4 3" xfId="24547" xr:uid="{00000000-0005-0000-0000-0000C25F0000}"/>
    <cellStyle name="Normal 297 2 5" xfId="24548" xr:uid="{00000000-0005-0000-0000-0000C35F0000}"/>
    <cellStyle name="Normal 297 3" xfId="24549" xr:uid="{00000000-0005-0000-0000-0000C45F0000}"/>
    <cellStyle name="Normal 297 3 2" xfId="24550" xr:uid="{00000000-0005-0000-0000-0000C55F0000}"/>
    <cellStyle name="Normal 297 3 2 2" xfId="24551" xr:uid="{00000000-0005-0000-0000-0000C65F0000}"/>
    <cellStyle name="Normal 297 3 2 2 2" xfId="24552" xr:uid="{00000000-0005-0000-0000-0000C75F0000}"/>
    <cellStyle name="Normal 297 3 2 3" xfId="24553" xr:uid="{00000000-0005-0000-0000-0000C85F0000}"/>
    <cellStyle name="Normal 297 3 2 3 2" xfId="24554" xr:uid="{00000000-0005-0000-0000-0000C95F0000}"/>
    <cellStyle name="Normal 297 3 2 3 2 2" xfId="24555" xr:uid="{00000000-0005-0000-0000-0000CA5F0000}"/>
    <cellStyle name="Normal 297 3 2 3 3" xfId="24556" xr:uid="{00000000-0005-0000-0000-0000CB5F0000}"/>
    <cellStyle name="Normal 297 3 2 4" xfId="24557" xr:uid="{00000000-0005-0000-0000-0000CC5F0000}"/>
    <cellStyle name="Normal 297 3 3" xfId="24558" xr:uid="{00000000-0005-0000-0000-0000CD5F0000}"/>
    <cellStyle name="Normal 297 3 3 2" xfId="24559" xr:uid="{00000000-0005-0000-0000-0000CE5F0000}"/>
    <cellStyle name="Normal 297 3 3 2 2" xfId="24560" xr:uid="{00000000-0005-0000-0000-0000CF5F0000}"/>
    <cellStyle name="Normal 297 3 3 3" xfId="24561" xr:uid="{00000000-0005-0000-0000-0000D05F0000}"/>
    <cellStyle name="Normal 297 3 4" xfId="24562" xr:uid="{00000000-0005-0000-0000-0000D15F0000}"/>
    <cellStyle name="Normal 297 3 4 2" xfId="24563" xr:uid="{00000000-0005-0000-0000-0000D25F0000}"/>
    <cellStyle name="Normal 297 3 4 2 2" xfId="24564" xr:uid="{00000000-0005-0000-0000-0000D35F0000}"/>
    <cellStyle name="Normal 297 3 4 3" xfId="24565" xr:uid="{00000000-0005-0000-0000-0000D45F0000}"/>
    <cellStyle name="Normal 297 3 5" xfId="24566" xr:uid="{00000000-0005-0000-0000-0000D55F0000}"/>
    <cellStyle name="Normal 297 3 5 2" xfId="24567" xr:uid="{00000000-0005-0000-0000-0000D65F0000}"/>
    <cellStyle name="Normal 297 3 5 2 2" xfId="24568" xr:uid="{00000000-0005-0000-0000-0000D75F0000}"/>
    <cellStyle name="Normal 297 3 5 3" xfId="24569" xr:uid="{00000000-0005-0000-0000-0000D85F0000}"/>
    <cellStyle name="Normal 297 3 6" xfId="24570" xr:uid="{00000000-0005-0000-0000-0000D95F0000}"/>
    <cellStyle name="Normal 297 4" xfId="24571" xr:uid="{00000000-0005-0000-0000-0000DA5F0000}"/>
    <cellStyle name="Normal 297 4 2" xfId="24572" xr:uid="{00000000-0005-0000-0000-0000DB5F0000}"/>
    <cellStyle name="Normal 297 4 2 2" xfId="24573" xr:uid="{00000000-0005-0000-0000-0000DC5F0000}"/>
    <cellStyle name="Normal 297 4 3" xfId="24574" xr:uid="{00000000-0005-0000-0000-0000DD5F0000}"/>
    <cellStyle name="Normal 297 5" xfId="24575" xr:uid="{00000000-0005-0000-0000-0000DE5F0000}"/>
    <cellStyle name="Normal 297 5 2" xfId="24576" xr:uid="{00000000-0005-0000-0000-0000DF5F0000}"/>
    <cellStyle name="Normal 297 5 2 2" xfId="24577" xr:uid="{00000000-0005-0000-0000-0000E05F0000}"/>
    <cellStyle name="Normal 297 5 3" xfId="24578" xr:uid="{00000000-0005-0000-0000-0000E15F0000}"/>
    <cellStyle name="Normal 297 6" xfId="24579" xr:uid="{00000000-0005-0000-0000-0000E25F0000}"/>
    <cellStyle name="Normal 297 6 2" xfId="24580" xr:uid="{00000000-0005-0000-0000-0000E35F0000}"/>
    <cellStyle name="Normal 297 6 2 2" xfId="24581" xr:uid="{00000000-0005-0000-0000-0000E45F0000}"/>
    <cellStyle name="Normal 297 6 3" xfId="24582" xr:uid="{00000000-0005-0000-0000-0000E55F0000}"/>
    <cellStyle name="Normal 297 7" xfId="24583" xr:uid="{00000000-0005-0000-0000-0000E65F0000}"/>
    <cellStyle name="Normal 298" xfId="24584" xr:uid="{00000000-0005-0000-0000-0000E75F0000}"/>
    <cellStyle name="Normal 298 2" xfId="24585" xr:uid="{00000000-0005-0000-0000-0000E85F0000}"/>
    <cellStyle name="Normal 298 2 2" xfId="24586" xr:uid="{00000000-0005-0000-0000-0000E95F0000}"/>
    <cellStyle name="Normal 298 2 2 2" xfId="24587" xr:uid="{00000000-0005-0000-0000-0000EA5F0000}"/>
    <cellStyle name="Normal 298 2 3" xfId="24588" xr:uid="{00000000-0005-0000-0000-0000EB5F0000}"/>
    <cellStyle name="Normal 298 2 3 2" xfId="24589" xr:uid="{00000000-0005-0000-0000-0000EC5F0000}"/>
    <cellStyle name="Normal 298 2 3 2 2" xfId="24590" xr:uid="{00000000-0005-0000-0000-0000ED5F0000}"/>
    <cellStyle name="Normal 298 2 3 3" xfId="24591" xr:uid="{00000000-0005-0000-0000-0000EE5F0000}"/>
    <cellStyle name="Normal 298 2 4" xfId="24592" xr:uid="{00000000-0005-0000-0000-0000EF5F0000}"/>
    <cellStyle name="Normal 298 2 4 2" xfId="24593" xr:uid="{00000000-0005-0000-0000-0000F05F0000}"/>
    <cellStyle name="Normal 298 2 4 2 2" xfId="24594" xr:uid="{00000000-0005-0000-0000-0000F15F0000}"/>
    <cellStyle name="Normal 298 2 4 3" xfId="24595" xr:uid="{00000000-0005-0000-0000-0000F25F0000}"/>
    <cellStyle name="Normal 298 2 5" xfId="24596" xr:uid="{00000000-0005-0000-0000-0000F35F0000}"/>
    <cellStyle name="Normal 298 3" xfId="24597" xr:uid="{00000000-0005-0000-0000-0000F45F0000}"/>
    <cellStyle name="Normal 298 3 2" xfId="24598" xr:uid="{00000000-0005-0000-0000-0000F55F0000}"/>
    <cellStyle name="Normal 298 3 2 2" xfId="24599" xr:uid="{00000000-0005-0000-0000-0000F65F0000}"/>
    <cellStyle name="Normal 298 3 2 2 2" xfId="24600" xr:uid="{00000000-0005-0000-0000-0000F75F0000}"/>
    <cellStyle name="Normal 298 3 2 3" xfId="24601" xr:uid="{00000000-0005-0000-0000-0000F85F0000}"/>
    <cellStyle name="Normal 298 3 2 3 2" xfId="24602" xr:uid="{00000000-0005-0000-0000-0000F95F0000}"/>
    <cellStyle name="Normal 298 3 2 3 2 2" xfId="24603" xr:uid="{00000000-0005-0000-0000-0000FA5F0000}"/>
    <cellStyle name="Normal 298 3 2 3 3" xfId="24604" xr:uid="{00000000-0005-0000-0000-0000FB5F0000}"/>
    <cellStyle name="Normal 298 3 2 4" xfId="24605" xr:uid="{00000000-0005-0000-0000-0000FC5F0000}"/>
    <cellStyle name="Normal 298 3 3" xfId="24606" xr:uid="{00000000-0005-0000-0000-0000FD5F0000}"/>
    <cellStyle name="Normal 298 3 3 2" xfId="24607" xr:uid="{00000000-0005-0000-0000-0000FE5F0000}"/>
    <cellStyle name="Normal 298 3 3 2 2" xfId="24608" xr:uid="{00000000-0005-0000-0000-0000FF5F0000}"/>
    <cellStyle name="Normal 298 3 3 3" xfId="24609" xr:uid="{00000000-0005-0000-0000-000000600000}"/>
    <cellStyle name="Normal 298 3 4" xfId="24610" xr:uid="{00000000-0005-0000-0000-000001600000}"/>
    <cellStyle name="Normal 298 3 4 2" xfId="24611" xr:uid="{00000000-0005-0000-0000-000002600000}"/>
    <cellStyle name="Normal 298 3 4 2 2" xfId="24612" xr:uid="{00000000-0005-0000-0000-000003600000}"/>
    <cellStyle name="Normal 298 3 4 3" xfId="24613" xr:uid="{00000000-0005-0000-0000-000004600000}"/>
    <cellStyle name="Normal 298 3 5" xfId="24614" xr:uid="{00000000-0005-0000-0000-000005600000}"/>
    <cellStyle name="Normal 298 3 5 2" xfId="24615" xr:uid="{00000000-0005-0000-0000-000006600000}"/>
    <cellStyle name="Normal 298 3 5 2 2" xfId="24616" xr:uid="{00000000-0005-0000-0000-000007600000}"/>
    <cellStyle name="Normal 298 3 5 3" xfId="24617" xr:uid="{00000000-0005-0000-0000-000008600000}"/>
    <cellStyle name="Normal 298 3 6" xfId="24618" xr:uid="{00000000-0005-0000-0000-000009600000}"/>
    <cellStyle name="Normal 298 4" xfId="24619" xr:uid="{00000000-0005-0000-0000-00000A600000}"/>
    <cellStyle name="Normal 298 4 2" xfId="24620" xr:uid="{00000000-0005-0000-0000-00000B600000}"/>
    <cellStyle name="Normal 298 4 2 2" xfId="24621" xr:uid="{00000000-0005-0000-0000-00000C600000}"/>
    <cellStyle name="Normal 298 4 3" xfId="24622" xr:uid="{00000000-0005-0000-0000-00000D600000}"/>
    <cellStyle name="Normal 298 5" xfId="24623" xr:uid="{00000000-0005-0000-0000-00000E600000}"/>
    <cellStyle name="Normal 298 5 2" xfId="24624" xr:uid="{00000000-0005-0000-0000-00000F600000}"/>
    <cellStyle name="Normal 298 5 2 2" xfId="24625" xr:uid="{00000000-0005-0000-0000-000010600000}"/>
    <cellStyle name="Normal 298 5 3" xfId="24626" xr:uid="{00000000-0005-0000-0000-000011600000}"/>
    <cellStyle name="Normal 298 6" xfId="24627" xr:uid="{00000000-0005-0000-0000-000012600000}"/>
    <cellStyle name="Normal 298 6 2" xfId="24628" xr:uid="{00000000-0005-0000-0000-000013600000}"/>
    <cellStyle name="Normal 298 6 2 2" xfId="24629" xr:uid="{00000000-0005-0000-0000-000014600000}"/>
    <cellStyle name="Normal 298 6 3" xfId="24630" xr:uid="{00000000-0005-0000-0000-000015600000}"/>
    <cellStyle name="Normal 298 7" xfId="24631" xr:uid="{00000000-0005-0000-0000-000016600000}"/>
    <cellStyle name="Normal 299" xfId="24632" xr:uid="{00000000-0005-0000-0000-000017600000}"/>
    <cellStyle name="Normal 299 2" xfId="24633" xr:uid="{00000000-0005-0000-0000-000018600000}"/>
    <cellStyle name="Normal 299 2 2" xfId="24634" xr:uid="{00000000-0005-0000-0000-000019600000}"/>
    <cellStyle name="Normal 299 2 2 2" xfId="24635" xr:uid="{00000000-0005-0000-0000-00001A600000}"/>
    <cellStyle name="Normal 299 2 3" xfId="24636" xr:uid="{00000000-0005-0000-0000-00001B600000}"/>
    <cellStyle name="Normal 299 2 3 2" xfId="24637" xr:uid="{00000000-0005-0000-0000-00001C600000}"/>
    <cellStyle name="Normal 299 2 3 2 2" xfId="24638" xr:uid="{00000000-0005-0000-0000-00001D600000}"/>
    <cellStyle name="Normal 299 2 3 3" xfId="24639" xr:uid="{00000000-0005-0000-0000-00001E600000}"/>
    <cellStyle name="Normal 299 2 4" xfId="24640" xr:uid="{00000000-0005-0000-0000-00001F600000}"/>
    <cellStyle name="Normal 299 2 4 2" xfId="24641" xr:uid="{00000000-0005-0000-0000-000020600000}"/>
    <cellStyle name="Normal 299 2 4 2 2" xfId="24642" xr:uid="{00000000-0005-0000-0000-000021600000}"/>
    <cellStyle name="Normal 299 2 4 3" xfId="24643" xr:uid="{00000000-0005-0000-0000-000022600000}"/>
    <cellStyle name="Normal 299 2 5" xfId="24644" xr:uid="{00000000-0005-0000-0000-000023600000}"/>
    <cellStyle name="Normal 299 3" xfId="24645" xr:uid="{00000000-0005-0000-0000-000024600000}"/>
    <cellStyle name="Normal 299 3 2" xfId="24646" xr:uid="{00000000-0005-0000-0000-000025600000}"/>
    <cellStyle name="Normal 299 3 2 2" xfId="24647" xr:uid="{00000000-0005-0000-0000-000026600000}"/>
    <cellStyle name="Normal 299 3 2 2 2" xfId="24648" xr:uid="{00000000-0005-0000-0000-000027600000}"/>
    <cellStyle name="Normal 299 3 2 3" xfId="24649" xr:uid="{00000000-0005-0000-0000-000028600000}"/>
    <cellStyle name="Normal 299 3 2 3 2" xfId="24650" xr:uid="{00000000-0005-0000-0000-000029600000}"/>
    <cellStyle name="Normal 299 3 2 3 2 2" xfId="24651" xr:uid="{00000000-0005-0000-0000-00002A600000}"/>
    <cellStyle name="Normal 299 3 2 3 3" xfId="24652" xr:uid="{00000000-0005-0000-0000-00002B600000}"/>
    <cellStyle name="Normal 299 3 2 4" xfId="24653" xr:uid="{00000000-0005-0000-0000-00002C600000}"/>
    <cellStyle name="Normal 299 3 3" xfId="24654" xr:uid="{00000000-0005-0000-0000-00002D600000}"/>
    <cellStyle name="Normal 299 3 3 2" xfId="24655" xr:uid="{00000000-0005-0000-0000-00002E600000}"/>
    <cellStyle name="Normal 299 3 3 2 2" xfId="24656" xr:uid="{00000000-0005-0000-0000-00002F600000}"/>
    <cellStyle name="Normal 299 3 3 3" xfId="24657" xr:uid="{00000000-0005-0000-0000-000030600000}"/>
    <cellStyle name="Normal 299 3 4" xfId="24658" xr:uid="{00000000-0005-0000-0000-000031600000}"/>
    <cellStyle name="Normal 299 3 4 2" xfId="24659" xr:uid="{00000000-0005-0000-0000-000032600000}"/>
    <cellStyle name="Normal 299 3 4 2 2" xfId="24660" xr:uid="{00000000-0005-0000-0000-000033600000}"/>
    <cellStyle name="Normal 299 3 4 3" xfId="24661" xr:uid="{00000000-0005-0000-0000-000034600000}"/>
    <cellStyle name="Normal 299 3 5" xfId="24662" xr:uid="{00000000-0005-0000-0000-000035600000}"/>
    <cellStyle name="Normal 299 3 5 2" xfId="24663" xr:uid="{00000000-0005-0000-0000-000036600000}"/>
    <cellStyle name="Normal 299 3 5 2 2" xfId="24664" xr:uid="{00000000-0005-0000-0000-000037600000}"/>
    <cellStyle name="Normal 299 3 5 3" xfId="24665" xr:uid="{00000000-0005-0000-0000-000038600000}"/>
    <cellStyle name="Normal 299 3 6" xfId="24666" xr:uid="{00000000-0005-0000-0000-000039600000}"/>
    <cellStyle name="Normal 299 4" xfId="24667" xr:uid="{00000000-0005-0000-0000-00003A600000}"/>
    <cellStyle name="Normal 299 4 2" xfId="24668" xr:uid="{00000000-0005-0000-0000-00003B600000}"/>
    <cellStyle name="Normal 299 4 2 2" xfId="24669" xr:uid="{00000000-0005-0000-0000-00003C600000}"/>
    <cellStyle name="Normal 299 4 3" xfId="24670" xr:uid="{00000000-0005-0000-0000-00003D600000}"/>
    <cellStyle name="Normal 299 5" xfId="24671" xr:uid="{00000000-0005-0000-0000-00003E600000}"/>
    <cellStyle name="Normal 299 5 2" xfId="24672" xr:uid="{00000000-0005-0000-0000-00003F600000}"/>
    <cellStyle name="Normal 299 5 2 2" xfId="24673" xr:uid="{00000000-0005-0000-0000-000040600000}"/>
    <cellStyle name="Normal 299 5 3" xfId="24674" xr:uid="{00000000-0005-0000-0000-000041600000}"/>
    <cellStyle name="Normal 299 6" xfId="24675" xr:uid="{00000000-0005-0000-0000-000042600000}"/>
    <cellStyle name="Normal 299 6 2" xfId="24676" xr:uid="{00000000-0005-0000-0000-000043600000}"/>
    <cellStyle name="Normal 299 6 2 2" xfId="24677" xr:uid="{00000000-0005-0000-0000-000044600000}"/>
    <cellStyle name="Normal 299 6 3" xfId="24678" xr:uid="{00000000-0005-0000-0000-000045600000}"/>
    <cellStyle name="Normal 299 7" xfId="24679" xr:uid="{00000000-0005-0000-0000-000046600000}"/>
    <cellStyle name="Normal 3" xfId="4" xr:uid="{00000000-0005-0000-0000-000047600000}"/>
    <cellStyle name="Normal 3 10" xfId="24680" xr:uid="{00000000-0005-0000-0000-000048600000}"/>
    <cellStyle name="Normal 3 11" xfId="24681" xr:uid="{00000000-0005-0000-0000-000049600000}"/>
    <cellStyle name="Normal 3 12" xfId="24682" xr:uid="{00000000-0005-0000-0000-00004A600000}"/>
    <cellStyle name="Normal 3 2" xfId="24683" xr:uid="{00000000-0005-0000-0000-00004B600000}"/>
    <cellStyle name="Normal 3 2 2" xfId="24684" xr:uid="{00000000-0005-0000-0000-00004C600000}"/>
    <cellStyle name="Normal 3 2 2 2" xfId="24685" xr:uid="{00000000-0005-0000-0000-00004D600000}"/>
    <cellStyle name="Normal 3 2 2 2 2" xfId="24686" xr:uid="{00000000-0005-0000-0000-00004E600000}"/>
    <cellStyle name="Normal 3 2 2 2 2 2" xfId="24687" xr:uid="{00000000-0005-0000-0000-00004F600000}"/>
    <cellStyle name="Normal 3 2 2 2 3" xfId="24688" xr:uid="{00000000-0005-0000-0000-000050600000}"/>
    <cellStyle name="Normal 3 2 2 2 3 2" xfId="24689" xr:uid="{00000000-0005-0000-0000-000051600000}"/>
    <cellStyle name="Normal 3 2 2 2 3 2 2" xfId="24690" xr:uid="{00000000-0005-0000-0000-000052600000}"/>
    <cellStyle name="Normal 3 2 2 2 3 3" xfId="24691" xr:uid="{00000000-0005-0000-0000-000053600000}"/>
    <cellStyle name="Normal 3 2 2 2 4" xfId="24692" xr:uid="{00000000-0005-0000-0000-000054600000}"/>
    <cellStyle name="Normal 3 2 2 2 4 2" xfId="24693" xr:uid="{00000000-0005-0000-0000-000055600000}"/>
    <cellStyle name="Normal 3 2 2 2 4 2 2" xfId="24694" xr:uid="{00000000-0005-0000-0000-000056600000}"/>
    <cellStyle name="Normal 3 2 2 2 4 3" xfId="24695" xr:uid="{00000000-0005-0000-0000-000057600000}"/>
    <cellStyle name="Normal 3 2 2 2 5" xfId="24696" xr:uid="{00000000-0005-0000-0000-000058600000}"/>
    <cellStyle name="Normal 3 2 2 3" xfId="24697" xr:uid="{00000000-0005-0000-0000-000059600000}"/>
    <cellStyle name="Normal 3 2 2 3 2" xfId="24698" xr:uid="{00000000-0005-0000-0000-00005A600000}"/>
    <cellStyle name="Normal 3 2 2 3 2 2" xfId="24699" xr:uid="{00000000-0005-0000-0000-00005B600000}"/>
    <cellStyle name="Normal 3 2 2 3 2 2 2" xfId="24700" xr:uid="{00000000-0005-0000-0000-00005C600000}"/>
    <cellStyle name="Normal 3 2 2 3 2 3" xfId="24701" xr:uid="{00000000-0005-0000-0000-00005D600000}"/>
    <cellStyle name="Normal 3 2 2 3 2 3 2" xfId="24702" xr:uid="{00000000-0005-0000-0000-00005E600000}"/>
    <cellStyle name="Normal 3 2 2 3 2 3 2 2" xfId="24703" xr:uid="{00000000-0005-0000-0000-00005F600000}"/>
    <cellStyle name="Normal 3 2 2 3 2 3 3" xfId="24704" xr:uid="{00000000-0005-0000-0000-000060600000}"/>
    <cellStyle name="Normal 3 2 2 3 2 4" xfId="24705" xr:uid="{00000000-0005-0000-0000-000061600000}"/>
    <cellStyle name="Normal 3 2 2 3 3" xfId="24706" xr:uid="{00000000-0005-0000-0000-000062600000}"/>
    <cellStyle name="Normal 3 2 2 3 3 2" xfId="24707" xr:uid="{00000000-0005-0000-0000-000063600000}"/>
    <cellStyle name="Normal 3 2 2 3 3 2 2" xfId="24708" xr:uid="{00000000-0005-0000-0000-000064600000}"/>
    <cellStyle name="Normal 3 2 2 3 3 3" xfId="24709" xr:uid="{00000000-0005-0000-0000-000065600000}"/>
    <cellStyle name="Normal 3 2 2 3 4" xfId="24710" xr:uid="{00000000-0005-0000-0000-000066600000}"/>
    <cellStyle name="Normal 3 2 2 3 4 2" xfId="24711" xr:uid="{00000000-0005-0000-0000-000067600000}"/>
    <cellStyle name="Normal 3 2 2 3 4 2 2" xfId="24712" xr:uid="{00000000-0005-0000-0000-000068600000}"/>
    <cellStyle name="Normal 3 2 2 3 4 3" xfId="24713" xr:uid="{00000000-0005-0000-0000-000069600000}"/>
    <cellStyle name="Normal 3 2 2 3 5" xfId="24714" xr:uid="{00000000-0005-0000-0000-00006A600000}"/>
    <cellStyle name="Normal 3 2 2 3 5 2" xfId="24715" xr:uid="{00000000-0005-0000-0000-00006B600000}"/>
    <cellStyle name="Normal 3 2 2 3 5 2 2" xfId="24716" xr:uid="{00000000-0005-0000-0000-00006C600000}"/>
    <cellStyle name="Normal 3 2 2 3 5 3" xfId="24717" xr:uid="{00000000-0005-0000-0000-00006D600000}"/>
    <cellStyle name="Normal 3 2 2 3 6" xfId="24718" xr:uid="{00000000-0005-0000-0000-00006E600000}"/>
    <cellStyle name="Normal 3 2 2 4" xfId="24719" xr:uid="{00000000-0005-0000-0000-00006F600000}"/>
    <cellStyle name="Normal 3 2 2 5" xfId="24720" xr:uid="{00000000-0005-0000-0000-000070600000}"/>
    <cellStyle name="Normal 3 2 3" xfId="24721" xr:uid="{00000000-0005-0000-0000-000071600000}"/>
    <cellStyle name="Normal 3 2 3 2" xfId="24722" xr:uid="{00000000-0005-0000-0000-000072600000}"/>
    <cellStyle name="Normal 3 2 3 2 2" xfId="24723" xr:uid="{00000000-0005-0000-0000-000073600000}"/>
    <cellStyle name="Normal 3 2 3 3" xfId="24724" xr:uid="{00000000-0005-0000-0000-000074600000}"/>
    <cellStyle name="Normal 3 2 3 3 2" xfId="24725" xr:uid="{00000000-0005-0000-0000-000075600000}"/>
    <cellStyle name="Normal 3 2 3 3 2 2" xfId="24726" xr:uid="{00000000-0005-0000-0000-000076600000}"/>
    <cellStyle name="Normal 3 2 3 3 3" xfId="24727" xr:uid="{00000000-0005-0000-0000-000077600000}"/>
    <cellStyle name="Normal 3 2 3 4" xfId="24728" xr:uid="{00000000-0005-0000-0000-000078600000}"/>
    <cellStyle name="Normal 3 2 3 4 2" xfId="24729" xr:uid="{00000000-0005-0000-0000-000079600000}"/>
    <cellStyle name="Normal 3 2 3 4 2 2" xfId="24730" xr:uid="{00000000-0005-0000-0000-00007A600000}"/>
    <cellStyle name="Normal 3 2 3 4 3" xfId="24731" xr:uid="{00000000-0005-0000-0000-00007B600000}"/>
    <cellStyle name="Normal 3 2 3 5" xfId="24732" xr:uid="{00000000-0005-0000-0000-00007C600000}"/>
    <cellStyle name="Normal 3 2 4" xfId="24733" xr:uid="{00000000-0005-0000-0000-00007D600000}"/>
    <cellStyle name="Normal 3 2 4 2" xfId="24734" xr:uid="{00000000-0005-0000-0000-00007E600000}"/>
    <cellStyle name="Normal 3 2 4 2 2" xfId="24735" xr:uid="{00000000-0005-0000-0000-00007F600000}"/>
    <cellStyle name="Normal 3 2 4 2 2 2" xfId="24736" xr:uid="{00000000-0005-0000-0000-000080600000}"/>
    <cellStyle name="Normal 3 2 4 2 3" xfId="24737" xr:uid="{00000000-0005-0000-0000-000081600000}"/>
    <cellStyle name="Normal 3 2 4 2 3 2" xfId="24738" xr:uid="{00000000-0005-0000-0000-000082600000}"/>
    <cellStyle name="Normal 3 2 4 2 3 2 2" xfId="24739" xr:uid="{00000000-0005-0000-0000-000083600000}"/>
    <cellStyle name="Normal 3 2 4 2 3 3" xfId="24740" xr:uid="{00000000-0005-0000-0000-000084600000}"/>
    <cellStyle name="Normal 3 2 4 2 4" xfId="24741" xr:uid="{00000000-0005-0000-0000-000085600000}"/>
    <cellStyle name="Normal 3 2 4 3" xfId="24742" xr:uid="{00000000-0005-0000-0000-000086600000}"/>
    <cellStyle name="Normal 3 2 4 3 2" xfId="24743" xr:uid="{00000000-0005-0000-0000-000087600000}"/>
    <cellStyle name="Normal 3 2 4 3 2 2" xfId="24744" xr:uid="{00000000-0005-0000-0000-000088600000}"/>
    <cellStyle name="Normal 3 2 4 3 3" xfId="24745" xr:uid="{00000000-0005-0000-0000-000089600000}"/>
    <cellStyle name="Normal 3 2 4 4" xfId="24746" xr:uid="{00000000-0005-0000-0000-00008A600000}"/>
    <cellStyle name="Normal 3 2 4 4 2" xfId="24747" xr:uid="{00000000-0005-0000-0000-00008B600000}"/>
    <cellStyle name="Normal 3 2 4 4 2 2" xfId="24748" xr:uid="{00000000-0005-0000-0000-00008C600000}"/>
    <cellStyle name="Normal 3 2 4 4 3" xfId="24749" xr:uid="{00000000-0005-0000-0000-00008D600000}"/>
    <cellStyle name="Normal 3 2 4 5" xfId="24750" xr:uid="{00000000-0005-0000-0000-00008E600000}"/>
    <cellStyle name="Normal 3 2 4 5 2" xfId="24751" xr:uid="{00000000-0005-0000-0000-00008F600000}"/>
    <cellStyle name="Normal 3 2 4 5 2 2" xfId="24752" xr:uid="{00000000-0005-0000-0000-000090600000}"/>
    <cellStyle name="Normal 3 2 4 5 3" xfId="24753" xr:uid="{00000000-0005-0000-0000-000091600000}"/>
    <cellStyle name="Normal 3 2 4 6" xfId="24754" xr:uid="{00000000-0005-0000-0000-000092600000}"/>
    <cellStyle name="Normal 3 2 5" xfId="24755" xr:uid="{00000000-0005-0000-0000-000093600000}"/>
    <cellStyle name="Normal 3 2 5 2" xfId="24756" xr:uid="{00000000-0005-0000-0000-000094600000}"/>
    <cellStyle name="Normal 3 2 5 2 2" xfId="24757" xr:uid="{00000000-0005-0000-0000-000095600000}"/>
    <cellStyle name="Normal 3 2 5 3" xfId="24758" xr:uid="{00000000-0005-0000-0000-000096600000}"/>
    <cellStyle name="Normal 3 2 6" xfId="24759" xr:uid="{00000000-0005-0000-0000-000097600000}"/>
    <cellStyle name="Normal 3 2 7" xfId="24760" xr:uid="{00000000-0005-0000-0000-000098600000}"/>
    <cellStyle name="Normal 3 3" xfId="24761" xr:uid="{00000000-0005-0000-0000-000099600000}"/>
    <cellStyle name="Normal 3 3 2" xfId="24762" xr:uid="{00000000-0005-0000-0000-00009A600000}"/>
    <cellStyle name="Normal 3 3 2 2" xfId="24763" xr:uid="{00000000-0005-0000-0000-00009B600000}"/>
    <cellStyle name="Normal 3 3 2 2 2" xfId="24764" xr:uid="{00000000-0005-0000-0000-00009C600000}"/>
    <cellStyle name="Normal 3 3 2 2 2 2" xfId="24765" xr:uid="{00000000-0005-0000-0000-00009D600000}"/>
    <cellStyle name="Normal 3 3 2 2 3" xfId="24766" xr:uid="{00000000-0005-0000-0000-00009E600000}"/>
    <cellStyle name="Normal 3 3 2 2 3 2" xfId="24767" xr:uid="{00000000-0005-0000-0000-00009F600000}"/>
    <cellStyle name="Normal 3 3 2 2 3 2 2" xfId="24768" xr:uid="{00000000-0005-0000-0000-0000A0600000}"/>
    <cellStyle name="Normal 3 3 2 2 3 3" xfId="24769" xr:uid="{00000000-0005-0000-0000-0000A1600000}"/>
    <cellStyle name="Normal 3 3 2 2 4" xfId="24770" xr:uid="{00000000-0005-0000-0000-0000A2600000}"/>
    <cellStyle name="Normal 3 3 2 2 4 2" xfId="24771" xr:uid="{00000000-0005-0000-0000-0000A3600000}"/>
    <cellStyle name="Normal 3 3 2 2 4 2 2" xfId="24772" xr:uid="{00000000-0005-0000-0000-0000A4600000}"/>
    <cellStyle name="Normal 3 3 2 2 4 3" xfId="24773" xr:uid="{00000000-0005-0000-0000-0000A5600000}"/>
    <cellStyle name="Normal 3 3 2 2 5" xfId="24774" xr:uid="{00000000-0005-0000-0000-0000A6600000}"/>
    <cellStyle name="Normal 3 3 2 3" xfId="24775" xr:uid="{00000000-0005-0000-0000-0000A7600000}"/>
    <cellStyle name="Normal 3 3 2 3 2" xfId="24776" xr:uid="{00000000-0005-0000-0000-0000A8600000}"/>
    <cellStyle name="Normal 3 3 2 3 2 2" xfId="24777" xr:uid="{00000000-0005-0000-0000-0000A9600000}"/>
    <cellStyle name="Normal 3 3 2 3 3" xfId="24778" xr:uid="{00000000-0005-0000-0000-0000AA600000}"/>
    <cellStyle name="Normal 3 3 2 4" xfId="24779" xr:uid="{00000000-0005-0000-0000-0000AB600000}"/>
    <cellStyle name="Normal 3 3 2 4 2" xfId="24780" xr:uid="{00000000-0005-0000-0000-0000AC600000}"/>
    <cellStyle name="Normal 3 3 2 4 2 2" xfId="24781" xr:uid="{00000000-0005-0000-0000-0000AD600000}"/>
    <cellStyle name="Normal 3 3 2 4 3" xfId="24782" xr:uid="{00000000-0005-0000-0000-0000AE600000}"/>
    <cellStyle name="Normal 3 3 2 5" xfId="24783" xr:uid="{00000000-0005-0000-0000-0000AF600000}"/>
    <cellStyle name="Normal 3 3 2 5 2" xfId="24784" xr:uid="{00000000-0005-0000-0000-0000B0600000}"/>
    <cellStyle name="Normal 3 3 2 5 2 2" xfId="24785" xr:uid="{00000000-0005-0000-0000-0000B1600000}"/>
    <cellStyle name="Normal 3 3 2 5 3" xfId="24786" xr:uid="{00000000-0005-0000-0000-0000B2600000}"/>
    <cellStyle name="Normal 3 3 2 6" xfId="24787" xr:uid="{00000000-0005-0000-0000-0000B3600000}"/>
    <cellStyle name="Normal 3 3 3" xfId="24788" xr:uid="{00000000-0005-0000-0000-0000B4600000}"/>
    <cellStyle name="Normal 3 3 3 2" xfId="24789" xr:uid="{00000000-0005-0000-0000-0000B5600000}"/>
    <cellStyle name="Normal 3 3 3 2 2" xfId="24790" xr:uid="{00000000-0005-0000-0000-0000B6600000}"/>
    <cellStyle name="Normal 3 3 3 3" xfId="24791" xr:uid="{00000000-0005-0000-0000-0000B7600000}"/>
    <cellStyle name="Normal 3 3 3 3 2" xfId="24792" xr:uid="{00000000-0005-0000-0000-0000B8600000}"/>
    <cellStyle name="Normal 3 3 3 3 2 2" xfId="24793" xr:uid="{00000000-0005-0000-0000-0000B9600000}"/>
    <cellStyle name="Normal 3 3 3 3 3" xfId="24794" xr:uid="{00000000-0005-0000-0000-0000BA600000}"/>
    <cellStyle name="Normal 3 3 3 4" xfId="24795" xr:uid="{00000000-0005-0000-0000-0000BB600000}"/>
    <cellStyle name="Normal 3 3 3 4 2" xfId="24796" xr:uid="{00000000-0005-0000-0000-0000BC600000}"/>
    <cellStyle name="Normal 3 3 3 4 2 2" xfId="24797" xr:uid="{00000000-0005-0000-0000-0000BD600000}"/>
    <cellStyle name="Normal 3 3 3 4 3" xfId="24798" xr:uid="{00000000-0005-0000-0000-0000BE600000}"/>
    <cellStyle name="Normal 3 3 3 5" xfId="24799" xr:uid="{00000000-0005-0000-0000-0000BF600000}"/>
    <cellStyle name="Normal 3 3 4" xfId="24800" xr:uid="{00000000-0005-0000-0000-0000C0600000}"/>
    <cellStyle name="Normal 3 3 4 2" xfId="24801" xr:uid="{00000000-0005-0000-0000-0000C1600000}"/>
    <cellStyle name="Normal 3 3 4 2 2" xfId="24802" xr:uid="{00000000-0005-0000-0000-0000C2600000}"/>
    <cellStyle name="Normal 3 3 4 2 2 2" xfId="24803" xr:uid="{00000000-0005-0000-0000-0000C3600000}"/>
    <cellStyle name="Normal 3 3 4 2 3" xfId="24804" xr:uid="{00000000-0005-0000-0000-0000C4600000}"/>
    <cellStyle name="Normal 3 3 4 2 3 2" xfId="24805" xr:uid="{00000000-0005-0000-0000-0000C5600000}"/>
    <cellStyle name="Normal 3 3 4 2 3 2 2" xfId="24806" xr:uid="{00000000-0005-0000-0000-0000C6600000}"/>
    <cellStyle name="Normal 3 3 4 2 3 3" xfId="24807" xr:uid="{00000000-0005-0000-0000-0000C7600000}"/>
    <cellStyle name="Normal 3 3 4 2 4" xfId="24808" xr:uid="{00000000-0005-0000-0000-0000C8600000}"/>
    <cellStyle name="Normal 3 3 4 3" xfId="24809" xr:uid="{00000000-0005-0000-0000-0000C9600000}"/>
    <cellStyle name="Normal 3 3 4 3 2" xfId="24810" xr:uid="{00000000-0005-0000-0000-0000CA600000}"/>
    <cellStyle name="Normal 3 3 4 3 2 2" xfId="24811" xr:uid="{00000000-0005-0000-0000-0000CB600000}"/>
    <cellStyle name="Normal 3 3 4 3 3" xfId="24812" xr:uid="{00000000-0005-0000-0000-0000CC600000}"/>
    <cellStyle name="Normal 3 3 4 4" xfId="24813" xr:uid="{00000000-0005-0000-0000-0000CD600000}"/>
    <cellStyle name="Normal 3 3 4 4 2" xfId="24814" xr:uid="{00000000-0005-0000-0000-0000CE600000}"/>
    <cellStyle name="Normal 3 3 4 4 2 2" xfId="24815" xr:uid="{00000000-0005-0000-0000-0000CF600000}"/>
    <cellStyle name="Normal 3 3 4 4 3" xfId="24816" xr:uid="{00000000-0005-0000-0000-0000D0600000}"/>
    <cellStyle name="Normal 3 3 4 5" xfId="24817" xr:uid="{00000000-0005-0000-0000-0000D1600000}"/>
    <cellStyle name="Normal 3 3 4 5 2" xfId="24818" xr:uid="{00000000-0005-0000-0000-0000D2600000}"/>
    <cellStyle name="Normal 3 3 4 5 2 2" xfId="24819" xr:uid="{00000000-0005-0000-0000-0000D3600000}"/>
    <cellStyle name="Normal 3 3 4 5 3" xfId="24820" xr:uid="{00000000-0005-0000-0000-0000D4600000}"/>
    <cellStyle name="Normal 3 3 4 6" xfId="24821" xr:uid="{00000000-0005-0000-0000-0000D5600000}"/>
    <cellStyle name="Normal 3 3 5" xfId="24822" xr:uid="{00000000-0005-0000-0000-0000D6600000}"/>
    <cellStyle name="Normal 3 3 5 2" xfId="24823" xr:uid="{00000000-0005-0000-0000-0000D7600000}"/>
    <cellStyle name="Normal 3 3 5 2 2" xfId="24824" xr:uid="{00000000-0005-0000-0000-0000D8600000}"/>
    <cellStyle name="Normal 3 3 5 3" xfId="24825" xr:uid="{00000000-0005-0000-0000-0000D9600000}"/>
    <cellStyle name="Normal 3 3 6" xfId="24826" xr:uid="{00000000-0005-0000-0000-0000DA600000}"/>
    <cellStyle name="Normal 3 3 6 2" xfId="24827" xr:uid="{00000000-0005-0000-0000-0000DB600000}"/>
    <cellStyle name="Normal 3 3 6 2 2" xfId="24828" xr:uid="{00000000-0005-0000-0000-0000DC600000}"/>
    <cellStyle name="Normal 3 3 6 3" xfId="24829" xr:uid="{00000000-0005-0000-0000-0000DD600000}"/>
    <cellStyle name="Normal 3 3 7" xfId="24830" xr:uid="{00000000-0005-0000-0000-0000DE600000}"/>
    <cellStyle name="Normal 3 3 7 2" xfId="24831" xr:uid="{00000000-0005-0000-0000-0000DF600000}"/>
    <cellStyle name="Normal 3 3 7 2 2" xfId="24832" xr:uid="{00000000-0005-0000-0000-0000E0600000}"/>
    <cellStyle name="Normal 3 3 7 3" xfId="24833" xr:uid="{00000000-0005-0000-0000-0000E1600000}"/>
    <cellStyle name="Normal 3 3 8" xfId="24834" xr:uid="{00000000-0005-0000-0000-0000E2600000}"/>
    <cellStyle name="Normal 3 4" xfId="24835" xr:uid="{00000000-0005-0000-0000-0000E3600000}"/>
    <cellStyle name="Normal 3 4 2" xfId="24836" xr:uid="{00000000-0005-0000-0000-0000E4600000}"/>
    <cellStyle name="Normal 3 4 2 2" xfId="24837" xr:uid="{00000000-0005-0000-0000-0000E5600000}"/>
    <cellStyle name="Normal 3 4 2 2 2" xfId="24838" xr:uid="{00000000-0005-0000-0000-0000E6600000}"/>
    <cellStyle name="Normal 3 4 2 3" xfId="24839" xr:uid="{00000000-0005-0000-0000-0000E7600000}"/>
    <cellStyle name="Normal 3 4 2 3 2" xfId="24840" xr:uid="{00000000-0005-0000-0000-0000E8600000}"/>
    <cellStyle name="Normal 3 4 2 3 2 2" xfId="24841" xr:uid="{00000000-0005-0000-0000-0000E9600000}"/>
    <cellStyle name="Normal 3 4 2 3 3" xfId="24842" xr:uid="{00000000-0005-0000-0000-0000EA600000}"/>
    <cellStyle name="Normal 3 4 2 4" xfId="24843" xr:uid="{00000000-0005-0000-0000-0000EB600000}"/>
    <cellStyle name="Normal 3 4 2 4 2" xfId="24844" xr:uid="{00000000-0005-0000-0000-0000EC600000}"/>
    <cellStyle name="Normal 3 4 2 4 2 2" xfId="24845" xr:uid="{00000000-0005-0000-0000-0000ED600000}"/>
    <cellStyle name="Normal 3 4 2 4 3" xfId="24846" xr:uid="{00000000-0005-0000-0000-0000EE600000}"/>
    <cellStyle name="Normal 3 4 2 5" xfId="24847" xr:uid="{00000000-0005-0000-0000-0000EF600000}"/>
    <cellStyle name="Normal 3 4 3" xfId="24848" xr:uid="{00000000-0005-0000-0000-0000F0600000}"/>
    <cellStyle name="Normal 3 4 3 2" xfId="24849" xr:uid="{00000000-0005-0000-0000-0000F1600000}"/>
    <cellStyle name="Normal 3 4 3 2 2" xfId="24850" xr:uid="{00000000-0005-0000-0000-0000F2600000}"/>
    <cellStyle name="Normal 3 4 3 3" xfId="24851" xr:uid="{00000000-0005-0000-0000-0000F3600000}"/>
    <cellStyle name="Normal 3 4 4" xfId="24852" xr:uid="{00000000-0005-0000-0000-0000F4600000}"/>
    <cellStyle name="Normal 3 4 4 2" xfId="24853" xr:uid="{00000000-0005-0000-0000-0000F5600000}"/>
    <cellStyle name="Normal 3 4 4 2 2" xfId="24854" xr:uid="{00000000-0005-0000-0000-0000F6600000}"/>
    <cellStyle name="Normal 3 4 4 3" xfId="24855" xr:uid="{00000000-0005-0000-0000-0000F7600000}"/>
    <cellStyle name="Normal 3 4 5" xfId="24856" xr:uid="{00000000-0005-0000-0000-0000F8600000}"/>
    <cellStyle name="Normal 3 4 5 2" xfId="24857" xr:uid="{00000000-0005-0000-0000-0000F9600000}"/>
    <cellStyle name="Normal 3 4 5 2 2" xfId="24858" xr:uid="{00000000-0005-0000-0000-0000FA600000}"/>
    <cellStyle name="Normal 3 4 5 3" xfId="24859" xr:uid="{00000000-0005-0000-0000-0000FB600000}"/>
    <cellStyle name="Normal 3 4 6" xfId="24860" xr:uid="{00000000-0005-0000-0000-0000FC600000}"/>
    <cellStyle name="Normal 3 5" xfId="24861" xr:uid="{00000000-0005-0000-0000-0000FD600000}"/>
    <cellStyle name="Normal 3 5 2" xfId="24862" xr:uid="{00000000-0005-0000-0000-0000FE600000}"/>
    <cellStyle name="Normal 3 5 2 2" xfId="24863" xr:uid="{00000000-0005-0000-0000-0000FF600000}"/>
    <cellStyle name="Normal 3 5 2 2 2" xfId="24864" xr:uid="{00000000-0005-0000-0000-000000610000}"/>
    <cellStyle name="Normal 3 5 2 3" xfId="24865" xr:uid="{00000000-0005-0000-0000-000001610000}"/>
    <cellStyle name="Normal 3 5 2 3 2" xfId="24866" xr:uid="{00000000-0005-0000-0000-000002610000}"/>
    <cellStyle name="Normal 3 5 2 3 2 2" xfId="24867" xr:uid="{00000000-0005-0000-0000-000003610000}"/>
    <cellStyle name="Normal 3 5 2 3 3" xfId="24868" xr:uid="{00000000-0005-0000-0000-000004610000}"/>
    <cellStyle name="Normal 3 5 2 4" xfId="24869" xr:uid="{00000000-0005-0000-0000-000005610000}"/>
    <cellStyle name="Normal 3 5 2 4 2" xfId="24870" xr:uid="{00000000-0005-0000-0000-000006610000}"/>
    <cellStyle name="Normal 3 5 2 4 2 2" xfId="24871" xr:uid="{00000000-0005-0000-0000-000007610000}"/>
    <cellStyle name="Normal 3 5 2 4 3" xfId="24872" xr:uid="{00000000-0005-0000-0000-000008610000}"/>
    <cellStyle name="Normal 3 5 2 5" xfId="24873" xr:uid="{00000000-0005-0000-0000-000009610000}"/>
    <cellStyle name="Normal 3 5 3" xfId="24874" xr:uid="{00000000-0005-0000-0000-00000A610000}"/>
    <cellStyle name="Normal 3 5 3 2" xfId="24875" xr:uid="{00000000-0005-0000-0000-00000B610000}"/>
    <cellStyle name="Normal 3 5 3 2 2" xfId="24876" xr:uid="{00000000-0005-0000-0000-00000C610000}"/>
    <cellStyle name="Normal 3 5 3 3" xfId="24877" xr:uid="{00000000-0005-0000-0000-00000D610000}"/>
    <cellStyle name="Normal 3 5 4" xfId="24878" xr:uid="{00000000-0005-0000-0000-00000E610000}"/>
    <cellStyle name="Normal 3 5 4 2" xfId="24879" xr:uid="{00000000-0005-0000-0000-00000F610000}"/>
    <cellStyle name="Normal 3 5 4 2 2" xfId="24880" xr:uid="{00000000-0005-0000-0000-000010610000}"/>
    <cellStyle name="Normal 3 5 4 3" xfId="24881" xr:uid="{00000000-0005-0000-0000-000011610000}"/>
    <cellStyle name="Normal 3 5 5" xfId="24882" xr:uid="{00000000-0005-0000-0000-000012610000}"/>
    <cellStyle name="Normal 3 5 5 2" xfId="24883" xr:uid="{00000000-0005-0000-0000-000013610000}"/>
    <cellStyle name="Normal 3 5 5 2 2" xfId="24884" xr:uid="{00000000-0005-0000-0000-000014610000}"/>
    <cellStyle name="Normal 3 5 5 3" xfId="24885" xr:uid="{00000000-0005-0000-0000-000015610000}"/>
    <cellStyle name="Normal 3 5 6" xfId="24886" xr:uid="{00000000-0005-0000-0000-000016610000}"/>
    <cellStyle name="Normal 3 6" xfId="24887" xr:uid="{00000000-0005-0000-0000-000017610000}"/>
    <cellStyle name="Normal 3 6 2" xfId="24888" xr:uid="{00000000-0005-0000-0000-000018610000}"/>
    <cellStyle name="Normal 3 6 2 2" xfId="24889" xr:uid="{00000000-0005-0000-0000-000019610000}"/>
    <cellStyle name="Normal 3 6 2 2 2" xfId="24890" xr:uid="{00000000-0005-0000-0000-00001A610000}"/>
    <cellStyle name="Normal 3 6 2 2 2 2" xfId="24891" xr:uid="{00000000-0005-0000-0000-00001B610000}"/>
    <cellStyle name="Normal 3 6 2 2 3" xfId="24892" xr:uid="{00000000-0005-0000-0000-00001C610000}"/>
    <cellStyle name="Normal 3 6 2 2 3 2" xfId="24893" xr:uid="{00000000-0005-0000-0000-00001D610000}"/>
    <cellStyle name="Normal 3 6 2 2 3 2 2" xfId="24894" xr:uid="{00000000-0005-0000-0000-00001E610000}"/>
    <cellStyle name="Normal 3 6 2 2 3 3" xfId="24895" xr:uid="{00000000-0005-0000-0000-00001F610000}"/>
    <cellStyle name="Normal 3 6 2 2 4" xfId="24896" xr:uid="{00000000-0005-0000-0000-000020610000}"/>
    <cellStyle name="Normal 3 6 2 3" xfId="24897" xr:uid="{00000000-0005-0000-0000-000021610000}"/>
    <cellStyle name="Normal 3 6 2 3 2" xfId="24898" xr:uid="{00000000-0005-0000-0000-000022610000}"/>
    <cellStyle name="Normal 3 6 2 3 2 2" xfId="24899" xr:uid="{00000000-0005-0000-0000-000023610000}"/>
    <cellStyle name="Normal 3 6 2 3 3" xfId="24900" xr:uid="{00000000-0005-0000-0000-000024610000}"/>
    <cellStyle name="Normal 3 6 2 4" xfId="24901" xr:uid="{00000000-0005-0000-0000-000025610000}"/>
    <cellStyle name="Normal 3 6 2 4 2" xfId="24902" xr:uid="{00000000-0005-0000-0000-000026610000}"/>
    <cellStyle name="Normal 3 6 2 4 2 2" xfId="24903" xr:uid="{00000000-0005-0000-0000-000027610000}"/>
    <cellStyle name="Normal 3 6 2 4 3" xfId="24904" xr:uid="{00000000-0005-0000-0000-000028610000}"/>
    <cellStyle name="Normal 3 6 2 5" xfId="24905" xr:uid="{00000000-0005-0000-0000-000029610000}"/>
    <cellStyle name="Normal 3 6 3" xfId="24906" xr:uid="{00000000-0005-0000-0000-00002A610000}"/>
    <cellStyle name="Normal 3 6 3 2" xfId="24907" xr:uid="{00000000-0005-0000-0000-00002B610000}"/>
    <cellStyle name="Normal 3 6 4" xfId="24908" xr:uid="{00000000-0005-0000-0000-00002C610000}"/>
    <cellStyle name="Normal 3 6 4 2" xfId="24909" xr:uid="{00000000-0005-0000-0000-00002D610000}"/>
    <cellStyle name="Normal 3 6 4 2 2" xfId="24910" xr:uid="{00000000-0005-0000-0000-00002E610000}"/>
    <cellStyle name="Normal 3 6 4 3" xfId="24911" xr:uid="{00000000-0005-0000-0000-00002F610000}"/>
    <cellStyle name="Normal 3 6 5" xfId="24912" xr:uid="{00000000-0005-0000-0000-000030610000}"/>
    <cellStyle name="Normal 3 6 5 2" xfId="24913" xr:uid="{00000000-0005-0000-0000-000031610000}"/>
    <cellStyle name="Normal 3 6 5 2 2" xfId="24914" xr:uid="{00000000-0005-0000-0000-000032610000}"/>
    <cellStyle name="Normal 3 6 5 3" xfId="24915" xr:uid="{00000000-0005-0000-0000-000033610000}"/>
    <cellStyle name="Normal 3 6 6" xfId="24916" xr:uid="{00000000-0005-0000-0000-000034610000}"/>
    <cellStyle name="Normal 3 7" xfId="24917" xr:uid="{00000000-0005-0000-0000-000035610000}"/>
    <cellStyle name="Normal 3 7 2" xfId="24918" xr:uid="{00000000-0005-0000-0000-000036610000}"/>
    <cellStyle name="Normal 3 7 2 2" xfId="24919" xr:uid="{00000000-0005-0000-0000-000037610000}"/>
    <cellStyle name="Normal 3 7 2 2 2" xfId="24920" xr:uid="{00000000-0005-0000-0000-000038610000}"/>
    <cellStyle name="Normal 3 7 2 3" xfId="24921" xr:uid="{00000000-0005-0000-0000-000039610000}"/>
    <cellStyle name="Normal 3 7 2 3 2" xfId="24922" xr:uid="{00000000-0005-0000-0000-00003A610000}"/>
    <cellStyle name="Normal 3 7 2 3 2 2" xfId="24923" xr:uid="{00000000-0005-0000-0000-00003B610000}"/>
    <cellStyle name="Normal 3 7 2 3 3" xfId="24924" xr:uid="{00000000-0005-0000-0000-00003C610000}"/>
    <cellStyle name="Normal 3 7 2 4" xfId="24925" xr:uid="{00000000-0005-0000-0000-00003D610000}"/>
    <cellStyle name="Normal 3 7 3" xfId="24926" xr:uid="{00000000-0005-0000-0000-00003E610000}"/>
    <cellStyle name="Normal 3 7 3 2" xfId="24927" xr:uid="{00000000-0005-0000-0000-00003F610000}"/>
    <cellStyle name="Normal 3 7 3 2 2" xfId="24928" xr:uid="{00000000-0005-0000-0000-000040610000}"/>
    <cellStyle name="Normal 3 7 3 3" xfId="24929" xr:uid="{00000000-0005-0000-0000-000041610000}"/>
    <cellStyle name="Normal 3 7 4" xfId="24930" xr:uid="{00000000-0005-0000-0000-000042610000}"/>
    <cellStyle name="Normal 3 7 4 2" xfId="24931" xr:uid="{00000000-0005-0000-0000-000043610000}"/>
    <cellStyle name="Normal 3 7 4 2 2" xfId="24932" xr:uid="{00000000-0005-0000-0000-000044610000}"/>
    <cellStyle name="Normal 3 7 4 3" xfId="24933" xr:uid="{00000000-0005-0000-0000-000045610000}"/>
    <cellStyle name="Normal 3 7 5" xfId="24934" xr:uid="{00000000-0005-0000-0000-000046610000}"/>
    <cellStyle name="Normal 3 8" xfId="24935" xr:uid="{00000000-0005-0000-0000-000047610000}"/>
    <cellStyle name="Normal 3 8 2" xfId="24936" xr:uid="{00000000-0005-0000-0000-000048610000}"/>
    <cellStyle name="Normal 3 8 2 2" xfId="24937" xr:uid="{00000000-0005-0000-0000-000049610000}"/>
    <cellStyle name="Normal 3 8 3" xfId="24938" xr:uid="{00000000-0005-0000-0000-00004A610000}"/>
    <cellStyle name="Normal 3 9" xfId="24939" xr:uid="{00000000-0005-0000-0000-00004B610000}"/>
    <cellStyle name="Normal 3 9 2" xfId="24940" xr:uid="{00000000-0005-0000-0000-00004C610000}"/>
    <cellStyle name="Normal 30" xfId="24941" xr:uid="{00000000-0005-0000-0000-00004D610000}"/>
    <cellStyle name="Normal 30 2" xfId="24942" xr:uid="{00000000-0005-0000-0000-00004E610000}"/>
    <cellStyle name="Normal 30 2 2" xfId="24943" xr:uid="{00000000-0005-0000-0000-00004F610000}"/>
    <cellStyle name="Normal 30 2 2 2" xfId="24944" xr:uid="{00000000-0005-0000-0000-000050610000}"/>
    <cellStyle name="Normal 30 2 2 2 2" xfId="24945" xr:uid="{00000000-0005-0000-0000-000051610000}"/>
    <cellStyle name="Normal 30 2 2 3" xfId="24946" xr:uid="{00000000-0005-0000-0000-000052610000}"/>
    <cellStyle name="Normal 30 2 2 3 2" xfId="24947" xr:uid="{00000000-0005-0000-0000-000053610000}"/>
    <cellStyle name="Normal 30 2 2 3 2 2" xfId="24948" xr:uid="{00000000-0005-0000-0000-000054610000}"/>
    <cellStyle name="Normal 30 2 2 3 3" xfId="24949" xr:uid="{00000000-0005-0000-0000-000055610000}"/>
    <cellStyle name="Normal 30 2 2 4" xfId="24950" xr:uid="{00000000-0005-0000-0000-000056610000}"/>
    <cellStyle name="Normal 30 2 2 4 2" xfId="24951" xr:uid="{00000000-0005-0000-0000-000057610000}"/>
    <cellStyle name="Normal 30 2 2 4 2 2" xfId="24952" xr:uid="{00000000-0005-0000-0000-000058610000}"/>
    <cellStyle name="Normal 30 2 2 4 3" xfId="24953" xr:uid="{00000000-0005-0000-0000-000059610000}"/>
    <cellStyle name="Normal 30 2 2 5" xfId="24954" xr:uid="{00000000-0005-0000-0000-00005A610000}"/>
    <cellStyle name="Normal 30 2 3" xfId="24955" xr:uid="{00000000-0005-0000-0000-00005B610000}"/>
    <cellStyle name="Normal 30 2 3 2" xfId="24956" xr:uid="{00000000-0005-0000-0000-00005C610000}"/>
    <cellStyle name="Normal 30 2 3 2 2" xfId="24957" xr:uid="{00000000-0005-0000-0000-00005D610000}"/>
    <cellStyle name="Normal 30 2 3 3" xfId="24958" xr:uid="{00000000-0005-0000-0000-00005E610000}"/>
    <cellStyle name="Normal 30 2 4" xfId="24959" xr:uid="{00000000-0005-0000-0000-00005F610000}"/>
    <cellStyle name="Normal 30 2 4 2" xfId="24960" xr:uid="{00000000-0005-0000-0000-000060610000}"/>
    <cellStyle name="Normal 30 2 4 2 2" xfId="24961" xr:uid="{00000000-0005-0000-0000-000061610000}"/>
    <cellStyle name="Normal 30 2 4 3" xfId="24962" xr:uid="{00000000-0005-0000-0000-000062610000}"/>
    <cellStyle name="Normal 30 2 5" xfId="24963" xr:uid="{00000000-0005-0000-0000-000063610000}"/>
    <cellStyle name="Normal 30 2 5 2" xfId="24964" xr:uid="{00000000-0005-0000-0000-000064610000}"/>
    <cellStyle name="Normal 30 2 5 2 2" xfId="24965" xr:uid="{00000000-0005-0000-0000-000065610000}"/>
    <cellStyle name="Normal 30 2 5 3" xfId="24966" xr:uid="{00000000-0005-0000-0000-000066610000}"/>
    <cellStyle name="Normal 30 2 6" xfId="24967" xr:uid="{00000000-0005-0000-0000-000067610000}"/>
    <cellStyle name="Normal 30 3" xfId="24968" xr:uid="{00000000-0005-0000-0000-000068610000}"/>
    <cellStyle name="Normal 30 3 2" xfId="24969" xr:uid="{00000000-0005-0000-0000-000069610000}"/>
    <cellStyle name="Normal 30 3 2 2" xfId="24970" xr:uid="{00000000-0005-0000-0000-00006A610000}"/>
    <cellStyle name="Normal 30 3 3" xfId="24971" xr:uid="{00000000-0005-0000-0000-00006B610000}"/>
    <cellStyle name="Normal 30 3 3 2" xfId="24972" xr:uid="{00000000-0005-0000-0000-00006C610000}"/>
    <cellStyle name="Normal 30 3 3 2 2" xfId="24973" xr:uid="{00000000-0005-0000-0000-00006D610000}"/>
    <cellStyle name="Normal 30 3 3 3" xfId="24974" xr:uid="{00000000-0005-0000-0000-00006E610000}"/>
    <cellStyle name="Normal 30 3 4" xfId="24975" xr:uid="{00000000-0005-0000-0000-00006F610000}"/>
    <cellStyle name="Normal 30 3 4 2" xfId="24976" xr:uid="{00000000-0005-0000-0000-000070610000}"/>
    <cellStyle name="Normal 30 3 4 2 2" xfId="24977" xr:uid="{00000000-0005-0000-0000-000071610000}"/>
    <cellStyle name="Normal 30 3 4 3" xfId="24978" xr:uid="{00000000-0005-0000-0000-000072610000}"/>
    <cellStyle name="Normal 30 3 5" xfId="24979" xr:uid="{00000000-0005-0000-0000-000073610000}"/>
    <cellStyle name="Normal 30 4" xfId="24980" xr:uid="{00000000-0005-0000-0000-000074610000}"/>
    <cellStyle name="Normal 30 4 2" xfId="24981" xr:uid="{00000000-0005-0000-0000-000075610000}"/>
    <cellStyle name="Normal 30 4 2 2" xfId="24982" xr:uid="{00000000-0005-0000-0000-000076610000}"/>
    <cellStyle name="Normal 30 4 3" xfId="24983" xr:uid="{00000000-0005-0000-0000-000077610000}"/>
    <cellStyle name="Normal 30 5" xfId="24984" xr:uid="{00000000-0005-0000-0000-000078610000}"/>
    <cellStyle name="Normal 30 5 2" xfId="24985" xr:uid="{00000000-0005-0000-0000-000079610000}"/>
    <cellStyle name="Normal 30 5 2 2" xfId="24986" xr:uid="{00000000-0005-0000-0000-00007A610000}"/>
    <cellStyle name="Normal 30 5 3" xfId="24987" xr:uid="{00000000-0005-0000-0000-00007B610000}"/>
    <cellStyle name="Normal 30 6" xfId="24988" xr:uid="{00000000-0005-0000-0000-00007C610000}"/>
    <cellStyle name="Normal 30 6 2" xfId="24989" xr:uid="{00000000-0005-0000-0000-00007D610000}"/>
    <cellStyle name="Normal 30 6 2 2" xfId="24990" xr:uid="{00000000-0005-0000-0000-00007E610000}"/>
    <cellStyle name="Normal 30 6 3" xfId="24991" xr:uid="{00000000-0005-0000-0000-00007F610000}"/>
    <cellStyle name="Normal 30 7" xfId="24992" xr:uid="{00000000-0005-0000-0000-000080610000}"/>
    <cellStyle name="Normal 300" xfId="24993" xr:uid="{00000000-0005-0000-0000-000081610000}"/>
    <cellStyle name="Normal 300 2" xfId="24994" xr:uid="{00000000-0005-0000-0000-000082610000}"/>
    <cellStyle name="Normal 300 2 2" xfId="24995" xr:uid="{00000000-0005-0000-0000-000083610000}"/>
    <cellStyle name="Normal 300 2 2 2" xfId="24996" xr:uid="{00000000-0005-0000-0000-000084610000}"/>
    <cellStyle name="Normal 300 2 3" xfId="24997" xr:uid="{00000000-0005-0000-0000-000085610000}"/>
    <cellStyle name="Normal 300 2 3 2" xfId="24998" xr:uid="{00000000-0005-0000-0000-000086610000}"/>
    <cellStyle name="Normal 300 2 3 2 2" xfId="24999" xr:uid="{00000000-0005-0000-0000-000087610000}"/>
    <cellStyle name="Normal 300 2 3 3" xfId="25000" xr:uid="{00000000-0005-0000-0000-000088610000}"/>
    <cellStyle name="Normal 300 2 4" xfId="25001" xr:uid="{00000000-0005-0000-0000-000089610000}"/>
    <cellStyle name="Normal 300 2 4 2" xfId="25002" xr:uid="{00000000-0005-0000-0000-00008A610000}"/>
    <cellStyle name="Normal 300 2 4 2 2" xfId="25003" xr:uid="{00000000-0005-0000-0000-00008B610000}"/>
    <cellStyle name="Normal 300 2 4 3" xfId="25004" xr:uid="{00000000-0005-0000-0000-00008C610000}"/>
    <cellStyle name="Normal 300 2 5" xfId="25005" xr:uid="{00000000-0005-0000-0000-00008D610000}"/>
    <cellStyle name="Normal 300 3" xfId="25006" xr:uid="{00000000-0005-0000-0000-00008E610000}"/>
    <cellStyle name="Normal 300 3 2" xfId="25007" xr:uid="{00000000-0005-0000-0000-00008F610000}"/>
    <cellStyle name="Normal 300 3 2 2" xfId="25008" xr:uid="{00000000-0005-0000-0000-000090610000}"/>
    <cellStyle name="Normal 300 3 2 2 2" xfId="25009" xr:uid="{00000000-0005-0000-0000-000091610000}"/>
    <cellStyle name="Normal 300 3 2 3" xfId="25010" xr:uid="{00000000-0005-0000-0000-000092610000}"/>
    <cellStyle name="Normal 300 3 2 3 2" xfId="25011" xr:uid="{00000000-0005-0000-0000-000093610000}"/>
    <cellStyle name="Normal 300 3 2 3 2 2" xfId="25012" xr:uid="{00000000-0005-0000-0000-000094610000}"/>
    <cellStyle name="Normal 300 3 2 3 3" xfId="25013" xr:uid="{00000000-0005-0000-0000-000095610000}"/>
    <cellStyle name="Normal 300 3 2 4" xfId="25014" xr:uid="{00000000-0005-0000-0000-000096610000}"/>
    <cellStyle name="Normal 300 3 3" xfId="25015" xr:uid="{00000000-0005-0000-0000-000097610000}"/>
    <cellStyle name="Normal 300 3 3 2" xfId="25016" xr:uid="{00000000-0005-0000-0000-000098610000}"/>
    <cellStyle name="Normal 300 3 3 2 2" xfId="25017" xr:uid="{00000000-0005-0000-0000-000099610000}"/>
    <cellStyle name="Normal 300 3 3 3" xfId="25018" xr:uid="{00000000-0005-0000-0000-00009A610000}"/>
    <cellStyle name="Normal 300 3 4" xfId="25019" xr:uid="{00000000-0005-0000-0000-00009B610000}"/>
    <cellStyle name="Normal 300 3 4 2" xfId="25020" xr:uid="{00000000-0005-0000-0000-00009C610000}"/>
    <cellStyle name="Normal 300 3 4 2 2" xfId="25021" xr:uid="{00000000-0005-0000-0000-00009D610000}"/>
    <cellStyle name="Normal 300 3 4 3" xfId="25022" xr:uid="{00000000-0005-0000-0000-00009E610000}"/>
    <cellStyle name="Normal 300 3 5" xfId="25023" xr:uid="{00000000-0005-0000-0000-00009F610000}"/>
    <cellStyle name="Normal 300 3 5 2" xfId="25024" xr:uid="{00000000-0005-0000-0000-0000A0610000}"/>
    <cellStyle name="Normal 300 3 5 2 2" xfId="25025" xr:uid="{00000000-0005-0000-0000-0000A1610000}"/>
    <cellStyle name="Normal 300 3 5 3" xfId="25026" xr:uid="{00000000-0005-0000-0000-0000A2610000}"/>
    <cellStyle name="Normal 300 3 6" xfId="25027" xr:uid="{00000000-0005-0000-0000-0000A3610000}"/>
    <cellStyle name="Normal 300 4" xfId="25028" xr:uid="{00000000-0005-0000-0000-0000A4610000}"/>
    <cellStyle name="Normal 300 4 2" xfId="25029" xr:uid="{00000000-0005-0000-0000-0000A5610000}"/>
    <cellStyle name="Normal 300 4 2 2" xfId="25030" xr:uid="{00000000-0005-0000-0000-0000A6610000}"/>
    <cellStyle name="Normal 300 4 3" xfId="25031" xr:uid="{00000000-0005-0000-0000-0000A7610000}"/>
    <cellStyle name="Normal 300 5" xfId="25032" xr:uid="{00000000-0005-0000-0000-0000A8610000}"/>
    <cellStyle name="Normal 300 5 2" xfId="25033" xr:uid="{00000000-0005-0000-0000-0000A9610000}"/>
    <cellStyle name="Normal 300 5 2 2" xfId="25034" xr:uid="{00000000-0005-0000-0000-0000AA610000}"/>
    <cellStyle name="Normal 300 5 3" xfId="25035" xr:uid="{00000000-0005-0000-0000-0000AB610000}"/>
    <cellStyle name="Normal 300 6" xfId="25036" xr:uid="{00000000-0005-0000-0000-0000AC610000}"/>
    <cellStyle name="Normal 300 6 2" xfId="25037" xr:uid="{00000000-0005-0000-0000-0000AD610000}"/>
    <cellStyle name="Normal 300 6 2 2" xfId="25038" xr:uid="{00000000-0005-0000-0000-0000AE610000}"/>
    <cellStyle name="Normal 300 6 3" xfId="25039" xr:uid="{00000000-0005-0000-0000-0000AF610000}"/>
    <cellStyle name="Normal 300 7" xfId="25040" xr:uid="{00000000-0005-0000-0000-0000B0610000}"/>
    <cellStyle name="Normal 301" xfId="25041" xr:uid="{00000000-0005-0000-0000-0000B1610000}"/>
    <cellStyle name="Normal 301 2" xfId="25042" xr:uid="{00000000-0005-0000-0000-0000B2610000}"/>
    <cellStyle name="Normal 301 2 2" xfId="25043" xr:uid="{00000000-0005-0000-0000-0000B3610000}"/>
    <cellStyle name="Normal 301 2 2 2" xfId="25044" xr:uid="{00000000-0005-0000-0000-0000B4610000}"/>
    <cellStyle name="Normal 301 2 3" xfId="25045" xr:uid="{00000000-0005-0000-0000-0000B5610000}"/>
    <cellStyle name="Normal 301 2 3 2" xfId="25046" xr:uid="{00000000-0005-0000-0000-0000B6610000}"/>
    <cellStyle name="Normal 301 2 3 2 2" xfId="25047" xr:uid="{00000000-0005-0000-0000-0000B7610000}"/>
    <cellStyle name="Normal 301 2 3 3" xfId="25048" xr:uid="{00000000-0005-0000-0000-0000B8610000}"/>
    <cellStyle name="Normal 301 2 4" xfId="25049" xr:uid="{00000000-0005-0000-0000-0000B9610000}"/>
    <cellStyle name="Normal 301 2 4 2" xfId="25050" xr:uid="{00000000-0005-0000-0000-0000BA610000}"/>
    <cellStyle name="Normal 301 2 4 2 2" xfId="25051" xr:uid="{00000000-0005-0000-0000-0000BB610000}"/>
    <cellStyle name="Normal 301 2 4 3" xfId="25052" xr:uid="{00000000-0005-0000-0000-0000BC610000}"/>
    <cellStyle name="Normal 301 2 5" xfId="25053" xr:uid="{00000000-0005-0000-0000-0000BD610000}"/>
    <cellStyle name="Normal 301 3" xfId="25054" xr:uid="{00000000-0005-0000-0000-0000BE610000}"/>
    <cellStyle name="Normal 301 3 2" xfId="25055" xr:uid="{00000000-0005-0000-0000-0000BF610000}"/>
    <cellStyle name="Normal 301 3 2 2" xfId="25056" xr:uid="{00000000-0005-0000-0000-0000C0610000}"/>
    <cellStyle name="Normal 301 3 2 2 2" xfId="25057" xr:uid="{00000000-0005-0000-0000-0000C1610000}"/>
    <cellStyle name="Normal 301 3 2 3" xfId="25058" xr:uid="{00000000-0005-0000-0000-0000C2610000}"/>
    <cellStyle name="Normal 301 3 2 3 2" xfId="25059" xr:uid="{00000000-0005-0000-0000-0000C3610000}"/>
    <cellStyle name="Normal 301 3 2 3 2 2" xfId="25060" xr:uid="{00000000-0005-0000-0000-0000C4610000}"/>
    <cellStyle name="Normal 301 3 2 3 3" xfId="25061" xr:uid="{00000000-0005-0000-0000-0000C5610000}"/>
    <cellStyle name="Normal 301 3 2 4" xfId="25062" xr:uid="{00000000-0005-0000-0000-0000C6610000}"/>
    <cellStyle name="Normal 301 3 3" xfId="25063" xr:uid="{00000000-0005-0000-0000-0000C7610000}"/>
    <cellStyle name="Normal 301 3 3 2" xfId="25064" xr:uid="{00000000-0005-0000-0000-0000C8610000}"/>
    <cellStyle name="Normal 301 3 3 2 2" xfId="25065" xr:uid="{00000000-0005-0000-0000-0000C9610000}"/>
    <cellStyle name="Normal 301 3 3 3" xfId="25066" xr:uid="{00000000-0005-0000-0000-0000CA610000}"/>
    <cellStyle name="Normal 301 3 4" xfId="25067" xr:uid="{00000000-0005-0000-0000-0000CB610000}"/>
    <cellStyle name="Normal 301 3 4 2" xfId="25068" xr:uid="{00000000-0005-0000-0000-0000CC610000}"/>
    <cellStyle name="Normal 301 3 4 2 2" xfId="25069" xr:uid="{00000000-0005-0000-0000-0000CD610000}"/>
    <cellStyle name="Normal 301 3 4 3" xfId="25070" xr:uid="{00000000-0005-0000-0000-0000CE610000}"/>
    <cellStyle name="Normal 301 3 5" xfId="25071" xr:uid="{00000000-0005-0000-0000-0000CF610000}"/>
    <cellStyle name="Normal 301 3 5 2" xfId="25072" xr:uid="{00000000-0005-0000-0000-0000D0610000}"/>
    <cellStyle name="Normal 301 3 5 2 2" xfId="25073" xr:uid="{00000000-0005-0000-0000-0000D1610000}"/>
    <cellStyle name="Normal 301 3 5 3" xfId="25074" xr:uid="{00000000-0005-0000-0000-0000D2610000}"/>
    <cellStyle name="Normal 301 3 6" xfId="25075" xr:uid="{00000000-0005-0000-0000-0000D3610000}"/>
    <cellStyle name="Normal 301 4" xfId="25076" xr:uid="{00000000-0005-0000-0000-0000D4610000}"/>
    <cellStyle name="Normal 301 4 2" xfId="25077" xr:uid="{00000000-0005-0000-0000-0000D5610000}"/>
    <cellStyle name="Normal 301 4 2 2" xfId="25078" xr:uid="{00000000-0005-0000-0000-0000D6610000}"/>
    <cellStyle name="Normal 301 4 3" xfId="25079" xr:uid="{00000000-0005-0000-0000-0000D7610000}"/>
    <cellStyle name="Normal 301 5" xfId="25080" xr:uid="{00000000-0005-0000-0000-0000D8610000}"/>
    <cellStyle name="Normal 301 5 2" xfId="25081" xr:uid="{00000000-0005-0000-0000-0000D9610000}"/>
    <cellStyle name="Normal 301 5 2 2" xfId="25082" xr:uid="{00000000-0005-0000-0000-0000DA610000}"/>
    <cellStyle name="Normal 301 5 3" xfId="25083" xr:uid="{00000000-0005-0000-0000-0000DB610000}"/>
    <cellStyle name="Normal 301 6" xfId="25084" xr:uid="{00000000-0005-0000-0000-0000DC610000}"/>
    <cellStyle name="Normal 301 6 2" xfId="25085" xr:uid="{00000000-0005-0000-0000-0000DD610000}"/>
    <cellStyle name="Normal 301 6 2 2" xfId="25086" xr:uid="{00000000-0005-0000-0000-0000DE610000}"/>
    <cellStyle name="Normal 301 6 3" xfId="25087" xr:uid="{00000000-0005-0000-0000-0000DF610000}"/>
    <cellStyle name="Normal 301 7" xfId="25088" xr:uid="{00000000-0005-0000-0000-0000E0610000}"/>
    <cellStyle name="Normal 302" xfId="25089" xr:uid="{00000000-0005-0000-0000-0000E1610000}"/>
    <cellStyle name="Normal 302 2" xfId="25090" xr:uid="{00000000-0005-0000-0000-0000E2610000}"/>
    <cellStyle name="Normal 302 2 2" xfId="25091" xr:uid="{00000000-0005-0000-0000-0000E3610000}"/>
    <cellStyle name="Normal 302 2 2 2" xfId="25092" xr:uid="{00000000-0005-0000-0000-0000E4610000}"/>
    <cellStyle name="Normal 302 2 3" xfId="25093" xr:uid="{00000000-0005-0000-0000-0000E5610000}"/>
    <cellStyle name="Normal 302 2 3 2" xfId="25094" xr:uid="{00000000-0005-0000-0000-0000E6610000}"/>
    <cellStyle name="Normal 302 2 3 2 2" xfId="25095" xr:uid="{00000000-0005-0000-0000-0000E7610000}"/>
    <cellStyle name="Normal 302 2 3 3" xfId="25096" xr:uid="{00000000-0005-0000-0000-0000E8610000}"/>
    <cellStyle name="Normal 302 2 4" xfId="25097" xr:uid="{00000000-0005-0000-0000-0000E9610000}"/>
    <cellStyle name="Normal 302 2 4 2" xfId="25098" xr:uid="{00000000-0005-0000-0000-0000EA610000}"/>
    <cellStyle name="Normal 302 2 4 2 2" xfId="25099" xr:uid="{00000000-0005-0000-0000-0000EB610000}"/>
    <cellStyle name="Normal 302 2 4 3" xfId="25100" xr:uid="{00000000-0005-0000-0000-0000EC610000}"/>
    <cellStyle name="Normal 302 2 5" xfId="25101" xr:uid="{00000000-0005-0000-0000-0000ED610000}"/>
    <cellStyle name="Normal 302 3" xfId="25102" xr:uid="{00000000-0005-0000-0000-0000EE610000}"/>
    <cellStyle name="Normal 302 3 2" xfId="25103" xr:uid="{00000000-0005-0000-0000-0000EF610000}"/>
    <cellStyle name="Normal 302 3 2 2" xfId="25104" xr:uid="{00000000-0005-0000-0000-0000F0610000}"/>
    <cellStyle name="Normal 302 3 2 2 2" xfId="25105" xr:uid="{00000000-0005-0000-0000-0000F1610000}"/>
    <cellStyle name="Normal 302 3 2 3" xfId="25106" xr:uid="{00000000-0005-0000-0000-0000F2610000}"/>
    <cellStyle name="Normal 302 3 2 3 2" xfId="25107" xr:uid="{00000000-0005-0000-0000-0000F3610000}"/>
    <cellStyle name="Normal 302 3 2 3 2 2" xfId="25108" xr:uid="{00000000-0005-0000-0000-0000F4610000}"/>
    <cellStyle name="Normal 302 3 2 3 3" xfId="25109" xr:uid="{00000000-0005-0000-0000-0000F5610000}"/>
    <cellStyle name="Normal 302 3 2 4" xfId="25110" xr:uid="{00000000-0005-0000-0000-0000F6610000}"/>
    <cellStyle name="Normal 302 3 3" xfId="25111" xr:uid="{00000000-0005-0000-0000-0000F7610000}"/>
    <cellStyle name="Normal 302 3 3 2" xfId="25112" xr:uid="{00000000-0005-0000-0000-0000F8610000}"/>
    <cellStyle name="Normal 302 3 3 2 2" xfId="25113" xr:uid="{00000000-0005-0000-0000-0000F9610000}"/>
    <cellStyle name="Normal 302 3 3 3" xfId="25114" xr:uid="{00000000-0005-0000-0000-0000FA610000}"/>
    <cellStyle name="Normal 302 3 4" xfId="25115" xr:uid="{00000000-0005-0000-0000-0000FB610000}"/>
    <cellStyle name="Normal 302 3 4 2" xfId="25116" xr:uid="{00000000-0005-0000-0000-0000FC610000}"/>
    <cellStyle name="Normal 302 3 4 2 2" xfId="25117" xr:uid="{00000000-0005-0000-0000-0000FD610000}"/>
    <cellStyle name="Normal 302 3 4 3" xfId="25118" xr:uid="{00000000-0005-0000-0000-0000FE610000}"/>
    <cellStyle name="Normal 302 3 5" xfId="25119" xr:uid="{00000000-0005-0000-0000-0000FF610000}"/>
    <cellStyle name="Normal 302 3 5 2" xfId="25120" xr:uid="{00000000-0005-0000-0000-000000620000}"/>
    <cellStyle name="Normal 302 3 5 2 2" xfId="25121" xr:uid="{00000000-0005-0000-0000-000001620000}"/>
    <cellStyle name="Normal 302 3 5 3" xfId="25122" xr:uid="{00000000-0005-0000-0000-000002620000}"/>
    <cellStyle name="Normal 302 3 6" xfId="25123" xr:uid="{00000000-0005-0000-0000-000003620000}"/>
    <cellStyle name="Normal 302 4" xfId="25124" xr:uid="{00000000-0005-0000-0000-000004620000}"/>
    <cellStyle name="Normal 302 4 2" xfId="25125" xr:uid="{00000000-0005-0000-0000-000005620000}"/>
    <cellStyle name="Normal 302 4 2 2" xfId="25126" xr:uid="{00000000-0005-0000-0000-000006620000}"/>
    <cellStyle name="Normal 302 4 3" xfId="25127" xr:uid="{00000000-0005-0000-0000-000007620000}"/>
    <cellStyle name="Normal 302 5" xfId="25128" xr:uid="{00000000-0005-0000-0000-000008620000}"/>
    <cellStyle name="Normal 302 5 2" xfId="25129" xr:uid="{00000000-0005-0000-0000-000009620000}"/>
    <cellStyle name="Normal 302 5 2 2" xfId="25130" xr:uid="{00000000-0005-0000-0000-00000A620000}"/>
    <cellStyle name="Normal 302 5 3" xfId="25131" xr:uid="{00000000-0005-0000-0000-00000B620000}"/>
    <cellStyle name="Normal 302 6" xfId="25132" xr:uid="{00000000-0005-0000-0000-00000C620000}"/>
    <cellStyle name="Normal 302 6 2" xfId="25133" xr:uid="{00000000-0005-0000-0000-00000D620000}"/>
    <cellStyle name="Normal 302 6 2 2" xfId="25134" xr:uid="{00000000-0005-0000-0000-00000E620000}"/>
    <cellStyle name="Normal 302 6 3" xfId="25135" xr:uid="{00000000-0005-0000-0000-00000F620000}"/>
    <cellStyle name="Normal 302 7" xfId="25136" xr:uid="{00000000-0005-0000-0000-000010620000}"/>
    <cellStyle name="Normal 303" xfId="25137" xr:uid="{00000000-0005-0000-0000-000011620000}"/>
    <cellStyle name="Normal 303 2" xfId="25138" xr:uid="{00000000-0005-0000-0000-000012620000}"/>
    <cellStyle name="Normal 303 2 2" xfId="25139" xr:uid="{00000000-0005-0000-0000-000013620000}"/>
    <cellStyle name="Normal 303 2 2 2" xfId="25140" xr:uid="{00000000-0005-0000-0000-000014620000}"/>
    <cellStyle name="Normal 303 2 3" xfId="25141" xr:uid="{00000000-0005-0000-0000-000015620000}"/>
    <cellStyle name="Normal 303 2 3 2" xfId="25142" xr:uid="{00000000-0005-0000-0000-000016620000}"/>
    <cellStyle name="Normal 303 2 3 2 2" xfId="25143" xr:uid="{00000000-0005-0000-0000-000017620000}"/>
    <cellStyle name="Normal 303 2 3 3" xfId="25144" xr:uid="{00000000-0005-0000-0000-000018620000}"/>
    <cellStyle name="Normal 303 2 4" xfId="25145" xr:uid="{00000000-0005-0000-0000-000019620000}"/>
    <cellStyle name="Normal 303 2 4 2" xfId="25146" xr:uid="{00000000-0005-0000-0000-00001A620000}"/>
    <cellStyle name="Normal 303 2 4 2 2" xfId="25147" xr:uid="{00000000-0005-0000-0000-00001B620000}"/>
    <cellStyle name="Normal 303 2 4 3" xfId="25148" xr:uid="{00000000-0005-0000-0000-00001C620000}"/>
    <cellStyle name="Normal 303 2 5" xfId="25149" xr:uid="{00000000-0005-0000-0000-00001D620000}"/>
    <cellStyle name="Normal 303 3" xfId="25150" xr:uid="{00000000-0005-0000-0000-00001E620000}"/>
    <cellStyle name="Normal 303 3 2" xfId="25151" xr:uid="{00000000-0005-0000-0000-00001F620000}"/>
    <cellStyle name="Normal 303 3 2 2" xfId="25152" xr:uid="{00000000-0005-0000-0000-000020620000}"/>
    <cellStyle name="Normal 303 3 2 2 2" xfId="25153" xr:uid="{00000000-0005-0000-0000-000021620000}"/>
    <cellStyle name="Normal 303 3 2 3" xfId="25154" xr:uid="{00000000-0005-0000-0000-000022620000}"/>
    <cellStyle name="Normal 303 3 2 3 2" xfId="25155" xr:uid="{00000000-0005-0000-0000-000023620000}"/>
    <cellStyle name="Normal 303 3 2 3 2 2" xfId="25156" xr:uid="{00000000-0005-0000-0000-000024620000}"/>
    <cellStyle name="Normal 303 3 2 3 3" xfId="25157" xr:uid="{00000000-0005-0000-0000-000025620000}"/>
    <cellStyle name="Normal 303 3 2 4" xfId="25158" xr:uid="{00000000-0005-0000-0000-000026620000}"/>
    <cellStyle name="Normal 303 3 3" xfId="25159" xr:uid="{00000000-0005-0000-0000-000027620000}"/>
    <cellStyle name="Normal 303 3 3 2" xfId="25160" xr:uid="{00000000-0005-0000-0000-000028620000}"/>
    <cellStyle name="Normal 303 3 3 2 2" xfId="25161" xr:uid="{00000000-0005-0000-0000-000029620000}"/>
    <cellStyle name="Normal 303 3 3 3" xfId="25162" xr:uid="{00000000-0005-0000-0000-00002A620000}"/>
    <cellStyle name="Normal 303 3 4" xfId="25163" xr:uid="{00000000-0005-0000-0000-00002B620000}"/>
    <cellStyle name="Normal 303 3 4 2" xfId="25164" xr:uid="{00000000-0005-0000-0000-00002C620000}"/>
    <cellStyle name="Normal 303 3 4 2 2" xfId="25165" xr:uid="{00000000-0005-0000-0000-00002D620000}"/>
    <cellStyle name="Normal 303 3 4 3" xfId="25166" xr:uid="{00000000-0005-0000-0000-00002E620000}"/>
    <cellStyle name="Normal 303 3 5" xfId="25167" xr:uid="{00000000-0005-0000-0000-00002F620000}"/>
    <cellStyle name="Normal 303 3 5 2" xfId="25168" xr:uid="{00000000-0005-0000-0000-000030620000}"/>
    <cellStyle name="Normal 303 3 5 2 2" xfId="25169" xr:uid="{00000000-0005-0000-0000-000031620000}"/>
    <cellStyle name="Normal 303 3 5 3" xfId="25170" xr:uid="{00000000-0005-0000-0000-000032620000}"/>
    <cellStyle name="Normal 303 3 6" xfId="25171" xr:uid="{00000000-0005-0000-0000-000033620000}"/>
    <cellStyle name="Normal 303 4" xfId="25172" xr:uid="{00000000-0005-0000-0000-000034620000}"/>
    <cellStyle name="Normal 303 4 2" xfId="25173" xr:uid="{00000000-0005-0000-0000-000035620000}"/>
    <cellStyle name="Normal 303 4 2 2" xfId="25174" xr:uid="{00000000-0005-0000-0000-000036620000}"/>
    <cellStyle name="Normal 303 4 3" xfId="25175" xr:uid="{00000000-0005-0000-0000-000037620000}"/>
    <cellStyle name="Normal 303 5" xfId="25176" xr:uid="{00000000-0005-0000-0000-000038620000}"/>
    <cellStyle name="Normal 303 5 2" xfId="25177" xr:uid="{00000000-0005-0000-0000-000039620000}"/>
    <cellStyle name="Normal 303 5 2 2" xfId="25178" xr:uid="{00000000-0005-0000-0000-00003A620000}"/>
    <cellStyle name="Normal 303 5 3" xfId="25179" xr:uid="{00000000-0005-0000-0000-00003B620000}"/>
    <cellStyle name="Normal 303 6" xfId="25180" xr:uid="{00000000-0005-0000-0000-00003C620000}"/>
    <cellStyle name="Normal 303 6 2" xfId="25181" xr:uid="{00000000-0005-0000-0000-00003D620000}"/>
    <cellStyle name="Normal 303 6 2 2" xfId="25182" xr:uid="{00000000-0005-0000-0000-00003E620000}"/>
    <cellStyle name="Normal 303 6 3" xfId="25183" xr:uid="{00000000-0005-0000-0000-00003F620000}"/>
    <cellStyle name="Normal 303 7" xfId="25184" xr:uid="{00000000-0005-0000-0000-000040620000}"/>
    <cellStyle name="Normal 304" xfId="25185" xr:uid="{00000000-0005-0000-0000-000041620000}"/>
    <cellStyle name="Normal 304 2" xfId="25186" xr:uid="{00000000-0005-0000-0000-000042620000}"/>
    <cellStyle name="Normal 304 2 2" xfId="25187" xr:uid="{00000000-0005-0000-0000-000043620000}"/>
    <cellStyle name="Normal 304 2 2 2" xfId="25188" xr:uid="{00000000-0005-0000-0000-000044620000}"/>
    <cellStyle name="Normal 304 2 3" xfId="25189" xr:uid="{00000000-0005-0000-0000-000045620000}"/>
    <cellStyle name="Normal 304 2 3 2" xfId="25190" xr:uid="{00000000-0005-0000-0000-000046620000}"/>
    <cellStyle name="Normal 304 2 3 2 2" xfId="25191" xr:uid="{00000000-0005-0000-0000-000047620000}"/>
    <cellStyle name="Normal 304 2 3 3" xfId="25192" xr:uid="{00000000-0005-0000-0000-000048620000}"/>
    <cellStyle name="Normal 304 2 4" xfId="25193" xr:uid="{00000000-0005-0000-0000-000049620000}"/>
    <cellStyle name="Normal 304 2 4 2" xfId="25194" xr:uid="{00000000-0005-0000-0000-00004A620000}"/>
    <cellStyle name="Normal 304 2 4 2 2" xfId="25195" xr:uid="{00000000-0005-0000-0000-00004B620000}"/>
    <cellStyle name="Normal 304 2 4 3" xfId="25196" xr:uid="{00000000-0005-0000-0000-00004C620000}"/>
    <cellStyle name="Normal 304 2 5" xfId="25197" xr:uid="{00000000-0005-0000-0000-00004D620000}"/>
    <cellStyle name="Normal 304 3" xfId="25198" xr:uid="{00000000-0005-0000-0000-00004E620000}"/>
    <cellStyle name="Normal 304 3 2" xfId="25199" xr:uid="{00000000-0005-0000-0000-00004F620000}"/>
    <cellStyle name="Normal 304 3 2 2" xfId="25200" xr:uid="{00000000-0005-0000-0000-000050620000}"/>
    <cellStyle name="Normal 304 3 2 2 2" xfId="25201" xr:uid="{00000000-0005-0000-0000-000051620000}"/>
    <cellStyle name="Normal 304 3 2 3" xfId="25202" xr:uid="{00000000-0005-0000-0000-000052620000}"/>
    <cellStyle name="Normal 304 3 2 3 2" xfId="25203" xr:uid="{00000000-0005-0000-0000-000053620000}"/>
    <cellStyle name="Normal 304 3 2 3 2 2" xfId="25204" xr:uid="{00000000-0005-0000-0000-000054620000}"/>
    <cellStyle name="Normal 304 3 2 3 3" xfId="25205" xr:uid="{00000000-0005-0000-0000-000055620000}"/>
    <cellStyle name="Normal 304 3 2 4" xfId="25206" xr:uid="{00000000-0005-0000-0000-000056620000}"/>
    <cellStyle name="Normal 304 3 3" xfId="25207" xr:uid="{00000000-0005-0000-0000-000057620000}"/>
    <cellStyle name="Normal 304 3 3 2" xfId="25208" xr:uid="{00000000-0005-0000-0000-000058620000}"/>
    <cellStyle name="Normal 304 3 3 2 2" xfId="25209" xr:uid="{00000000-0005-0000-0000-000059620000}"/>
    <cellStyle name="Normal 304 3 3 3" xfId="25210" xr:uid="{00000000-0005-0000-0000-00005A620000}"/>
    <cellStyle name="Normal 304 3 4" xfId="25211" xr:uid="{00000000-0005-0000-0000-00005B620000}"/>
    <cellStyle name="Normal 304 3 4 2" xfId="25212" xr:uid="{00000000-0005-0000-0000-00005C620000}"/>
    <cellStyle name="Normal 304 3 4 2 2" xfId="25213" xr:uid="{00000000-0005-0000-0000-00005D620000}"/>
    <cellStyle name="Normal 304 3 4 3" xfId="25214" xr:uid="{00000000-0005-0000-0000-00005E620000}"/>
    <cellStyle name="Normal 304 3 5" xfId="25215" xr:uid="{00000000-0005-0000-0000-00005F620000}"/>
    <cellStyle name="Normal 304 3 5 2" xfId="25216" xr:uid="{00000000-0005-0000-0000-000060620000}"/>
    <cellStyle name="Normal 304 3 5 2 2" xfId="25217" xr:uid="{00000000-0005-0000-0000-000061620000}"/>
    <cellStyle name="Normal 304 3 5 3" xfId="25218" xr:uid="{00000000-0005-0000-0000-000062620000}"/>
    <cellStyle name="Normal 304 3 6" xfId="25219" xr:uid="{00000000-0005-0000-0000-000063620000}"/>
    <cellStyle name="Normal 304 4" xfId="25220" xr:uid="{00000000-0005-0000-0000-000064620000}"/>
    <cellStyle name="Normal 304 4 2" xfId="25221" xr:uid="{00000000-0005-0000-0000-000065620000}"/>
    <cellStyle name="Normal 304 4 2 2" xfId="25222" xr:uid="{00000000-0005-0000-0000-000066620000}"/>
    <cellStyle name="Normal 304 4 3" xfId="25223" xr:uid="{00000000-0005-0000-0000-000067620000}"/>
    <cellStyle name="Normal 304 5" xfId="25224" xr:uid="{00000000-0005-0000-0000-000068620000}"/>
    <cellStyle name="Normal 304 5 2" xfId="25225" xr:uid="{00000000-0005-0000-0000-000069620000}"/>
    <cellStyle name="Normal 304 5 2 2" xfId="25226" xr:uid="{00000000-0005-0000-0000-00006A620000}"/>
    <cellStyle name="Normal 304 5 3" xfId="25227" xr:uid="{00000000-0005-0000-0000-00006B620000}"/>
    <cellStyle name="Normal 304 6" xfId="25228" xr:uid="{00000000-0005-0000-0000-00006C620000}"/>
    <cellStyle name="Normal 304 6 2" xfId="25229" xr:uid="{00000000-0005-0000-0000-00006D620000}"/>
    <cellStyle name="Normal 304 6 2 2" xfId="25230" xr:uid="{00000000-0005-0000-0000-00006E620000}"/>
    <cellStyle name="Normal 304 6 3" xfId="25231" xr:uid="{00000000-0005-0000-0000-00006F620000}"/>
    <cellStyle name="Normal 304 7" xfId="25232" xr:uid="{00000000-0005-0000-0000-000070620000}"/>
    <cellStyle name="Normal 305" xfId="25233" xr:uid="{00000000-0005-0000-0000-000071620000}"/>
    <cellStyle name="Normal 305 2" xfId="25234" xr:uid="{00000000-0005-0000-0000-000072620000}"/>
    <cellStyle name="Normal 305 2 2" xfId="25235" xr:uid="{00000000-0005-0000-0000-000073620000}"/>
    <cellStyle name="Normal 305 2 2 2" xfId="25236" xr:uid="{00000000-0005-0000-0000-000074620000}"/>
    <cellStyle name="Normal 305 2 3" xfId="25237" xr:uid="{00000000-0005-0000-0000-000075620000}"/>
    <cellStyle name="Normal 305 2 3 2" xfId="25238" xr:uid="{00000000-0005-0000-0000-000076620000}"/>
    <cellStyle name="Normal 305 2 3 2 2" xfId="25239" xr:uid="{00000000-0005-0000-0000-000077620000}"/>
    <cellStyle name="Normal 305 2 3 3" xfId="25240" xr:uid="{00000000-0005-0000-0000-000078620000}"/>
    <cellStyle name="Normal 305 2 4" xfId="25241" xr:uid="{00000000-0005-0000-0000-000079620000}"/>
    <cellStyle name="Normal 305 2 4 2" xfId="25242" xr:uid="{00000000-0005-0000-0000-00007A620000}"/>
    <cellStyle name="Normal 305 2 4 2 2" xfId="25243" xr:uid="{00000000-0005-0000-0000-00007B620000}"/>
    <cellStyle name="Normal 305 2 4 3" xfId="25244" xr:uid="{00000000-0005-0000-0000-00007C620000}"/>
    <cellStyle name="Normal 305 2 5" xfId="25245" xr:uid="{00000000-0005-0000-0000-00007D620000}"/>
    <cellStyle name="Normal 305 3" xfId="25246" xr:uid="{00000000-0005-0000-0000-00007E620000}"/>
    <cellStyle name="Normal 305 3 2" xfId="25247" xr:uid="{00000000-0005-0000-0000-00007F620000}"/>
    <cellStyle name="Normal 305 3 2 2" xfId="25248" xr:uid="{00000000-0005-0000-0000-000080620000}"/>
    <cellStyle name="Normal 305 3 2 2 2" xfId="25249" xr:uid="{00000000-0005-0000-0000-000081620000}"/>
    <cellStyle name="Normal 305 3 2 3" xfId="25250" xr:uid="{00000000-0005-0000-0000-000082620000}"/>
    <cellStyle name="Normal 305 3 2 3 2" xfId="25251" xr:uid="{00000000-0005-0000-0000-000083620000}"/>
    <cellStyle name="Normal 305 3 2 3 2 2" xfId="25252" xr:uid="{00000000-0005-0000-0000-000084620000}"/>
    <cellStyle name="Normal 305 3 2 3 3" xfId="25253" xr:uid="{00000000-0005-0000-0000-000085620000}"/>
    <cellStyle name="Normal 305 3 2 4" xfId="25254" xr:uid="{00000000-0005-0000-0000-000086620000}"/>
    <cellStyle name="Normal 305 3 3" xfId="25255" xr:uid="{00000000-0005-0000-0000-000087620000}"/>
    <cellStyle name="Normal 305 3 3 2" xfId="25256" xr:uid="{00000000-0005-0000-0000-000088620000}"/>
    <cellStyle name="Normal 305 3 3 2 2" xfId="25257" xr:uid="{00000000-0005-0000-0000-000089620000}"/>
    <cellStyle name="Normal 305 3 3 3" xfId="25258" xr:uid="{00000000-0005-0000-0000-00008A620000}"/>
    <cellStyle name="Normal 305 3 4" xfId="25259" xr:uid="{00000000-0005-0000-0000-00008B620000}"/>
    <cellStyle name="Normal 305 3 4 2" xfId="25260" xr:uid="{00000000-0005-0000-0000-00008C620000}"/>
    <cellStyle name="Normal 305 3 4 2 2" xfId="25261" xr:uid="{00000000-0005-0000-0000-00008D620000}"/>
    <cellStyle name="Normal 305 3 4 3" xfId="25262" xr:uid="{00000000-0005-0000-0000-00008E620000}"/>
    <cellStyle name="Normal 305 3 5" xfId="25263" xr:uid="{00000000-0005-0000-0000-00008F620000}"/>
    <cellStyle name="Normal 305 3 5 2" xfId="25264" xr:uid="{00000000-0005-0000-0000-000090620000}"/>
    <cellStyle name="Normal 305 3 5 2 2" xfId="25265" xr:uid="{00000000-0005-0000-0000-000091620000}"/>
    <cellStyle name="Normal 305 3 5 3" xfId="25266" xr:uid="{00000000-0005-0000-0000-000092620000}"/>
    <cellStyle name="Normal 305 3 6" xfId="25267" xr:uid="{00000000-0005-0000-0000-000093620000}"/>
    <cellStyle name="Normal 305 4" xfId="25268" xr:uid="{00000000-0005-0000-0000-000094620000}"/>
    <cellStyle name="Normal 305 4 2" xfId="25269" xr:uid="{00000000-0005-0000-0000-000095620000}"/>
    <cellStyle name="Normal 305 4 2 2" xfId="25270" xr:uid="{00000000-0005-0000-0000-000096620000}"/>
    <cellStyle name="Normal 305 4 3" xfId="25271" xr:uid="{00000000-0005-0000-0000-000097620000}"/>
    <cellStyle name="Normal 305 5" xfId="25272" xr:uid="{00000000-0005-0000-0000-000098620000}"/>
    <cellStyle name="Normal 305 5 2" xfId="25273" xr:uid="{00000000-0005-0000-0000-000099620000}"/>
    <cellStyle name="Normal 305 5 2 2" xfId="25274" xr:uid="{00000000-0005-0000-0000-00009A620000}"/>
    <cellStyle name="Normal 305 5 3" xfId="25275" xr:uid="{00000000-0005-0000-0000-00009B620000}"/>
    <cellStyle name="Normal 305 6" xfId="25276" xr:uid="{00000000-0005-0000-0000-00009C620000}"/>
    <cellStyle name="Normal 305 6 2" xfId="25277" xr:uid="{00000000-0005-0000-0000-00009D620000}"/>
    <cellStyle name="Normal 305 6 2 2" xfId="25278" xr:uid="{00000000-0005-0000-0000-00009E620000}"/>
    <cellStyle name="Normal 305 6 3" xfId="25279" xr:uid="{00000000-0005-0000-0000-00009F620000}"/>
    <cellStyle name="Normal 305 7" xfId="25280" xr:uid="{00000000-0005-0000-0000-0000A0620000}"/>
    <cellStyle name="Normal 306" xfId="25281" xr:uid="{00000000-0005-0000-0000-0000A1620000}"/>
    <cellStyle name="Normal 306 2" xfId="25282" xr:uid="{00000000-0005-0000-0000-0000A2620000}"/>
    <cellStyle name="Normal 306 2 2" xfId="25283" xr:uid="{00000000-0005-0000-0000-0000A3620000}"/>
    <cellStyle name="Normal 306 2 2 2" xfId="25284" xr:uid="{00000000-0005-0000-0000-0000A4620000}"/>
    <cellStyle name="Normal 306 2 3" xfId="25285" xr:uid="{00000000-0005-0000-0000-0000A5620000}"/>
    <cellStyle name="Normal 306 2 3 2" xfId="25286" xr:uid="{00000000-0005-0000-0000-0000A6620000}"/>
    <cellStyle name="Normal 306 2 3 2 2" xfId="25287" xr:uid="{00000000-0005-0000-0000-0000A7620000}"/>
    <cellStyle name="Normal 306 2 3 3" xfId="25288" xr:uid="{00000000-0005-0000-0000-0000A8620000}"/>
    <cellStyle name="Normal 306 2 4" xfId="25289" xr:uid="{00000000-0005-0000-0000-0000A9620000}"/>
    <cellStyle name="Normal 306 2 4 2" xfId="25290" xr:uid="{00000000-0005-0000-0000-0000AA620000}"/>
    <cellStyle name="Normal 306 2 4 2 2" xfId="25291" xr:uid="{00000000-0005-0000-0000-0000AB620000}"/>
    <cellStyle name="Normal 306 2 4 3" xfId="25292" xr:uid="{00000000-0005-0000-0000-0000AC620000}"/>
    <cellStyle name="Normal 306 2 5" xfId="25293" xr:uid="{00000000-0005-0000-0000-0000AD620000}"/>
    <cellStyle name="Normal 306 3" xfId="25294" xr:uid="{00000000-0005-0000-0000-0000AE620000}"/>
    <cellStyle name="Normal 306 3 2" xfId="25295" xr:uid="{00000000-0005-0000-0000-0000AF620000}"/>
    <cellStyle name="Normal 306 3 2 2" xfId="25296" xr:uid="{00000000-0005-0000-0000-0000B0620000}"/>
    <cellStyle name="Normal 306 3 2 2 2" xfId="25297" xr:uid="{00000000-0005-0000-0000-0000B1620000}"/>
    <cellStyle name="Normal 306 3 2 3" xfId="25298" xr:uid="{00000000-0005-0000-0000-0000B2620000}"/>
    <cellStyle name="Normal 306 3 2 3 2" xfId="25299" xr:uid="{00000000-0005-0000-0000-0000B3620000}"/>
    <cellStyle name="Normal 306 3 2 3 2 2" xfId="25300" xr:uid="{00000000-0005-0000-0000-0000B4620000}"/>
    <cellStyle name="Normal 306 3 2 3 3" xfId="25301" xr:uid="{00000000-0005-0000-0000-0000B5620000}"/>
    <cellStyle name="Normal 306 3 2 4" xfId="25302" xr:uid="{00000000-0005-0000-0000-0000B6620000}"/>
    <cellStyle name="Normal 306 3 3" xfId="25303" xr:uid="{00000000-0005-0000-0000-0000B7620000}"/>
    <cellStyle name="Normal 306 3 3 2" xfId="25304" xr:uid="{00000000-0005-0000-0000-0000B8620000}"/>
    <cellStyle name="Normal 306 3 3 2 2" xfId="25305" xr:uid="{00000000-0005-0000-0000-0000B9620000}"/>
    <cellStyle name="Normal 306 3 3 3" xfId="25306" xr:uid="{00000000-0005-0000-0000-0000BA620000}"/>
    <cellStyle name="Normal 306 3 4" xfId="25307" xr:uid="{00000000-0005-0000-0000-0000BB620000}"/>
    <cellStyle name="Normal 306 3 4 2" xfId="25308" xr:uid="{00000000-0005-0000-0000-0000BC620000}"/>
    <cellStyle name="Normal 306 3 4 2 2" xfId="25309" xr:uid="{00000000-0005-0000-0000-0000BD620000}"/>
    <cellStyle name="Normal 306 3 4 3" xfId="25310" xr:uid="{00000000-0005-0000-0000-0000BE620000}"/>
    <cellStyle name="Normal 306 3 5" xfId="25311" xr:uid="{00000000-0005-0000-0000-0000BF620000}"/>
    <cellStyle name="Normal 306 3 5 2" xfId="25312" xr:uid="{00000000-0005-0000-0000-0000C0620000}"/>
    <cellStyle name="Normal 306 3 5 2 2" xfId="25313" xr:uid="{00000000-0005-0000-0000-0000C1620000}"/>
    <cellStyle name="Normal 306 3 5 3" xfId="25314" xr:uid="{00000000-0005-0000-0000-0000C2620000}"/>
    <cellStyle name="Normal 306 3 6" xfId="25315" xr:uid="{00000000-0005-0000-0000-0000C3620000}"/>
    <cellStyle name="Normal 306 4" xfId="25316" xr:uid="{00000000-0005-0000-0000-0000C4620000}"/>
    <cellStyle name="Normal 306 4 2" xfId="25317" xr:uid="{00000000-0005-0000-0000-0000C5620000}"/>
    <cellStyle name="Normal 306 4 2 2" xfId="25318" xr:uid="{00000000-0005-0000-0000-0000C6620000}"/>
    <cellStyle name="Normal 306 4 3" xfId="25319" xr:uid="{00000000-0005-0000-0000-0000C7620000}"/>
    <cellStyle name="Normal 306 5" xfId="25320" xr:uid="{00000000-0005-0000-0000-0000C8620000}"/>
    <cellStyle name="Normal 306 5 2" xfId="25321" xr:uid="{00000000-0005-0000-0000-0000C9620000}"/>
    <cellStyle name="Normal 306 5 2 2" xfId="25322" xr:uid="{00000000-0005-0000-0000-0000CA620000}"/>
    <cellStyle name="Normal 306 5 3" xfId="25323" xr:uid="{00000000-0005-0000-0000-0000CB620000}"/>
    <cellStyle name="Normal 306 6" xfId="25324" xr:uid="{00000000-0005-0000-0000-0000CC620000}"/>
    <cellStyle name="Normal 306 6 2" xfId="25325" xr:uid="{00000000-0005-0000-0000-0000CD620000}"/>
    <cellStyle name="Normal 306 6 2 2" xfId="25326" xr:uid="{00000000-0005-0000-0000-0000CE620000}"/>
    <cellStyle name="Normal 306 6 3" xfId="25327" xr:uid="{00000000-0005-0000-0000-0000CF620000}"/>
    <cellStyle name="Normal 306 7" xfId="25328" xr:uid="{00000000-0005-0000-0000-0000D0620000}"/>
    <cellStyle name="Normal 307" xfId="25329" xr:uid="{00000000-0005-0000-0000-0000D1620000}"/>
    <cellStyle name="Normal 307 2" xfId="25330" xr:uid="{00000000-0005-0000-0000-0000D2620000}"/>
    <cellStyle name="Normal 307 2 2" xfId="25331" xr:uid="{00000000-0005-0000-0000-0000D3620000}"/>
    <cellStyle name="Normal 307 2 2 2" xfId="25332" xr:uid="{00000000-0005-0000-0000-0000D4620000}"/>
    <cellStyle name="Normal 307 2 3" xfId="25333" xr:uid="{00000000-0005-0000-0000-0000D5620000}"/>
    <cellStyle name="Normal 307 2 3 2" xfId="25334" xr:uid="{00000000-0005-0000-0000-0000D6620000}"/>
    <cellStyle name="Normal 307 2 3 2 2" xfId="25335" xr:uid="{00000000-0005-0000-0000-0000D7620000}"/>
    <cellStyle name="Normal 307 2 3 3" xfId="25336" xr:uid="{00000000-0005-0000-0000-0000D8620000}"/>
    <cellStyle name="Normal 307 2 4" xfId="25337" xr:uid="{00000000-0005-0000-0000-0000D9620000}"/>
    <cellStyle name="Normal 307 2 4 2" xfId="25338" xr:uid="{00000000-0005-0000-0000-0000DA620000}"/>
    <cellStyle name="Normal 307 2 4 2 2" xfId="25339" xr:uid="{00000000-0005-0000-0000-0000DB620000}"/>
    <cellStyle name="Normal 307 2 4 3" xfId="25340" xr:uid="{00000000-0005-0000-0000-0000DC620000}"/>
    <cellStyle name="Normal 307 2 5" xfId="25341" xr:uid="{00000000-0005-0000-0000-0000DD620000}"/>
    <cellStyle name="Normal 307 3" xfId="25342" xr:uid="{00000000-0005-0000-0000-0000DE620000}"/>
    <cellStyle name="Normal 307 3 2" xfId="25343" xr:uid="{00000000-0005-0000-0000-0000DF620000}"/>
    <cellStyle name="Normal 307 3 2 2" xfId="25344" xr:uid="{00000000-0005-0000-0000-0000E0620000}"/>
    <cellStyle name="Normal 307 3 2 2 2" xfId="25345" xr:uid="{00000000-0005-0000-0000-0000E1620000}"/>
    <cellStyle name="Normal 307 3 2 3" xfId="25346" xr:uid="{00000000-0005-0000-0000-0000E2620000}"/>
    <cellStyle name="Normal 307 3 2 3 2" xfId="25347" xr:uid="{00000000-0005-0000-0000-0000E3620000}"/>
    <cellStyle name="Normal 307 3 2 3 2 2" xfId="25348" xr:uid="{00000000-0005-0000-0000-0000E4620000}"/>
    <cellStyle name="Normal 307 3 2 3 3" xfId="25349" xr:uid="{00000000-0005-0000-0000-0000E5620000}"/>
    <cellStyle name="Normal 307 3 2 4" xfId="25350" xr:uid="{00000000-0005-0000-0000-0000E6620000}"/>
    <cellStyle name="Normal 307 3 3" xfId="25351" xr:uid="{00000000-0005-0000-0000-0000E7620000}"/>
    <cellStyle name="Normal 307 3 3 2" xfId="25352" xr:uid="{00000000-0005-0000-0000-0000E8620000}"/>
    <cellStyle name="Normal 307 3 3 2 2" xfId="25353" xr:uid="{00000000-0005-0000-0000-0000E9620000}"/>
    <cellStyle name="Normal 307 3 3 3" xfId="25354" xr:uid="{00000000-0005-0000-0000-0000EA620000}"/>
    <cellStyle name="Normal 307 3 4" xfId="25355" xr:uid="{00000000-0005-0000-0000-0000EB620000}"/>
    <cellStyle name="Normal 307 3 4 2" xfId="25356" xr:uid="{00000000-0005-0000-0000-0000EC620000}"/>
    <cellStyle name="Normal 307 3 4 2 2" xfId="25357" xr:uid="{00000000-0005-0000-0000-0000ED620000}"/>
    <cellStyle name="Normal 307 3 4 3" xfId="25358" xr:uid="{00000000-0005-0000-0000-0000EE620000}"/>
    <cellStyle name="Normal 307 3 5" xfId="25359" xr:uid="{00000000-0005-0000-0000-0000EF620000}"/>
    <cellStyle name="Normal 307 3 5 2" xfId="25360" xr:uid="{00000000-0005-0000-0000-0000F0620000}"/>
    <cellStyle name="Normal 307 3 5 2 2" xfId="25361" xr:uid="{00000000-0005-0000-0000-0000F1620000}"/>
    <cellStyle name="Normal 307 3 5 3" xfId="25362" xr:uid="{00000000-0005-0000-0000-0000F2620000}"/>
    <cellStyle name="Normal 307 3 6" xfId="25363" xr:uid="{00000000-0005-0000-0000-0000F3620000}"/>
    <cellStyle name="Normal 307 4" xfId="25364" xr:uid="{00000000-0005-0000-0000-0000F4620000}"/>
    <cellStyle name="Normal 307 4 2" xfId="25365" xr:uid="{00000000-0005-0000-0000-0000F5620000}"/>
    <cellStyle name="Normal 307 4 2 2" xfId="25366" xr:uid="{00000000-0005-0000-0000-0000F6620000}"/>
    <cellStyle name="Normal 307 4 3" xfId="25367" xr:uid="{00000000-0005-0000-0000-0000F7620000}"/>
    <cellStyle name="Normal 307 5" xfId="25368" xr:uid="{00000000-0005-0000-0000-0000F8620000}"/>
    <cellStyle name="Normal 307 5 2" xfId="25369" xr:uid="{00000000-0005-0000-0000-0000F9620000}"/>
    <cellStyle name="Normal 307 5 2 2" xfId="25370" xr:uid="{00000000-0005-0000-0000-0000FA620000}"/>
    <cellStyle name="Normal 307 5 3" xfId="25371" xr:uid="{00000000-0005-0000-0000-0000FB620000}"/>
    <cellStyle name="Normal 307 6" xfId="25372" xr:uid="{00000000-0005-0000-0000-0000FC620000}"/>
    <cellStyle name="Normal 307 6 2" xfId="25373" xr:uid="{00000000-0005-0000-0000-0000FD620000}"/>
    <cellStyle name="Normal 307 6 2 2" xfId="25374" xr:uid="{00000000-0005-0000-0000-0000FE620000}"/>
    <cellStyle name="Normal 307 6 3" xfId="25375" xr:uid="{00000000-0005-0000-0000-0000FF620000}"/>
    <cellStyle name="Normal 307 7" xfId="25376" xr:uid="{00000000-0005-0000-0000-000000630000}"/>
    <cellStyle name="Normal 308" xfId="25377" xr:uid="{00000000-0005-0000-0000-000001630000}"/>
    <cellStyle name="Normal 308 2" xfId="25378" xr:uid="{00000000-0005-0000-0000-000002630000}"/>
    <cellStyle name="Normal 308 2 2" xfId="25379" xr:uid="{00000000-0005-0000-0000-000003630000}"/>
    <cellStyle name="Normal 308 2 2 2" xfId="25380" xr:uid="{00000000-0005-0000-0000-000004630000}"/>
    <cellStyle name="Normal 308 2 3" xfId="25381" xr:uid="{00000000-0005-0000-0000-000005630000}"/>
    <cellStyle name="Normal 308 2 3 2" xfId="25382" xr:uid="{00000000-0005-0000-0000-000006630000}"/>
    <cellStyle name="Normal 308 2 3 2 2" xfId="25383" xr:uid="{00000000-0005-0000-0000-000007630000}"/>
    <cellStyle name="Normal 308 2 3 3" xfId="25384" xr:uid="{00000000-0005-0000-0000-000008630000}"/>
    <cellStyle name="Normal 308 2 4" xfId="25385" xr:uid="{00000000-0005-0000-0000-000009630000}"/>
    <cellStyle name="Normal 308 2 4 2" xfId="25386" xr:uid="{00000000-0005-0000-0000-00000A630000}"/>
    <cellStyle name="Normal 308 2 4 2 2" xfId="25387" xr:uid="{00000000-0005-0000-0000-00000B630000}"/>
    <cellStyle name="Normal 308 2 4 3" xfId="25388" xr:uid="{00000000-0005-0000-0000-00000C630000}"/>
    <cellStyle name="Normal 308 2 5" xfId="25389" xr:uid="{00000000-0005-0000-0000-00000D630000}"/>
    <cellStyle name="Normal 308 3" xfId="25390" xr:uid="{00000000-0005-0000-0000-00000E630000}"/>
    <cellStyle name="Normal 308 3 2" xfId="25391" xr:uid="{00000000-0005-0000-0000-00000F630000}"/>
    <cellStyle name="Normal 308 3 2 2" xfId="25392" xr:uid="{00000000-0005-0000-0000-000010630000}"/>
    <cellStyle name="Normal 308 3 2 2 2" xfId="25393" xr:uid="{00000000-0005-0000-0000-000011630000}"/>
    <cellStyle name="Normal 308 3 2 3" xfId="25394" xr:uid="{00000000-0005-0000-0000-000012630000}"/>
    <cellStyle name="Normal 308 3 2 3 2" xfId="25395" xr:uid="{00000000-0005-0000-0000-000013630000}"/>
    <cellStyle name="Normal 308 3 2 3 2 2" xfId="25396" xr:uid="{00000000-0005-0000-0000-000014630000}"/>
    <cellStyle name="Normal 308 3 2 3 3" xfId="25397" xr:uid="{00000000-0005-0000-0000-000015630000}"/>
    <cellStyle name="Normal 308 3 2 4" xfId="25398" xr:uid="{00000000-0005-0000-0000-000016630000}"/>
    <cellStyle name="Normal 308 3 3" xfId="25399" xr:uid="{00000000-0005-0000-0000-000017630000}"/>
    <cellStyle name="Normal 308 3 3 2" xfId="25400" xr:uid="{00000000-0005-0000-0000-000018630000}"/>
    <cellStyle name="Normal 308 3 3 2 2" xfId="25401" xr:uid="{00000000-0005-0000-0000-000019630000}"/>
    <cellStyle name="Normal 308 3 3 3" xfId="25402" xr:uid="{00000000-0005-0000-0000-00001A630000}"/>
    <cellStyle name="Normal 308 3 4" xfId="25403" xr:uid="{00000000-0005-0000-0000-00001B630000}"/>
    <cellStyle name="Normal 308 3 4 2" xfId="25404" xr:uid="{00000000-0005-0000-0000-00001C630000}"/>
    <cellStyle name="Normal 308 3 4 2 2" xfId="25405" xr:uid="{00000000-0005-0000-0000-00001D630000}"/>
    <cellStyle name="Normal 308 3 4 3" xfId="25406" xr:uid="{00000000-0005-0000-0000-00001E630000}"/>
    <cellStyle name="Normal 308 3 5" xfId="25407" xr:uid="{00000000-0005-0000-0000-00001F630000}"/>
    <cellStyle name="Normal 308 3 5 2" xfId="25408" xr:uid="{00000000-0005-0000-0000-000020630000}"/>
    <cellStyle name="Normal 308 3 5 2 2" xfId="25409" xr:uid="{00000000-0005-0000-0000-000021630000}"/>
    <cellStyle name="Normal 308 3 5 3" xfId="25410" xr:uid="{00000000-0005-0000-0000-000022630000}"/>
    <cellStyle name="Normal 308 3 6" xfId="25411" xr:uid="{00000000-0005-0000-0000-000023630000}"/>
    <cellStyle name="Normal 308 4" xfId="25412" xr:uid="{00000000-0005-0000-0000-000024630000}"/>
    <cellStyle name="Normal 308 4 2" xfId="25413" xr:uid="{00000000-0005-0000-0000-000025630000}"/>
    <cellStyle name="Normal 308 4 2 2" xfId="25414" xr:uid="{00000000-0005-0000-0000-000026630000}"/>
    <cellStyle name="Normal 308 4 3" xfId="25415" xr:uid="{00000000-0005-0000-0000-000027630000}"/>
    <cellStyle name="Normal 308 5" xfId="25416" xr:uid="{00000000-0005-0000-0000-000028630000}"/>
    <cellStyle name="Normal 308 5 2" xfId="25417" xr:uid="{00000000-0005-0000-0000-000029630000}"/>
    <cellStyle name="Normal 308 5 2 2" xfId="25418" xr:uid="{00000000-0005-0000-0000-00002A630000}"/>
    <cellStyle name="Normal 308 5 3" xfId="25419" xr:uid="{00000000-0005-0000-0000-00002B630000}"/>
    <cellStyle name="Normal 308 6" xfId="25420" xr:uid="{00000000-0005-0000-0000-00002C630000}"/>
    <cellStyle name="Normal 308 6 2" xfId="25421" xr:uid="{00000000-0005-0000-0000-00002D630000}"/>
    <cellStyle name="Normal 308 6 2 2" xfId="25422" xr:uid="{00000000-0005-0000-0000-00002E630000}"/>
    <cellStyle name="Normal 308 6 3" xfId="25423" xr:uid="{00000000-0005-0000-0000-00002F630000}"/>
    <cellStyle name="Normal 308 7" xfId="25424" xr:uid="{00000000-0005-0000-0000-000030630000}"/>
    <cellStyle name="Normal 309" xfId="25425" xr:uid="{00000000-0005-0000-0000-000031630000}"/>
    <cellStyle name="Normal 309 2" xfId="25426" xr:uid="{00000000-0005-0000-0000-000032630000}"/>
    <cellStyle name="Normal 309 2 2" xfId="25427" xr:uid="{00000000-0005-0000-0000-000033630000}"/>
    <cellStyle name="Normal 309 2 2 2" xfId="25428" xr:uid="{00000000-0005-0000-0000-000034630000}"/>
    <cellStyle name="Normal 309 2 3" xfId="25429" xr:uid="{00000000-0005-0000-0000-000035630000}"/>
    <cellStyle name="Normal 309 2 3 2" xfId="25430" xr:uid="{00000000-0005-0000-0000-000036630000}"/>
    <cellStyle name="Normal 309 2 3 2 2" xfId="25431" xr:uid="{00000000-0005-0000-0000-000037630000}"/>
    <cellStyle name="Normal 309 2 3 3" xfId="25432" xr:uid="{00000000-0005-0000-0000-000038630000}"/>
    <cellStyle name="Normal 309 2 4" xfId="25433" xr:uid="{00000000-0005-0000-0000-000039630000}"/>
    <cellStyle name="Normal 309 2 4 2" xfId="25434" xr:uid="{00000000-0005-0000-0000-00003A630000}"/>
    <cellStyle name="Normal 309 2 4 2 2" xfId="25435" xr:uid="{00000000-0005-0000-0000-00003B630000}"/>
    <cellStyle name="Normal 309 2 4 3" xfId="25436" xr:uid="{00000000-0005-0000-0000-00003C630000}"/>
    <cellStyle name="Normal 309 2 5" xfId="25437" xr:uid="{00000000-0005-0000-0000-00003D630000}"/>
    <cellStyle name="Normal 309 3" xfId="25438" xr:uid="{00000000-0005-0000-0000-00003E630000}"/>
    <cellStyle name="Normal 309 3 2" xfId="25439" xr:uid="{00000000-0005-0000-0000-00003F630000}"/>
    <cellStyle name="Normal 309 3 2 2" xfId="25440" xr:uid="{00000000-0005-0000-0000-000040630000}"/>
    <cellStyle name="Normal 309 3 2 2 2" xfId="25441" xr:uid="{00000000-0005-0000-0000-000041630000}"/>
    <cellStyle name="Normal 309 3 2 3" xfId="25442" xr:uid="{00000000-0005-0000-0000-000042630000}"/>
    <cellStyle name="Normal 309 3 2 3 2" xfId="25443" xr:uid="{00000000-0005-0000-0000-000043630000}"/>
    <cellStyle name="Normal 309 3 2 3 2 2" xfId="25444" xr:uid="{00000000-0005-0000-0000-000044630000}"/>
    <cellStyle name="Normal 309 3 2 3 3" xfId="25445" xr:uid="{00000000-0005-0000-0000-000045630000}"/>
    <cellStyle name="Normal 309 3 2 4" xfId="25446" xr:uid="{00000000-0005-0000-0000-000046630000}"/>
    <cellStyle name="Normal 309 3 3" xfId="25447" xr:uid="{00000000-0005-0000-0000-000047630000}"/>
    <cellStyle name="Normal 309 3 3 2" xfId="25448" xr:uid="{00000000-0005-0000-0000-000048630000}"/>
    <cellStyle name="Normal 309 3 3 2 2" xfId="25449" xr:uid="{00000000-0005-0000-0000-000049630000}"/>
    <cellStyle name="Normal 309 3 3 3" xfId="25450" xr:uid="{00000000-0005-0000-0000-00004A630000}"/>
    <cellStyle name="Normal 309 3 4" xfId="25451" xr:uid="{00000000-0005-0000-0000-00004B630000}"/>
    <cellStyle name="Normal 309 3 4 2" xfId="25452" xr:uid="{00000000-0005-0000-0000-00004C630000}"/>
    <cellStyle name="Normal 309 3 4 2 2" xfId="25453" xr:uid="{00000000-0005-0000-0000-00004D630000}"/>
    <cellStyle name="Normal 309 3 4 3" xfId="25454" xr:uid="{00000000-0005-0000-0000-00004E630000}"/>
    <cellStyle name="Normal 309 3 5" xfId="25455" xr:uid="{00000000-0005-0000-0000-00004F630000}"/>
    <cellStyle name="Normal 309 3 5 2" xfId="25456" xr:uid="{00000000-0005-0000-0000-000050630000}"/>
    <cellStyle name="Normal 309 3 5 2 2" xfId="25457" xr:uid="{00000000-0005-0000-0000-000051630000}"/>
    <cellStyle name="Normal 309 3 5 3" xfId="25458" xr:uid="{00000000-0005-0000-0000-000052630000}"/>
    <cellStyle name="Normal 309 3 6" xfId="25459" xr:uid="{00000000-0005-0000-0000-000053630000}"/>
    <cellStyle name="Normal 309 4" xfId="25460" xr:uid="{00000000-0005-0000-0000-000054630000}"/>
    <cellStyle name="Normal 309 4 2" xfId="25461" xr:uid="{00000000-0005-0000-0000-000055630000}"/>
    <cellStyle name="Normal 309 4 2 2" xfId="25462" xr:uid="{00000000-0005-0000-0000-000056630000}"/>
    <cellStyle name="Normal 309 4 3" xfId="25463" xr:uid="{00000000-0005-0000-0000-000057630000}"/>
    <cellStyle name="Normal 309 5" xfId="25464" xr:uid="{00000000-0005-0000-0000-000058630000}"/>
    <cellStyle name="Normal 309 5 2" xfId="25465" xr:uid="{00000000-0005-0000-0000-000059630000}"/>
    <cellStyle name="Normal 309 5 2 2" xfId="25466" xr:uid="{00000000-0005-0000-0000-00005A630000}"/>
    <cellStyle name="Normal 309 5 3" xfId="25467" xr:uid="{00000000-0005-0000-0000-00005B630000}"/>
    <cellStyle name="Normal 309 6" xfId="25468" xr:uid="{00000000-0005-0000-0000-00005C630000}"/>
    <cellStyle name="Normal 309 6 2" xfId="25469" xr:uid="{00000000-0005-0000-0000-00005D630000}"/>
    <cellStyle name="Normal 309 6 2 2" xfId="25470" xr:uid="{00000000-0005-0000-0000-00005E630000}"/>
    <cellStyle name="Normal 309 6 3" xfId="25471" xr:uid="{00000000-0005-0000-0000-00005F630000}"/>
    <cellStyle name="Normal 309 7" xfId="25472" xr:uid="{00000000-0005-0000-0000-000060630000}"/>
    <cellStyle name="Normal 31" xfId="19" xr:uid="{00000000-0005-0000-0000-000061630000}"/>
    <cellStyle name="Normal 31 2" xfId="25473" xr:uid="{00000000-0005-0000-0000-000062630000}"/>
    <cellStyle name="Normal 31 2 2" xfId="25474" xr:uid="{00000000-0005-0000-0000-000063630000}"/>
    <cellStyle name="Normal 31 2 2 2" xfId="25475" xr:uid="{00000000-0005-0000-0000-000064630000}"/>
    <cellStyle name="Normal 31 2 2 2 2" xfId="25476" xr:uid="{00000000-0005-0000-0000-000065630000}"/>
    <cellStyle name="Normal 31 2 2 3" xfId="25477" xr:uid="{00000000-0005-0000-0000-000066630000}"/>
    <cellStyle name="Normal 31 2 2 3 2" xfId="25478" xr:uid="{00000000-0005-0000-0000-000067630000}"/>
    <cellStyle name="Normal 31 2 2 3 2 2" xfId="25479" xr:uid="{00000000-0005-0000-0000-000068630000}"/>
    <cellStyle name="Normal 31 2 2 3 3" xfId="25480" xr:uid="{00000000-0005-0000-0000-000069630000}"/>
    <cellStyle name="Normal 31 2 2 4" xfId="25481" xr:uid="{00000000-0005-0000-0000-00006A630000}"/>
    <cellStyle name="Normal 31 2 2 4 2" xfId="25482" xr:uid="{00000000-0005-0000-0000-00006B630000}"/>
    <cellStyle name="Normal 31 2 2 4 2 2" xfId="25483" xr:uid="{00000000-0005-0000-0000-00006C630000}"/>
    <cellStyle name="Normal 31 2 2 4 3" xfId="25484" xr:uid="{00000000-0005-0000-0000-00006D630000}"/>
    <cellStyle name="Normal 31 2 2 5" xfId="25485" xr:uid="{00000000-0005-0000-0000-00006E630000}"/>
    <cellStyle name="Normal 31 2 3" xfId="25486" xr:uid="{00000000-0005-0000-0000-00006F630000}"/>
    <cellStyle name="Normal 31 2 3 2" xfId="25487" xr:uid="{00000000-0005-0000-0000-000070630000}"/>
    <cellStyle name="Normal 31 2 3 2 2" xfId="25488" xr:uid="{00000000-0005-0000-0000-000071630000}"/>
    <cellStyle name="Normal 31 2 3 3" xfId="25489" xr:uid="{00000000-0005-0000-0000-000072630000}"/>
    <cellStyle name="Normal 31 2 4" xfId="25490" xr:uid="{00000000-0005-0000-0000-000073630000}"/>
    <cellStyle name="Normal 31 2 4 2" xfId="25491" xr:uid="{00000000-0005-0000-0000-000074630000}"/>
    <cellStyle name="Normal 31 2 4 2 2" xfId="25492" xr:uid="{00000000-0005-0000-0000-000075630000}"/>
    <cellStyle name="Normal 31 2 4 3" xfId="25493" xr:uid="{00000000-0005-0000-0000-000076630000}"/>
    <cellStyle name="Normal 31 2 5" xfId="25494" xr:uid="{00000000-0005-0000-0000-000077630000}"/>
    <cellStyle name="Normal 31 2 5 2" xfId="25495" xr:uid="{00000000-0005-0000-0000-000078630000}"/>
    <cellStyle name="Normal 31 2 5 2 2" xfId="25496" xr:uid="{00000000-0005-0000-0000-000079630000}"/>
    <cellStyle name="Normal 31 2 5 3" xfId="25497" xr:uid="{00000000-0005-0000-0000-00007A630000}"/>
    <cellStyle name="Normal 31 2 6" xfId="25498" xr:uid="{00000000-0005-0000-0000-00007B630000}"/>
    <cellStyle name="Normal 31 3" xfId="25499" xr:uid="{00000000-0005-0000-0000-00007C630000}"/>
    <cellStyle name="Normal 31 3 2" xfId="25500" xr:uid="{00000000-0005-0000-0000-00007D630000}"/>
    <cellStyle name="Normal 31 3 2 2" xfId="25501" xr:uid="{00000000-0005-0000-0000-00007E630000}"/>
    <cellStyle name="Normal 31 3 3" xfId="25502" xr:uid="{00000000-0005-0000-0000-00007F630000}"/>
    <cellStyle name="Normal 31 3 3 2" xfId="25503" xr:uid="{00000000-0005-0000-0000-000080630000}"/>
    <cellStyle name="Normal 31 3 3 2 2" xfId="25504" xr:uid="{00000000-0005-0000-0000-000081630000}"/>
    <cellStyle name="Normal 31 3 3 3" xfId="25505" xr:uid="{00000000-0005-0000-0000-000082630000}"/>
    <cellStyle name="Normal 31 3 4" xfId="25506" xr:uid="{00000000-0005-0000-0000-000083630000}"/>
    <cellStyle name="Normal 31 3 4 2" xfId="25507" xr:uid="{00000000-0005-0000-0000-000084630000}"/>
    <cellStyle name="Normal 31 3 4 2 2" xfId="25508" xr:uid="{00000000-0005-0000-0000-000085630000}"/>
    <cellStyle name="Normal 31 3 4 3" xfId="25509" xr:uid="{00000000-0005-0000-0000-000086630000}"/>
    <cellStyle name="Normal 31 3 5" xfId="25510" xr:uid="{00000000-0005-0000-0000-000087630000}"/>
    <cellStyle name="Normal 31 4" xfId="25511" xr:uid="{00000000-0005-0000-0000-000088630000}"/>
    <cellStyle name="Normal 31 4 2" xfId="25512" xr:uid="{00000000-0005-0000-0000-000089630000}"/>
    <cellStyle name="Normal 31 4 2 2" xfId="25513" xr:uid="{00000000-0005-0000-0000-00008A630000}"/>
    <cellStyle name="Normal 31 4 3" xfId="25514" xr:uid="{00000000-0005-0000-0000-00008B630000}"/>
    <cellStyle name="Normal 31 5" xfId="25515" xr:uid="{00000000-0005-0000-0000-00008C630000}"/>
    <cellStyle name="Normal 31 5 2" xfId="25516" xr:uid="{00000000-0005-0000-0000-00008D630000}"/>
    <cellStyle name="Normal 31 5 2 2" xfId="25517" xr:uid="{00000000-0005-0000-0000-00008E630000}"/>
    <cellStyle name="Normal 31 5 3" xfId="25518" xr:uid="{00000000-0005-0000-0000-00008F630000}"/>
    <cellStyle name="Normal 31 6" xfId="25519" xr:uid="{00000000-0005-0000-0000-000090630000}"/>
    <cellStyle name="Normal 31 6 2" xfId="25520" xr:uid="{00000000-0005-0000-0000-000091630000}"/>
    <cellStyle name="Normal 31 6 2 2" xfId="25521" xr:uid="{00000000-0005-0000-0000-000092630000}"/>
    <cellStyle name="Normal 31 6 3" xfId="25522" xr:uid="{00000000-0005-0000-0000-000093630000}"/>
    <cellStyle name="Normal 31 7" xfId="25523" xr:uid="{00000000-0005-0000-0000-000094630000}"/>
    <cellStyle name="Normal 310" xfId="25524" xr:uid="{00000000-0005-0000-0000-000095630000}"/>
    <cellStyle name="Normal 310 2" xfId="25525" xr:uid="{00000000-0005-0000-0000-000096630000}"/>
    <cellStyle name="Normal 310 2 2" xfId="25526" xr:uid="{00000000-0005-0000-0000-000097630000}"/>
    <cellStyle name="Normal 310 2 2 2" xfId="25527" xr:uid="{00000000-0005-0000-0000-000098630000}"/>
    <cellStyle name="Normal 310 2 3" xfId="25528" xr:uid="{00000000-0005-0000-0000-000099630000}"/>
    <cellStyle name="Normal 310 2 3 2" xfId="25529" xr:uid="{00000000-0005-0000-0000-00009A630000}"/>
    <cellStyle name="Normal 310 2 3 2 2" xfId="25530" xr:uid="{00000000-0005-0000-0000-00009B630000}"/>
    <cellStyle name="Normal 310 2 3 3" xfId="25531" xr:uid="{00000000-0005-0000-0000-00009C630000}"/>
    <cellStyle name="Normal 310 2 4" xfId="25532" xr:uid="{00000000-0005-0000-0000-00009D630000}"/>
    <cellStyle name="Normal 310 2 4 2" xfId="25533" xr:uid="{00000000-0005-0000-0000-00009E630000}"/>
    <cellStyle name="Normal 310 2 4 2 2" xfId="25534" xr:uid="{00000000-0005-0000-0000-00009F630000}"/>
    <cellStyle name="Normal 310 2 4 3" xfId="25535" xr:uid="{00000000-0005-0000-0000-0000A0630000}"/>
    <cellStyle name="Normal 310 2 5" xfId="25536" xr:uid="{00000000-0005-0000-0000-0000A1630000}"/>
    <cellStyle name="Normal 310 3" xfId="25537" xr:uid="{00000000-0005-0000-0000-0000A2630000}"/>
    <cellStyle name="Normal 310 3 2" xfId="25538" xr:uid="{00000000-0005-0000-0000-0000A3630000}"/>
    <cellStyle name="Normal 310 3 2 2" xfId="25539" xr:uid="{00000000-0005-0000-0000-0000A4630000}"/>
    <cellStyle name="Normal 310 3 2 2 2" xfId="25540" xr:uid="{00000000-0005-0000-0000-0000A5630000}"/>
    <cellStyle name="Normal 310 3 2 3" xfId="25541" xr:uid="{00000000-0005-0000-0000-0000A6630000}"/>
    <cellStyle name="Normal 310 3 2 3 2" xfId="25542" xr:uid="{00000000-0005-0000-0000-0000A7630000}"/>
    <cellStyle name="Normal 310 3 2 3 2 2" xfId="25543" xr:uid="{00000000-0005-0000-0000-0000A8630000}"/>
    <cellStyle name="Normal 310 3 2 3 3" xfId="25544" xr:uid="{00000000-0005-0000-0000-0000A9630000}"/>
    <cellStyle name="Normal 310 3 2 4" xfId="25545" xr:uid="{00000000-0005-0000-0000-0000AA630000}"/>
    <cellStyle name="Normal 310 3 3" xfId="25546" xr:uid="{00000000-0005-0000-0000-0000AB630000}"/>
    <cellStyle name="Normal 310 3 3 2" xfId="25547" xr:uid="{00000000-0005-0000-0000-0000AC630000}"/>
    <cellStyle name="Normal 310 3 3 2 2" xfId="25548" xr:uid="{00000000-0005-0000-0000-0000AD630000}"/>
    <cellStyle name="Normal 310 3 3 3" xfId="25549" xr:uid="{00000000-0005-0000-0000-0000AE630000}"/>
    <cellStyle name="Normal 310 3 4" xfId="25550" xr:uid="{00000000-0005-0000-0000-0000AF630000}"/>
    <cellStyle name="Normal 310 3 4 2" xfId="25551" xr:uid="{00000000-0005-0000-0000-0000B0630000}"/>
    <cellStyle name="Normal 310 3 4 2 2" xfId="25552" xr:uid="{00000000-0005-0000-0000-0000B1630000}"/>
    <cellStyle name="Normal 310 3 4 3" xfId="25553" xr:uid="{00000000-0005-0000-0000-0000B2630000}"/>
    <cellStyle name="Normal 310 3 5" xfId="25554" xr:uid="{00000000-0005-0000-0000-0000B3630000}"/>
    <cellStyle name="Normal 310 3 5 2" xfId="25555" xr:uid="{00000000-0005-0000-0000-0000B4630000}"/>
    <cellStyle name="Normal 310 3 5 2 2" xfId="25556" xr:uid="{00000000-0005-0000-0000-0000B5630000}"/>
    <cellStyle name="Normal 310 3 5 3" xfId="25557" xr:uid="{00000000-0005-0000-0000-0000B6630000}"/>
    <cellStyle name="Normal 310 3 6" xfId="25558" xr:uid="{00000000-0005-0000-0000-0000B7630000}"/>
    <cellStyle name="Normal 310 4" xfId="25559" xr:uid="{00000000-0005-0000-0000-0000B8630000}"/>
    <cellStyle name="Normal 310 4 2" xfId="25560" xr:uid="{00000000-0005-0000-0000-0000B9630000}"/>
    <cellStyle name="Normal 310 4 2 2" xfId="25561" xr:uid="{00000000-0005-0000-0000-0000BA630000}"/>
    <cellStyle name="Normal 310 4 3" xfId="25562" xr:uid="{00000000-0005-0000-0000-0000BB630000}"/>
    <cellStyle name="Normal 310 5" xfId="25563" xr:uid="{00000000-0005-0000-0000-0000BC630000}"/>
    <cellStyle name="Normal 310 5 2" xfId="25564" xr:uid="{00000000-0005-0000-0000-0000BD630000}"/>
    <cellStyle name="Normal 310 5 2 2" xfId="25565" xr:uid="{00000000-0005-0000-0000-0000BE630000}"/>
    <cellStyle name="Normal 310 5 3" xfId="25566" xr:uid="{00000000-0005-0000-0000-0000BF630000}"/>
    <cellStyle name="Normal 310 6" xfId="25567" xr:uid="{00000000-0005-0000-0000-0000C0630000}"/>
    <cellStyle name="Normal 310 6 2" xfId="25568" xr:uid="{00000000-0005-0000-0000-0000C1630000}"/>
    <cellStyle name="Normal 310 6 2 2" xfId="25569" xr:uid="{00000000-0005-0000-0000-0000C2630000}"/>
    <cellStyle name="Normal 310 6 3" xfId="25570" xr:uid="{00000000-0005-0000-0000-0000C3630000}"/>
    <cellStyle name="Normal 310 7" xfId="25571" xr:uid="{00000000-0005-0000-0000-0000C4630000}"/>
    <cellStyle name="Normal 311" xfId="25572" xr:uid="{00000000-0005-0000-0000-0000C5630000}"/>
    <cellStyle name="Normal 311 2" xfId="25573" xr:uid="{00000000-0005-0000-0000-0000C6630000}"/>
    <cellStyle name="Normal 311 2 2" xfId="25574" xr:uid="{00000000-0005-0000-0000-0000C7630000}"/>
    <cellStyle name="Normal 311 2 2 2" xfId="25575" xr:uid="{00000000-0005-0000-0000-0000C8630000}"/>
    <cellStyle name="Normal 311 2 3" xfId="25576" xr:uid="{00000000-0005-0000-0000-0000C9630000}"/>
    <cellStyle name="Normal 311 2 3 2" xfId="25577" xr:uid="{00000000-0005-0000-0000-0000CA630000}"/>
    <cellStyle name="Normal 311 2 3 2 2" xfId="25578" xr:uid="{00000000-0005-0000-0000-0000CB630000}"/>
    <cellStyle name="Normal 311 2 3 3" xfId="25579" xr:uid="{00000000-0005-0000-0000-0000CC630000}"/>
    <cellStyle name="Normal 311 2 4" xfId="25580" xr:uid="{00000000-0005-0000-0000-0000CD630000}"/>
    <cellStyle name="Normal 311 2 4 2" xfId="25581" xr:uid="{00000000-0005-0000-0000-0000CE630000}"/>
    <cellStyle name="Normal 311 2 4 2 2" xfId="25582" xr:uid="{00000000-0005-0000-0000-0000CF630000}"/>
    <cellStyle name="Normal 311 2 4 3" xfId="25583" xr:uid="{00000000-0005-0000-0000-0000D0630000}"/>
    <cellStyle name="Normal 311 2 5" xfId="25584" xr:uid="{00000000-0005-0000-0000-0000D1630000}"/>
    <cellStyle name="Normal 311 3" xfId="25585" xr:uid="{00000000-0005-0000-0000-0000D2630000}"/>
    <cellStyle name="Normal 311 3 2" xfId="25586" xr:uid="{00000000-0005-0000-0000-0000D3630000}"/>
    <cellStyle name="Normal 311 3 2 2" xfId="25587" xr:uid="{00000000-0005-0000-0000-0000D4630000}"/>
    <cellStyle name="Normal 311 3 2 2 2" xfId="25588" xr:uid="{00000000-0005-0000-0000-0000D5630000}"/>
    <cellStyle name="Normal 311 3 2 3" xfId="25589" xr:uid="{00000000-0005-0000-0000-0000D6630000}"/>
    <cellStyle name="Normal 311 3 2 3 2" xfId="25590" xr:uid="{00000000-0005-0000-0000-0000D7630000}"/>
    <cellStyle name="Normal 311 3 2 3 2 2" xfId="25591" xr:uid="{00000000-0005-0000-0000-0000D8630000}"/>
    <cellStyle name="Normal 311 3 2 3 3" xfId="25592" xr:uid="{00000000-0005-0000-0000-0000D9630000}"/>
    <cellStyle name="Normal 311 3 2 4" xfId="25593" xr:uid="{00000000-0005-0000-0000-0000DA630000}"/>
    <cellStyle name="Normal 311 3 3" xfId="25594" xr:uid="{00000000-0005-0000-0000-0000DB630000}"/>
    <cellStyle name="Normal 311 3 3 2" xfId="25595" xr:uid="{00000000-0005-0000-0000-0000DC630000}"/>
    <cellStyle name="Normal 311 3 3 2 2" xfId="25596" xr:uid="{00000000-0005-0000-0000-0000DD630000}"/>
    <cellStyle name="Normal 311 3 3 3" xfId="25597" xr:uid="{00000000-0005-0000-0000-0000DE630000}"/>
    <cellStyle name="Normal 311 3 4" xfId="25598" xr:uid="{00000000-0005-0000-0000-0000DF630000}"/>
    <cellStyle name="Normal 311 3 4 2" xfId="25599" xr:uid="{00000000-0005-0000-0000-0000E0630000}"/>
    <cellStyle name="Normal 311 3 4 2 2" xfId="25600" xr:uid="{00000000-0005-0000-0000-0000E1630000}"/>
    <cellStyle name="Normal 311 3 4 3" xfId="25601" xr:uid="{00000000-0005-0000-0000-0000E2630000}"/>
    <cellStyle name="Normal 311 3 5" xfId="25602" xr:uid="{00000000-0005-0000-0000-0000E3630000}"/>
    <cellStyle name="Normal 311 3 5 2" xfId="25603" xr:uid="{00000000-0005-0000-0000-0000E4630000}"/>
    <cellStyle name="Normal 311 3 5 2 2" xfId="25604" xr:uid="{00000000-0005-0000-0000-0000E5630000}"/>
    <cellStyle name="Normal 311 3 5 3" xfId="25605" xr:uid="{00000000-0005-0000-0000-0000E6630000}"/>
    <cellStyle name="Normal 311 3 6" xfId="25606" xr:uid="{00000000-0005-0000-0000-0000E7630000}"/>
    <cellStyle name="Normal 311 4" xfId="25607" xr:uid="{00000000-0005-0000-0000-0000E8630000}"/>
    <cellStyle name="Normal 311 4 2" xfId="25608" xr:uid="{00000000-0005-0000-0000-0000E9630000}"/>
    <cellStyle name="Normal 311 4 2 2" xfId="25609" xr:uid="{00000000-0005-0000-0000-0000EA630000}"/>
    <cellStyle name="Normal 311 4 3" xfId="25610" xr:uid="{00000000-0005-0000-0000-0000EB630000}"/>
    <cellStyle name="Normal 311 5" xfId="25611" xr:uid="{00000000-0005-0000-0000-0000EC630000}"/>
    <cellStyle name="Normal 311 5 2" xfId="25612" xr:uid="{00000000-0005-0000-0000-0000ED630000}"/>
    <cellStyle name="Normal 311 5 2 2" xfId="25613" xr:uid="{00000000-0005-0000-0000-0000EE630000}"/>
    <cellStyle name="Normal 311 5 3" xfId="25614" xr:uid="{00000000-0005-0000-0000-0000EF630000}"/>
    <cellStyle name="Normal 311 6" xfId="25615" xr:uid="{00000000-0005-0000-0000-0000F0630000}"/>
    <cellStyle name="Normal 311 6 2" xfId="25616" xr:uid="{00000000-0005-0000-0000-0000F1630000}"/>
    <cellStyle name="Normal 311 6 2 2" xfId="25617" xr:uid="{00000000-0005-0000-0000-0000F2630000}"/>
    <cellStyle name="Normal 311 6 3" xfId="25618" xr:uid="{00000000-0005-0000-0000-0000F3630000}"/>
    <cellStyle name="Normal 311 7" xfId="25619" xr:uid="{00000000-0005-0000-0000-0000F4630000}"/>
    <cellStyle name="Normal 312" xfId="25620" xr:uid="{00000000-0005-0000-0000-0000F5630000}"/>
    <cellStyle name="Normal 312 2" xfId="25621" xr:uid="{00000000-0005-0000-0000-0000F6630000}"/>
    <cellStyle name="Normal 312 2 2" xfId="25622" xr:uid="{00000000-0005-0000-0000-0000F7630000}"/>
    <cellStyle name="Normal 312 2 2 2" xfId="25623" xr:uid="{00000000-0005-0000-0000-0000F8630000}"/>
    <cellStyle name="Normal 312 2 3" xfId="25624" xr:uid="{00000000-0005-0000-0000-0000F9630000}"/>
    <cellStyle name="Normal 312 2 3 2" xfId="25625" xr:uid="{00000000-0005-0000-0000-0000FA630000}"/>
    <cellStyle name="Normal 312 2 3 2 2" xfId="25626" xr:uid="{00000000-0005-0000-0000-0000FB630000}"/>
    <cellStyle name="Normal 312 2 3 3" xfId="25627" xr:uid="{00000000-0005-0000-0000-0000FC630000}"/>
    <cellStyle name="Normal 312 2 4" xfId="25628" xr:uid="{00000000-0005-0000-0000-0000FD630000}"/>
    <cellStyle name="Normal 312 2 4 2" xfId="25629" xr:uid="{00000000-0005-0000-0000-0000FE630000}"/>
    <cellStyle name="Normal 312 2 4 2 2" xfId="25630" xr:uid="{00000000-0005-0000-0000-0000FF630000}"/>
    <cellStyle name="Normal 312 2 4 3" xfId="25631" xr:uid="{00000000-0005-0000-0000-000000640000}"/>
    <cellStyle name="Normal 312 2 5" xfId="25632" xr:uid="{00000000-0005-0000-0000-000001640000}"/>
    <cellStyle name="Normal 312 3" xfId="25633" xr:uid="{00000000-0005-0000-0000-000002640000}"/>
    <cellStyle name="Normal 312 3 2" xfId="25634" xr:uid="{00000000-0005-0000-0000-000003640000}"/>
    <cellStyle name="Normal 312 3 2 2" xfId="25635" xr:uid="{00000000-0005-0000-0000-000004640000}"/>
    <cellStyle name="Normal 312 3 2 2 2" xfId="25636" xr:uid="{00000000-0005-0000-0000-000005640000}"/>
    <cellStyle name="Normal 312 3 2 3" xfId="25637" xr:uid="{00000000-0005-0000-0000-000006640000}"/>
    <cellStyle name="Normal 312 3 2 3 2" xfId="25638" xr:uid="{00000000-0005-0000-0000-000007640000}"/>
    <cellStyle name="Normal 312 3 2 3 2 2" xfId="25639" xr:uid="{00000000-0005-0000-0000-000008640000}"/>
    <cellStyle name="Normal 312 3 2 3 3" xfId="25640" xr:uid="{00000000-0005-0000-0000-000009640000}"/>
    <cellStyle name="Normal 312 3 2 4" xfId="25641" xr:uid="{00000000-0005-0000-0000-00000A640000}"/>
    <cellStyle name="Normal 312 3 3" xfId="25642" xr:uid="{00000000-0005-0000-0000-00000B640000}"/>
    <cellStyle name="Normal 312 3 3 2" xfId="25643" xr:uid="{00000000-0005-0000-0000-00000C640000}"/>
    <cellStyle name="Normal 312 3 3 2 2" xfId="25644" xr:uid="{00000000-0005-0000-0000-00000D640000}"/>
    <cellStyle name="Normal 312 3 3 3" xfId="25645" xr:uid="{00000000-0005-0000-0000-00000E640000}"/>
    <cellStyle name="Normal 312 3 4" xfId="25646" xr:uid="{00000000-0005-0000-0000-00000F640000}"/>
    <cellStyle name="Normal 312 3 4 2" xfId="25647" xr:uid="{00000000-0005-0000-0000-000010640000}"/>
    <cellStyle name="Normal 312 3 4 2 2" xfId="25648" xr:uid="{00000000-0005-0000-0000-000011640000}"/>
    <cellStyle name="Normal 312 3 4 3" xfId="25649" xr:uid="{00000000-0005-0000-0000-000012640000}"/>
    <cellStyle name="Normal 312 3 5" xfId="25650" xr:uid="{00000000-0005-0000-0000-000013640000}"/>
    <cellStyle name="Normal 312 3 5 2" xfId="25651" xr:uid="{00000000-0005-0000-0000-000014640000}"/>
    <cellStyle name="Normal 312 3 5 2 2" xfId="25652" xr:uid="{00000000-0005-0000-0000-000015640000}"/>
    <cellStyle name="Normal 312 3 5 3" xfId="25653" xr:uid="{00000000-0005-0000-0000-000016640000}"/>
    <cellStyle name="Normal 312 3 6" xfId="25654" xr:uid="{00000000-0005-0000-0000-000017640000}"/>
    <cellStyle name="Normal 312 4" xfId="25655" xr:uid="{00000000-0005-0000-0000-000018640000}"/>
    <cellStyle name="Normal 312 4 2" xfId="25656" xr:uid="{00000000-0005-0000-0000-000019640000}"/>
    <cellStyle name="Normal 312 4 2 2" xfId="25657" xr:uid="{00000000-0005-0000-0000-00001A640000}"/>
    <cellStyle name="Normal 312 4 3" xfId="25658" xr:uid="{00000000-0005-0000-0000-00001B640000}"/>
    <cellStyle name="Normal 312 5" xfId="25659" xr:uid="{00000000-0005-0000-0000-00001C640000}"/>
    <cellStyle name="Normal 312 5 2" xfId="25660" xr:uid="{00000000-0005-0000-0000-00001D640000}"/>
    <cellStyle name="Normal 312 5 2 2" xfId="25661" xr:uid="{00000000-0005-0000-0000-00001E640000}"/>
    <cellStyle name="Normal 312 5 3" xfId="25662" xr:uid="{00000000-0005-0000-0000-00001F640000}"/>
    <cellStyle name="Normal 312 6" xfId="25663" xr:uid="{00000000-0005-0000-0000-000020640000}"/>
    <cellStyle name="Normal 312 6 2" xfId="25664" xr:uid="{00000000-0005-0000-0000-000021640000}"/>
    <cellStyle name="Normal 312 6 2 2" xfId="25665" xr:uid="{00000000-0005-0000-0000-000022640000}"/>
    <cellStyle name="Normal 312 6 3" xfId="25666" xr:uid="{00000000-0005-0000-0000-000023640000}"/>
    <cellStyle name="Normal 312 7" xfId="25667" xr:uid="{00000000-0005-0000-0000-000024640000}"/>
    <cellStyle name="Normal 313" xfId="25668" xr:uid="{00000000-0005-0000-0000-000025640000}"/>
    <cellStyle name="Normal 313 2" xfId="25669" xr:uid="{00000000-0005-0000-0000-000026640000}"/>
    <cellStyle name="Normal 313 2 2" xfId="25670" xr:uid="{00000000-0005-0000-0000-000027640000}"/>
    <cellStyle name="Normal 313 2 2 2" xfId="25671" xr:uid="{00000000-0005-0000-0000-000028640000}"/>
    <cellStyle name="Normal 313 2 3" xfId="25672" xr:uid="{00000000-0005-0000-0000-000029640000}"/>
    <cellStyle name="Normal 313 2 3 2" xfId="25673" xr:uid="{00000000-0005-0000-0000-00002A640000}"/>
    <cellStyle name="Normal 313 2 3 2 2" xfId="25674" xr:uid="{00000000-0005-0000-0000-00002B640000}"/>
    <cellStyle name="Normal 313 2 3 3" xfId="25675" xr:uid="{00000000-0005-0000-0000-00002C640000}"/>
    <cellStyle name="Normal 313 2 4" xfId="25676" xr:uid="{00000000-0005-0000-0000-00002D640000}"/>
    <cellStyle name="Normal 313 2 4 2" xfId="25677" xr:uid="{00000000-0005-0000-0000-00002E640000}"/>
    <cellStyle name="Normal 313 2 4 2 2" xfId="25678" xr:uid="{00000000-0005-0000-0000-00002F640000}"/>
    <cellStyle name="Normal 313 2 4 3" xfId="25679" xr:uid="{00000000-0005-0000-0000-000030640000}"/>
    <cellStyle name="Normal 313 2 5" xfId="25680" xr:uid="{00000000-0005-0000-0000-000031640000}"/>
    <cellStyle name="Normal 313 3" xfId="25681" xr:uid="{00000000-0005-0000-0000-000032640000}"/>
    <cellStyle name="Normal 313 3 2" xfId="25682" xr:uid="{00000000-0005-0000-0000-000033640000}"/>
    <cellStyle name="Normal 313 3 2 2" xfId="25683" xr:uid="{00000000-0005-0000-0000-000034640000}"/>
    <cellStyle name="Normal 313 3 2 2 2" xfId="25684" xr:uid="{00000000-0005-0000-0000-000035640000}"/>
    <cellStyle name="Normal 313 3 2 3" xfId="25685" xr:uid="{00000000-0005-0000-0000-000036640000}"/>
    <cellStyle name="Normal 313 3 2 3 2" xfId="25686" xr:uid="{00000000-0005-0000-0000-000037640000}"/>
    <cellStyle name="Normal 313 3 2 3 2 2" xfId="25687" xr:uid="{00000000-0005-0000-0000-000038640000}"/>
    <cellStyle name="Normal 313 3 2 3 3" xfId="25688" xr:uid="{00000000-0005-0000-0000-000039640000}"/>
    <cellStyle name="Normal 313 3 2 4" xfId="25689" xr:uid="{00000000-0005-0000-0000-00003A640000}"/>
    <cellStyle name="Normal 313 3 3" xfId="25690" xr:uid="{00000000-0005-0000-0000-00003B640000}"/>
    <cellStyle name="Normal 313 3 3 2" xfId="25691" xr:uid="{00000000-0005-0000-0000-00003C640000}"/>
    <cellStyle name="Normal 313 3 3 2 2" xfId="25692" xr:uid="{00000000-0005-0000-0000-00003D640000}"/>
    <cellStyle name="Normal 313 3 3 3" xfId="25693" xr:uid="{00000000-0005-0000-0000-00003E640000}"/>
    <cellStyle name="Normal 313 3 4" xfId="25694" xr:uid="{00000000-0005-0000-0000-00003F640000}"/>
    <cellStyle name="Normal 313 3 4 2" xfId="25695" xr:uid="{00000000-0005-0000-0000-000040640000}"/>
    <cellStyle name="Normal 313 3 4 2 2" xfId="25696" xr:uid="{00000000-0005-0000-0000-000041640000}"/>
    <cellStyle name="Normal 313 3 4 3" xfId="25697" xr:uid="{00000000-0005-0000-0000-000042640000}"/>
    <cellStyle name="Normal 313 3 5" xfId="25698" xr:uid="{00000000-0005-0000-0000-000043640000}"/>
    <cellStyle name="Normal 313 3 5 2" xfId="25699" xr:uid="{00000000-0005-0000-0000-000044640000}"/>
    <cellStyle name="Normal 313 3 5 2 2" xfId="25700" xr:uid="{00000000-0005-0000-0000-000045640000}"/>
    <cellStyle name="Normal 313 3 5 3" xfId="25701" xr:uid="{00000000-0005-0000-0000-000046640000}"/>
    <cellStyle name="Normal 313 3 6" xfId="25702" xr:uid="{00000000-0005-0000-0000-000047640000}"/>
    <cellStyle name="Normal 313 4" xfId="25703" xr:uid="{00000000-0005-0000-0000-000048640000}"/>
    <cellStyle name="Normal 313 4 2" xfId="25704" xr:uid="{00000000-0005-0000-0000-000049640000}"/>
    <cellStyle name="Normal 313 4 2 2" xfId="25705" xr:uid="{00000000-0005-0000-0000-00004A640000}"/>
    <cellStyle name="Normal 313 4 3" xfId="25706" xr:uid="{00000000-0005-0000-0000-00004B640000}"/>
    <cellStyle name="Normal 313 5" xfId="25707" xr:uid="{00000000-0005-0000-0000-00004C640000}"/>
    <cellStyle name="Normal 313 5 2" xfId="25708" xr:uid="{00000000-0005-0000-0000-00004D640000}"/>
    <cellStyle name="Normal 313 5 2 2" xfId="25709" xr:uid="{00000000-0005-0000-0000-00004E640000}"/>
    <cellStyle name="Normal 313 5 3" xfId="25710" xr:uid="{00000000-0005-0000-0000-00004F640000}"/>
    <cellStyle name="Normal 313 6" xfId="25711" xr:uid="{00000000-0005-0000-0000-000050640000}"/>
    <cellStyle name="Normal 313 6 2" xfId="25712" xr:uid="{00000000-0005-0000-0000-000051640000}"/>
    <cellStyle name="Normal 313 6 2 2" xfId="25713" xr:uid="{00000000-0005-0000-0000-000052640000}"/>
    <cellStyle name="Normal 313 6 3" xfId="25714" xr:uid="{00000000-0005-0000-0000-000053640000}"/>
    <cellStyle name="Normal 313 7" xfId="25715" xr:uid="{00000000-0005-0000-0000-000054640000}"/>
    <cellStyle name="Normal 314" xfId="25716" xr:uid="{00000000-0005-0000-0000-000055640000}"/>
    <cellStyle name="Normal 314 2" xfId="25717" xr:uid="{00000000-0005-0000-0000-000056640000}"/>
    <cellStyle name="Normal 314 2 2" xfId="25718" xr:uid="{00000000-0005-0000-0000-000057640000}"/>
    <cellStyle name="Normal 314 2 2 2" xfId="25719" xr:uid="{00000000-0005-0000-0000-000058640000}"/>
    <cellStyle name="Normal 314 2 3" xfId="25720" xr:uid="{00000000-0005-0000-0000-000059640000}"/>
    <cellStyle name="Normal 314 2 3 2" xfId="25721" xr:uid="{00000000-0005-0000-0000-00005A640000}"/>
    <cellStyle name="Normal 314 2 3 2 2" xfId="25722" xr:uid="{00000000-0005-0000-0000-00005B640000}"/>
    <cellStyle name="Normal 314 2 3 3" xfId="25723" xr:uid="{00000000-0005-0000-0000-00005C640000}"/>
    <cellStyle name="Normal 314 2 4" xfId="25724" xr:uid="{00000000-0005-0000-0000-00005D640000}"/>
    <cellStyle name="Normal 314 2 4 2" xfId="25725" xr:uid="{00000000-0005-0000-0000-00005E640000}"/>
    <cellStyle name="Normal 314 2 4 2 2" xfId="25726" xr:uid="{00000000-0005-0000-0000-00005F640000}"/>
    <cellStyle name="Normal 314 2 4 3" xfId="25727" xr:uid="{00000000-0005-0000-0000-000060640000}"/>
    <cellStyle name="Normal 314 2 5" xfId="25728" xr:uid="{00000000-0005-0000-0000-000061640000}"/>
    <cellStyle name="Normal 314 3" xfId="25729" xr:uid="{00000000-0005-0000-0000-000062640000}"/>
    <cellStyle name="Normal 314 3 2" xfId="25730" xr:uid="{00000000-0005-0000-0000-000063640000}"/>
    <cellStyle name="Normal 314 3 2 2" xfId="25731" xr:uid="{00000000-0005-0000-0000-000064640000}"/>
    <cellStyle name="Normal 314 3 2 2 2" xfId="25732" xr:uid="{00000000-0005-0000-0000-000065640000}"/>
    <cellStyle name="Normal 314 3 2 3" xfId="25733" xr:uid="{00000000-0005-0000-0000-000066640000}"/>
    <cellStyle name="Normal 314 3 2 3 2" xfId="25734" xr:uid="{00000000-0005-0000-0000-000067640000}"/>
    <cellStyle name="Normal 314 3 2 3 2 2" xfId="25735" xr:uid="{00000000-0005-0000-0000-000068640000}"/>
    <cellStyle name="Normal 314 3 2 3 3" xfId="25736" xr:uid="{00000000-0005-0000-0000-000069640000}"/>
    <cellStyle name="Normal 314 3 2 4" xfId="25737" xr:uid="{00000000-0005-0000-0000-00006A640000}"/>
    <cellStyle name="Normal 314 3 3" xfId="25738" xr:uid="{00000000-0005-0000-0000-00006B640000}"/>
    <cellStyle name="Normal 314 3 3 2" xfId="25739" xr:uid="{00000000-0005-0000-0000-00006C640000}"/>
    <cellStyle name="Normal 314 3 3 2 2" xfId="25740" xr:uid="{00000000-0005-0000-0000-00006D640000}"/>
    <cellStyle name="Normal 314 3 3 3" xfId="25741" xr:uid="{00000000-0005-0000-0000-00006E640000}"/>
    <cellStyle name="Normal 314 3 4" xfId="25742" xr:uid="{00000000-0005-0000-0000-00006F640000}"/>
    <cellStyle name="Normal 314 3 4 2" xfId="25743" xr:uid="{00000000-0005-0000-0000-000070640000}"/>
    <cellStyle name="Normal 314 3 4 2 2" xfId="25744" xr:uid="{00000000-0005-0000-0000-000071640000}"/>
    <cellStyle name="Normal 314 3 4 3" xfId="25745" xr:uid="{00000000-0005-0000-0000-000072640000}"/>
    <cellStyle name="Normal 314 3 5" xfId="25746" xr:uid="{00000000-0005-0000-0000-000073640000}"/>
    <cellStyle name="Normal 314 3 5 2" xfId="25747" xr:uid="{00000000-0005-0000-0000-000074640000}"/>
    <cellStyle name="Normal 314 3 5 2 2" xfId="25748" xr:uid="{00000000-0005-0000-0000-000075640000}"/>
    <cellStyle name="Normal 314 3 5 3" xfId="25749" xr:uid="{00000000-0005-0000-0000-000076640000}"/>
    <cellStyle name="Normal 314 3 6" xfId="25750" xr:uid="{00000000-0005-0000-0000-000077640000}"/>
    <cellStyle name="Normal 314 4" xfId="25751" xr:uid="{00000000-0005-0000-0000-000078640000}"/>
    <cellStyle name="Normal 314 4 2" xfId="25752" xr:uid="{00000000-0005-0000-0000-000079640000}"/>
    <cellStyle name="Normal 314 4 2 2" xfId="25753" xr:uid="{00000000-0005-0000-0000-00007A640000}"/>
    <cellStyle name="Normal 314 4 3" xfId="25754" xr:uid="{00000000-0005-0000-0000-00007B640000}"/>
    <cellStyle name="Normal 314 5" xfId="25755" xr:uid="{00000000-0005-0000-0000-00007C640000}"/>
    <cellStyle name="Normal 314 5 2" xfId="25756" xr:uid="{00000000-0005-0000-0000-00007D640000}"/>
    <cellStyle name="Normal 314 5 2 2" xfId="25757" xr:uid="{00000000-0005-0000-0000-00007E640000}"/>
    <cellStyle name="Normal 314 5 3" xfId="25758" xr:uid="{00000000-0005-0000-0000-00007F640000}"/>
    <cellStyle name="Normal 314 6" xfId="25759" xr:uid="{00000000-0005-0000-0000-000080640000}"/>
    <cellStyle name="Normal 314 6 2" xfId="25760" xr:uid="{00000000-0005-0000-0000-000081640000}"/>
    <cellStyle name="Normal 314 6 2 2" xfId="25761" xr:uid="{00000000-0005-0000-0000-000082640000}"/>
    <cellStyle name="Normal 314 6 3" xfId="25762" xr:uid="{00000000-0005-0000-0000-000083640000}"/>
    <cellStyle name="Normal 314 7" xfId="25763" xr:uid="{00000000-0005-0000-0000-000084640000}"/>
    <cellStyle name="Normal 315" xfId="25764" xr:uid="{00000000-0005-0000-0000-000085640000}"/>
    <cellStyle name="Normal 315 2" xfId="25765" xr:uid="{00000000-0005-0000-0000-000086640000}"/>
    <cellStyle name="Normal 315 2 2" xfId="25766" xr:uid="{00000000-0005-0000-0000-000087640000}"/>
    <cellStyle name="Normal 315 2 2 2" xfId="25767" xr:uid="{00000000-0005-0000-0000-000088640000}"/>
    <cellStyle name="Normal 315 2 3" xfId="25768" xr:uid="{00000000-0005-0000-0000-000089640000}"/>
    <cellStyle name="Normal 315 2 3 2" xfId="25769" xr:uid="{00000000-0005-0000-0000-00008A640000}"/>
    <cellStyle name="Normal 315 2 3 2 2" xfId="25770" xr:uid="{00000000-0005-0000-0000-00008B640000}"/>
    <cellStyle name="Normal 315 2 3 3" xfId="25771" xr:uid="{00000000-0005-0000-0000-00008C640000}"/>
    <cellStyle name="Normal 315 2 4" xfId="25772" xr:uid="{00000000-0005-0000-0000-00008D640000}"/>
    <cellStyle name="Normal 315 2 4 2" xfId="25773" xr:uid="{00000000-0005-0000-0000-00008E640000}"/>
    <cellStyle name="Normal 315 2 4 2 2" xfId="25774" xr:uid="{00000000-0005-0000-0000-00008F640000}"/>
    <cellStyle name="Normal 315 2 4 3" xfId="25775" xr:uid="{00000000-0005-0000-0000-000090640000}"/>
    <cellStyle name="Normal 315 2 5" xfId="25776" xr:uid="{00000000-0005-0000-0000-000091640000}"/>
    <cellStyle name="Normal 315 3" xfId="25777" xr:uid="{00000000-0005-0000-0000-000092640000}"/>
    <cellStyle name="Normal 315 3 2" xfId="25778" xr:uid="{00000000-0005-0000-0000-000093640000}"/>
    <cellStyle name="Normal 315 3 2 2" xfId="25779" xr:uid="{00000000-0005-0000-0000-000094640000}"/>
    <cellStyle name="Normal 315 3 2 2 2" xfId="25780" xr:uid="{00000000-0005-0000-0000-000095640000}"/>
    <cellStyle name="Normal 315 3 2 3" xfId="25781" xr:uid="{00000000-0005-0000-0000-000096640000}"/>
    <cellStyle name="Normal 315 3 2 3 2" xfId="25782" xr:uid="{00000000-0005-0000-0000-000097640000}"/>
    <cellStyle name="Normal 315 3 2 3 2 2" xfId="25783" xr:uid="{00000000-0005-0000-0000-000098640000}"/>
    <cellStyle name="Normal 315 3 2 3 3" xfId="25784" xr:uid="{00000000-0005-0000-0000-000099640000}"/>
    <cellStyle name="Normal 315 3 2 4" xfId="25785" xr:uid="{00000000-0005-0000-0000-00009A640000}"/>
    <cellStyle name="Normal 315 3 3" xfId="25786" xr:uid="{00000000-0005-0000-0000-00009B640000}"/>
    <cellStyle name="Normal 315 3 3 2" xfId="25787" xr:uid="{00000000-0005-0000-0000-00009C640000}"/>
    <cellStyle name="Normal 315 3 3 2 2" xfId="25788" xr:uid="{00000000-0005-0000-0000-00009D640000}"/>
    <cellStyle name="Normal 315 3 3 3" xfId="25789" xr:uid="{00000000-0005-0000-0000-00009E640000}"/>
    <cellStyle name="Normal 315 3 4" xfId="25790" xr:uid="{00000000-0005-0000-0000-00009F640000}"/>
    <cellStyle name="Normal 315 3 4 2" xfId="25791" xr:uid="{00000000-0005-0000-0000-0000A0640000}"/>
    <cellStyle name="Normal 315 3 4 2 2" xfId="25792" xr:uid="{00000000-0005-0000-0000-0000A1640000}"/>
    <cellStyle name="Normal 315 3 4 3" xfId="25793" xr:uid="{00000000-0005-0000-0000-0000A2640000}"/>
    <cellStyle name="Normal 315 3 5" xfId="25794" xr:uid="{00000000-0005-0000-0000-0000A3640000}"/>
    <cellStyle name="Normal 315 3 5 2" xfId="25795" xr:uid="{00000000-0005-0000-0000-0000A4640000}"/>
    <cellStyle name="Normal 315 3 5 2 2" xfId="25796" xr:uid="{00000000-0005-0000-0000-0000A5640000}"/>
    <cellStyle name="Normal 315 3 5 3" xfId="25797" xr:uid="{00000000-0005-0000-0000-0000A6640000}"/>
    <cellStyle name="Normal 315 3 6" xfId="25798" xr:uid="{00000000-0005-0000-0000-0000A7640000}"/>
    <cellStyle name="Normal 315 4" xfId="25799" xr:uid="{00000000-0005-0000-0000-0000A8640000}"/>
    <cellStyle name="Normal 315 4 2" xfId="25800" xr:uid="{00000000-0005-0000-0000-0000A9640000}"/>
    <cellStyle name="Normal 315 4 2 2" xfId="25801" xr:uid="{00000000-0005-0000-0000-0000AA640000}"/>
    <cellStyle name="Normal 315 4 3" xfId="25802" xr:uid="{00000000-0005-0000-0000-0000AB640000}"/>
    <cellStyle name="Normal 315 5" xfId="25803" xr:uid="{00000000-0005-0000-0000-0000AC640000}"/>
    <cellStyle name="Normal 315 5 2" xfId="25804" xr:uid="{00000000-0005-0000-0000-0000AD640000}"/>
    <cellStyle name="Normal 315 5 2 2" xfId="25805" xr:uid="{00000000-0005-0000-0000-0000AE640000}"/>
    <cellStyle name="Normal 315 5 3" xfId="25806" xr:uid="{00000000-0005-0000-0000-0000AF640000}"/>
    <cellStyle name="Normal 315 6" xfId="25807" xr:uid="{00000000-0005-0000-0000-0000B0640000}"/>
    <cellStyle name="Normal 315 6 2" xfId="25808" xr:uid="{00000000-0005-0000-0000-0000B1640000}"/>
    <cellStyle name="Normal 315 6 2 2" xfId="25809" xr:uid="{00000000-0005-0000-0000-0000B2640000}"/>
    <cellStyle name="Normal 315 6 3" xfId="25810" xr:uid="{00000000-0005-0000-0000-0000B3640000}"/>
    <cellStyle name="Normal 315 7" xfId="25811" xr:uid="{00000000-0005-0000-0000-0000B4640000}"/>
    <cellStyle name="Normal 316" xfId="25812" xr:uid="{00000000-0005-0000-0000-0000B5640000}"/>
    <cellStyle name="Normal 316 2" xfId="25813" xr:uid="{00000000-0005-0000-0000-0000B6640000}"/>
    <cellStyle name="Normal 316 2 2" xfId="25814" xr:uid="{00000000-0005-0000-0000-0000B7640000}"/>
    <cellStyle name="Normal 316 2 2 2" xfId="25815" xr:uid="{00000000-0005-0000-0000-0000B8640000}"/>
    <cellStyle name="Normal 316 2 3" xfId="25816" xr:uid="{00000000-0005-0000-0000-0000B9640000}"/>
    <cellStyle name="Normal 316 2 3 2" xfId="25817" xr:uid="{00000000-0005-0000-0000-0000BA640000}"/>
    <cellStyle name="Normal 316 2 3 2 2" xfId="25818" xr:uid="{00000000-0005-0000-0000-0000BB640000}"/>
    <cellStyle name="Normal 316 2 3 3" xfId="25819" xr:uid="{00000000-0005-0000-0000-0000BC640000}"/>
    <cellStyle name="Normal 316 2 4" xfId="25820" xr:uid="{00000000-0005-0000-0000-0000BD640000}"/>
    <cellStyle name="Normal 316 2 4 2" xfId="25821" xr:uid="{00000000-0005-0000-0000-0000BE640000}"/>
    <cellStyle name="Normal 316 2 4 2 2" xfId="25822" xr:uid="{00000000-0005-0000-0000-0000BF640000}"/>
    <cellStyle name="Normal 316 2 4 3" xfId="25823" xr:uid="{00000000-0005-0000-0000-0000C0640000}"/>
    <cellStyle name="Normal 316 2 5" xfId="25824" xr:uid="{00000000-0005-0000-0000-0000C1640000}"/>
    <cellStyle name="Normal 316 3" xfId="25825" xr:uid="{00000000-0005-0000-0000-0000C2640000}"/>
    <cellStyle name="Normal 316 3 2" xfId="25826" xr:uid="{00000000-0005-0000-0000-0000C3640000}"/>
    <cellStyle name="Normal 316 3 2 2" xfId="25827" xr:uid="{00000000-0005-0000-0000-0000C4640000}"/>
    <cellStyle name="Normal 316 3 2 2 2" xfId="25828" xr:uid="{00000000-0005-0000-0000-0000C5640000}"/>
    <cellStyle name="Normal 316 3 2 3" xfId="25829" xr:uid="{00000000-0005-0000-0000-0000C6640000}"/>
    <cellStyle name="Normal 316 3 2 3 2" xfId="25830" xr:uid="{00000000-0005-0000-0000-0000C7640000}"/>
    <cellStyle name="Normal 316 3 2 3 2 2" xfId="25831" xr:uid="{00000000-0005-0000-0000-0000C8640000}"/>
    <cellStyle name="Normal 316 3 2 3 3" xfId="25832" xr:uid="{00000000-0005-0000-0000-0000C9640000}"/>
    <cellStyle name="Normal 316 3 2 4" xfId="25833" xr:uid="{00000000-0005-0000-0000-0000CA640000}"/>
    <cellStyle name="Normal 316 3 3" xfId="25834" xr:uid="{00000000-0005-0000-0000-0000CB640000}"/>
    <cellStyle name="Normal 316 3 3 2" xfId="25835" xr:uid="{00000000-0005-0000-0000-0000CC640000}"/>
    <cellStyle name="Normal 316 3 3 2 2" xfId="25836" xr:uid="{00000000-0005-0000-0000-0000CD640000}"/>
    <cellStyle name="Normal 316 3 3 3" xfId="25837" xr:uid="{00000000-0005-0000-0000-0000CE640000}"/>
    <cellStyle name="Normal 316 3 4" xfId="25838" xr:uid="{00000000-0005-0000-0000-0000CF640000}"/>
    <cellStyle name="Normal 316 3 4 2" xfId="25839" xr:uid="{00000000-0005-0000-0000-0000D0640000}"/>
    <cellStyle name="Normal 316 3 4 2 2" xfId="25840" xr:uid="{00000000-0005-0000-0000-0000D1640000}"/>
    <cellStyle name="Normal 316 3 4 3" xfId="25841" xr:uid="{00000000-0005-0000-0000-0000D2640000}"/>
    <cellStyle name="Normal 316 3 5" xfId="25842" xr:uid="{00000000-0005-0000-0000-0000D3640000}"/>
    <cellStyle name="Normal 316 3 5 2" xfId="25843" xr:uid="{00000000-0005-0000-0000-0000D4640000}"/>
    <cellStyle name="Normal 316 3 5 2 2" xfId="25844" xr:uid="{00000000-0005-0000-0000-0000D5640000}"/>
    <cellStyle name="Normal 316 3 5 3" xfId="25845" xr:uid="{00000000-0005-0000-0000-0000D6640000}"/>
    <cellStyle name="Normal 316 3 6" xfId="25846" xr:uid="{00000000-0005-0000-0000-0000D7640000}"/>
    <cellStyle name="Normal 316 4" xfId="25847" xr:uid="{00000000-0005-0000-0000-0000D8640000}"/>
    <cellStyle name="Normal 316 4 2" xfId="25848" xr:uid="{00000000-0005-0000-0000-0000D9640000}"/>
    <cellStyle name="Normal 316 4 2 2" xfId="25849" xr:uid="{00000000-0005-0000-0000-0000DA640000}"/>
    <cellStyle name="Normal 316 4 3" xfId="25850" xr:uid="{00000000-0005-0000-0000-0000DB640000}"/>
    <cellStyle name="Normal 316 5" xfId="25851" xr:uid="{00000000-0005-0000-0000-0000DC640000}"/>
    <cellStyle name="Normal 316 5 2" xfId="25852" xr:uid="{00000000-0005-0000-0000-0000DD640000}"/>
    <cellStyle name="Normal 316 5 2 2" xfId="25853" xr:uid="{00000000-0005-0000-0000-0000DE640000}"/>
    <cellStyle name="Normal 316 5 3" xfId="25854" xr:uid="{00000000-0005-0000-0000-0000DF640000}"/>
    <cellStyle name="Normal 316 6" xfId="25855" xr:uid="{00000000-0005-0000-0000-0000E0640000}"/>
    <cellStyle name="Normal 316 6 2" xfId="25856" xr:uid="{00000000-0005-0000-0000-0000E1640000}"/>
    <cellStyle name="Normal 316 6 2 2" xfId="25857" xr:uid="{00000000-0005-0000-0000-0000E2640000}"/>
    <cellStyle name="Normal 316 6 3" xfId="25858" xr:uid="{00000000-0005-0000-0000-0000E3640000}"/>
    <cellStyle name="Normal 316 7" xfId="25859" xr:uid="{00000000-0005-0000-0000-0000E4640000}"/>
    <cellStyle name="Normal 317" xfId="25860" xr:uid="{00000000-0005-0000-0000-0000E5640000}"/>
    <cellStyle name="Normal 317 2" xfId="25861" xr:uid="{00000000-0005-0000-0000-0000E6640000}"/>
    <cellStyle name="Normal 317 2 2" xfId="25862" xr:uid="{00000000-0005-0000-0000-0000E7640000}"/>
    <cellStyle name="Normal 317 2 2 2" xfId="25863" xr:uid="{00000000-0005-0000-0000-0000E8640000}"/>
    <cellStyle name="Normal 317 2 3" xfId="25864" xr:uid="{00000000-0005-0000-0000-0000E9640000}"/>
    <cellStyle name="Normal 317 2 3 2" xfId="25865" xr:uid="{00000000-0005-0000-0000-0000EA640000}"/>
    <cellStyle name="Normal 317 2 3 2 2" xfId="25866" xr:uid="{00000000-0005-0000-0000-0000EB640000}"/>
    <cellStyle name="Normal 317 2 3 3" xfId="25867" xr:uid="{00000000-0005-0000-0000-0000EC640000}"/>
    <cellStyle name="Normal 317 2 4" xfId="25868" xr:uid="{00000000-0005-0000-0000-0000ED640000}"/>
    <cellStyle name="Normal 317 2 4 2" xfId="25869" xr:uid="{00000000-0005-0000-0000-0000EE640000}"/>
    <cellStyle name="Normal 317 2 4 2 2" xfId="25870" xr:uid="{00000000-0005-0000-0000-0000EF640000}"/>
    <cellStyle name="Normal 317 2 4 3" xfId="25871" xr:uid="{00000000-0005-0000-0000-0000F0640000}"/>
    <cellStyle name="Normal 317 2 5" xfId="25872" xr:uid="{00000000-0005-0000-0000-0000F1640000}"/>
    <cellStyle name="Normal 317 3" xfId="25873" xr:uid="{00000000-0005-0000-0000-0000F2640000}"/>
    <cellStyle name="Normal 317 3 2" xfId="25874" xr:uid="{00000000-0005-0000-0000-0000F3640000}"/>
    <cellStyle name="Normal 317 3 2 2" xfId="25875" xr:uid="{00000000-0005-0000-0000-0000F4640000}"/>
    <cellStyle name="Normal 317 3 2 2 2" xfId="25876" xr:uid="{00000000-0005-0000-0000-0000F5640000}"/>
    <cellStyle name="Normal 317 3 2 3" xfId="25877" xr:uid="{00000000-0005-0000-0000-0000F6640000}"/>
    <cellStyle name="Normal 317 3 2 3 2" xfId="25878" xr:uid="{00000000-0005-0000-0000-0000F7640000}"/>
    <cellStyle name="Normal 317 3 2 3 2 2" xfId="25879" xr:uid="{00000000-0005-0000-0000-0000F8640000}"/>
    <cellStyle name="Normal 317 3 2 3 3" xfId="25880" xr:uid="{00000000-0005-0000-0000-0000F9640000}"/>
    <cellStyle name="Normal 317 3 2 4" xfId="25881" xr:uid="{00000000-0005-0000-0000-0000FA640000}"/>
    <cellStyle name="Normal 317 3 3" xfId="25882" xr:uid="{00000000-0005-0000-0000-0000FB640000}"/>
    <cellStyle name="Normal 317 3 3 2" xfId="25883" xr:uid="{00000000-0005-0000-0000-0000FC640000}"/>
    <cellStyle name="Normal 317 3 3 2 2" xfId="25884" xr:uid="{00000000-0005-0000-0000-0000FD640000}"/>
    <cellStyle name="Normal 317 3 3 3" xfId="25885" xr:uid="{00000000-0005-0000-0000-0000FE640000}"/>
    <cellStyle name="Normal 317 3 4" xfId="25886" xr:uid="{00000000-0005-0000-0000-0000FF640000}"/>
    <cellStyle name="Normal 317 3 4 2" xfId="25887" xr:uid="{00000000-0005-0000-0000-000000650000}"/>
    <cellStyle name="Normal 317 3 4 2 2" xfId="25888" xr:uid="{00000000-0005-0000-0000-000001650000}"/>
    <cellStyle name="Normal 317 3 4 3" xfId="25889" xr:uid="{00000000-0005-0000-0000-000002650000}"/>
    <cellStyle name="Normal 317 3 5" xfId="25890" xr:uid="{00000000-0005-0000-0000-000003650000}"/>
    <cellStyle name="Normal 317 3 5 2" xfId="25891" xr:uid="{00000000-0005-0000-0000-000004650000}"/>
    <cellStyle name="Normal 317 3 5 2 2" xfId="25892" xr:uid="{00000000-0005-0000-0000-000005650000}"/>
    <cellStyle name="Normal 317 3 5 3" xfId="25893" xr:uid="{00000000-0005-0000-0000-000006650000}"/>
    <cellStyle name="Normal 317 3 6" xfId="25894" xr:uid="{00000000-0005-0000-0000-000007650000}"/>
    <cellStyle name="Normal 317 4" xfId="25895" xr:uid="{00000000-0005-0000-0000-000008650000}"/>
    <cellStyle name="Normal 317 4 2" xfId="25896" xr:uid="{00000000-0005-0000-0000-000009650000}"/>
    <cellStyle name="Normal 317 4 2 2" xfId="25897" xr:uid="{00000000-0005-0000-0000-00000A650000}"/>
    <cellStyle name="Normal 317 4 3" xfId="25898" xr:uid="{00000000-0005-0000-0000-00000B650000}"/>
    <cellStyle name="Normal 317 5" xfId="25899" xr:uid="{00000000-0005-0000-0000-00000C650000}"/>
    <cellStyle name="Normal 317 5 2" xfId="25900" xr:uid="{00000000-0005-0000-0000-00000D650000}"/>
    <cellStyle name="Normal 317 5 2 2" xfId="25901" xr:uid="{00000000-0005-0000-0000-00000E650000}"/>
    <cellStyle name="Normal 317 5 3" xfId="25902" xr:uid="{00000000-0005-0000-0000-00000F650000}"/>
    <cellStyle name="Normal 317 6" xfId="25903" xr:uid="{00000000-0005-0000-0000-000010650000}"/>
    <cellStyle name="Normal 317 6 2" xfId="25904" xr:uid="{00000000-0005-0000-0000-000011650000}"/>
    <cellStyle name="Normal 317 6 2 2" xfId="25905" xr:uid="{00000000-0005-0000-0000-000012650000}"/>
    <cellStyle name="Normal 317 6 3" xfId="25906" xr:uid="{00000000-0005-0000-0000-000013650000}"/>
    <cellStyle name="Normal 317 7" xfId="25907" xr:uid="{00000000-0005-0000-0000-000014650000}"/>
    <cellStyle name="Normal 318" xfId="25908" xr:uid="{00000000-0005-0000-0000-000015650000}"/>
    <cellStyle name="Normal 318 2" xfId="25909" xr:uid="{00000000-0005-0000-0000-000016650000}"/>
    <cellStyle name="Normal 318 2 2" xfId="25910" xr:uid="{00000000-0005-0000-0000-000017650000}"/>
    <cellStyle name="Normal 318 2 2 2" xfId="25911" xr:uid="{00000000-0005-0000-0000-000018650000}"/>
    <cellStyle name="Normal 318 2 3" xfId="25912" xr:uid="{00000000-0005-0000-0000-000019650000}"/>
    <cellStyle name="Normal 318 2 3 2" xfId="25913" xr:uid="{00000000-0005-0000-0000-00001A650000}"/>
    <cellStyle name="Normal 318 2 3 2 2" xfId="25914" xr:uid="{00000000-0005-0000-0000-00001B650000}"/>
    <cellStyle name="Normal 318 2 3 3" xfId="25915" xr:uid="{00000000-0005-0000-0000-00001C650000}"/>
    <cellStyle name="Normal 318 2 4" xfId="25916" xr:uid="{00000000-0005-0000-0000-00001D650000}"/>
    <cellStyle name="Normal 318 2 4 2" xfId="25917" xr:uid="{00000000-0005-0000-0000-00001E650000}"/>
    <cellStyle name="Normal 318 2 4 2 2" xfId="25918" xr:uid="{00000000-0005-0000-0000-00001F650000}"/>
    <cellStyle name="Normal 318 2 4 3" xfId="25919" xr:uid="{00000000-0005-0000-0000-000020650000}"/>
    <cellStyle name="Normal 318 2 5" xfId="25920" xr:uid="{00000000-0005-0000-0000-000021650000}"/>
    <cellStyle name="Normal 318 3" xfId="25921" xr:uid="{00000000-0005-0000-0000-000022650000}"/>
    <cellStyle name="Normal 318 3 2" xfId="25922" xr:uid="{00000000-0005-0000-0000-000023650000}"/>
    <cellStyle name="Normal 318 3 2 2" xfId="25923" xr:uid="{00000000-0005-0000-0000-000024650000}"/>
    <cellStyle name="Normal 318 3 2 2 2" xfId="25924" xr:uid="{00000000-0005-0000-0000-000025650000}"/>
    <cellStyle name="Normal 318 3 2 3" xfId="25925" xr:uid="{00000000-0005-0000-0000-000026650000}"/>
    <cellStyle name="Normal 318 3 2 3 2" xfId="25926" xr:uid="{00000000-0005-0000-0000-000027650000}"/>
    <cellStyle name="Normal 318 3 2 3 2 2" xfId="25927" xr:uid="{00000000-0005-0000-0000-000028650000}"/>
    <cellStyle name="Normal 318 3 2 3 3" xfId="25928" xr:uid="{00000000-0005-0000-0000-000029650000}"/>
    <cellStyle name="Normal 318 3 2 4" xfId="25929" xr:uid="{00000000-0005-0000-0000-00002A650000}"/>
    <cellStyle name="Normal 318 3 3" xfId="25930" xr:uid="{00000000-0005-0000-0000-00002B650000}"/>
    <cellStyle name="Normal 318 3 3 2" xfId="25931" xr:uid="{00000000-0005-0000-0000-00002C650000}"/>
    <cellStyle name="Normal 318 3 3 2 2" xfId="25932" xr:uid="{00000000-0005-0000-0000-00002D650000}"/>
    <cellStyle name="Normal 318 3 3 3" xfId="25933" xr:uid="{00000000-0005-0000-0000-00002E650000}"/>
    <cellStyle name="Normal 318 3 4" xfId="25934" xr:uid="{00000000-0005-0000-0000-00002F650000}"/>
    <cellStyle name="Normal 318 3 4 2" xfId="25935" xr:uid="{00000000-0005-0000-0000-000030650000}"/>
    <cellStyle name="Normal 318 3 4 2 2" xfId="25936" xr:uid="{00000000-0005-0000-0000-000031650000}"/>
    <cellStyle name="Normal 318 3 4 3" xfId="25937" xr:uid="{00000000-0005-0000-0000-000032650000}"/>
    <cellStyle name="Normal 318 3 5" xfId="25938" xr:uid="{00000000-0005-0000-0000-000033650000}"/>
    <cellStyle name="Normal 318 3 5 2" xfId="25939" xr:uid="{00000000-0005-0000-0000-000034650000}"/>
    <cellStyle name="Normal 318 3 5 2 2" xfId="25940" xr:uid="{00000000-0005-0000-0000-000035650000}"/>
    <cellStyle name="Normal 318 3 5 3" xfId="25941" xr:uid="{00000000-0005-0000-0000-000036650000}"/>
    <cellStyle name="Normal 318 3 6" xfId="25942" xr:uid="{00000000-0005-0000-0000-000037650000}"/>
    <cellStyle name="Normal 318 4" xfId="25943" xr:uid="{00000000-0005-0000-0000-000038650000}"/>
    <cellStyle name="Normal 318 4 2" xfId="25944" xr:uid="{00000000-0005-0000-0000-000039650000}"/>
    <cellStyle name="Normal 318 4 2 2" xfId="25945" xr:uid="{00000000-0005-0000-0000-00003A650000}"/>
    <cellStyle name="Normal 318 4 3" xfId="25946" xr:uid="{00000000-0005-0000-0000-00003B650000}"/>
    <cellStyle name="Normal 318 5" xfId="25947" xr:uid="{00000000-0005-0000-0000-00003C650000}"/>
    <cellStyle name="Normal 318 5 2" xfId="25948" xr:uid="{00000000-0005-0000-0000-00003D650000}"/>
    <cellStyle name="Normal 318 5 2 2" xfId="25949" xr:uid="{00000000-0005-0000-0000-00003E650000}"/>
    <cellStyle name="Normal 318 5 3" xfId="25950" xr:uid="{00000000-0005-0000-0000-00003F650000}"/>
    <cellStyle name="Normal 318 6" xfId="25951" xr:uid="{00000000-0005-0000-0000-000040650000}"/>
    <cellStyle name="Normal 318 6 2" xfId="25952" xr:uid="{00000000-0005-0000-0000-000041650000}"/>
    <cellStyle name="Normal 318 6 2 2" xfId="25953" xr:uid="{00000000-0005-0000-0000-000042650000}"/>
    <cellStyle name="Normal 318 6 3" xfId="25954" xr:uid="{00000000-0005-0000-0000-000043650000}"/>
    <cellStyle name="Normal 318 7" xfId="25955" xr:uid="{00000000-0005-0000-0000-000044650000}"/>
    <cellStyle name="Normal 319" xfId="25956" xr:uid="{00000000-0005-0000-0000-000045650000}"/>
    <cellStyle name="Normal 319 2" xfId="25957" xr:uid="{00000000-0005-0000-0000-000046650000}"/>
    <cellStyle name="Normal 319 2 2" xfId="25958" xr:uid="{00000000-0005-0000-0000-000047650000}"/>
    <cellStyle name="Normal 319 2 2 2" xfId="25959" xr:uid="{00000000-0005-0000-0000-000048650000}"/>
    <cellStyle name="Normal 319 2 3" xfId="25960" xr:uid="{00000000-0005-0000-0000-000049650000}"/>
    <cellStyle name="Normal 319 2 3 2" xfId="25961" xr:uid="{00000000-0005-0000-0000-00004A650000}"/>
    <cellStyle name="Normal 319 2 3 2 2" xfId="25962" xr:uid="{00000000-0005-0000-0000-00004B650000}"/>
    <cellStyle name="Normal 319 2 3 3" xfId="25963" xr:uid="{00000000-0005-0000-0000-00004C650000}"/>
    <cellStyle name="Normal 319 2 4" xfId="25964" xr:uid="{00000000-0005-0000-0000-00004D650000}"/>
    <cellStyle name="Normal 319 2 4 2" xfId="25965" xr:uid="{00000000-0005-0000-0000-00004E650000}"/>
    <cellStyle name="Normal 319 2 4 2 2" xfId="25966" xr:uid="{00000000-0005-0000-0000-00004F650000}"/>
    <cellStyle name="Normal 319 2 4 3" xfId="25967" xr:uid="{00000000-0005-0000-0000-000050650000}"/>
    <cellStyle name="Normal 319 2 5" xfId="25968" xr:uid="{00000000-0005-0000-0000-000051650000}"/>
    <cellStyle name="Normal 319 3" xfId="25969" xr:uid="{00000000-0005-0000-0000-000052650000}"/>
    <cellStyle name="Normal 319 3 2" xfId="25970" xr:uid="{00000000-0005-0000-0000-000053650000}"/>
    <cellStyle name="Normal 319 3 2 2" xfId="25971" xr:uid="{00000000-0005-0000-0000-000054650000}"/>
    <cellStyle name="Normal 319 3 2 2 2" xfId="25972" xr:uid="{00000000-0005-0000-0000-000055650000}"/>
    <cellStyle name="Normal 319 3 2 3" xfId="25973" xr:uid="{00000000-0005-0000-0000-000056650000}"/>
    <cellStyle name="Normal 319 3 2 3 2" xfId="25974" xr:uid="{00000000-0005-0000-0000-000057650000}"/>
    <cellStyle name="Normal 319 3 2 3 2 2" xfId="25975" xr:uid="{00000000-0005-0000-0000-000058650000}"/>
    <cellStyle name="Normal 319 3 2 3 3" xfId="25976" xr:uid="{00000000-0005-0000-0000-000059650000}"/>
    <cellStyle name="Normal 319 3 2 4" xfId="25977" xr:uid="{00000000-0005-0000-0000-00005A650000}"/>
    <cellStyle name="Normal 319 3 3" xfId="25978" xr:uid="{00000000-0005-0000-0000-00005B650000}"/>
    <cellStyle name="Normal 319 3 3 2" xfId="25979" xr:uid="{00000000-0005-0000-0000-00005C650000}"/>
    <cellStyle name="Normal 319 3 3 2 2" xfId="25980" xr:uid="{00000000-0005-0000-0000-00005D650000}"/>
    <cellStyle name="Normal 319 3 3 3" xfId="25981" xr:uid="{00000000-0005-0000-0000-00005E650000}"/>
    <cellStyle name="Normal 319 3 4" xfId="25982" xr:uid="{00000000-0005-0000-0000-00005F650000}"/>
    <cellStyle name="Normal 319 3 4 2" xfId="25983" xr:uid="{00000000-0005-0000-0000-000060650000}"/>
    <cellStyle name="Normal 319 3 4 2 2" xfId="25984" xr:uid="{00000000-0005-0000-0000-000061650000}"/>
    <cellStyle name="Normal 319 3 4 3" xfId="25985" xr:uid="{00000000-0005-0000-0000-000062650000}"/>
    <cellStyle name="Normal 319 3 5" xfId="25986" xr:uid="{00000000-0005-0000-0000-000063650000}"/>
    <cellStyle name="Normal 319 3 5 2" xfId="25987" xr:uid="{00000000-0005-0000-0000-000064650000}"/>
    <cellStyle name="Normal 319 3 5 2 2" xfId="25988" xr:uid="{00000000-0005-0000-0000-000065650000}"/>
    <cellStyle name="Normal 319 3 5 3" xfId="25989" xr:uid="{00000000-0005-0000-0000-000066650000}"/>
    <cellStyle name="Normal 319 3 6" xfId="25990" xr:uid="{00000000-0005-0000-0000-000067650000}"/>
    <cellStyle name="Normal 319 4" xfId="25991" xr:uid="{00000000-0005-0000-0000-000068650000}"/>
    <cellStyle name="Normal 319 4 2" xfId="25992" xr:uid="{00000000-0005-0000-0000-000069650000}"/>
    <cellStyle name="Normal 319 4 2 2" xfId="25993" xr:uid="{00000000-0005-0000-0000-00006A650000}"/>
    <cellStyle name="Normal 319 4 3" xfId="25994" xr:uid="{00000000-0005-0000-0000-00006B650000}"/>
    <cellStyle name="Normal 319 5" xfId="25995" xr:uid="{00000000-0005-0000-0000-00006C650000}"/>
    <cellStyle name="Normal 319 5 2" xfId="25996" xr:uid="{00000000-0005-0000-0000-00006D650000}"/>
    <cellStyle name="Normal 319 5 2 2" xfId="25997" xr:uid="{00000000-0005-0000-0000-00006E650000}"/>
    <cellStyle name="Normal 319 5 3" xfId="25998" xr:uid="{00000000-0005-0000-0000-00006F650000}"/>
    <cellStyle name="Normal 319 6" xfId="25999" xr:uid="{00000000-0005-0000-0000-000070650000}"/>
    <cellStyle name="Normal 319 6 2" xfId="26000" xr:uid="{00000000-0005-0000-0000-000071650000}"/>
    <cellStyle name="Normal 319 6 2 2" xfId="26001" xr:uid="{00000000-0005-0000-0000-000072650000}"/>
    <cellStyle name="Normal 319 6 3" xfId="26002" xr:uid="{00000000-0005-0000-0000-000073650000}"/>
    <cellStyle name="Normal 319 7" xfId="26003" xr:uid="{00000000-0005-0000-0000-000074650000}"/>
    <cellStyle name="Normal 32" xfId="26004" xr:uid="{00000000-0005-0000-0000-000075650000}"/>
    <cellStyle name="Normal 32 2" xfId="26005" xr:uid="{00000000-0005-0000-0000-000076650000}"/>
    <cellStyle name="Normal 32 2 2" xfId="26006" xr:uid="{00000000-0005-0000-0000-000077650000}"/>
    <cellStyle name="Normal 32 2 2 2" xfId="26007" xr:uid="{00000000-0005-0000-0000-000078650000}"/>
    <cellStyle name="Normal 32 2 2 2 2" xfId="26008" xr:uid="{00000000-0005-0000-0000-000079650000}"/>
    <cellStyle name="Normal 32 2 2 3" xfId="26009" xr:uid="{00000000-0005-0000-0000-00007A650000}"/>
    <cellStyle name="Normal 32 2 2 3 2" xfId="26010" xr:uid="{00000000-0005-0000-0000-00007B650000}"/>
    <cellStyle name="Normal 32 2 2 3 2 2" xfId="26011" xr:uid="{00000000-0005-0000-0000-00007C650000}"/>
    <cellStyle name="Normal 32 2 2 3 3" xfId="26012" xr:uid="{00000000-0005-0000-0000-00007D650000}"/>
    <cellStyle name="Normal 32 2 2 4" xfId="26013" xr:uid="{00000000-0005-0000-0000-00007E650000}"/>
    <cellStyle name="Normal 32 2 2 4 2" xfId="26014" xr:uid="{00000000-0005-0000-0000-00007F650000}"/>
    <cellStyle name="Normal 32 2 2 4 2 2" xfId="26015" xr:uid="{00000000-0005-0000-0000-000080650000}"/>
    <cellStyle name="Normal 32 2 2 4 3" xfId="26016" xr:uid="{00000000-0005-0000-0000-000081650000}"/>
    <cellStyle name="Normal 32 2 2 5" xfId="26017" xr:uid="{00000000-0005-0000-0000-000082650000}"/>
    <cellStyle name="Normal 32 2 3" xfId="26018" xr:uid="{00000000-0005-0000-0000-000083650000}"/>
    <cellStyle name="Normal 32 2 3 2" xfId="26019" xr:uid="{00000000-0005-0000-0000-000084650000}"/>
    <cellStyle name="Normal 32 2 3 2 2" xfId="26020" xr:uid="{00000000-0005-0000-0000-000085650000}"/>
    <cellStyle name="Normal 32 2 3 3" xfId="26021" xr:uid="{00000000-0005-0000-0000-000086650000}"/>
    <cellStyle name="Normal 32 2 4" xfId="26022" xr:uid="{00000000-0005-0000-0000-000087650000}"/>
    <cellStyle name="Normal 32 2 4 2" xfId="26023" xr:uid="{00000000-0005-0000-0000-000088650000}"/>
    <cellStyle name="Normal 32 2 4 2 2" xfId="26024" xr:uid="{00000000-0005-0000-0000-000089650000}"/>
    <cellStyle name="Normal 32 2 4 3" xfId="26025" xr:uid="{00000000-0005-0000-0000-00008A650000}"/>
    <cellStyle name="Normal 32 2 5" xfId="26026" xr:uid="{00000000-0005-0000-0000-00008B650000}"/>
    <cellStyle name="Normal 32 2 5 2" xfId="26027" xr:uid="{00000000-0005-0000-0000-00008C650000}"/>
    <cellStyle name="Normal 32 2 5 2 2" xfId="26028" xr:uid="{00000000-0005-0000-0000-00008D650000}"/>
    <cellStyle name="Normal 32 2 5 3" xfId="26029" xr:uid="{00000000-0005-0000-0000-00008E650000}"/>
    <cellStyle name="Normal 32 2 6" xfId="26030" xr:uid="{00000000-0005-0000-0000-00008F650000}"/>
    <cellStyle name="Normal 32 3" xfId="26031" xr:uid="{00000000-0005-0000-0000-000090650000}"/>
    <cellStyle name="Normal 32 3 2" xfId="26032" xr:uid="{00000000-0005-0000-0000-000091650000}"/>
    <cellStyle name="Normal 32 3 2 2" xfId="26033" xr:uid="{00000000-0005-0000-0000-000092650000}"/>
    <cellStyle name="Normal 32 3 3" xfId="26034" xr:uid="{00000000-0005-0000-0000-000093650000}"/>
    <cellStyle name="Normal 32 3 3 2" xfId="26035" xr:uid="{00000000-0005-0000-0000-000094650000}"/>
    <cellStyle name="Normal 32 3 3 2 2" xfId="26036" xr:uid="{00000000-0005-0000-0000-000095650000}"/>
    <cellStyle name="Normal 32 3 3 3" xfId="26037" xr:uid="{00000000-0005-0000-0000-000096650000}"/>
    <cellStyle name="Normal 32 3 4" xfId="26038" xr:uid="{00000000-0005-0000-0000-000097650000}"/>
    <cellStyle name="Normal 32 3 4 2" xfId="26039" xr:uid="{00000000-0005-0000-0000-000098650000}"/>
    <cellStyle name="Normal 32 3 4 2 2" xfId="26040" xr:uid="{00000000-0005-0000-0000-000099650000}"/>
    <cellStyle name="Normal 32 3 4 3" xfId="26041" xr:uid="{00000000-0005-0000-0000-00009A650000}"/>
    <cellStyle name="Normal 32 3 5" xfId="26042" xr:uid="{00000000-0005-0000-0000-00009B650000}"/>
    <cellStyle name="Normal 32 4" xfId="26043" xr:uid="{00000000-0005-0000-0000-00009C650000}"/>
    <cellStyle name="Normal 32 4 2" xfId="26044" xr:uid="{00000000-0005-0000-0000-00009D650000}"/>
    <cellStyle name="Normal 32 4 2 2" xfId="26045" xr:uid="{00000000-0005-0000-0000-00009E650000}"/>
    <cellStyle name="Normal 32 4 3" xfId="26046" xr:uid="{00000000-0005-0000-0000-00009F650000}"/>
    <cellStyle name="Normal 32 5" xfId="26047" xr:uid="{00000000-0005-0000-0000-0000A0650000}"/>
    <cellStyle name="Normal 32 5 2" xfId="26048" xr:uid="{00000000-0005-0000-0000-0000A1650000}"/>
    <cellStyle name="Normal 32 5 2 2" xfId="26049" xr:uid="{00000000-0005-0000-0000-0000A2650000}"/>
    <cellStyle name="Normal 32 5 3" xfId="26050" xr:uid="{00000000-0005-0000-0000-0000A3650000}"/>
    <cellStyle name="Normal 32 6" xfId="26051" xr:uid="{00000000-0005-0000-0000-0000A4650000}"/>
    <cellStyle name="Normal 32 6 2" xfId="26052" xr:uid="{00000000-0005-0000-0000-0000A5650000}"/>
    <cellStyle name="Normal 32 6 2 2" xfId="26053" xr:uid="{00000000-0005-0000-0000-0000A6650000}"/>
    <cellStyle name="Normal 32 6 3" xfId="26054" xr:uid="{00000000-0005-0000-0000-0000A7650000}"/>
    <cellStyle name="Normal 32 7" xfId="26055" xr:uid="{00000000-0005-0000-0000-0000A8650000}"/>
    <cellStyle name="Normal 320" xfId="26056" xr:uid="{00000000-0005-0000-0000-0000A9650000}"/>
    <cellStyle name="Normal 320 2" xfId="26057" xr:uid="{00000000-0005-0000-0000-0000AA650000}"/>
    <cellStyle name="Normal 320 2 2" xfId="26058" xr:uid="{00000000-0005-0000-0000-0000AB650000}"/>
    <cellStyle name="Normal 320 2 2 2" xfId="26059" xr:uid="{00000000-0005-0000-0000-0000AC650000}"/>
    <cellStyle name="Normal 320 2 3" xfId="26060" xr:uid="{00000000-0005-0000-0000-0000AD650000}"/>
    <cellStyle name="Normal 320 2 3 2" xfId="26061" xr:uid="{00000000-0005-0000-0000-0000AE650000}"/>
    <cellStyle name="Normal 320 2 3 2 2" xfId="26062" xr:uid="{00000000-0005-0000-0000-0000AF650000}"/>
    <cellStyle name="Normal 320 2 3 3" xfId="26063" xr:uid="{00000000-0005-0000-0000-0000B0650000}"/>
    <cellStyle name="Normal 320 2 4" xfId="26064" xr:uid="{00000000-0005-0000-0000-0000B1650000}"/>
    <cellStyle name="Normal 320 2 4 2" xfId="26065" xr:uid="{00000000-0005-0000-0000-0000B2650000}"/>
    <cellStyle name="Normal 320 2 4 2 2" xfId="26066" xr:uid="{00000000-0005-0000-0000-0000B3650000}"/>
    <cellStyle name="Normal 320 2 4 3" xfId="26067" xr:uid="{00000000-0005-0000-0000-0000B4650000}"/>
    <cellStyle name="Normal 320 2 5" xfId="26068" xr:uid="{00000000-0005-0000-0000-0000B5650000}"/>
    <cellStyle name="Normal 320 3" xfId="26069" xr:uid="{00000000-0005-0000-0000-0000B6650000}"/>
    <cellStyle name="Normal 320 3 2" xfId="26070" xr:uid="{00000000-0005-0000-0000-0000B7650000}"/>
    <cellStyle name="Normal 320 3 2 2" xfId="26071" xr:uid="{00000000-0005-0000-0000-0000B8650000}"/>
    <cellStyle name="Normal 320 3 2 2 2" xfId="26072" xr:uid="{00000000-0005-0000-0000-0000B9650000}"/>
    <cellStyle name="Normal 320 3 2 3" xfId="26073" xr:uid="{00000000-0005-0000-0000-0000BA650000}"/>
    <cellStyle name="Normal 320 3 2 3 2" xfId="26074" xr:uid="{00000000-0005-0000-0000-0000BB650000}"/>
    <cellStyle name="Normal 320 3 2 3 2 2" xfId="26075" xr:uid="{00000000-0005-0000-0000-0000BC650000}"/>
    <cellStyle name="Normal 320 3 2 3 3" xfId="26076" xr:uid="{00000000-0005-0000-0000-0000BD650000}"/>
    <cellStyle name="Normal 320 3 2 4" xfId="26077" xr:uid="{00000000-0005-0000-0000-0000BE650000}"/>
    <cellStyle name="Normal 320 3 3" xfId="26078" xr:uid="{00000000-0005-0000-0000-0000BF650000}"/>
    <cellStyle name="Normal 320 3 3 2" xfId="26079" xr:uid="{00000000-0005-0000-0000-0000C0650000}"/>
    <cellStyle name="Normal 320 3 3 2 2" xfId="26080" xr:uid="{00000000-0005-0000-0000-0000C1650000}"/>
    <cellStyle name="Normal 320 3 3 3" xfId="26081" xr:uid="{00000000-0005-0000-0000-0000C2650000}"/>
    <cellStyle name="Normal 320 3 4" xfId="26082" xr:uid="{00000000-0005-0000-0000-0000C3650000}"/>
    <cellStyle name="Normal 320 3 4 2" xfId="26083" xr:uid="{00000000-0005-0000-0000-0000C4650000}"/>
    <cellStyle name="Normal 320 3 4 2 2" xfId="26084" xr:uid="{00000000-0005-0000-0000-0000C5650000}"/>
    <cellStyle name="Normal 320 3 4 3" xfId="26085" xr:uid="{00000000-0005-0000-0000-0000C6650000}"/>
    <cellStyle name="Normal 320 3 5" xfId="26086" xr:uid="{00000000-0005-0000-0000-0000C7650000}"/>
    <cellStyle name="Normal 320 3 5 2" xfId="26087" xr:uid="{00000000-0005-0000-0000-0000C8650000}"/>
    <cellStyle name="Normal 320 3 5 2 2" xfId="26088" xr:uid="{00000000-0005-0000-0000-0000C9650000}"/>
    <cellStyle name="Normal 320 3 5 3" xfId="26089" xr:uid="{00000000-0005-0000-0000-0000CA650000}"/>
    <cellStyle name="Normal 320 3 6" xfId="26090" xr:uid="{00000000-0005-0000-0000-0000CB650000}"/>
    <cellStyle name="Normal 320 4" xfId="26091" xr:uid="{00000000-0005-0000-0000-0000CC650000}"/>
    <cellStyle name="Normal 320 4 2" xfId="26092" xr:uid="{00000000-0005-0000-0000-0000CD650000}"/>
    <cellStyle name="Normal 320 4 2 2" xfId="26093" xr:uid="{00000000-0005-0000-0000-0000CE650000}"/>
    <cellStyle name="Normal 320 4 3" xfId="26094" xr:uid="{00000000-0005-0000-0000-0000CF650000}"/>
    <cellStyle name="Normal 320 5" xfId="26095" xr:uid="{00000000-0005-0000-0000-0000D0650000}"/>
    <cellStyle name="Normal 320 5 2" xfId="26096" xr:uid="{00000000-0005-0000-0000-0000D1650000}"/>
    <cellStyle name="Normal 320 5 2 2" xfId="26097" xr:uid="{00000000-0005-0000-0000-0000D2650000}"/>
    <cellStyle name="Normal 320 5 3" xfId="26098" xr:uid="{00000000-0005-0000-0000-0000D3650000}"/>
    <cellStyle name="Normal 320 6" xfId="26099" xr:uid="{00000000-0005-0000-0000-0000D4650000}"/>
    <cellStyle name="Normal 320 6 2" xfId="26100" xr:uid="{00000000-0005-0000-0000-0000D5650000}"/>
    <cellStyle name="Normal 320 6 2 2" xfId="26101" xr:uid="{00000000-0005-0000-0000-0000D6650000}"/>
    <cellStyle name="Normal 320 6 3" xfId="26102" xr:uid="{00000000-0005-0000-0000-0000D7650000}"/>
    <cellStyle name="Normal 320 7" xfId="26103" xr:uid="{00000000-0005-0000-0000-0000D8650000}"/>
    <cellStyle name="Normal 321" xfId="26104" xr:uid="{00000000-0005-0000-0000-0000D9650000}"/>
    <cellStyle name="Normal 321 2" xfId="26105" xr:uid="{00000000-0005-0000-0000-0000DA650000}"/>
    <cellStyle name="Normal 321 2 2" xfId="26106" xr:uid="{00000000-0005-0000-0000-0000DB650000}"/>
    <cellStyle name="Normal 321 2 2 2" xfId="26107" xr:uid="{00000000-0005-0000-0000-0000DC650000}"/>
    <cellStyle name="Normal 321 2 3" xfId="26108" xr:uid="{00000000-0005-0000-0000-0000DD650000}"/>
    <cellStyle name="Normal 321 2 3 2" xfId="26109" xr:uid="{00000000-0005-0000-0000-0000DE650000}"/>
    <cellStyle name="Normal 321 2 3 2 2" xfId="26110" xr:uid="{00000000-0005-0000-0000-0000DF650000}"/>
    <cellStyle name="Normal 321 2 3 3" xfId="26111" xr:uid="{00000000-0005-0000-0000-0000E0650000}"/>
    <cellStyle name="Normal 321 2 4" xfId="26112" xr:uid="{00000000-0005-0000-0000-0000E1650000}"/>
    <cellStyle name="Normal 321 2 4 2" xfId="26113" xr:uid="{00000000-0005-0000-0000-0000E2650000}"/>
    <cellStyle name="Normal 321 2 4 2 2" xfId="26114" xr:uid="{00000000-0005-0000-0000-0000E3650000}"/>
    <cellStyle name="Normal 321 2 4 3" xfId="26115" xr:uid="{00000000-0005-0000-0000-0000E4650000}"/>
    <cellStyle name="Normal 321 2 5" xfId="26116" xr:uid="{00000000-0005-0000-0000-0000E5650000}"/>
    <cellStyle name="Normal 321 3" xfId="26117" xr:uid="{00000000-0005-0000-0000-0000E6650000}"/>
    <cellStyle name="Normal 321 3 2" xfId="26118" xr:uid="{00000000-0005-0000-0000-0000E7650000}"/>
    <cellStyle name="Normal 321 3 2 2" xfId="26119" xr:uid="{00000000-0005-0000-0000-0000E8650000}"/>
    <cellStyle name="Normal 321 3 2 2 2" xfId="26120" xr:uid="{00000000-0005-0000-0000-0000E9650000}"/>
    <cellStyle name="Normal 321 3 2 3" xfId="26121" xr:uid="{00000000-0005-0000-0000-0000EA650000}"/>
    <cellStyle name="Normal 321 3 2 3 2" xfId="26122" xr:uid="{00000000-0005-0000-0000-0000EB650000}"/>
    <cellStyle name="Normal 321 3 2 3 2 2" xfId="26123" xr:uid="{00000000-0005-0000-0000-0000EC650000}"/>
    <cellStyle name="Normal 321 3 2 3 3" xfId="26124" xr:uid="{00000000-0005-0000-0000-0000ED650000}"/>
    <cellStyle name="Normal 321 3 2 4" xfId="26125" xr:uid="{00000000-0005-0000-0000-0000EE650000}"/>
    <cellStyle name="Normal 321 3 3" xfId="26126" xr:uid="{00000000-0005-0000-0000-0000EF650000}"/>
    <cellStyle name="Normal 321 3 3 2" xfId="26127" xr:uid="{00000000-0005-0000-0000-0000F0650000}"/>
    <cellStyle name="Normal 321 3 3 2 2" xfId="26128" xr:uid="{00000000-0005-0000-0000-0000F1650000}"/>
    <cellStyle name="Normal 321 3 3 3" xfId="26129" xr:uid="{00000000-0005-0000-0000-0000F2650000}"/>
    <cellStyle name="Normal 321 3 4" xfId="26130" xr:uid="{00000000-0005-0000-0000-0000F3650000}"/>
    <cellStyle name="Normal 321 3 4 2" xfId="26131" xr:uid="{00000000-0005-0000-0000-0000F4650000}"/>
    <cellStyle name="Normal 321 3 4 2 2" xfId="26132" xr:uid="{00000000-0005-0000-0000-0000F5650000}"/>
    <cellStyle name="Normal 321 3 4 3" xfId="26133" xr:uid="{00000000-0005-0000-0000-0000F6650000}"/>
    <cellStyle name="Normal 321 3 5" xfId="26134" xr:uid="{00000000-0005-0000-0000-0000F7650000}"/>
    <cellStyle name="Normal 321 3 5 2" xfId="26135" xr:uid="{00000000-0005-0000-0000-0000F8650000}"/>
    <cellStyle name="Normal 321 3 5 2 2" xfId="26136" xr:uid="{00000000-0005-0000-0000-0000F9650000}"/>
    <cellStyle name="Normal 321 3 5 3" xfId="26137" xr:uid="{00000000-0005-0000-0000-0000FA650000}"/>
    <cellStyle name="Normal 321 3 6" xfId="26138" xr:uid="{00000000-0005-0000-0000-0000FB650000}"/>
    <cellStyle name="Normal 321 4" xfId="26139" xr:uid="{00000000-0005-0000-0000-0000FC650000}"/>
    <cellStyle name="Normal 321 4 2" xfId="26140" xr:uid="{00000000-0005-0000-0000-0000FD650000}"/>
    <cellStyle name="Normal 321 4 2 2" xfId="26141" xr:uid="{00000000-0005-0000-0000-0000FE650000}"/>
    <cellStyle name="Normal 321 4 3" xfId="26142" xr:uid="{00000000-0005-0000-0000-0000FF650000}"/>
    <cellStyle name="Normal 321 5" xfId="26143" xr:uid="{00000000-0005-0000-0000-000000660000}"/>
    <cellStyle name="Normal 321 5 2" xfId="26144" xr:uid="{00000000-0005-0000-0000-000001660000}"/>
    <cellStyle name="Normal 321 5 2 2" xfId="26145" xr:uid="{00000000-0005-0000-0000-000002660000}"/>
    <cellStyle name="Normal 321 5 3" xfId="26146" xr:uid="{00000000-0005-0000-0000-000003660000}"/>
    <cellStyle name="Normal 321 6" xfId="26147" xr:uid="{00000000-0005-0000-0000-000004660000}"/>
    <cellStyle name="Normal 321 6 2" xfId="26148" xr:uid="{00000000-0005-0000-0000-000005660000}"/>
    <cellStyle name="Normal 321 6 2 2" xfId="26149" xr:uid="{00000000-0005-0000-0000-000006660000}"/>
    <cellStyle name="Normal 321 6 3" xfId="26150" xr:uid="{00000000-0005-0000-0000-000007660000}"/>
    <cellStyle name="Normal 321 7" xfId="26151" xr:uid="{00000000-0005-0000-0000-000008660000}"/>
    <cellStyle name="Normal 322" xfId="26152" xr:uid="{00000000-0005-0000-0000-000009660000}"/>
    <cellStyle name="Normal 322 2" xfId="26153" xr:uid="{00000000-0005-0000-0000-00000A660000}"/>
    <cellStyle name="Normal 322 2 2" xfId="26154" xr:uid="{00000000-0005-0000-0000-00000B660000}"/>
    <cellStyle name="Normal 322 2 2 2" xfId="26155" xr:uid="{00000000-0005-0000-0000-00000C660000}"/>
    <cellStyle name="Normal 322 2 3" xfId="26156" xr:uid="{00000000-0005-0000-0000-00000D660000}"/>
    <cellStyle name="Normal 322 2 3 2" xfId="26157" xr:uid="{00000000-0005-0000-0000-00000E660000}"/>
    <cellStyle name="Normal 322 2 3 2 2" xfId="26158" xr:uid="{00000000-0005-0000-0000-00000F660000}"/>
    <cellStyle name="Normal 322 2 3 3" xfId="26159" xr:uid="{00000000-0005-0000-0000-000010660000}"/>
    <cellStyle name="Normal 322 2 4" xfId="26160" xr:uid="{00000000-0005-0000-0000-000011660000}"/>
    <cellStyle name="Normal 322 2 4 2" xfId="26161" xr:uid="{00000000-0005-0000-0000-000012660000}"/>
    <cellStyle name="Normal 322 2 4 2 2" xfId="26162" xr:uid="{00000000-0005-0000-0000-000013660000}"/>
    <cellStyle name="Normal 322 2 4 3" xfId="26163" xr:uid="{00000000-0005-0000-0000-000014660000}"/>
    <cellStyle name="Normal 322 2 5" xfId="26164" xr:uid="{00000000-0005-0000-0000-000015660000}"/>
    <cellStyle name="Normal 322 3" xfId="26165" xr:uid="{00000000-0005-0000-0000-000016660000}"/>
    <cellStyle name="Normal 322 3 2" xfId="26166" xr:uid="{00000000-0005-0000-0000-000017660000}"/>
    <cellStyle name="Normal 322 3 2 2" xfId="26167" xr:uid="{00000000-0005-0000-0000-000018660000}"/>
    <cellStyle name="Normal 322 3 2 2 2" xfId="26168" xr:uid="{00000000-0005-0000-0000-000019660000}"/>
    <cellStyle name="Normal 322 3 2 3" xfId="26169" xr:uid="{00000000-0005-0000-0000-00001A660000}"/>
    <cellStyle name="Normal 322 3 2 3 2" xfId="26170" xr:uid="{00000000-0005-0000-0000-00001B660000}"/>
    <cellStyle name="Normal 322 3 2 3 2 2" xfId="26171" xr:uid="{00000000-0005-0000-0000-00001C660000}"/>
    <cellStyle name="Normal 322 3 2 3 3" xfId="26172" xr:uid="{00000000-0005-0000-0000-00001D660000}"/>
    <cellStyle name="Normal 322 3 2 4" xfId="26173" xr:uid="{00000000-0005-0000-0000-00001E660000}"/>
    <cellStyle name="Normal 322 3 3" xfId="26174" xr:uid="{00000000-0005-0000-0000-00001F660000}"/>
    <cellStyle name="Normal 322 3 3 2" xfId="26175" xr:uid="{00000000-0005-0000-0000-000020660000}"/>
    <cellStyle name="Normal 322 3 3 2 2" xfId="26176" xr:uid="{00000000-0005-0000-0000-000021660000}"/>
    <cellStyle name="Normal 322 3 3 3" xfId="26177" xr:uid="{00000000-0005-0000-0000-000022660000}"/>
    <cellStyle name="Normal 322 3 4" xfId="26178" xr:uid="{00000000-0005-0000-0000-000023660000}"/>
    <cellStyle name="Normal 322 3 4 2" xfId="26179" xr:uid="{00000000-0005-0000-0000-000024660000}"/>
    <cellStyle name="Normal 322 3 4 2 2" xfId="26180" xr:uid="{00000000-0005-0000-0000-000025660000}"/>
    <cellStyle name="Normal 322 3 4 3" xfId="26181" xr:uid="{00000000-0005-0000-0000-000026660000}"/>
    <cellStyle name="Normal 322 3 5" xfId="26182" xr:uid="{00000000-0005-0000-0000-000027660000}"/>
    <cellStyle name="Normal 322 3 5 2" xfId="26183" xr:uid="{00000000-0005-0000-0000-000028660000}"/>
    <cellStyle name="Normal 322 3 5 2 2" xfId="26184" xr:uid="{00000000-0005-0000-0000-000029660000}"/>
    <cellStyle name="Normal 322 3 5 3" xfId="26185" xr:uid="{00000000-0005-0000-0000-00002A660000}"/>
    <cellStyle name="Normal 322 3 6" xfId="26186" xr:uid="{00000000-0005-0000-0000-00002B660000}"/>
    <cellStyle name="Normal 322 4" xfId="26187" xr:uid="{00000000-0005-0000-0000-00002C660000}"/>
    <cellStyle name="Normal 322 4 2" xfId="26188" xr:uid="{00000000-0005-0000-0000-00002D660000}"/>
    <cellStyle name="Normal 322 4 2 2" xfId="26189" xr:uid="{00000000-0005-0000-0000-00002E660000}"/>
    <cellStyle name="Normal 322 4 3" xfId="26190" xr:uid="{00000000-0005-0000-0000-00002F660000}"/>
    <cellStyle name="Normal 322 5" xfId="26191" xr:uid="{00000000-0005-0000-0000-000030660000}"/>
    <cellStyle name="Normal 322 5 2" xfId="26192" xr:uid="{00000000-0005-0000-0000-000031660000}"/>
    <cellStyle name="Normal 322 5 2 2" xfId="26193" xr:uid="{00000000-0005-0000-0000-000032660000}"/>
    <cellStyle name="Normal 322 5 3" xfId="26194" xr:uid="{00000000-0005-0000-0000-000033660000}"/>
    <cellStyle name="Normal 322 6" xfId="26195" xr:uid="{00000000-0005-0000-0000-000034660000}"/>
    <cellStyle name="Normal 322 6 2" xfId="26196" xr:uid="{00000000-0005-0000-0000-000035660000}"/>
    <cellStyle name="Normal 322 6 2 2" xfId="26197" xr:uid="{00000000-0005-0000-0000-000036660000}"/>
    <cellStyle name="Normal 322 6 3" xfId="26198" xr:uid="{00000000-0005-0000-0000-000037660000}"/>
    <cellStyle name="Normal 322 7" xfId="26199" xr:uid="{00000000-0005-0000-0000-000038660000}"/>
    <cellStyle name="Normal 323" xfId="26200" xr:uid="{00000000-0005-0000-0000-000039660000}"/>
    <cellStyle name="Normal 323 2" xfId="26201" xr:uid="{00000000-0005-0000-0000-00003A660000}"/>
    <cellStyle name="Normal 323 2 2" xfId="26202" xr:uid="{00000000-0005-0000-0000-00003B660000}"/>
    <cellStyle name="Normal 323 2 2 2" xfId="26203" xr:uid="{00000000-0005-0000-0000-00003C660000}"/>
    <cellStyle name="Normal 323 2 3" xfId="26204" xr:uid="{00000000-0005-0000-0000-00003D660000}"/>
    <cellStyle name="Normal 323 2 3 2" xfId="26205" xr:uid="{00000000-0005-0000-0000-00003E660000}"/>
    <cellStyle name="Normal 323 2 3 2 2" xfId="26206" xr:uid="{00000000-0005-0000-0000-00003F660000}"/>
    <cellStyle name="Normal 323 2 3 3" xfId="26207" xr:uid="{00000000-0005-0000-0000-000040660000}"/>
    <cellStyle name="Normal 323 2 4" xfId="26208" xr:uid="{00000000-0005-0000-0000-000041660000}"/>
    <cellStyle name="Normal 323 2 4 2" xfId="26209" xr:uid="{00000000-0005-0000-0000-000042660000}"/>
    <cellStyle name="Normal 323 2 4 2 2" xfId="26210" xr:uid="{00000000-0005-0000-0000-000043660000}"/>
    <cellStyle name="Normal 323 2 4 3" xfId="26211" xr:uid="{00000000-0005-0000-0000-000044660000}"/>
    <cellStyle name="Normal 323 2 5" xfId="26212" xr:uid="{00000000-0005-0000-0000-000045660000}"/>
    <cellStyle name="Normal 323 3" xfId="26213" xr:uid="{00000000-0005-0000-0000-000046660000}"/>
    <cellStyle name="Normal 323 3 2" xfId="26214" xr:uid="{00000000-0005-0000-0000-000047660000}"/>
    <cellStyle name="Normal 323 3 2 2" xfId="26215" xr:uid="{00000000-0005-0000-0000-000048660000}"/>
    <cellStyle name="Normal 323 3 2 2 2" xfId="26216" xr:uid="{00000000-0005-0000-0000-000049660000}"/>
    <cellStyle name="Normal 323 3 2 3" xfId="26217" xr:uid="{00000000-0005-0000-0000-00004A660000}"/>
    <cellStyle name="Normal 323 3 2 3 2" xfId="26218" xr:uid="{00000000-0005-0000-0000-00004B660000}"/>
    <cellStyle name="Normal 323 3 2 3 2 2" xfId="26219" xr:uid="{00000000-0005-0000-0000-00004C660000}"/>
    <cellStyle name="Normal 323 3 2 3 3" xfId="26220" xr:uid="{00000000-0005-0000-0000-00004D660000}"/>
    <cellStyle name="Normal 323 3 2 4" xfId="26221" xr:uid="{00000000-0005-0000-0000-00004E660000}"/>
    <cellStyle name="Normal 323 3 3" xfId="26222" xr:uid="{00000000-0005-0000-0000-00004F660000}"/>
    <cellStyle name="Normal 323 3 3 2" xfId="26223" xr:uid="{00000000-0005-0000-0000-000050660000}"/>
    <cellStyle name="Normal 323 3 3 2 2" xfId="26224" xr:uid="{00000000-0005-0000-0000-000051660000}"/>
    <cellStyle name="Normal 323 3 3 3" xfId="26225" xr:uid="{00000000-0005-0000-0000-000052660000}"/>
    <cellStyle name="Normal 323 3 4" xfId="26226" xr:uid="{00000000-0005-0000-0000-000053660000}"/>
    <cellStyle name="Normal 323 3 4 2" xfId="26227" xr:uid="{00000000-0005-0000-0000-000054660000}"/>
    <cellStyle name="Normal 323 3 4 2 2" xfId="26228" xr:uid="{00000000-0005-0000-0000-000055660000}"/>
    <cellStyle name="Normal 323 3 4 3" xfId="26229" xr:uid="{00000000-0005-0000-0000-000056660000}"/>
    <cellStyle name="Normal 323 3 5" xfId="26230" xr:uid="{00000000-0005-0000-0000-000057660000}"/>
    <cellStyle name="Normal 323 3 5 2" xfId="26231" xr:uid="{00000000-0005-0000-0000-000058660000}"/>
    <cellStyle name="Normal 323 3 5 2 2" xfId="26232" xr:uid="{00000000-0005-0000-0000-000059660000}"/>
    <cellStyle name="Normal 323 3 5 3" xfId="26233" xr:uid="{00000000-0005-0000-0000-00005A660000}"/>
    <cellStyle name="Normal 323 3 6" xfId="26234" xr:uid="{00000000-0005-0000-0000-00005B660000}"/>
    <cellStyle name="Normal 323 4" xfId="26235" xr:uid="{00000000-0005-0000-0000-00005C660000}"/>
    <cellStyle name="Normal 323 4 2" xfId="26236" xr:uid="{00000000-0005-0000-0000-00005D660000}"/>
    <cellStyle name="Normal 323 4 2 2" xfId="26237" xr:uid="{00000000-0005-0000-0000-00005E660000}"/>
    <cellStyle name="Normal 323 4 3" xfId="26238" xr:uid="{00000000-0005-0000-0000-00005F660000}"/>
    <cellStyle name="Normal 323 5" xfId="26239" xr:uid="{00000000-0005-0000-0000-000060660000}"/>
    <cellStyle name="Normal 323 5 2" xfId="26240" xr:uid="{00000000-0005-0000-0000-000061660000}"/>
    <cellStyle name="Normal 323 5 2 2" xfId="26241" xr:uid="{00000000-0005-0000-0000-000062660000}"/>
    <cellStyle name="Normal 323 5 3" xfId="26242" xr:uid="{00000000-0005-0000-0000-000063660000}"/>
    <cellStyle name="Normal 323 6" xfId="26243" xr:uid="{00000000-0005-0000-0000-000064660000}"/>
    <cellStyle name="Normal 323 6 2" xfId="26244" xr:uid="{00000000-0005-0000-0000-000065660000}"/>
    <cellStyle name="Normal 323 6 2 2" xfId="26245" xr:uid="{00000000-0005-0000-0000-000066660000}"/>
    <cellStyle name="Normal 323 6 3" xfId="26246" xr:uid="{00000000-0005-0000-0000-000067660000}"/>
    <cellStyle name="Normal 323 7" xfId="26247" xr:uid="{00000000-0005-0000-0000-000068660000}"/>
    <cellStyle name="Normal 324" xfId="26248" xr:uid="{00000000-0005-0000-0000-000069660000}"/>
    <cellStyle name="Normal 324 2" xfId="26249" xr:uid="{00000000-0005-0000-0000-00006A660000}"/>
    <cellStyle name="Normal 324 2 2" xfId="26250" xr:uid="{00000000-0005-0000-0000-00006B660000}"/>
    <cellStyle name="Normal 324 2 2 2" xfId="26251" xr:uid="{00000000-0005-0000-0000-00006C660000}"/>
    <cellStyle name="Normal 324 2 3" xfId="26252" xr:uid="{00000000-0005-0000-0000-00006D660000}"/>
    <cellStyle name="Normal 324 2 3 2" xfId="26253" xr:uid="{00000000-0005-0000-0000-00006E660000}"/>
    <cellStyle name="Normal 324 2 3 2 2" xfId="26254" xr:uid="{00000000-0005-0000-0000-00006F660000}"/>
    <cellStyle name="Normal 324 2 3 3" xfId="26255" xr:uid="{00000000-0005-0000-0000-000070660000}"/>
    <cellStyle name="Normal 324 2 4" xfId="26256" xr:uid="{00000000-0005-0000-0000-000071660000}"/>
    <cellStyle name="Normal 324 2 4 2" xfId="26257" xr:uid="{00000000-0005-0000-0000-000072660000}"/>
    <cellStyle name="Normal 324 2 4 2 2" xfId="26258" xr:uid="{00000000-0005-0000-0000-000073660000}"/>
    <cellStyle name="Normal 324 2 4 3" xfId="26259" xr:uid="{00000000-0005-0000-0000-000074660000}"/>
    <cellStyle name="Normal 324 2 5" xfId="26260" xr:uid="{00000000-0005-0000-0000-000075660000}"/>
    <cellStyle name="Normal 324 3" xfId="26261" xr:uid="{00000000-0005-0000-0000-000076660000}"/>
    <cellStyle name="Normal 324 3 2" xfId="26262" xr:uid="{00000000-0005-0000-0000-000077660000}"/>
    <cellStyle name="Normal 324 3 2 2" xfId="26263" xr:uid="{00000000-0005-0000-0000-000078660000}"/>
    <cellStyle name="Normal 324 3 2 2 2" xfId="26264" xr:uid="{00000000-0005-0000-0000-000079660000}"/>
    <cellStyle name="Normal 324 3 2 3" xfId="26265" xr:uid="{00000000-0005-0000-0000-00007A660000}"/>
    <cellStyle name="Normal 324 3 2 3 2" xfId="26266" xr:uid="{00000000-0005-0000-0000-00007B660000}"/>
    <cellStyle name="Normal 324 3 2 3 2 2" xfId="26267" xr:uid="{00000000-0005-0000-0000-00007C660000}"/>
    <cellStyle name="Normal 324 3 2 3 3" xfId="26268" xr:uid="{00000000-0005-0000-0000-00007D660000}"/>
    <cellStyle name="Normal 324 3 2 4" xfId="26269" xr:uid="{00000000-0005-0000-0000-00007E660000}"/>
    <cellStyle name="Normal 324 3 3" xfId="26270" xr:uid="{00000000-0005-0000-0000-00007F660000}"/>
    <cellStyle name="Normal 324 3 3 2" xfId="26271" xr:uid="{00000000-0005-0000-0000-000080660000}"/>
    <cellStyle name="Normal 324 3 3 2 2" xfId="26272" xr:uid="{00000000-0005-0000-0000-000081660000}"/>
    <cellStyle name="Normal 324 3 3 3" xfId="26273" xr:uid="{00000000-0005-0000-0000-000082660000}"/>
    <cellStyle name="Normal 324 3 4" xfId="26274" xr:uid="{00000000-0005-0000-0000-000083660000}"/>
    <cellStyle name="Normal 324 3 4 2" xfId="26275" xr:uid="{00000000-0005-0000-0000-000084660000}"/>
    <cellStyle name="Normal 324 3 4 2 2" xfId="26276" xr:uid="{00000000-0005-0000-0000-000085660000}"/>
    <cellStyle name="Normal 324 3 4 3" xfId="26277" xr:uid="{00000000-0005-0000-0000-000086660000}"/>
    <cellStyle name="Normal 324 3 5" xfId="26278" xr:uid="{00000000-0005-0000-0000-000087660000}"/>
    <cellStyle name="Normal 324 3 5 2" xfId="26279" xr:uid="{00000000-0005-0000-0000-000088660000}"/>
    <cellStyle name="Normal 324 3 5 2 2" xfId="26280" xr:uid="{00000000-0005-0000-0000-000089660000}"/>
    <cellStyle name="Normal 324 3 5 3" xfId="26281" xr:uid="{00000000-0005-0000-0000-00008A660000}"/>
    <cellStyle name="Normal 324 3 6" xfId="26282" xr:uid="{00000000-0005-0000-0000-00008B660000}"/>
    <cellStyle name="Normal 324 4" xfId="26283" xr:uid="{00000000-0005-0000-0000-00008C660000}"/>
    <cellStyle name="Normal 324 4 2" xfId="26284" xr:uid="{00000000-0005-0000-0000-00008D660000}"/>
    <cellStyle name="Normal 324 4 2 2" xfId="26285" xr:uid="{00000000-0005-0000-0000-00008E660000}"/>
    <cellStyle name="Normal 324 4 3" xfId="26286" xr:uid="{00000000-0005-0000-0000-00008F660000}"/>
    <cellStyle name="Normal 324 5" xfId="26287" xr:uid="{00000000-0005-0000-0000-000090660000}"/>
    <cellStyle name="Normal 324 5 2" xfId="26288" xr:uid="{00000000-0005-0000-0000-000091660000}"/>
    <cellStyle name="Normal 324 5 2 2" xfId="26289" xr:uid="{00000000-0005-0000-0000-000092660000}"/>
    <cellStyle name="Normal 324 5 3" xfId="26290" xr:uid="{00000000-0005-0000-0000-000093660000}"/>
    <cellStyle name="Normal 324 6" xfId="26291" xr:uid="{00000000-0005-0000-0000-000094660000}"/>
    <cellStyle name="Normal 324 6 2" xfId="26292" xr:uid="{00000000-0005-0000-0000-000095660000}"/>
    <cellStyle name="Normal 324 6 2 2" xfId="26293" xr:uid="{00000000-0005-0000-0000-000096660000}"/>
    <cellStyle name="Normal 324 6 3" xfId="26294" xr:uid="{00000000-0005-0000-0000-000097660000}"/>
    <cellStyle name="Normal 324 7" xfId="26295" xr:uid="{00000000-0005-0000-0000-000098660000}"/>
    <cellStyle name="Normal 325" xfId="26296" xr:uid="{00000000-0005-0000-0000-000099660000}"/>
    <cellStyle name="Normal 325 2" xfId="26297" xr:uid="{00000000-0005-0000-0000-00009A660000}"/>
    <cellStyle name="Normal 325 2 2" xfId="26298" xr:uid="{00000000-0005-0000-0000-00009B660000}"/>
    <cellStyle name="Normal 325 2 2 2" xfId="26299" xr:uid="{00000000-0005-0000-0000-00009C660000}"/>
    <cellStyle name="Normal 325 2 3" xfId="26300" xr:uid="{00000000-0005-0000-0000-00009D660000}"/>
    <cellStyle name="Normal 325 2 3 2" xfId="26301" xr:uid="{00000000-0005-0000-0000-00009E660000}"/>
    <cellStyle name="Normal 325 2 3 2 2" xfId="26302" xr:uid="{00000000-0005-0000-0000-00009F660000}"/>
    <cellStyle name="Normal 325 2 3 3" xfId="26303" xr:uid="{00000000-0005-0000-0000-0000A0660000}"/>
    <cellStyle name="Normal 325 2 4" xfId="26304" xr:uid="{00000000-0005-0000-0000-0000A1660000}"/>
    <cellStyle name="Normal 325 2 4 2" xfId="26305" xr:uid="{00000000-0005-0000-0000-0000A2660000}"/>
    <cellStyle name="Normal 325 2 4 2 2" xfId="26306" xr:uid="{00000000-0005-0000-0000-0000A3660000}"/>
    <cellStyle name="Normal 325 2 4 3" xfId="26307" xr:uid="{00000000-0005-0000-0000-0000A4660000}"/>
    <cellStyle name="Normal 325 2 5" xfId="26308" xr:uid="{00000000-0005-0000-0000-0000A5660000}"/>
    <cellStyle name="Normal 325 3" xfId="26309" xr:uid="{00000000-0005-0000-0000-0000A6660000}"/>
    <cellStyle name="Normal 325 3 2" xfId="26310" xr:uid="{00000000-0005-0000-0000-0000A7660000}"/>
    <cellStyle name="Normal 325 3 2 2" xfId="26311" xr:uid="{00000000-0005-0000-0000-0000A8660000}"/>
    <cellStyle name="Normal 325 3 2 2 2" xfId="26312" xr:uid="{00000000-0005-0000-0000-0000A9660000}"/>
    <cellStyle name="Normal 325 3 2 3" xfId="26313" xr:uid="{00000000-0005-0000-0000-0000AA660000}"/>
    <cellStyle name="Normal 325 3 2 3 2" xfId="26314" xr:uid="{00000000-0005-0000-0000-0000AB660000}"/>
    <cellStyle name="Normal 325 3 2 3 2 2" xfId="26315" xr:uid="{00000000-0005-0000-0000-0000AC660000}"/>
    <cellStyle name="Normal 325 3 2 3 3" xfId="26316" xr:uid="{00000000-0005-0000-0000-0000AD660000}"/>
    <cellStyle name="Normal 325 3 2 4" xfId="26317" xr:uid="{00000000-0005-0000-0000-0000AE660000}"/>
    <cellStyle name="Normal 325 3 3" xfId="26318" xr:uid="{00000000-0005-0000-0000-0000AF660000}"/>
    <cellStyle name="Normal 325 3 3 2" xfId="26319" xr:uid="{00000000-0005-0000-0000-0000B0660000}"/>
    <cellStyle name="Normal 325 3 3 2 2" xfId="26320" xr:uid="{00000000-0005-0000-0000-0000B1660000}"/>
    <cellStyle name="Normal 325 3 3 3" xfId="26321" xr:uid="{00000000-0005-0000-0000-0000B2660000}"/>
    <cellStyle name="Normal 325 3 4" xfId="26322" xr:uid="{00000000-0005-0000-0000-0000B3660000}"/>
    <cellStyle name="Normal 325 3 4 2" xfId="26323" xr:uid="{00000000-0005-0000-0000-0000B4660000}"/>
    <cellStyle name="Normal 325 3 4 2 2" xfId="26324" xr:uid="{00000000-0005-0000-0000-0000B5660000}"/>
    <cellStyle name="Normal 325 3 4 3" xfId="26325" xr:uid="{00000000-0005-0000-0000-0000B6660000}"/>
    <cellStyle name="Normal 325 3 5" xfId="26326" xr:uid="{00000000-0005-0000-0000-0000B7660000}"/>
    <cellStyle name="Normal 325 3 5 2" xfId="26327" xr:uid="{00000000-0005-0000-0000-0000B8660000}"/>
    <cellStyle name="Normal 325 3 5 2 2" xfId="26328" xr:uid="{00000000-0005-0000-0000-0000B9660000}"/>
    <cellStyle name="Normal 325 3 5 3" xfId="26329" xr:uid="{00000000-0005-0000-0000-0000BA660000}"/>
    <cellStyle name="Normal 325 3 6" xfId="26330" xr:uid="{00000000-0005-0000-0000-0000BB660000}"/>
    <cellStyle name="Normal 325 4" xfId="26331" xr:uid="{00000000-0005-0000-0000-0000BC660000}"/>
    <cellStyle name="Normal 325 4 2" xfId="26332" xr:uid="{00000000-0005-0000-0000-0000BD660000}"/>
    <cellStyle name="Normal 325 4 2 2" xfId="26333" xr:uid="{00000000-0005-0000-0000-0000BE660000}"/>
    <cellStyle name="Normal 325 4 3" xfId="26334" xr:uid="{00000000-0005-0000-0000-0000BF660000}"/>
    <cellStyle name="Normal 325 5" xfId="26335" xr:uid="{00000000-0005-0000-0000-0000C0660000}"/>
    <cellStyle name="Normal 325 5 2" xfId="26336" xr:uid="{00000000-0005-0000-0000-0000C1660000}"/>
    <cellStyle name="Normal 325 5 2 2" xfId="26337" xr:uid="{00000000-0005-0000-0000-0000C2660000}"/>
    <cellStyle name="Normal 325 5 3" xfId="26338" xr:uid="{00000000-0005-0000-0000-0000C3660000}"/>
    <cellStyle name="Normal 325 6" xfId="26339" xr:uid="{00000000-0005-0000-0000-0000C4660000}"/>
    <cellStyle name="Normal 325 6 2" xfId="26340" xr:uid="{00000000-0005-0000-0000-0000C5660000}"/>
    <cellStyle name="Normal 325 6 2 2" xfId="26341" xr:uid="{00000000-0005-0000-0000-0000C6660000}"/>
    <cellStyle name="Normal 325 6 3" xfId="26342" xr:uid="{00000000-0005-0000-0000-0000C7660000}"/>
    <cellStyle name="Normal 325 7" xfId="26343" xr:uid="{00000000-0005-0000-0000-0000C8660000}"/>
    <cellStyle name="Normal 326" xfId="26344" xr:uid="{00000000-0005-0000-0000-0000C9660000}"/>
    <cellStyle name="Normal 326 2" xfId="26345" xr:uid="{00000000-0005-0000-0000-0000CA660000}"/>
    <cellStyle name="Normal 326 2 2" xfId="26346" xr:uid="{00000000-0005-0000-0000-0000CB660000}"/>
    <cellStyle name="Normal 326 2 2 2" xfId="26347" xr:uid="{00000000-0005-0000-0000-0000CC660000}"/>
    <cellStyle name="Normal 326 2 3" xfId="26348" xr:uid="{00000000-0005-0000-0000-0000CD660000}"/>
    <cellStyle name="Normal 326 2 3 2" xfId="26349" xr:uid="{00000000-0005-0000-0000-0000CE660000}"/>
    <cellStyle name="Normal 326 2 3 2 2" xfId="26350" xr:uid="{00000000-0005-0000-0000-0000CF660000}"/>
    <cellStyle name="Normal 326 2 3 3" xfId="26351" xr:uid="{00000000-0005-0000-0000-0000D0660000}"/>
    <cellStyle name="Normal 326 2 4" xfId="26352" xr:uid="{00000000-0005-0000-0000-0000D1660000}"/>
    <cellStyle name="Normal 326 2 4 2" xfId="26353" xr:uid="{00000000-0005-0000-0000-0000D2660000}"/>
    <cellStyle name="Normal 326 2 4 2 2" xfId="26354" xr:uid="{00000000-0005-0000-0000-0000D3660000}"/>
    <cellStyle name="Normal 326 2 4 3" xfId="26355" xr:uid="{00000000-0005-0000-0000-0000D4660000}"/>
    <cellStyle name="Normal 326 2 5" xfId="26356" xr:uid="{00000000-0005-0000-0000-0000D5660000}"/>
    <cellStyle name="Normal 326 3" xfId="26357" xr:uid="{00000000-0005-0000-0000-0000D6660000}"/>
    <cellStyle name="Normal 326 3 2" xfId="26358" xr:uid="{00000000-0005-0000-0000-0000D7660000}"/>
    <cellStyle name="Normal 326 3 2 2" xfId="26359" xr:uid="{00000000-0005-0000-0000-0000D8660000}"/>
    <cellStyle name="Normal 326 3 2 2 2" xfId="26360" xr:uid="{00000000-0005-0000-0000-0000D9660000}"/>
    <cellStyle name="Normal 326 3 2 3" xfId="26361" xr:uid="{00000000-0005-0000-0000-0000DA660000}"/>
    <cellStyle name="Normal 326 3 2 3 2" xfId="26362" xr:uid="{00000000-0005-0000-0000-0000DB660000}"/>
    <cellStyle name="Normal 326 3 2 3 2 2" xfId="26363" xr:uid="{00000000-0005-0000-0000-0000DC660000}"/>
    <cellStyle name="Normal 326 3 2 3 3" xfId="26364" xr:uid="{00000000-0005-0000-0000-0000DD660000}"/>
    <cellStyle name="Normal 326 3 2 4" xfId="26365" xr:uid="{00000000-0005-0000-0000-0000DE660000}"/>
    <cellStyle name="Normal 326 3 3" xfId="26366" xr:uid="{00000000-0005-0000-0000-0000DF660000}"/>
    <cellStyle name="Normal 326 3 3 2" xfId="26367" xr:uid="{00000000-0005-0000-0000-0000E0660000}"/>
    <cellStyle name="Normal 326 3 3 2 2" xfId="26368" xr:uid="{00000000-0005-0000-0000-0000E1660000}"/>
    <cellStyle name="Normal 326 3 3 3" xfId="26369" xr:uid="{00000000-0005-0000-0000-0000E2660000}"/>
    <cellStyle name="Normal 326 3 4" xfId="26370" xr:uid="{00000000-0005-0000-0000-0000E3660000}"/>
    <cellStyle name="Normal 326 3 4 2" xfId="26371" xr:uid="{00000000-0005-0000-0000-0000E4660000}"/>
    <cellStyle name="Normal 326 3 4 2 2" xfId="26372" xr:uid="{00000000-0005-0000-0000-0000E5660000}"/>
    <cellStyle name="Normal 326 3 4 3" xfId="26373" xr:uid="{00000000-0005-0000-0000-0000E6660000}"/>
    <cellStyle name="Normal 326 3 5" xfId="26374" xr:uid="{00000000-0005-0000-0000-0000E7660000}"/>
    <cellStyle name="Normal 326 3 5 2" xfId="26375" xr:uid="{00000000-0005-0000-0000-0000E8660000}"/>
    <cellStyle name="Normal 326 3 5 2 2" xfId="26376" xr:uid="{00000000-0005-0000-0000-0000E9660000}"/>
    <cellStyle name="Normal 326 3 5 3" xfId="26377" xr:uid="{00000000-0005-0000-0000-0000EA660000}"/>
    <cellStyle name="Normal 326 3 6" xfId="26378" xr:uid="{00000000-0005-0000-0000-0000EB660000}"/>
    <cellStyle name="Normal 326 4" xfId="26379" xr:uid="{00000000-0005-0000-0000-0000EC660000}"/>
    <cellStyle name="Normal 326 4 2" xfId="26380" xr:uid="{00000000-0005-0000-0000-0000ED660000}"/>
    <cellStyle name="Normal 326 4 2 2" xfId="26381" xr:uid="{00000000-0005-0000-0000-0000EE660000}"/>
    <cellStyle name="Normal 326 4 3" xfId="26382" xr:uid="{00000000-0005-0000-0000-0000EF660000}"/>
    <cellStyle name="Normal 326 5" xfId="26383" xr:uid="{00000000-0005-0000-0000-0000F0660000}"/>
    <cellStyle name="Normal 326 5 2" xfId="26384" xr:uid="{00000000-0005-0000-0000-0000F1660000}"/>
    <cellStyle name="Normal 326 5 2 2" xfId="26385" xr:uid="{00000000-0005-0000-0000-0000F2660000}"/>
    <cellStyle name="Normal 326 5 3" xfId="26386" xr:uid="{00000000-0005-0000-0000-0000F3660000}"/>
    <cellStyle name="Normal 326 6" xfId="26387" xr:uid="{00000000-0005-0000-0000-0000F4660000}"/>
    <cellStyle name="Normal 326 6 2" xfId="26388" xr:uid="{00000000-0005-0000-0000-0000F5660000}"/>
    <cellStyle name="Normal 326 6 2 2" xfId="26389" xr:uid="{00000000-0005-0000-0000-0000F6660000}"/>
    <cellStyle name="Normal 326 6 3" xfId="26390" xr:uid="{00000000-0005-0000-0000-0000F7660000}"/>
    <cellStyle name="Normal 326 7" xfId="26391" xr:uid="{00000000-0005-0000-0000-0000F8660000}"/>
    <cellStyle name="Normal 327" xfId="26392" xr:uid="{00000000-0005-0000-0000-0000F9660000}"/>
    <cellStyle name="Normal 327 2" xfId="26393" xr:uid="{00000000-0005-0000-0000-0000FA660000}"/>
    <cellStyle name="Normal 327 2 2" xfId="26394" xr:uid="{00000000-0005-0000-0000-0000FB660000}"/>
    <cellStyle name="Normal 327 2 2 2" xfId="26395" xr:uid="{00000000-0005-0000-0000-0000FC660000}"/>
    <cellStyle name="Normal 327 2 3" xfId="26396" xr:uid="{00000000-0005-0000-0000-0000FD660000}"/>
    <cellStyle name="Normal 327 2 3 2" xfId="26397" xr:uid="{00000000-0005-0000-0000-0000FE660000}"/>
    <cellStyle name="Normal 327 2 3 2 2" xfId="26398" xr:uid="{00000000-0005-0000-0000-0000FF660000}"/>
    <cellStyle name="Normal 327 2 3 3" xfId="26399" xr:uid="{00000000-0005-0000-0000-000000670000}"/>
    <cellStyle name="Normal 327 2 4" xfId="26400" xr:uid="{00000000-0005-0000-0000-000001670000}"/>
    <cellStyle name="Normal 327 2 4 2" xfId="26401" xr:uid="{00000000-0005-0000-0000-000002670000}"/>
    <cellStyle name="Normal 327 2 4 2 2" xfId="26402" xr:uid="{00000000-0005-0000-0000-000003670000}"/>
    <cellStyle name="Normal 327 2 4 3" xfId="26403" xr:uid="{00000000-0005-0000-0000-000004670000}"/>
    <cellStyle name="Normal 327 2 5" xfId="26404" xr:uid="{00000000-0005-0000-0000-000005670000}"/>
    <cellStyle name="Normal 327 3" xfId="26405" xr:uid="{00000000-0005-0000-0000-000006670000}"/>
    <cellStyle name="Normal 327 3 2" xfId="26406" xr:uid="{00000000-0005-0000-0000-000007670000}"/>
    <cellStyle name="Normal 327 3 2 2" xfId="26407" xr:uid="{00000000-0005-0000-0000-000008670000}"/>
    <cellStyle name="Normal 327 3 2 2 2" xfId="26408" xr:uid="{00000000-0005-0000-0000-000009670000}"/>
    <cellStyle name="Normal 327 3 2 3" xfId="26409" xr:uid="{00000000-0005-0000-0000-00000A670000}"/>
    <cellStyle name="Normal 327 3 2 3 2" xfId="26410" xr:uid="{00000000-0005-0000-0000-00000B670000}"/>
    <cellStyle name="Normal 327 3 2 3 2 2" xfId="26411" xr:uid="{00000000-0005-0000-0000-00000C670000}"/>
    <cellStyle name="Normal 327 3 2 3 3" xfId="26412" xr:uid="{00000000-0005-0000-0000-00000D670000}"/>
    <cellStyle name="Normal 327 3 2 4" xfId="26413" xr:uid="{00000000-0005-0000-0000-00000E670000}"/>
    <cellStyle name="Normal 327 3 3" xfId="26414" xr:uid="{00000000-0005-0000-0000-00000F670000}"/>
    <cellStyle name="Normal 327 3 3 2" xfId="26415" xr:uid="{00000000-0005-0000-0000-000010670000}"/>
    <cellStyle name="Normal 327 3 3 2 2" xfId="26416" xr:uid="{00000000-0005-0000-0000-000011670000}"/>
    <cellStyle name="Normal 327 3 3 3" xfId="26417" xr:uid="{00000000-0005-0000-0000-000012670000}"/>
    <cellStyle name="Normal 327 3 4" xfId="26418" xr:uid="{00000000-0005-0000-0000-000013670000}"/>
    <cellStyle name="Normal 327 3 4 2" xfId="26419" xr:uid="{00000000-0005-0000-0000-000014670000}"/>
    <cellStyle name="Normal 327 3 4 2 2" xfId="26420" xr:uid="{00000000-0005-0000-0000-000015670000}"/>
    <cellStyle name="Normal 327 3 4 3" xfId="26421" xr:uid="{00000000-0005-0000-0000-000016670000}"/>
    <cellStyle name="Normal 327 3 5" xfId="26422" xr:uid="{00000000-0005-0000-0000-000017670000}"/>
    <cellStyle name="Normal 327 3 5 2" xfId="26423" xr:uid="{00000000-0005-0000-0000-000018670000}"/>
    <cellStyle name="Normal 327 3 5 2 2" xfId="26424" xr:uid="{00000000-0005-0000-0000-000019670000}"/>
    <cellStyle name="Normal 327 3 5 3" xfId="26425" xr:uid="{00000000-0005-0000-0000-00001A670000}"/>
    <cellStyle name="Normal 327 3 6" xfId="26426" xr:uid="{00000000-0005-0000-0000-00001B670000}"/>
    <cellStyle name="Normal 327 4" xfId="26427" xr:uid="{00000000-0005-0000-0000-00001C670000}"/>
    <cellStyle name="Normal 327 4 2" xfId="26428" xr:uid="{00000000-0005-0000-0000-00001D670000}"/>
    <cellStyle name="Normal 327 4 2 2" xfId="26429" xr:uid="{00000000-0005-0000-0000-00001E670000}"/>
    <cellStyle name="Normal 327 4 3" xfId="26430" xr:uid="{00000000-0005-0000-0000-00001F670000}"/>
    <cellStyle name="Normal 327 5" xfId="26431" xr:uid="{00000000-0005-0000-0000-000020670000}"/>
    <cellStyle name="Normal 327 5 2" xfId="26432" xr:uid="{00000000-0005-0000-0000-000021670000}"/>
    <cellStyle name="Normal 327 5 2 2" xfId="26433" xr:uid="{00000000-0005-0000-0000-000022670000}"/>
    <cellStyle name="Normal 327 5 3" xfId="26434" xr:uid="{00000000-0005-0000-0000-000023670000}"/>
    <cellStyle name="Normal 327 6" xfId="26435" xr:uid="{00000000-0005-0000-0000-000024670000}"/>
    <cellStyle name="Normal 327 6 2" xfId="26436" xr:uid="{00000000-0005-0000-0000-000025670000}"/>
    <cellStyle name="Normal 327 6 2 2" xfId="26437" xr:uid="{00000000-0005-0000-0000-000026670000}"/>
    <cellStyle name="Normal 327 6 3" xfId="26438" xr:uid="{00000000-0005-0000-0000-000027670000}"/>
    <cellStyle name="Normal 327 7" xfId="26439" xr:uid="{00000000-0005-0000-0000-000028670000}"/>
    <cellStyle name="Normal 328" xfId="26440" xr:uid="{00000000-0005-0000-0000-000029670000}"/>
    <cellStyle name="Normal 328 2" xfId="26441" xr:uid="{00000000-0005-0000-0000-00002A670000}"/>
    <cellStyle name="Normal 328 2 2" xfId="26442" xr:uid="{00000000-0005-0000-0000-00002B670000}"/>
    <cellStyle name="Normal 328 2 2 2" xfId="26443" xr:uid="{00000000-0005-0000-0000-00002C670000}"/>
    <cellStyle name="Normal 328 2 3" xfId="26444" xr:uid="{00000000-0005-0000-0000-00002D670000}"/>
    <cellStyle name="Normal 328 2 3 2" xfId="26445" xr:uid="{00000000-0005-0000-0000-00002E670000}"/>
    <cellStyle name="Normal 328 2 3 2 2" xfId="26446" xr:uid="{00000000-0005-0000-0000-00002F670000}"/>
    <cellStyle name="Normal 328 2 3 3" xfId="26447" xr:uid="{00000000-0005-0000-0000-000030670000}"/>
    <cellStyle name="Normal 328 2 4" xfId="26448" xr:uid="{00000000-0005-0000-0000-000031670000}"/>
    <cellStyle name="Normal 328 2 4 2" xfId="26449" xr:uid="{00000000-0005-0000-0000-000032670000}"/>
    <cellStyle name="Normal 328 2 4 2 2" xfId="26450" xr:uid="{00000000-0005-0000-0000-000033670000}"/>
    <cellStyle name="Normal 328 2 4 3" xfId="26451" xr:uid="{00000000-0005-0000-0000-000034670000}"/>
    <cellStyle name="Normal 328 2 5" xfId="26452" xr:uid="{00000000-0005-0000-0000-000035670000}"/>
    <cellStyle name="Normal 328 3" xfId="26453" xr:uid="{00000000-0005-0000-0000-000036670000}"/>
    <cellStyle name="Normal 328 3 2" xfId="26454" xr:uid="{00000000-0005-0000-0000-000037670000}"/>
    <cellStyle name="Normal 328 3 2 2" xfId="26455" xr:uid="{00000000-0005-0000-0000-000038670000}"/>
    <cellStyle name="Normal 328 3 2 2 2" xfId="26456" xr:uid="{00000000-0005-0000-0000-000039670000}"/>
    <cellStyle name="Normal 328 3 2 3" xfId="26457" xr:uid="{00000000-0005-0000-0000-00003A670000}"/>
    <cellStyle name="Normal 328 3 2 3 2" xfId="26458" xr:uid="{00000000-0005-0000-0000-00003B670000}"/>
    <cellStyle name="Normal 328 3 2 3 2 2" xfId="26459" xr:uid="{00000000-0005-0000-0000-00003C670000}"/>
    <cellStyle name="Normal 328 3 2 3 3" xfId="26460" xr:uid="{00000000-0005-0000-0000-00003D670000}"/>
    <cellStyle name="Normal 328 3 2 4" xfId="26461" xr:uid="{00000000-0005-0000-0000-00003E670000}"/>
    <cellStyle name="Normal 328 3 3" xfId="26462" xr:uid="{00000000-0005-0000-0000-00003F670000}"/>
    <cellStyle name="Normal 328 3 3 2" xfId="26463" xr:uid="{00000000-0005-0000-0000-000040670000}"/>
    <cellStyle name="Normal 328 3 3 2 2" xfId="26464" xr:uid="{00000000-0005-0000-0000-000041670000}"/>
    <cellStyle name="Normal 328 3 3 3" xfId="26465" xr:uid="{00000000-0005-0000-0000-000042670000}"/>
    <cellStyle name="Normal 328 3 4" xfId="26466" xr:uid="{00000000-0005-0000-0000-000043670000}"/>
    <cellStyle name="Normal 328 3 4 2" xfId="26467" xr:uid="{00000000-0005-0000-0000-000044670000}"/>
    <cellStyle name="Normal 328 3 4 2 2" xfId="26468" xr:uid="{00000000-0005-0000-0000-000045670000}"/>
    <cellStyle name="Normal 328 3 4 3" xfId="26469" xr:uid="{00000000-0005-0000-0000-000046670000}"/>
    <cellStyle name="Normal 328 3 5" xfId="26470" xr:uid="{00000000-0005-0000-0000-000047670000}"/>
    <cellStyle name="Normal 328 3 5 2" xfId="26471" xr:uid="{00000000-0005-0000-0000-000048670000}"/>
    <cellStyle name="Normal 328 3 5 2 2" xfId="26472" xr:uid="{00000000-0005-0000-0000-000049670000}"/>
    <cellStyle name="Normal 328 3 5 3" xfId="26473" xr:uid="{00000000-0005-0000-0000-00004A670000}"/>
    <cellStyle name="Normal 328 3 6" xfId="26474" xr:uid="{00000000-0005-0000-0000-00004B670000}"/>
    <cellStyle name="Normal 328 4" xfId="26475" xr:uid="{00000000-0005-0000-0000-00004C670000}"/>
    <cellStyle name="Normal 328 4 2" xfId="26476" xr:uid="{00000000-0005-0000-0000-00004D670000}"/>
    <cellStyle name="Normal 328 4 2 2" xfId="26477" xr:uid="{00000000-0005-0000-0000-00004E670000}"/>
    <cellStyle name="Normal 328 4 3" xfId="26478" xr:uid="{00000000-0005-0000-0000-00004F670000}"/>
    <cellStyle name="Normal 328 5" xfId="26479" xr:uid="{00000000-0005-0000-0000-000050670000}"/>
    <cellStyle name="Normal 328 5 2" xfId="26480" xr:uid="{00000000-0005-0000-0000-000051670000}"/>
    <cellStyle name="Normal 328 5 2 2" xfId="26481" xr:uid="{00000000-0005-0000-0000-000052670000}"/>
    <cellStyle name="Normal 328 5 3" xfId="26482" xr:uid="{00000000-0005-0000-0000-000053670000}"/>
    <cellStyle name="Normal 328 6" xfId="26483" xr:uid="{00000000-0005-0000-0000-000054670000}"/>
    <cellStyle name="Normal 328 6 2" xfId="26484" xr:uid="{00000000-0005-0000-0000-000055670000}"/>
    <cellStyle name="Normal 328 6 2 2" xfId="26485" xr:uid="{00000000-0005-0000-0000-000056670000}"/>
    <cellStyle name="Normal 328 6 3" xfId="26486" xr:uid="{00000000-0005-0000-0000-000057670000}"/>
    <cellStyle name="Normal 328 7" xfId="26487" xr:uid="{00000000-0005-0000-0000-000058670000}"/>
    <cellStyle name="Normal 329" xfId="26488" xr:uid="{00000000-0005-0000-0000-000059670000}"/>
    <cellStyle name="Normal 329 2" xfId="26489" xr:uid="{00000000-0005-0000-0000-00005A670000}"/>
    <cellStyle name="Normal 329 2 2" xfId="26490" xr:uid="{00000000-0005-0000-0000-00005B670000}"/>
    <cellStyle name="Normal 329 2 2 2" xfId="26491" xr:uid="{00000000-0005-0000-0000-00005C670000}"/>
    <cellStyle name="Normal 329 2 3" xfId="26492" xr:uid="{00000000-0005-0000-0000-00005D670000}"/>
    <cellStyle name="Normal 329 2 3 2" xfId="26493" xr:uid="{00000000-0005-0000-0000-00005E670000}"/>
    <cellStyle name="Normal 329 2 3 2 2" xfId="26494" xr:uid="{00000000-0005-0000-0000-00005F670000}"/>
    <cellStyle name="Normal 329 2 3 3" xfId="26495" xr:uid="{00000000-0005-0000-0000-000060670000}"/>
    <cellStyle name="Normal 329 2 4" xfId="26496" xr:uid="{00000000-0005-0000-0000-000061670000}"/>
    <cellStyle name="Normal 329 2 4 2" xfId="26497" xr:uid="{00000000-0005-0000-0000-000062670000}"/>
    <cellStyle name="Normal 329 2 4 2 2" xfId="26498" xr:uid="{00000000-0005-0000-0000-000063670000}"/>
    <cellStyle name="Normal 329 2 4 3" xfId="26499" xr:uid="{00000000-0005-0000-0000-000064670000}"/>
    <cellStyle name="Normal 329 2 5" xfId="26500" xr:uid="{00000000-0005-0000-0000-000065670000}"/>
    <cellStyle name="Normal 329 3" xfId="26501" xr:uid="{00000000-0005-0000-0000-000066670000}"/>
    <cellStyle name="Normal 329 3 2" xfId="26502" xr:uid="{00000000-0005-0000-0000-000067670000}"/>
    <cellStyle name="Normal 329 3 2 2" xfId="26503" xr:uid="{00000000-0005-0000-0000-000068670000}"/>
    <cellStyle name="Normal 329 3 2 2 2" xfId="26504" xr:uid="{00000000-0005-0000-0000-000069670000}"/>
    <cellStyle name="Normal 329 3 2 3" xfId="26505" xr:uid="{00000000-0005-0000-0000-00006A670000}"/>
    <cellStyle name="Normal 329 3 2 3 2" xfId="26506" xr:uid="{00000000-0005-0000-0000-00006B670000}"/>
    <cellStyle name="Normal 329 3 2 3 2 2" xfId="26507" xr:uid="{00000000-0005-0000-0000-00006C670000}"/>
    <cellStyle name="Normal 329 3 2 3 3" xfId="26508" xr:uid="{00000000-0005-0000-0000-00006D670000}"/>
    <cellStyle name="Normal 329 3 2 4" xfId="26509" xr:uid="{00000000-0005-0000-0000-00006E670000}"/>
    <cellStyle name="Normal 329 3 3" xfId="26510" xr:uid="{00000000-0005-0000-0000-00006F670000}"/>
    <cellStyle name="Normal 329 3 3 2" xfId="26511" xr:uid="{00000000-0005-0000-0000-000070670000}"/>
    <cellStyle name="Normal 329 3 3 2 2" xfId="26512" xr:uid="{00000000-0005-0000-0000-000071670000}"/>
    <cellStyle name="Normal 329 3 3 3" xfId="26513" xr:uid="{00000000-0005-0000-0000-000072670000}"/>
    <cellStyle name="Normal 329 3 4" xfId="26514" xr:uid="{00000000-0005-0000-0000-000073670000}"/>
    <cellStyle name="Normal 329 3 4 2" xfId="26515" xr:uid="{00000000-0005-0000-0000-000074670000}"/>
    <cellStyle name="Normal 329 3 4 2 2" xfId="26516" xr:uid="{00000000-0005-0000-0000-000075670000}"/>
    <cellStyle name="Normal 329 3 4 3" xfId="26517" xr:uid="{00000000-0005-0000-0000-000076670000}"/>
    <cellStyle name="Normal 329 3 5" xfId="26518" xr:uid="{00000000-0005-0000-0000-000077670000}"/>
    <cellStyle name="Normal 329 3 5 2" xfId="26519" xr:uid="{00000000-0005-0000-0000-000078670000}"/>
    <cellStyle name="Normal 329 3 5 2 2" xfId="26520" xr:uid="{00000000-0005-0000-0000-000079670000}"/>
    <cellStyle name="Normal 329 3 5 3" xfId="26521" xr:uid="{00000000-0005-0000-0000-00007A670000}"/>
    <cellStyle name="Normal 329 3 6" xfId="26522" xr:uid="{00000000-0005-0000-0000-00007B670000}"/>
    <cellStyle name="Normal 329 4" xfId="26523" xr:uid="{00000000-0005-0000-0000-00007C670000}"/>
    <cellStyle name="Normal 329 4 2" xfId="26524" xr:uid="{00000000-0005-0000-0000-00007D670000}"/>
    <cellStyle name="Normal 329 4 2 2" xfId="26525" xr:uid="{00000000-0005-0000-0000-00007E670000}"/>
    <cellStyle name="Normal 329 4 3" xfId="26526" xr:uid="{00000000-0005-0000-0000-00007F670000}"/>
    <cellStyle name="Normal 329 5" xfId="26527" xr:uid="{00000000-0005-0000-0000-000080670000}"/>
    <cellStyle name="Normal 329 5 2" xfId="26528" xr:uid="{00000000-0005-0000-0000-000081670000}"/>
    <cellStyle name="Normal 329 5 2 2" xfId="26529" xr:uid="{00000000-0005-0000-0000-000082670000}"/>
    <cellStyle name="Normal 329 5 3" xfId="26530" xr:uid="{00000000-0005-0000-0000-000083670000}"/>
    <cellStyle name="Normal 329 6" xfId="26531" xr:uid="{00000000-0005-0000-0000-000084670000}"/>
    <cellStyle name="Normal 329 6 2" xfId="26532" xr:uid="{00000000-0005-0000-0000-000085670000}"/>
    <cellStyle name="Normal 329 6 2 2" xfId="26533" xr:uid="{00000000-0005-0000-0000-000086670000}"/>
    <cellStyle name="Normal 329 6 3" xfId="26534" xr:uid="{00000000-0005-0000-0000-000087670000}"/>
    <cellStyle name="Normal 329 7" xfId="26535" xr:uid="{00000000-0005-0000-0000-000088670000}"/>
    <cellStyle name="Normal 33" xfId="26536" xr:uid="{00000000-0005-0000-0000-000089670000}"/>
    <cellStyle name="Normal 33 2" xfId="26537" xr:uid="{00000000-0005-0000-0000-00008A670000}"/>
    <cellStyle name="Normal 33 2 2" xfId="26538" xr:uid="{00000000-0005-0000-0000-00008B670000}"/>
    <cellStyle name="Normal 33 2 2 2" xfId="26539" xr:uid="{00000000-0005-0000-0000-00008C670000}"/>
    <cellStyle name="Normal 33 2 2 2 2" xfId="26540" xr:uid="{00000000-0005-0000-0000-00008D670000}"/>
    <cellStyle name="Normal 33 2 2 3" xfId="26541" xr:uid="{00000000-0005-0000-0000-00008E670000}"/>
    <cellStyle name="Normal 33 2 2 3 2" xfId="26542" xr:uid="{00000000-0005-0000-0000-00008F670000}"/>
    <cellStyle name="Normal 33 2 2 3 2 2" xfId="26543" xr:uid="{00000000-0005-0000-0000-000090670000}"/>
    <cellStyle name="Normal 33 2 2 3 3" xfId="26544" xr:uid="{00000000-0005-0000-0000-000091670000}"/>
    <cellStyle name="Normal 33 2 2 4" xfId="26545" xr:uid="{00000000-0005-0000-0000-000092670000}"/>
    <cellStyle name="Normal 33 2 2 4 2" xfId="26546" xr:uid="{00000000-0005-0000-0000-000093670000}"/>
    <cellStyle name="Normal 33 2 2 4 2 2" xfId="26547" xr:uid="{00000000-0005-0000-0000-000094670000}"/>
    <cellStyle name="Normal 33 2 2 4 3" xfId="26548" xr:uid="{00000000-0005-0000-0000-000095670000}"/>
    <cellStyle name="Normal 33 2 2 5" xfId="26549" xr:uid="{00000000-0005-0000-0000-000096670000}"/>
    <cellStyle name="Normal 33 2 3" xfId="26550" xr:uid="{00000000-0005-0000-0000-000097670000}"/>
    <cellStyle name="Normal 33 2 3 2" xfId="26551" xr:uid="{00000000-0005-0000-0000-000098670000}"/>
    <cellStyle name="Normal 33 2 3 2 2" xfId="26552" xr:uid="{00000000-0005-0000-0000-000099670000}"/>
    <cellStyle name="Normal 33 2 3 2 2 2" xfId="26553" xr:uid="{00000000-0005-0000-0000-00009A670000}"/>
    <cellStyle name="Normal 33 2 3 2 3" xfId="26554" xr:uid="{00000000-0005-0000-0000-00009B670000}"/>
    <cellStyle name="Normal 33 2 3 2 3 2" xfId="26555" xr:uid="{00000000-0005-0000-0000-00009C670000}"/>
    <cellStyle name="Normal 33 2 3 2 3 2 2" xfId="26556" xr:uid="{00000000-0005-0000-0000-00009D670000}"/>
    <cellStyle name="Normal 33 2 3 2 3 3" xfId="26557" xr:uid="{00000000-0005-0000-0000-00009E670000}"/>
    <cellStyle name="Normal 33 2 3 2 4" xfId="26558" xr:uid="{00000000-0005-0000-0000-00009F670000}"/>
    <cellStyle name="Normal 33 2 3 3" xfId="26559" xr:uid="{00000000-0005-0000-0000-0000A0670000}"/>
    <cellStyle name="Normal 33 2 3 3 2" xfId="26560" xr:uid="{00000000-0005-0000-0000-0000A1670000}"/>
    <cellStyle name="Normal 33 2 3 3 2 2" xfId="26561" xr:uid="{00000000-0005-0000-0000-0000A2670000}"/>
    <cellStyle name="Normal 33 2 3 3 3" xfId="26562" xr:uid="{00000000-0005-0000-0000-0000A3670000}"/>
    <cellStyle name="Normal 33 2 3 4" xfId="26563" xr:uid="{00000000-0005-0000-0000-0000A4670000}"/>
    <cellStyle name="Normal 33 2 3 4 2" xfId="26564" xr:uid="{00000000-0005-0000-0000-0000A5670000}"/>
    <cellStyle name="Normal 33 2 3 4 2 2" xfId="26565" xr:uid="{00000000-0005-0000-0000-0000A6670000}"/>
    <cellStyle name="Normal 33 2 3 4 3" xfId="26566" xr:uid="{00000000-0005-0000-0000-0000A7670000}"/>
    <cellStyle name="Normal 33 2 3 5" xfId="26567" xr:uid="{00000000-0005-0000-0000-0000A8670000}"/>
    <cellStyle name="Normal 33 2 3 5 2" xfId="26568" xr:uid="{00000000-0005-0000-0000-0000A9670000}"/>
    <cellStyle name="Normal 33 2 3 5 2 2" xfId="26569" xr:uid="{00000000-0005-0000-0000-0000AA670000}"/>
    <cellStyle name="Normal 33 2 3 5 3" xfId="26570" xr:uid="{00000000-0005-0000-0000-0000AB670000}"/>
    <cellStyle name="Normal 33 2 3 6" xfId="26571" xr:uid="{00000000-0005-0000-0000-0000AC670000}"/>
    <cellStyle name="Normal 33 2 4" xfId="26572" xr:uid="{00000000-0005-0000-0000-0000AD670000}"/>
    <cellStyle name="Normal 33 3" xfId="26573" xr:uid="{00000000-0005-0000-0000-0000AE670000}"/>
    <cellStyle name="Normal 33 3 2" xfId="26574" xr:uid="{00000000-0005-0000-0000-0000AF670000}"/>
    <cellStyle name="Normal 33 3 2 2" xfId="26575" xr:uid="{00000000-0005-0000-0000-0000B0670000}"/>
    <cellStyle name="Normal 33 3 2 2 2" xfId="26576" xr:uid="{00000000-0005-0000-0000-0000B1670000}"/>
    <cellStyle name="Normal 33 3 2 3" xfId="26577" xr:uid="{00000000-0005-0000-0000-0000B2670000}"/>
    <cellStyle name="Normal 33 3 2 3 2" xfId="26578" xr:uid="{00000000-0005-0000-0000-0000B3670000}"/>
    <cellStyle name="Normal 33 3 2 3 2 2" xfId="26579" xr:uid="{00000000-0005-0000-0000-0000B4670000}"/>
    <cellStyle name="Normal 33 3 2 3 3" xfId="26580" xr:uid="{00000000-0005-0000-0000-0000B5670000}"/>
    <cellStyle name="Normal 33 3 2 4" xfId="26581" xr:uid="{00000000-0005-0000-0000-0000B6670000}"/>
    <cellStyle name="Normal 33 3 2 4 2" xfId="26582" xr:uid="{00000000-0005-0000-0000-0000B7670000}"/>
    <cellStyle name="Normal 33 3 2 4 2 2" xfId="26583" xr:uid="{00000000-0005-0000-0000-0000B8670000}"/>
    <cellStyle name="Normal 33 3 2 4 3" xfId="26584" xr:uid="{00000000-0005-0000-0000-0000B9670000}"/>
    <cellStyle name="Normal 33 3 2 5" xfId="26585" xr:uid="{00000000-0005-0000-0000-0000BA670000}"/>
    <cellStyle name="Normal 33 3 3" xfId="26586" xr:uid="{00000000-0005-0000-0000-0000BB670000}"/>
    <cellStyle name="Normal 33 3 3 2" xfId="26587" xr:uid="{00000000-0005-0000-0000-0000BC670000}"/>
    <cellStyle name="Normal 33 3 3 2 2" xfId="26588" xr:uid="{00000000-0005-0000-0000-0000BD670000}"/>
    <cellStyle name="Normal 33 3 3 3" xfId="26589" xr:uid="{00000000-0005-0000-0000-0000BE670000}"/>
    <cellStyle name="Normal 33 3 4" xfId="26590" xr:uid="{00000000-0005-0000-0000-0000BF670000}"/>
    <cellStyle name="Normal 33 3 4 2" xfId="26591" xr:uid="{00000000-0005-0000-0000-0000C0670000}"/>
    <cellStyle name="Normal 33 3 4 2 2" xfId="26592" xr:uid="{00000000-0005-0000-0000-0000C1670000}"/>
    <cellStyle name="Normal 33 3 4 3" xfId="26593" xr:uid="{00000000-0005-0000-0000-0000C2670000}"/>
    <cellStyle name="Normal 33 3 5" xfId="26594" xr:uid="{00000000-0005-0000-0000-0000C3670000}"/>
    <cellStyle name="Normal 33 3 5 2" xfId="26595" xr:uid="{00000000-0005-0000-0000-0000C4670000}"/>
    <cellStyle name="Normal 33 3 5 2 2" xfId="26596" xr:uid="{00000000-0005-0000-0000-0000C5670000}"/>
    <cellStyle name="Normal 33 3 5 3" xfId="26597" xr:uid="{00000000-0005-0000-0000-0000C6670000}"/>
    <cellStyle name="Normal 33 3 6" xfId="26598" xr:uid="{00000000-0005-0000-0000-0000C7670000}"/>
    <cellStyle name="Normal 33 4" xfId="26599" xr:uid="{00000000-0005-0000-0000-0000C8670000}"/>
    <cellStyle name="Normal 33 4 2" xfId="26600" xr:uid="{00000000-0005-0000-0000-0000C9670000}"/>
    <cellStyle name="Normal 33 4 2 2" xfId="26601" xr:uid="{00000000-0005-0000-0000-0000CA670000}"/>
    <cellStyle name="Normal 33 4 3" xfId="26602" xr:uid="{00000000-0005-0000-0000-0000CB670000}"/>
    <cellStyle name="Normal 33 4 3 2" xfId="26603" xr:uid="{00000000-0005-0000-0000-0000CC670000}"/>
    <cellStyle name="Normal 33 4 3 2 2" xfId="26604" xr:uid="{00000000-0005-0000-0000-0000CD670000}"/>
    <cellStyle name="Normal 33 4 3 3" xfId="26605" xr:uid="{00000000-0005-0000-0000-0000CE670000}"/>
    <cellStyle name="Normal 33 4 4" xfId="26606" xr:uid="{00000000-0005-0000-0000-0000CF670000}"/>
    <cellStyle name="Normal 33 4 4 2" xfId="26607" xr:uid="{00000000-0005-0000-0000-0000D0670000}"/>
    <cellStyle name="Normal 33 4 4 2 2" xfId="26608" xr:uid="{00000000-0005-0000-0000-0000D1670000}"/>
    <cellStyle name="Normal 33 4 4 3" xfId="26609" xr:uid="{00000000-0005-0000-0000-0000D2670000}"/>
    <cellStyle name="Normal 33 4 5" xfId="26610" xr:uid="{00000000-0005-0000-0000-0000D3670000}"/>
    <cellStyle name="Normal 33 5" xfId="26611" xr:uid="{00000000-0005-0000-0000-0000D4670000}"/>
    <cellStyle name="Normal 33 5 2" xfId="26612" xr:uid="{00000000-0005-0000-0000-0000D5670000}"/>
    <cellStyle name="Normal 33 5 2 2" xfId="26613" xr:uid="{00000000-0005-0000-0000-0000D6670000}"/>
    <cellStyle name="Normal 33 5 3" xfId="26614" xr:uid="{00000000-0005-0000-0000-0000D7670000}"/>
    <cellStyle name="Normal 33 6" xfId="26615" xr:uid="{00000000-0005-0000-0000-0000D8670000}"/>
    <cellStyle name="Normal 330" xfId="26616" xr:uid="{00000000-0005-0000-0000-0000D9670000}"/>
    <cellStyle name="Normal 330 2" xfId="26617" xr:uid="{00000000-0005-0000-0000-0000DA670000}"/>
    <cellStyle name="Normal 330 2 2" xfId="26618" xr:uid="{00000000-0005-0000-0000-0000DB670000}"/>
    <cellStyle name="Normal 330 2 2 2" xfId="26619" xr:uid="{00000000-0005-0000-0000-0000DC670000}"/>
    <cellStyle name="Normal 330 2 3" xfId="26620" xr:uid="{00000000-0005-0000-0000-0000DD670000}"/>
    <cellStyle name="Normal 330 2 3 2" xfId="26621" xr:uid="{00000000-0005-0000-0000-0000DE670000}"/>
    <cellStyle name="Normal 330 2 3 2 2" xfId="26622" xr:uid="{00000000-0005-0000-0000-0000DF670000}"/>
    <cellStyle name="Normal 330 2 3 3" xfId="26623" xr:uid="{00000000-0005-0000-0000-0000E0670000}"/>
    <cellStyle name="Normal 330 2 4" xfId="26624" xr:uid="{00000000-0005-0000-0000-0000E1670000}"/>
    <cellStyle name="Normal 330 2 4 2" xfId="26625" xr:uid="{00000000-0005-0000-0000-0000E2670000}"/>
    <cellStyle name="Normal 330 2 4 2 2" xfId="26626" xr:uid="{00000000-0005-0000-0000-0000E3670000}"/>
    <cellStyle name="Normal 330 2 4 3" xfId="26627" xr:uid="{00000000-0005-0000-0000-0000E4670000}"/>
    <cellStyle name="Normal 330 2 5" xfId="26628" xr:uid="{00000000-0005-0000-0000-0000E5670000}"/>
    <cellStyle name="Normal 330 3" xfId="26629" xr:uid="{00000000-0005-0000-0000-0000E6670000}"/>
    <cellStyle name="Normal 330 3 2" xfId="26630" xr:uid="{00000000-0005-0000-0000-0000E7670000}"/>
    <cellStyle name="Normal 330 3 2 2" xfId="26631" xr:uid="{00000000-0005-0000-0000-0000E8670000}"/>
    <cellStyle name="Normal 330 3 2 2 2" xfId="26632" xr:uid="{00000000-0005-0000-0000-0000E9670000}"/>
    <cellStyle name="Normal 330 3 2 3" xfId="26633" xr:uid="{00000000-0005-0000-0000-0000EA670000}"/>
    <cellStyle name="Normal 330 3 2 3 2" xfId="26634" xr:uid="{00000000-0005-0000-0000-0000EB670000}"/>
    <cellStyle name="Normal 330 3 2 3 2 2" xfId="26635" xr:uid="{00000000-0005-0000-0000-0000EC670000}"/>
    <cellStyle name="Normal 330 3 2 3 3" xfId="26636" xr:uid="{00000000-0005-0000-0000-0000ED670000}"/>
    <cellStyle name="Normal 330 3 2 4" xfId="26637" xr:uid="{00000000-0005-0000-0000-0000EE670000}"/>
    <cellStyle name="Normal 330 3 3" xfId="26638" xr:uid="{00000000-0005-0000-0000-0000EF670000}"/>
    <cellStyle name="Normal 330 3 3 2" xfId="26639" xr:uid="{00000000-0005-0000-0000-0000F0670000}"/>
    <cellStyle name="Normal 330 3 3 2 2" xfId="26640" xr:uid="{00000000-0005-0000-0000-0000F1670000}"/>
    <cellStyle name="Normal 330 3 3 3" xfId="26641" xr:uid="{00000000-0005-0000-0000-0000F2670000}"/>
    <cellStyle name="Normal 330 3 4" xfId="26642" xr:uid="{00000000-0005-0000-0000-0000F3670000}"/>
    <cellStyle name="Normal 330 3 4 2" xfId="26643" xr:uid="{00000000-0005-0000-0000-0000F4670000}"/>
    <cellStyle name="Normal 330 3 4 2 2" xfId="26644" xr:uid="{00000000-0005-0000-0000-0000F5670000}"/>
    <cellStyle name="Normal 330 3 4 3" xfId="26645" xr:uid="{00000000-0005-0000-0000-0000F6670000}"/>
    <cellStyle name="Normal 330 3 5" xfId="26646" xr:uid="{00000000-0005-0000-0000-0000F7670000}"/>
    <cellStyle name="Normal 330 3 5 2" xfId="26647" xr:uid="{00000000-0005-0000-0000-0000F8670000}"/>
    <cellStyle name="Normal 330 3 5 2 2" xfId="26648" xr:uid="{00000000-0005-0000-0000-0000F9670000}"/>
    <cellStyle name="Normal 330 3 5 3" xfId="26649" xr:uid="{00000000-0005-0000-0000-0000FA670000}"/>
    <cellStyle name="Normal 330 3 6" xfId="26650" xr:uid="{00000000-0005-0000-0000-0000FB670000}"/>
    <cellStyle name="Normal 330 4" xfId="26651" xr:uid="{00000000-0005-0000-0000-0000FC670000}"/>
    <cellStyle name="Normal 330 4 2" xfId="26652" xr:uid="{00000000-0005-0000-0000-0000FD670000}"/>
    <cellStyle name="Normal 330 4 2 2" xfId="26653" xr:uid="{00000000-0005-0000-0000-0000FE670000}"/>
    <cellStyle name="Normal 330 4 3" xfId="26654" xr:uid="{00000000-0005-0000-0000-0000FF670000}"/>
    <cellStyle name="Normal 330 5" xfId="26655" xr:uid="{00000000-0005-0000-0000-000000680000}"/>
    <cellStyle name="Normal 330 5 2" xfId="26656" xr:uid="{00000000-0005-0000-0000-000001680000}"/>
    <cellStyle name="Normal 330 5 2 2" xfId="26657" xr:uid="{00000000-0005-0000-0000-000002680000}"/>
    <cellStyle name="Normal 330 5 3" xfId="26658" xr:uid="{00000000-0005-0000-0000-000003680000}"/>
    <cellStyle name="Normal 330 6" xfId="26659" xr:uid="{00000000-0005-0000-0000-000004680000}"/>
    <cellStyle name="Normal 330 6 2" xfId="26660" xr:uid="{00000000-0005-0000-0000-000005680000}"/>
    <cellStyle name="Normal 330 6 2 2" xfId="26661" xr:uid="{00000000-0005-0000-0000-000006680000}"/>
    <cellStyle name="Normal 330 6 3" xfId="26662" xr:uid="{00000000-0005-0000-0000-000007680000}"/>
    <cellStyle name="Normal 330 7" xfId="26663" xr:uid="{00000000-0005-0000-0000-000008680000}"/>
    <cellStyle name="Normal 331" xfId="26664" xr:uid="{00000000-0005-0000-0000-000009680000}"/>
    <cellStyle name="Normal 331 2" xfId="26665" xr:uid="{00000000-0005-0000-0000-00000A680000}"/>
    <cellStyle name="Normal 331 2 2" xfId="26666" xr:uid="{00000000-0005-0000-0000-00000B680000}"/>
    <cellStyle name="Normal 331 2 2 2" xfId="26667" xr:uid="{00000000-0005-0000-0000-00000C680000}"/>
    <cellStyle name="Normal 331 2 3" xfId="26668" xr:uid="{00000000-0005-0000-0000-00000D680000}"/>
    <cellStyle name="Normal 331 2 3 2" xfId="26669" xr:uid="{00000000-0005-0000-0000-00000E680000}"/>
    <cellStyle name="Normal 331 2 3 2 2" xfId="26670" xr:uid="{00000000-0005-0000-0000-00000F680000}"/>
    <cellStyle name="Normal 331 2 3 3" xfId="26671" xr:uid="{00000000-0005-0000-0000-000010680000}"/>
    <cellStyle name="Normal 331 2 4" xfId="26672" xr:uid="{00000000-0005-0000-0000-000011680000}"/>
    <cellStyle name="Normal 331 2 4 2" xfId="26673" xr:uid="{00000000-0005-0000-0000-000012680000}"/>
    <cellStyle name="Normal 331 2 4 2 2" xfId="26674" xr:uid="{00000000-0005-0000-0000-000013680000}"/>
    <cellStyle name="Normal 331 2 4 3" xfId="26675" xr:uid="{00000000-0005-0000-0000-000014680000}"/>
    <cellStyle name="Normal 331 2 5" xfId="26676" xr:uid="{00000000-0005-0000-0000-000015680000}"/>
    <cellStyle name="Normal 331 3" xfId="26677" xr:uid="{00000000-0005-0000-0000-000016680000}"/>
    <cellStyle name="Normal 331 3 2" xfId="26678" xr:uid="{00000000-0005-0000-0000-000017680000}"/>
    <cellStyle name="Normal 331 3 2 2" xfId="26679" xr:uid="{00000000-0005-0000-0000-000018680000}"/>
    <cellStyle name="Normal 331 3 2 2 2" xfId="26680" xr:uid="{00000000-0005-0000-0000-000019680000}"/>
    <cellStyle name="Normal 331 3 2 3" xfId="26681" xr:uid="{00000000-0005-0000-0000-00001A680000}"/>
    <cellStyle name="Normal 331 3 2 3 2" xfId="26682" xr:uid="{00000000-0005-0000-0000-00001B680000}"/>
    <cellStyle name="Normal 331 3 2 3 2 2" xfId="26683" xr:uid="{00000000-0005-0000-0000-00001C680000}"/>
    <cellStyle name="Normal 331 3 2 3 3" xfId="26684" xr:uid="{00000000-0005-0000-0000-00001D680000}"/>
    <cellStyle name="Normal 331 3 2 4" xfId="26685" xr:uid="{00000000-0005-0000-0000-00001E680000}"/>
    <cellStyle name="Normal 331 3 3" xfId="26686" xr:uid="{00000000-0005-0000-0000-00001F680000}"/>
    <cellStyle name="Normal 331 3 3 2" xfId="26687" xr:uid="{00000000-0005-0000-0000-000020680000}"/>
    <cellStyle name="Normal 331 3 3 2 2" xfId="26688" xr:uid="{00000000-0005-0000-0000-000021680000}"/>
    <cellStyle name="Normal 331 3 3 3" xfId="26689" xr:uid="{00000000-0005-0000-0000-000022680000}"/>
    <cellStyle name="Normal 331 3 4" xfId="26690" xr:uid="{00000000-0005-0000-0000-000023680000}"/>
    <cellStyle name="Normal 331 3 4 2" xfId="26691" xr:uid="{00000000-0005-0000-0000-000024680000}"/>
    <cellStyle name="Normal 331 3 4 2 2" xfId="26692" xr:uid="{00000000-0005-0000-0000-000025680000}"/>
    <cellStyle name="Normal 331 3 4 3" xfId="26693" xr:uid="{00000000-0005-0000-0000-000026680000}"/>
    <cellStyle name="Normal 331 3 5" xfId="26694" xr:uid="{00000000-0005-0000-0000-000027680000}"/>
    <cellStyle name="Normal 331 3 5 2" xfId="26695" xr:uid="{00000000-0005-0000-0000-000028680000}"/>
    <cellStyle name="Normal 331 3 5 2 2" xfId="26696" xr:uid="{00000000-0005-0000-0000-000029680000}"/>
    <cellStyle name="Normal 331 3 5 3" xfId="26697" xr:uid="{00000000-0005-0000-0000-00002A680000}"/>
    <cellStyle name="Normal 331 3 6" xfId="26698" xr:uid="{00000000-0005-0000-0000-00002B680000}"/>
    <cellStyle name="Normal 331 4" xfId="26699" xr:uid="{00000000-0005-0000-0000-00002C680000}"/>
    <cellStyle name="Normal 331 4 2" xfId="26700" xr:uid="{00000000-0005-0000-0000-00002D680000}"/>
    <cellStyle name="Normal 331 4 2 2" xfId="26701" xr:uid="{00000000-0005-0000-0000-00002E680000}"/>
    <cellStyle name="Normal 331 4 3" xfId="26702" xr:uid="{00000000-0005-0000-0000-00002F680000}"/>
    <cellStyle name="Normal 331 5" xfId="26703" xr:uid="{00000000-0005-0000-0000-000030680000}"/>
    <cellStyle name="Normal 331 5 2" xfId="26704" xr:uid="{00000000-0005-0000-0000-000031680000}"/>
    <cellStyle name="Normal 331 5 2 2" xfId="26705" xr:uid="{00000000-0005-0000-0000-000032680000}"/>
    <cellStyle name="Normal 331 5 3" xfId="26706" xr:uid="{00000000-0005-0000-0000-000033680000}"/>
    <cellStyle name="Normal 331 6" xfId="26707" xr:uid="{00000000-0005-0000-0000-000034680000}"/>
    <cellStyle name="Normal 331 6 2" xfId="26708" xr:uid="{00000000-0005-0000-0000-000035680000}"/>
    <cellStyle name="Normal 331 6 2 2" xfId="26709" xr:uid="{00000000-0005-0000-0000-000036680000}"/>
    <cellStyle name="Normal 331 6 3" xfId="26710" xr:uid="{00000000-0005-0000-0000-000037680000}"/>
    <cellStyle name="Normal 331 7" xfId="26711" xr:uid="{00000000-0005-0000-0000-000038680000}"/>
    <cellStyle name="Normal 332" xfId="26712" xr:uid="{00000000-0005-0000-0000-000039680000}"/>
    <cellStyle name="Normal 332 2" xfId="26713" xr:uid="{00000000-0005-0000-0000-00003A680000}"/>
    <cellStyle name="Normal 332 2 2" xfId="26714" xr:uid="{00000000-0005-0000-0000-00003B680000}"/>
    <cellStyle name="Normal 332 2 2 2" xfId="26715" xr:uid="{00000000-0005-0000-0000-00003C680000}"/>
    <cellStyle name="Normal 332 2 3" xfId="26716" xr:uid="{00000000-0005-0000-0000-00003D680000}"/>
    <cellStyle name="Normal 332 2 3 2" xfId="26717" xr:uid="{00000000-0005-0000-0000-00003E680000}"/>
    <cellStyle name="Normal 332 2 3 2 2" xfId="26718" xr:uid="{00000000-0005-0000-0000-00003F680000}"/>
    <cellStyle name="Normal 332 2 3 3" xfId="26719" xr:uid="{00000000-0005-0000-0000-000040680000}"/>
    <cellStyle name="Normal 332 2 4" xfId="26720" xr:uid="{00000000-0005-0000-0000-000041680000}"/>
    <cellStyle name="Normal 332 2 4 2" xfId="26721" xr:uid="{00000000-0005-0000-0000-000042680000}"/>
    <cellStyle name="Normal 332 2 4 2 2" xfId="26722" xr:uid="{00000000-0005-0000-0000-000043680000}"/>
    <cellStyle name="Normal 332 2 4 3" xfId="26723" xr:uid="{00000000-0005-0000-0000-000044680000}"/>
    <cellStyle name="Normal 332 2 5" xfId="26724" xr:uid="{00000000-0005-0000-0000-000045680000}"/>
    <cellStyle name="Normal 332 3" xfId="26725" xr:uid="{00000000-0005-0000-0000-000046680000}"/>
    <cellStyle name="Normal 332 3 2" xfId="26726" xr:uid="{00000000-0005-0000-0000-000047680000}"/>
    <cellStyle name="Normal 332 3 2 2" xfId="26727" xr:uid="{00000000-0005-0000-0000-000048680000}"/>
    <cellStyle name="Normal 332 3 2 2 2" xfId="26728" xr:uid="{00000000-0005-0000-0000-000049680000}"/>
    <cellStyle name="Normal 332 3 2 3" xfId="26729" xr:uid="{00000000-0005-0000-0000-00004A680000}"/>
    <cellStyle name="Normal 332 3 2 3 2" xfId="26730" xr:uid="{00000000-0005-0000-0000-00004B680000}"/>
    <cellStyle name="Normal 332 3 2 3 2 2" xfId="26731" xr:uid="{00000000-0005-0000-0000-00004C680000}"/>
    <cellStyle name="Normal 332 3 2 3 3" xfId="26732" xr:uid="{00000000-0005-0000-0000-00004D680000}"/>
    <cellStyle name="Normal 332 3 2 4" xfId="26733" xr:uid="{00000000-0005-0000-0000-00004E680000}"/>
    <cellStyle name="Normal 332 3 3" xfId="26734" xr:uid="{00000000-0005-0000-0000-00004F680000}"/>
    <cellStyle name="Normal 332 3 3 2" xfId="26735" xr:uid="{00000000-0005-0000-0000-000050680000}"/>
    <cellStyle name="Normal 332 3 3 2 2" xfId="26736" xr:uid="{00000000-0005-0000-0000-000051680000}"/>
    <cellStyle name="Normal 332 3 3 3" xfId="26737" xr:uid="{00000000-0005-0000-0000-000052680000}"/>
    <cellStyle name="Normal 332 3 4" xfId="26738" xr:uid="{00000000-0005-0000-0000-000053680000}"/>
    <cellStyle name="Normal 332 3 4 2" xfId="26739" xr:uid="{00000000-0005-0000-0000-000054680000}"/>
    <cellStyle name="Normal 332 3 4 2 2" xfId="26740" xr:uid="{00000000-0005-0000-0000-000055680000}"/>
    <cellStyle name="Normal 332 3 4 3" xfId="26741" xr:uid="{00000000-0005-0000-0000-000056680000}"/>
    <cellStyle name="Normal 332 3 5" xfId="26742" xr:uid="{00000000-0005-0000-0000-000057680000}"/>
    <cellStyle name="Normal 332 3 5 2" xfId="26743" xr:uid="{00000000-0005-0000-0000-000058680000}"/>
    <cellStyle name="Normal 332 3 5 2 2" xfId="26744" xr:uid="{00000000-0005-0000-0000-000059680000}"/>
    <cellStyle name="Normal 332 3 5 3" xfId="26745" xr:uid="{00000000-0005-0000-0000-00005A680000}"/>
    <cellStyle name="Normal 332 3 6" xfId="26746" xr:uid="{00000000-0005-0000-0000-00005B680000}"/>
    <cellStyle name="Normal 332 4" xfId="26747" xr:uid="{00000000-0005-0000-0000-00005C680000}"/>
    <cellStyle name="Normal 332 4 2" xfId="26748" xr:uid="{00000000-0005-0000-0000-00005D680000}"/>
    <cellStyle name="Normal 332 4 2 2" xfId="26749" xr:uid="{00000000-0005-0000-0000-00005E680000}"/>
    <cellStyle name="Normal 332 4 3" xfId="26750" xr:uid="{00000000-0005-0000-0000-00005F680000}"/>
    <cellStyle name="Normal 332 5" xfId="26751" xr:uid="{00000000-0005-0000-0000-000060680000}"/>
    <cellStyle name="Normal 332 5 2" xfId="26752" xr:uid="{00000000-0005-0000-0000-000061680000}"/>
    <cellStyle name="Normal 332 5 2 2" xfId="26753" xr:uid="{00000000-0005-0000-0000-000062680000}"/>
    <cellStyle name="Normal 332 5 3" xfId="26754" xr:uid="{00000000-0005-0000-0000-000063680000}"/>
    <cellStyle name="Normal 332 6" xfId="26755" xr:uid="{00000000-0005-0000-0000-000064680000}"/>
    <cellStyle name="Normal 332 6 2" xfId="26756" xr:uid="{00000000-0005-0000-0000-000065680000}"/>
    <cellStyle name="Normal 332 6 2 2" xfId="26757" xr:uid="{00000000-0005-0000-0000-000066680000}"/>
    <cellStyle name="Normal 332 6 3" xfId="26758" xr:uid="{00000000-0005-0000-0000-000067680000}"/>
    <cellStyle name="Normal 332 7" xfId="26759" xr:uid="{00000000-0005-0000-0000-000068680000}"/>
    <cellStyle name="Normal 333" xfId="26760" xr:uid="{00000000-0005-0000-0000-000069680000}"/>
    <cellStyle name="Normal 333 2" xfId="26761" xr:uid="{00000000-0005-0000-0000-00006A680000}"/>
    <cellStyle name="Normal 333 2 2" xfId="26762" xr:uid="{00000000-0005-0000-0000-00006B680000}"/>
    <cellStyle name="Normal 333 2 2 2" xfId="26763" xr:uid="{00000000-0005-0000-0000-00006C680000}"/>
    <cellStyle name="Normal 333 2 3" xfId="26764" xr:uid="{00000000-0005-0000-0000-00006D680000}"/>
    <cellStyle name="Normal 333 2 3 2" xfId="26765" xr:uid="{00000000-0005-0000-0000-00006E680000}"/>
    <cellStyle name="Normal 333 2 3 2 2" xfId="26766" xr:uid="{00000000-0005-0000-0000-00006F680000}"/>
    <cellStyle name="Normal 333 2 3 3" xfId="26767" xr:uid="{00000000-0005-0000-0000-000070680000}"/>
    <cellStyle name="Normal 333 2 4" xfId="26768" xr:uid="{00000000-0005-0000-0000-000071680000}"/>
    <cellStyle name="Normal 333 2 4 2" xfId="26769" xr:uid="{00000000-0005-0000-0000-000072680000}"/>
    <cellStyle name="Normal 333 2 4 2 2" xfId="26770" xr:uid="{00000000-0005-0000-0000-000073680000}"/>
    <cellStyle name="Normal 333 2 4 3" xfId="26771" xr:uid="{00000000-0005-0000-0000-000074680000}"/>
    <cellStyle name="Normal 333 2 5" xfId="26772" xr:uid="{00000000-0005-0000-0000-000075680000}"/>
    <cellStyle name="Normal 333 3" xfId="26773" xr:uid="{00000000-0005-0000-0000-000076680000}"/>
    <cellStyle name="Normal 333 3 2" xfId="26774" xr:uid="{00000000-0005-0000-0000-000077680000}"/>
    <cellStyle name="Normal 333 3 2 2" xfId="26775" xr:uid="{00000000-0005-0000-0000-000078680000}"/>
    <cellStyle name="Normal 333 3 2 2 2" xfId="26776" xr:uid="{00000000-0005-0000-0000-000079680000}"/>
    <cellStyle name="Normal 333 3 2 3" xfId="26777" xr:uid="{00000000-0005-0000-0000-00007A680000}"/>
    <cellStyle name="Normal 333 3 2 3 2" xfId="26778" xr:uid="{00000000-0005-0000-0000-00007B680000}"/>
    <cellStyle name="Normal 333 3 2 3 2 2" xfId="26779" xr:uid="{00000000-0005-0000-0000-00007C680000}"/>
    <cellStyle name="Normal 333 3 2 3 3" xfId="26780" xr:uid="{00000000-0005-0000-0000-00007D680000}"/>
    <cellStyle name="Normal 333 3 2 4" xfId="26781" xr:uid="{00000000-0005-0000-0000-00007E680000}"/>
    <cellStyle name="Normal 333 3 3" xfId="26782" xr:uid="{00000000-0005-0000-0000-00007F680000}"/>
    <cellStyle name="Normal 333 3 3 2" xfId="26783" xr:uid="{00000000-0005-0000-0000-000080680000}"/>
    <cellStyle name="Normal 333 3 3 2 2" xfId="26784" xr:uid="{00000000-0005-0000-0000-000081680000}"/>
    <cellStyle name="Normal 333 3 3 3" xfId="26785" xr:uid="{00000000-0005-0000-0000-000082680000}"/>
    <cellStyle name="Normal 333 3 4" xfId="26786" xr:uid="{00000000-0005-0000-0000-000083680000}"/>
    <cellStyle name="Normal 333 3 4 2" xfId="26787" xr:uid="{00000000-0005-0000-0000-000084680000}"/>
    <cellStyle name="Normal 333 3 4 2 2" xfId="26788" xr:uid="{00000000-0005-0000-0000-000085680000}"/>
    <cellStyle name="Normal 333 3 4 3" xfId="26789" xr:uid="{00000000-0005-0000-0000-000086680000}"/>
    <cellStyle name="Normal 333 3 5" xfId="26790" xr:uid="{00000000-0005-0000-0000-000087680000}"/>
    <cellStyle name="Normal 333 3 5 2" xfId="26791" xr:uid="{00000000-0005-0000-0000-000088680000}"/>
    <cellStyle name="Normal 333 3 5 2 2" xfId="26792" xr:uid="{00000000-0005-0000-0000-000089680000}"/>
    <cellStyle name="Normal 333 3 5 3" xfId="26793" xr:uid="{00000000-0005-0000-0000-00008A680000}"/>
    <cellStyle name="Normal 333 3 6" xfId="26794" xr:uid="{00000000-0005-0000-0000-00008B680000}"/>
    <cellStyle name="Normal 333 4" xfId="26795" xr:uid="{00000000-0005-0000-0000-00008C680000}"/>
    <cellStyle name="Normal 333 4 2" xfId="26796" xr:uid="{00000000-0005-0000-0000-00008D680000}"/>
    <cellStyle name="Normal 333 4 2 2" xfId="26797" xr:uid="{00000000-0005-0000-0000-00008E680000}"/>
    <cellStyle name="Normal 333 4 3" xfId="26798" xr:uid="{00000000-0005-0000-0000-00008F680000}"/>
    <cellStyle name="Normal 333 5" xfId="26799" xr:uid="{00000000-0005-0000-0000-000090680000}"/>
    <cellStyle name="Normal 333 5 2" xfId="26800" xr:uid="{00000000-0005-0000-0000-000091680000}"/>
    <cellStyle name="Normal 333 5 2 2" xfId="26801" xr:uid="{00000000-0005-0000-0000-000092680000}"/>
    <cellStyle name="Normal 333 5 3" xfId="26802" xr:uid="{00000000-0005-0000-0000-000093680000}"/>
    <cellStyle name="Normal 333 6" xfId="26803" xr:uid="{00000000-0005-0000-0000-000094680000}"/>
    <cellStyle name="Normal 333 6 2" xfId="26804" xr:uid="{00000000-0005-0000-0000-000095680000}"/>
    <cellStyle name="Normal 333 6 2 2" xfId="26805" xr:uid="{00000000-0005-0000-0000-000096680000}"/>
    <cellStyle name="Normal 333 6 3" xfId="26806" xr:uid="{00000000-0005-0000-0000-000097680000}"/>
    <cellStyle name="Normal 333 7" xfId="26807" xr:uid="{00000000-0005-0000-0000-000098680000}"/>
    <cellStyle name="Normal 334" xfId="26808" xr:uid="{00000000-0005-0000-0000-000099680000}"/>
    <cellStyle name="Normal 334 2" xfId="26809" xr:uid="{00000000-0005-0000-0000-00009A680000}"/>
    <cellStyle name="Normal 334 2 2" xfId="26810" xr:uid="{00000000-0005-0000-0000-00009B680000}"/>
    <cellStyle name="Normal 334 2 2 2" xfId="26811" xr:uid="{00000000-0005-0000-0000-00009C680000}"/>
    <cellStyle name="Normal 334 2 3" xfId="26812" xr:uid="{00000000-0005-0000-0000-00009D680000}"/>
    <cellStyle name="Normal 334 2 3 2" xfId="26813" xr:uid="{00000000-0005-0000-0000-00009E680000}"/>
    <cellStyle name="Normal 334 2 3 2 2" xfId="26814" xr:uid="{00000000-0005-0000-0000-00009F680000}"/>
    <cellStyle name="Normal 334 2 3 3" xfId="26815" xr:uid="{00000000-0005-0000-0000-0000A0680000}"/>
    <cellStyle name="Normal 334 2 4" xfId="26816" xr:uid="{00000000-0005-0000-0000-0000A1680000}"/>
    <cellStyle name="Normal 334 2 4 2" xfId="26817" xr:uid="{00000000-0005-0000-0000-0000A2680000}"/>
    <cellStyle name="Normal 334 2 4 2 2" xfId="26818" xr:uid="{00000000-0005-0000-0000-0000A3680000}"/>
    <cellStyle name="Normal 334 2 4 3" xfId="26819" xr:uid="{00000000-0005-0000-0000-0000A4680000}"/>
    <cellStyle name="Normal 334 2 5" xfId="26820" xr:uid="{00000000-0005-0000-0000-0000A5680000}"/>
    <cellStyle name="Normal 334 3" xfId="26821" xr:uid="{00000000-0005-0000-0000-0000A6680000}"/>
    <cellStyle name="Normal 334 3 2" xfId="26822" xr:uid="{00000000-0005-0000-0000-0000A7680000}"/>
    <cellStyle name="Normal 334 3 2 2" xfId="26823" xr:uid="{00000000-0005-0000-0000-0000A8680000}"/>
    <cellStyle name="Normal 334 3 2 2 2" xfId="26824" xr:uid="{00000000-0005-0000-0000-0000A9680000}"/>
    <cellStyle name="Normal 334 3 2 3" xfId="26825" xr:uid="{00000000-0005-0000-0000-0000AA680000}"/>
    <cellStyle name="Normal 334 3 2 3 2" xfId="26826" xr:uid="{00000000-0005-0000-0000-0000AB680000}"/>
    <cellStyle name="Normal 334 3 2 3 2 2" xfId="26827" xr:uid="{00000000-0005-0000-0000-0000AC680000}"/>
    <cellStyle name="Normal 334 3 2 3 3" xfId="26828" xr:uid="{00000000-0005-0000-0000-0000AD680000}"/>
    <cellStyle name="Normal 334 3 2 4" xfId="26829" xr:uid="{00000000-0005-0000-0000-0000AE680000}"/>
    <cellStyle name="Normal 334 3 3" xfId="26830" xr:uid="{00000000-0005-0000-0000-0000AF680000}"/>
    <cellStyle name="Normal 334 3 3 2" xfId="26831" xr:uid="{00000000-0005-0000-0000-0000B0680000}"/>
    <cellStyle name="Normal 334 3 3 2 2" xfId="26832" xr:uid="{00000000-0005-0000-0000-0000B1680000}"/>
    <cellStyle name="Normal 334 3 3 3" xfId="26833" xr:uid="{00000000-0005-0000-0000-0000B2680000}"/>
    <cellStyle name="Normal 334 3 4" xfId="26834" xr:uid="{00000000-0005-0000-0000-0000B3680000}"/>
    <cellStyle name="Normal 334 3 4 2" xfId="26835" xr:uid="{00000000-0005-0000-0000-0000B4680000}"/>
    <cellStyle name="Normal 334 3 4 2 2" xfId="26836" xr:uid="{00000000-0005-0000-0000-0000B5680000}"/>
    <cellStyle name="Normal 334 3 4 3" xfId="26837" xr:uid="{00000000-0005-0000-0000-0000B6680000}"/>
    <cellStyle name="Normal 334 3 5" xfId="26838" xr:uid="{00000000-0005-0000-0000-0000B7680000}"/>
    <cellStyle name="Normal 334 3 5 2" xfId="26839" xr:uid="{00000000-0005-0000-0000-0000B8680000}"/>
    <cellStyle name="Normal 334 3 5 2 2" xfId="26840" xr:uid="{00000000-0005-0000-0000-0000B9680000}"/>
    <cellStyle name="Normal 334 3 5 3" xfId="26841" xr:uid="{00000000-0005-0000-0000-0000BA680000}"/>
    <cellStyle name="Normal 334 3 6" xfId="26842" xr:uid="{00000000-0005-0000-0000-0000BB680000}"/>
    <cellStyle name="Normal 334 4" xfId="26843" xr:uid="{00000000-0005-0000-0000-0000BC680000}"/>
    <cellStyle name="Normal 334 4 2" xfId="26844" xr:uid="{00000000-0005-0000-0000-0000BD680000}"/>
    <cellStyle name="Normal 334 4 2 2" xfId="26845" xr:uid="{00000000-0005-0000-0000-0000BE680000}"/>
    <cellStyle name="Normal 334 4 3" xfId="26846" xr:uid="{00000000-0005-0000-0000-0000BF680000}"/>
    <cellStyle name="Normal 334 5" xfId="26847" xr:uid="{00000000-0005-0000-0000-0000C0680000}"/>
    <cellStyle name="Normal 334 5 2" xfId="26848" xr:uid="{00000000-0005-0000-0000-0000C1680000}"/>
    <cellStyle name="Normal 334 5 2 2" xfId="26849" xr:uid="{00000000-0005-0000-0000-0000C2680000}"/>
    <cellStyle name="Normal 334 5 3" xfId="26850" xr:uid="{00000000-0005-0000-0000-0000C3680000}"/>
    <cellStyle name="Normal 334 6" xfId="26851" xr:uid="{00000000-0005-0000-0000-0000C4680000}"/>
    <cellStyle name="Normal 334 6 2" xfId="26852" xr:uid="{00000000-0005-0000-0000-0000C5680000}"/>
    <cellStyle name="Normal 334 6 2 2" xfId="26853" xr:uid="{00000000-0005-0000-0000-0000C6680000}"/>
    <cellStyle name="Normal 334 6 3" xfId="26854" xr:uid="{00000000-0005-0000-0000-0000C7680000}"/>
    <cellStyle name="Normal 334 7" xfId="26855" xr:uid="{00000000-0005-0000-0000-0000C8680000}"/>
    <cellStyle name="Normal 335" xfId="26856" xr:uid="{00000000-0005-0000-0000-0000C9680000}"/>
    <cellStyle name="Normal 335 2" xfId="26857" xr:uid="{00000000-0005-0000-0000-0000CA680000}"/>
    <cellStyle name="Normal 335 2 2" xfId="26858" xr:uid="{00000000-0005-0000-0000-0000CB680000}"/>
    <cellStyle name="Normal 335 2 2 2" xfId="26859" xr:uid="{00000000-0005-0000-0000-0000CC680000}"/>
    <cellStyle name="Normal 335 2 3" xfId="26860" xr:uid="{00000000-0005-0000-0000-0000CD680000}"/>
    <cellStyle name="Normal 335 2 3 2" xfId="26861" xr:uid="{00000000-0005-0000-0000-0000CE680000}"/>
    <cellStyle name="Normal 335 2 3 2 2" xfId="26862" xr:uid="{00000000-0005-0000-0000-0000CF680000}"/>
    <cellStyle name="Normal 335 2 3 3" xfId="26863" xr:uid="{00000000-0005-0000-0000-0000D0680000}"/>
    <cellStyle name="Normal 335 2 4" xfId="26864" xr:uid="{00000000-0005-0000-0000-0000D1680000}"/>
    <cellStyle name="Normal 335 2 4 2" xfId="26865" xr:uid="{00000000-0005-0000-0000-0000D2680000}"/>
    <cellStyle name="Normal 335 2 4 2 2" xfId="26866" xr:uid="{00000000-0005-0000-0000-0000D3680000}"/>
    <cellStyle name="Normal 335 2 4 3" xfId="26867" xr:uid="{00000000-0005-0000-0000-0000D4680000}"/>
    <cellStyle name="Normal 335 2 5" xfId="26868" xr:uid="{00000000-0005-0000-0000-0000D5680000}"/>
    <cellStyle name="Normal 335 3" xfId="26869" xr:uid="{00000000-0005-0000-0000-0000D6680000}"/>
    <cellStyle name="Normal 335 3 2" xfId="26870" xr:uid="{00000000-0005-0000-0000-0000D7680000}"/>
    <cellStyle name="Normal 335 3 2 2" xfId="26871" xr:uid="{00000000-0005-0000-0000-0000D8680000}"/>
    <cellStyle name="Normal 335 3 2 2 2" xfId="26872" xr:uid="{00000000-0005-0000-0000-0000D9680000}"/>
    <cellStyle name="Normal 335 3 2 3" xfId="26873" xr:uid="{00000000-0005-0000-0000-0000DA680000}"/>
    <cellStyle name="Normal 335 3 2 3 2" xfId="26874" xr:uid="{00000000-0005-0000-0000-0000DB680000}"/>
    <cellStyle name="Normal 335 3 2 3 2 2" xfId="26875" xr:uid="{00000000-0005-0000-0000-0000DC680000}"/>
    <cellStyle name="Normal 335 3 2 3 3" xfId="26876" xr:uid="{00000000-0005-0000-0000-0000DD680000}"/>
    <cellStyle name="Normal 335 3 2 4" xfId="26877" xr:uid="{00000000-0005-0000-0000-0000DE680000}"/>
    <cellStyle name="Normal 335 3 3" xfId="26878" xr:uid="{00000000-0005-0000-0000-0000DF680000}"/>
    <cellStyle name="Normal 335 3 3 2" xfId="26879" xr:uid="{00000000-0005-0000-0000-0000E0680000}"/>
    <cellStyle name="Normal 335 3 3 2 2" xfId="26880" xr:uid="{00000000-0005-0000-0000-0000E1680000}"/>
    <cellStyle name="Normal 335 3 3 3" xfId="26881" xr:uid="{00000000-0005-0000-0000-0000E2680000}"/>
    <cellStyle name="Normal 335 3 4" xfId="26882" xr:uid="{00000000-0005-0000-0000-0000E3680000}"/>
    <cellStyle name="Normal 335 3 4 2" xfId="26883" xr:uid="{00000000-0005-0000-0000-0000E4680000}"/>
    <cellStyle name="Normal 335 3 4 2 2" xfId="26884" xr:uid="{00000000-0005-0000-0000-0000E5680000}"/>
    <cellStyle name="Normal 335 3 4 3" xfId="26885" xr:uid="{00000000-0005-0000-0000-0000E6680000}"/>
    <cellStyle name="Normal 335 3 5" xfId="26886" xr:uid="{00000000-0005-0000-0000-0000E7680000}"/>
    <cellStyle name="Normal 335 3 5 2" xfId="26887" xr:uid="{00000000-0005-0000-0000-0000E8680000}"/>
    <cellStyle name="Normal 335 3 5 2 2" xfId="26888" xr:uid="{00000000-0005-0000-0000-0000E9680000}"/>
    <cellStyle name="Normal 335 3 5 3" xfId="26889" xr:uid="{00000000-0005-0000-0000-0000EA680000}"/>
    <cellStyle name="Normal 335 3 6" xfId="26890" xr:uid="{00000000-0005-0000-0000-0000EB680000}"/>
    <cellStyle name="Normal 335 4" xfId="26891" xr:uid="{00000000-0005-0000-0000-0000EC680000}"/>
    <cellStyle name="Normal 335 4 2" xfId="26892" xr:uid="{00000000-0005-0000-0000-0000ED680000}"/>
    <cellStyle name="Normal 335 4 2 2" xfId="26893" xr:uid="{00000000-0005-0000-0000-0000EE680000}"/>
    <cellStyle name="Normal 335 4 3" xfId="26894" xr:uid="{00000000-0005-0000-0000-0000EF680000}"/>
    <cellStyle name="Normal 335 5" xfId="26895" xr:uid="{00000000-0005-0000-0000-0000F0680000}"/>
    <cellStyle name="Normal 335 5 2" xfId="26896" xr:uid="{00000000-0005-0000-0000-0000F1680000}"/>
    <cellStyle name="Normal 335 5 2 2" xfId="26897" xr:uid="{00000000-0005-0000-0000-0000F2680000}"/>
    <cellStyle name="Normal 335 5 3" xfId="26898" xr:uid="{00000000-0005-0000-0000-0000F3680000}"/>
    <cellStyle name="Normal 335 6" xfId="26899" xr:uid="{00000000-0005-0000-0000-0000F4680000}"/>
    <cellStyle name="Normal 335 6 2" xfId="26900" xr:uid="{00000000-0005-0000-0000-0000F5680000}"/>
    <cellStyle name="Normal 335 6 2 2" xfId="26901" xr:uid="{00000000-0005-0000-0000-0000F6680000}"/>
    <cellStyle name="Normal 335 6 3" xfId="26902" xr:uid="{00000000-0005-0000-0000-0000F7680000}"/>
    <cellStyle name="Normal 335 7" xfId="26903" xr:uid="{00000000-0005-0000-0000-0000F8680000}"/>
    <cellStyle name="Normal 336" xfId="26904" xr:uid="{00000000-0005-0000-0000-0000F9680000}"/>
    <cellStyle name="Normal 336 2" xfId="26905" xr:uid="{00000000-0005-0000-0000-0000FA680000}"/>
    <cellStyle name="Normal 336 2 2" xfId="26906" xr:uid="{00000000-0005-0000-0000-0000FB680000}"/>
    <cellStyle name="Normal 336 2 2 2" xfId="26907" xr:uid="{00000000-0005-0000-0000-0000FC680000}"/>
    <cellStyle name="Normal 336 2 3" xfId="26908" xr:uid="{00000000-0005-0000-0000-0000FD680000}"/>
    <cellStyle name="Normal 336 2 3 2" xfId="26909" xr:uid="{00000000-0005-0000-0000-0000FE680000}"/>
    <cellStyle name="Normal 336 2 3 2 2" xfId="26910" xr:uid="{00000000-0005-0000-0000-0000FF680000}"/>
    <cellStyle name="Normal 336 2 3 3" xfId="26911" xr:uid="{00000000-0005-0000-0000-000000690000}"/>
    <cellStyle name="Normal 336 2 4" xfId="26912" xr:uid="{00000000-0005-0000-0000-000001690000}"/>
    <cellStyle name="Normal 336 2 4 2" xfId="26913" xr:uid="{00000000-0005-0000-0000-000002690000}"/>
    <cellStyle name="Normal 336 2 4 2 2" xfId="26914" xr:uid="{00000000-0005-0000-0000-000003690000}"/>
    <cellStyle name="Normal 336 2 4 3" xfId="26915" xr:uid="{00000000-0005-0000-0000-000004690000}"/>
    <cellStyle name="Normal 336 2 5" xfId="26916" xr:uid="{00000000-0005-0000-0000-000005690000}"/>
    <cellStyle name="Normal 336 3" xfId="26917" xr:uid="{00000000-0005-0000-0000-000006690000}"/>
    <cellStyle name="Normal 336 3 2" xfId="26918" xr:uid="{00000000-0005-0000-0000-000007690000}"/>
    <cellStyle name="Normal 336 3 2 2" xfId="26919" xr:uid="{00000000-0005-0000-0000-000008690000}"/>
    <cellStyle name="Normal 336 3 2 2 2" xfId="26920" xr:uid="{00000000-0005-0000-0000-000009690000}"/>
    <cellStyle name="Normal 336 3 2 3" xfId="26921" xr:uid="{00000000-0005-0000-0000-00000A690000}"/>
    <cellStyle name="Normal 336 3 2 3 2" xfId="26922" xr:uid="{00000000-0005-0000-0000-00000B690000}"/>
    <cellStyle name="Normal 336 3 2 3 2 2" xfId="26923" xr:uid="{00000000-0005-0000-0000-00000C690000}"/>
    <cellStyle name="Normal 336 3 2 3 3" xfId="26924" xr:uid="{00000000-0005-0000-0000-00000D690000}"/>
    <cellStyle name="Normal 336 3 2 4" xfId="26925" xr:uid="{00000000-0005-0000-0000-00000E690000}"/>
    <cellStyle name="Normal 336 3 3" xfId="26926" xr:uid="{00000000-0005-0000-0000-00000F690000}"/>
    <cellStyle name="Normal 336 3 3 2" xfId="26927" xr:uid="{00000000-0005-0000-0000-000010690000}"/>
    <cellStyle name="Normal 336 3 3 2 2" xfId="26928" xr:uid="{00000000-0005-0000-0000-000011690000}"/>
    <cellStyle name="Normal 336 3 3 3" xfId="26929" xr:uid="{00000000-0005-0000-0000-000012690000}"/>
    <cellStyle name="Normal 336 3 4" xfId="26930" xr:uid="{00000000-0005-0000-0000-000013690000}"/>
    <cellStyle name="Normal 336 3 4 2" xfId="26931" xr:uid="{00000000-0005-0000-0000-000014690000}"/>
    <cellStyle name="Normal 336 3 4 2 2" xfId="26932" xr:uid="{00000000-0005-0000-0000-000015690000}"/>
    <cellStyle name="Normal 336 3 4 3" xfId="26933" xr:uid="{00000000-0005-0000-0000-000016690000}"/>
    <cellStyle name="Normal 336 3 5" xfId="26934" xr:uid="{00000000-0005-0000-0000-000017690000}"/>
    <cellStyle name="Normal 336 3 5 2" xfId="26935" xr:uid="{00000000-0005-0000-0000-000018690000}"/>
    <cellStyle name="Normal 336 3 5 2 2" xfId="26936" xr:uid="{00000000-0005-0000-0000-000019690000}"/>
    <cellStyle name="Normal 336 3 5 3" xfId="26937" xr:uid="{00000000-0005-0000-0000-00001A690000}"/>
    <cellStyle name="Normal 336 3 6" xfId="26938" xr:uid="{00000000-0005-0000-0000-00001B690000}"/>
    <cellStyle name="Normal 336 4" xfId="26939" xr:uid="{00000000-0005-0000-0000-00001C690000}"/>
    <cellStyle name="Normal 336 4 2" xfId="26940" xr:uid="{00000000-0005-0000-0000-00001D690000}"/>
    <cellStyle name="Normal 336 4 2 2" xfId="26941" xr:uid="{00000000-0005-0000-0000-00001E690000}"/>
    <cellStyle name="Normal 336 4 3" xfId="26942" xr:uid="{00000000-0005-0000-0000-00001F690000}"/>
    <cellStyle name="Normal 336 5" xfId="26943" xr:uid="{00000000-0005-0000-0000-000020690000}"/>
    <cellStyle name="Normal 336 5 2" xfId="26944" xr:uid="{00000000-0005-0000-0000-000021690000}"/>
    <cellStyle name="Normal 336 5 2 2" xfId="26945" xr:uid="{00000000-0005-0000-0000-000022690000}"/>
    <cellStyle name="Normal 336 5 3" xfId="26946" xr:uid="{00000000-0005-0000-0000-000023690000}"/>
    <cellStyle name="Normal 336 6" xfId="26947" xr:uid="{00000000-0005-0000-0000-000024690000}"/>
    <cellStyle name="Normal 336 6 2" xfId="26948" xr:uid="{00000000-0005-0000-0000-000025690000}"/>
    <cellStyle name="Normal 336 6 2 2" xfId="26949" xr:uid="{00000000-0005-0000-0000-000026690000}"/>
    <cellStyle name="Normal 336 6 3" xfId="26950" xr:uid="{00000000-0005-0000-0000-000027690000}"/>
    <cellStyle name="Normal 336 7" xfId="26951" xr:uid="{00000000-0005-0000-0000-000028690000}"/>
    <cellStyle name="Normal 337" xfId="26952" xr:uid="{00000000-0005-0000-0000-000029690000}"/>
    <cellStyle name="Normal 337 2" xfId="26953" xr:uid="{00000000-0005-0000-0000-00002A690000}"/>
    <cellStyle name="Normal 337 2 2" xfId="26954" xr:uid="{00000000-0005-0000-0000-00002B690000}"/>
    <cellStyle name="Normal 337 2 2 2" xfId="26955" xr:uid="{00000000-0005-0000-0000-00002C690000}"/>
    <cellStyle name="Normal 337 2 3" xfId="26956" xr:uid="{00000000-0005-0000-0000-00002D690000}"/>
    <cellStyle name="Normal 337 2 3 2" xfId="26957" xr:uid="{00000000-0005-0000-0000-00002E690000}"/>
    <cellStyle name="Normal 337 2 3 2 2" xfId="26958" xr:uid="{00000000-0005-0000-0000-00002F690000}"/>
    <cellStyle name="Normal 337 2 3 3" xfId="26959" xr:uid="{00000000-0005-0000-0000-000030690000}"/>
    <cellStyle name="Normal 337 2 4" xfId="26960" xr:uid="{00000000-0005-0000-0000-000031690000}"/>
    <cellStyle name="Normal 337 2 4 2" xfId="26961" xr:uid="{00000000-0005-0000-0000-000032690000}"/>
    <cellStyle name="Normal 337 2 4 2 2" xfId="26962" xr:uid="{00000000-0005-0000-0000-000033690000}"/>
    <cellStyle name="Normal 337 2 4 3" xfId="26963" xr:uid="{00000000-0005-0000-0000-000034690000}"/>
    <cellStyle name="Normal 337 2 5" xfId="26964" xr:uid="{00000000-0005-0000-0000-000035690000}"/>
    <cellStyle name="Normal 337 3" xfId="26965" xr:uid="{00000000-0005-0000-0000-000036690000}"/>
    <cellStyle name="Normal 337 3 2" xfId="26966" xr:uid="{00000000-0005-0000-0000-000037690000}"/>
    <cellStyle name="Normal 337 3 2 2" xfId="26967" xr:uid="{00000000-0005-0000-0000-000038690000}"/>
    <cellStyle name="Normal 337 3 2 2 2" xfId="26968" xr:uid="{00000000-0005-0000-0000-000039690000}"/>
    <cellStyle name="Normal 337 3 2 3" xfId="26969" xr:uid="{00000000-0005-0000-0000-00003A690000}"/>
    <cellStyle name="Normal 337 3 2 3 2" xfId="26970" xr:uid="{00000000-0005-0000-0000-00003B690000}"/>
    <cellStyle name="Normal 337 3 2 3 2 2" xfId="26971" xr:uid="{00000000-0005-0000-0000-00003C690000}"/>
    <cellStyle name="Normal 337 3 2 3 3" xfId="26972" xr:uid="{00000000-0005-0000-0000-00003D690000}"/>
    <cellStyle name="Normal 337 3 2 4" xfId="26973" xr:uid="{00000000-0005-0000-0000-00003E690000}"/>
    <cellStyle name="Normal 337 3 3" xfId="26974" xr:uid="{00000000-0005-0000-0000-00003F690000}"/>
    <cellStyle name="Normal 337 3 3 2" xfId="26975" xr:uid="{00000000-0005-0000-0000-000040690000}"/>
    <cellStyle name="Normal 337 3 3 2 2" xfId="26976" xr:uid="{00000000-0005-0000-0000-000041690000}"/>
    <cellStyle name="Normal 337 3 3 3" xfId="26977" xr:uid="{00000000-0005-0000-0000-000042690000}"/>
    <cellStyle name="Normal 337 3 4" xfId="26978" xr:uid="{00000000-0005-0000-0000-000043690000}"/>
    <cellStyle name="Normal 337 3 4 2" xfId="26979" xr:uid="{00000000-0005-0000-0000-000044690000}"/>
    <cellStyle name="Normal 337 3 4 2 2" xfId="26980" xr:uid="{00000000-0005-0000-0000-000045690000}"/>
    <cellStyle name="Normal 337 3 4 3" xfId="26981" xr:uid="{00000000-0005-0000-0000-000046690000}"/>
    <cellStyle name="Normal 337 3 5" xfId="26982" xr:uid="{00000000-0005-0000-0000-000047690000}"/>
    <cellStyle name="Normal 337 3 5 2" xfId="26983" xr:uid="{00000000-0005-0000-0000-000048690000}"/>
    <cellStyle name="Normal 337 3 5 2 2" xfId="26984" xr:uid="{00000000-0005-0000-0000-000049690000}"/>
    <cellStyle name="Normal 337 3 5 3" xfId="26985" xr:uid="{00000000-0005-0000-0000-00004A690000}"/>
    <cellStyle name="Normal 337 3 6" xfId="26986" xr:uid="{00000000-0005-0000-0000-00004B690000}"/>
    <cellStyle name="Normal 337 4" xfId="26987" xr:uid="{00000000-0005-0000-0000-00004C690000}"/>
    <cellStyle name="Normal 337 4 2" xfId="26988" xr:uid="{00000000-0005-0000-0000-00004D690000}"/>
    <cellStyle name="Normal 337 4 2 2" xfId="26989" xr:uid="{00000000-0005-0000-0000-00004E690000}"/>
    <cellStyle name="Normal 337 4 3" xfId="26990" xr:uid="{00000000-0005-0000-0000-00004F690000}"/>
    <cellStyle name="Normal 337 5" xfId="26991" xr:uid="{00000000-0005-0000-0000-000050690000}"/>
    <cellStyle name="Normal 337 5 2" xfId="26992" xr:uid="{00000000-0005-0000-0000-000051690000}"/>
    <cellStyle name="Normal 337 5 2 2" xfId="26993" xr:uid="{00000000-0005-0000-0000-000052690000}"/>
    <cellStyle name="Normal 337 5 3" xfId="26994" xr:uid="{00000000-0005-0000-0000-000053690000}"/>
    <cellStyle name="Normal 337 6" xfId="26995" xr:uid="{00000000-0005-0000-0000-000054690000}"/>
    <cellStyle name="Normal 337 6 2" xfId="26996" xr:uid="{00000000-0005-0000-0000-000055690000}"/>
    <cellStyle name="Normal 337 6 2 2" xfId="26997" xr:uid="{00000000-0005-0000-0000-000056690000}"/>
    <cellStyle name="Normal 337 6 3" xfId="26998" xr:uid="{00000000-0005-0000-0000-000057690000}"/>
    <cellStyle name="Normal 337 7" xfId="26999" xr:uid="{00000000-0005-0000-0000-000058690000}"/>
    <cellStyle name="Normal 338" xfId="72" xr:uid="{00000000-0005-0000-0000-000059690000}"/>
    <cellStyle name="Normal 338 2" xfId="27000" xr:uid="{00000000-0005-0000-0000-00005A690000}"/>
    <cellStyle name="Normal 338 2 2" xfId="27001" xr:uid="{00000000-0005-0000-0000-00005B690000}"/>
    <cellStyle name="Normal 338 2 2 2" xfId="27002" xr:uid="{00000000-0005-0000-0000-00005C690000}"/>
    <cellStyle name="Normal 338 2 3" xfId="27003" xr:uid="{00000000-0005-0000-0000-00005D690000}"/>
    <cellStyle name="Normal 338 2 3 2" xfId="27004" xr:uid="{00000000-0005-0000-0000-00005E690000}"/>
    <cellStyle name="Normal 338 2 3 2 2" xfId="27005" xr:uid="{00000000-0005-0000-0000-00005F690000}"/>
    <cellStyle name="Normal 338 2 3 3" xfId="27006" xr:uid="{00000000-0005-0000-0000-000060690000}"/>
    <cellStyle name="Normal 338 2 4" xfId="27007" xr:uid="{00000000-0005-0000-0000-000061690000}"/>
    <cellStyle name="Normal 338 2 4 2" xfId="27008" xr:uid="{00000000-0005-0000-0000-000062690000}"/>
    <cellStyle name="Normal 338 2 4 2 2" xfId="27009" xr:uid="{00000000-0005-0000-0000-000063690000}"/>
    <cellStyle name="Normal 338 2 4 3" xfId="27010" xr:uid="{00000000-0005-0000-0000-000064690000}"/>
    <cellStyle name="Normal 338 2 5" xfId="27011" xr:uid="{00000000-0005-0000-0000-000065690000}"/>
    <cellStyle name="Normal 338 3" xfId="27012" xr:uid="{00000000-0005-0000-0000-000066690000}"/>
    <cellStyle name="Normal 338 3 2" xfId="27013" xr:uid="{00000000-0005-0000-0000-000067690000}"/>
    <cellStyle name="Normal 338 3 2 2" xfId="27014" xr:uid="{00000000-0005-0000-0000-000068690000}"/>
    <cellStyle name="Normal 338 3 2 2 2" xfId="27015" xr:uid="{00000000-0005-0000-0000-000069690000}"/>
    <cellStyle name="Normal 338 3 2 3" xfId="27016" xr:uid="{00000000-0005-0000-0000-00006A690000}"/>
    <cellStyle name="Normal 338 3 2 3 2" xfId="27017" xr:uid="{00000000-0005-0000-0000-00006B690000}"/>
    <cellStyle name="Normal 338 3 2 3 2 2" xfId="27018" xr:uid="{00000000-0005-0000-0000-00006C690000}"/>
    <cellStyle name="Normal 338 3 2 3 3" xfId="27019" xr:uid="{00000000-0005-0000-0000-00006D690000}"/>
    <cellStyle name="Normal 338 3 2 4" xfId="27020" xr:uid="{00000000-0005-0000-0000-00006E690000}"/>
    <cellStyle name="Normal 338 3 3" xfId="27021" xr:uid="{00000000-0005-0000-0000-00006F690000}"/>
    <cellStyle name="Normal 338 3 3 2" xfId="27022" xr:uid="{00000000-0005-0000-0000-000070690000}"/>
    <cellStyle name="Normal 338 3 3 2 2" xfId="27023" xr:uid="{00000000-0005-0000-0000-000071690000}"/>
    <cellStyle name="Normal 338 3 3 3" xfId="27024" xr:uid="{00000000-0005-0000-0000-000072690000}"/>
    <cellStyle name="Normal 338 3 4" xfId="27025" xr:uid="{00000000-0005-0000-0000-000073690000}"/>
    <cellStyle name="Normal 338 3 4 2" xfId="27026" xr:uid="{00000000-0005-0000-0000-000074690000}"/>
    <cellStyle name="Normal 338 3 4 2 2" xfId="27027" xr:uid="{00000000-0005-0000-0000-000075690000}"/>
    <cellStyle name="Normal 338 3 4 3" xfId="27028" xr:uid="{00000000-0005-0000-0000-000076690000}"/>
    <cellStyle name="Normal 338 3 5" xfId="27029" xr:uid="{00000000-0005-0000-0000-000077690000}"/>
    <cellStyle name="Normal 338 3 5 2" xfId="27030" xr:uid="{00000000-0005-0000-0000-000078690000}"/>
    <cellStyle name="Normal 338 3 5 2 2" xfId="27031" xr:uid="{00000000-0005-0000-0000-000079690000}"/>
    <cellStyle name="Normal 338 3 5 3" xfId="27032" xr:uid="{00000000-0005-0000-0000-00007A690000}"/>
    <cellStyle name="Normal 338 3 6" xfId="27033" xr:uid="{00000000-0005-0000-0000-00007B690000}"/>
    <cellStyle name="Normal 338 4" xfId="27034" xr:uid="{00000000-0005-0000-0000-00007C690000}"/>
    <cellStyle name="Normal 338 4 2" xfId="27035" xr:uid="{00000000-0005-0000-0000-00007D690000}"/>
    <cellStyle name="Normal 338 4 2 2" xfId="27036" xr:uid="{00000000-0005-0000-0000-00007E690000}"/>
    <cellStyle name="Normal 338 4 3" xfId="27037" xr:uid="{00000000-0005-0000-0000-00007F690000}"/>
    <cellStyle name="Normal 338 5" xfId="27038" xr:uid="{00000000-0005-0000-0000-000080690000}"/>
    <cellStyle name="Normal 338 5 2" xfId="27039" xr:uid="{00000000-0005-0000-0000-000081690000}"/>
    <cellStyle name="Normal 338 5 2 2" xfId="27040" xr:uid="{00000000-0005-0000-0000-000082690000}"/>
    <cellStyle name="Normal 338 5 3" xfId="27041" xr:uid="{00000000-0005-0000-0000-000083690000}"/>
    <cellStyle name="Normal 338 6" xfId="27042" xr:uid="{00000000-0005-0000-0000-000084690000}"/>
    <cellStyle name="Normal 338 6 2" xfId="27043" xr:uid="{00000000-0005-0000-0000-000085690000}"/>
    <cellStyle name="Normal 338 6 2 2" xfId="27044" xr:uid="{00000000-0005-0000-0000-000086690000}"/>
    <cellStyle name="Normal 338 6 3" xfId="27045" xr:uid="{00000000-0005-0000-0000-000087690000}"/>
    <cellStyle name="Normal 338 7" xfId="27046" xr:uid="{00000000-0005-0000-0000-000088690000}"/>
    <cellStyle name="Normal 339" xfId="27047" xr:uid="{00000000-0005-0000-0000-000089690000}"/>
    <cellStyle name="Normal 339 2" xfId="27048" xr:uid="{00000000-0005-0000-0000-00008A690000}"/>
    <cellStyle name="Normal 339 2 2" xfId="27049" xr:uid="{00000000-0005-0000-0000-00008B690000}"/>
    <cellStyle name="Normal 339 2 2 2" xfId="27050" xr:uid="{00000000-0005-0000-0000-00008C690000}"/>
    <cellStyle name="Normal 339 2 3" xfId="27051" xr:uid="{00000000-0005-0000-0000-00008D690000}"/>
    <cellStyle name="Normal 339 2 3 2" xfId="27052" xr:uid="{00000000-0005-0000-0000-00008E690000}"/>
    <cellStyle name="Normal 339 2 3 2 2" xfId="27053" xr:uid="{00000000-0005-0000-0000-00008F690000}"/>
    <cellStyle name="Normal 339 2 3 3" xfId="27054" xr:uid="{00000000-0005-0000-0000-000090690000}"/>
    <cellStyle name="Normal 339 2 4" xfId="27055" xr:uid="{00000000-0005-0000-0000-000091690000}"/>
    <cellStyle name="Normal 339 2 4 2" xfId="27056" xr:uid="{00000000-0005-0000-0000-000092690000}"/>
    <cellStyle name="Normal 339 2 4 2 2" xfId="27057" xr:uid="{00000000-0005-0000-0000-000093690000}"/>
    <cellStyle name="Normal 339 2 4 3" xfId="27058" xr:uid="{00000000-0005-0000-0000-000094690000}"/>
    <cellStyle name="Normal 339 2 5" xfId="27059" xr:uid="{00000000-0005-0000-0000-000095690000}"/>
    <cellStyle name="Normal 339 3" xfId="27060" xr:uid="{00000000-0005-0000-0000-000096690000}"/>
    <cellStyle name="Normal 339 3 2" xfId="27061" xr:uid="{00000000-0005-0000-0000-000097690000}"/>
    <cellStyle name="Normal 339 3 2 2" xfId="27062" xr:uid="{00000000-0005-0000-0000-000098690000}"/>
    <cellStyle name="Normal 339 3 2 2 2" xfId="27063" xr:uid="{00000000-0005-0000-0000-000099690000}"/>
    <cellStyle name="Normal 339 3 2 3" xfId="27064" xr:uid="{00000000-0005-0000-0000-00009A690000}"/>
    <cellStyle name="Normal 339 3 2 3 2" xfId="27065" xr:uid="{00000000-0005-0000-0000-00009B690000}"/>
    <cellStyle name="Normal 339 3 2 3 2 2" xfId="27066" xr:uid="{00000000-0005-0000-0000-00009C690000}"/>
    <cellStyle name="Normal 339 3 2 3 3" xfId="27067" xr:uid="{00000000-0005-0000-0000-00009D690000}"/>
    <cellStyle name="Normal 339 3 2 4" xfId="27068" xr:uid="{00000000-0005-0000-0000-00009E690000}"/>
    <cellStyle name="Normal 339 3 3" xfId="27069" xr:uid="{00000000-0005-0000-0000-00009F690000}"/>
    <cellStyle name="Normal 339 3 3 2" xfId="27070" xr:uid="{00000000-0005-0000-0000-0000A0690000}"/>
    <cellStyle name="Normal 339 3 3 2 2" xfId="27071" xr:uid="{00000000-0005-0000-0000-0000A1690000}"/>
    <cellStyle name="Normal 339 3 3 3" xfId="27072" xr:uid="{00000000-0005-0000-0000-0000A2690000}"/>
    <cellStyle name="Normal 339 3 4" xfId="27073" xr:uid="{00000000-0005-0000-0000-0000A3690000}"/>
    <cellStyle name="Normal 339 3 4 2" xfId="27074" xr:uid="{00000000-0005-0000-0000-0000A4690000}"/>
    <cellStyle name="Normal 339 3 4 2 2" xfId="27075" xr:uid="{00000000-0005-0000-0000-0000A5690000}"/>
    <cellStyle name="Normal 339 3 4 3" xfId="27076" xr:uid="{00000000-0005-0000-0000-0000A6690000}"/>
    <cellStyle name="Normal 339 3 5" xfId="27077" xr:uid="{00000000-0005-0000-0000-0000A7690000}"/>
    <cellStyle name="Normal 339 3 5 2" xfId="27078" xr:uid="{00000000-0005-0000-0000-0000A8690000}"/>
    <cellStyle name="Normal 339 3 5 2 2" xfId="27079" xr:uid="{00000000-0005-0000-0000-0000A9690000}"/>
    <cellStyle name="Normal 339 3 5 3" xfId="27080" xr:uid="{00000000-0005-0000-0000-0000AA690000}"/>
    <cellStyle name="Normal 339 3 6" xfId="27081" xr:uid="{00000000-0005-0000-0000-0000AB690000}"/>
    <cellStyle name="Normal 339 4" xfId="27082" xr:uid="{00000000-0005-0000-0000-0000AC690000}"/>
    <cellStyle name="Normal 339 4 2" xfId="27083" xr:uid="{00000000-0005-0000-0000-0000AD690000}"/>
    <cellStyle name="Normal 339 4 2 2" xfId="27084" xr:uid="{00000000-0005-0000-0000-0000AE690000}"/>
    <cellStyle name="Normal 339 4 3" xfId="27085" xr:uid="{00000000-0005-0000-0000-0000AF690000}"/>
    <cellStyle name="Normal 339 5" xfId="27086" xr:uid="{00000000-0005-0000-0000-0000B0690000}"/>
    <cellStyle name="Normal 339 5 2" xfId="27087" xr:uid="{00000000-0005-0000-0000-0000B1690000}"/>
    <cellStyle name="Normal 339 5 2 2" xfId="27088" xr:uid="{00000000-0005-0000-0000-0000B2690000}"/>
    <cellStyle name="Normal 339 5 3" xfId="27089" xr:uid="{00000000-0005-0000-0000-0000B3690000}"/>
    <cellStyle name="Normal 339 6" xfId="27090" xr:uid="{00000000-0005-0000-0000-0000B4690000}"/>
    <cellStyle name="Normal 339 6 2" xfId="27091" xr:uid="{00000000-0005-0000-0000-0000B5690000}"/>
    <cellStyle name="Normal 339 6 2 2" xfId="27092" xr:uid="{00000000-0005-0000-0000-0000B6690000}"/>
    <cellStyle name="Normal 339 6 3" xfId="27093" xr:uid="{00000000-0005-0000-0000-0000B7690000}"/>
    <cellStyle name="Normal 339 7" xfId="27094" xr:uid="{00000000-0005-0000-0000-0000B8690000}"/>
    <cellStyle name="Normal 34" xfId="27095" xr:uid="{00000000-0005-0000-0000-0000B9690000}"/>
    <cellStyle name="Normal 34 2" xfId="27096" xr:uid="{00000000-0005-0000-0000-0000BA690000}"/>
    <cellStyle name="Normal 34 2 2" xfId="27097" xr:uid="{00000000-0005-0000-0000-0000BB690000}"/>
    <cellStyle name="Normal 34 2 2 2" xfId="27098" xr:uid="{00000000-0005-0000-0000-0000BC690000}"/>
    <cellStyle name="Normal 34 2 2 2 2" xfId="27099" xr:uid="{00000000-0005-0000-0000-0000BD690000}"/>
    <cellStyle name="Normal 34 2 2 3" xfId="27100" xr:uid="{00000000-0005-0000-0000-0000BE690000}"/>
    <cellStyle name="Normal 34 2 2 3 2" xfId="27101" xr:uid="{00000000-0005-0000-0000-0000BF690000}"/>
    <cellStyle name="Normal 34 2 2 3 2 2" xfId="27102" xr:uid="{00000000-0005-0000-0000-0000C0690000}"/>
    <cellStyle name="Normal 34 2 2 3 3" xfId="27103" xr:uid="{00000000-0005-0000-0000-0000C1690000}"/>
    <cellStyle name="Normal 34 2 2 4" xfId="27104" xr:uid="{00000000-0005-0000-0000-0000C2690000}"/>
    <cellStyle name="Normal 34 2 2 4 2" xfId="27105" xr:uid="{00000000-0005-0000-0000-0000C3690000}"/>
    <cellStyle name="Normal 34 2 2 4 2 2" xfId="27106" xr:uid="{00000000-0005-0000-0000-0000C4690000}"/>
    <cellStyle name="Normal 34 2 2 4 3" xfId="27107" xr:uid="{00000000-0005-0000-0000-0000C5690000}"/>
    <cellStyle name="Normal 34 2 2 5" xfId="27108" xr:uid="{00000000-0005-0000-0000-0000C6690000}"/>
    <cellStyle name="Normal 34 2 3" xfId="27109" xr:uid="{00000000-0005-0000-0000-0000C7690000}"/>
    <cellStyle name="Normal 34 2 3 2" xfId="27110" xr:uid="{00000000-0005-0000-0000-0000C8690000}"/>
    <cellStyle name="Normal 34 2 3 2 2" xfId="27111" xr:uid="{00000000-0005-0000-0000-0000C9690000}"/>
    <cellStyle name="Normal 34 2 3 3" xfId="27112" xr:uid="{00000000-0005-0000-0000-0000CA690000}"/>
    <cellStyle name="Normal 34 2 4" xfId="27113" xr:uid="{00000000-0005-0000-0000-0000CB690000}"/>
    <cellStyle name="Normal 34 2 4 2" xfId="27114" xr:uid="{00000000-0005-0000-0000-0000CC690000}"/>
    <cellStyle name="Normal 34 2 4 2 2" xfId="27115" xr:uid="{00000000-0005-0000-0000-0000CD690000}"/>
    <cellStyle name="Normal 34 2 4 3" xfId="27116" xr:uid="{00000000-0005-0000-0000-0000CE690000}"/>
    <cellStyle name="Normal 34 2 5" xfId="27117" xr:uid="{00000000-0005-0000-0000-0000CF690000}"/>
    <cellStyle name="Normal 34 2 5 2" xfId="27118" xr:uid="{00000000-0005-0000-0000-0000D0690000}"/>
    <cellStyle name="Normal 34 2 5 2 2" xfId="27119" xr:uid="{00000000-0005-0000-0000-0000D1690000}"/>
    <cellStyle name="Normal 34 2 5 3" xfId="27120" xr:uid="{00000000-0005-0000-0000-0000D2690000}"/>
    <cellStyle name="Normal 34 2 6" xfId="27121" xr:uid="{00000000-0005-0000-0000-0000D3690000}"/>
    <cellStyle name="Normal 34 3" xfId="27122" xr:uid="{00000000-0005-0000-0000-0000D4690000}"/>
    <cellStyle name="Normal 34 3 2" xfId="27123" xr:uid="{00000000-0005-0000-0000-0000D5690000}"/>
    <cellStyle name="Normal 34 3 2 2" xfId="27124" xr:uid="{00000000-0005-0000-0000-0000D6690000}"/>
    <cellStyle name="Normal 34 3 3" xfId="27125" xr:uid="{00000000-0005-0000-0000-0000D7690000}"/>
    <cellStyle name="Normal 34 3 3 2" xfId="27126" xr:uid="{00000000-0005-0000-0000-0000D8690000}"/>
    <cellStyle name="Normal 34 3 3 2 2" xfId="27127" xr:uid="{00000000-0005-0000-0000-0000D9690000}"/>
    <cellStyle name="Normal 34 3 3 3" xfId="27128" xr:uid="{00000000-0005-0000-0000-0000DA690000}"/>
    <cellStyle name="Normal 34 3 4" xfId="27129" xr:uid="{00000000-0005-0000-0000-0000DB690000}"/>
    <cellStyle name="Normal 34 3 4 2" xfId="27130" xr:uid="{00000000-0005-0000-0000-0000DC690000}"/>
    <cellStyle name="Normal 34 3 4 2 2" xfId="27131" xr:uid="{00000000-0005-0000-0000-0000DD690000}"/>
    <cellStyle name="Normal 34 3 4 3" xfId="27132" xr:uid="{00000000-0005-0000-0000-0000DE690000}"/>
    <cellStyle name="Normal 34 3 5" xfId="27133" xr:uid="{00000000-0005-0000-0000-0000DF690000}"/>
    <cellStyle name="Normal 34 4" xfId="27134" xr:uid="{00000000-0005-0000-0000-0000E0690000}"/>
    <cellStyle name="Normal 34 4 2" xfId="27135" xr:uid="{00000000-0005-0000-0000-0000E1690000}"/>
    <cellStyle name="Normal 34 4 2 2" xfId="27136" xr:uid="{00000000-0005-0000-0000-0000E2690000}"/>
    <cellStyle name="Normal 34 4 3" xfId="27137" xr:uid="{00000000-0005-0000-0000-0000E3690000}"/>
    <cellStyle name="Normal 34 5" xfId="27138" xr:uid="{00000000-0005-0000-0000-0000E4690000}"/>
    <cellStyle name="Normal 34 5 2" xfId="27139" xr:uid="{00000000-0005-0000-0000-0000E5690000}"/>
    <cellStyle name="Normal 34 5 2 2" xfId="27140" xr:uid="{00000000-0005-0000-0000-0000E6690000}"/>
    <cellStyle name="Normal 34 5 3" xfId="27141" xr:uid="{00000000-0005-0000-0000-0000E7690000}"/>
    <cellStyle name="Normal 34 6" xfId="27142" xr:uid="{00000000-0005-0000-0000-0000E8690000}"/>
    <cellStyle name="Normal 34 6 2" xfId="27143" xr:uid="{00000000-0005-0000-0000-0000E9690000}"/>
    <cellStyle name="Normal 34 6 2 2" xfId="27144" xr:uid="{00000000-0005-0000-0000-0000EA690000}"/>
    <cellStyle name="Normal 34 6 3" xfId="27145" xr:uid="{00000000-0005-0000-0000-0000EB690000}"/>
    <cellStyle name="Normal 34 7" xfId="27146" xr:uid="{00000000-0005-0000-0000-0000EC690000}"/>
    <cellStyle name="Normal 340" xfId="27147" xr:uid="{00000000-0005-0000-0000-0000ED690000}"/>
    <cellStyle name="Normal 340 2" xfId="27148" xr:uid="{00000000-0005-0000-0000-0000EE690000}"/>
    <cellStyle name="Normal 340 2 2" xfId="27149" xr:uid="{00000000-0005-0000-0000-0000EF690000}"/>
    <cellStyle name="Normal 340 2 2 2" xfId="27150" xr:uid="{00000000-0005-0000-0000-0000F0690000}"/>
    <cellStyle name="Normal 340 2 3" xfId="27151" xr:uid="{00000000-0005-0000-0000-0000F1690000}"/>
    <cellStyle name="Normal 340 2 3 2" xfId="27152" xr:uid="{00000000-0005-0000-0000-0000F2690000}"/>
    <cellStyle name="Normal 340 2 3 2 2" xfId="27153" xr:uid="{00000000-0005-0000-0000-0000F3690000}"/>
    <cellStyle name="Normal 340 2 3 3" xfId="27154" xr:uid="{00000000-0005-0000-0000-0000F4690000}"/>
    <cellStyle name="Normal 340 2 4" xfId="27155" xr:uid="{00000000-0005-0000-0000-0000F5690000}"/>
    <cellStyle name="Normal 340 2 4 2" xfId="27156" xr:uid="{00000000-0005-0000-0000-0000F6690000}"/>
    <cellStyle name="Normal 340 2 4 2 2" xfId="27157" xr:uid="{00000000-0005-0000-0000-0000F7690000}"/>
    <cellStyle name="Normal 340 2 4 3" xfId="27158" xr:uid="{00000000-0005-0000-0000-0000F8690000}"/>
    <cellStyle name="Normal 340 2 5" xfId="27159" xr:uid="{00000000-0005-0000-0000-0000F9690000}"/>
    <cellStyle name="Normal 340 3" xfId="27160" xr:uid="{00000000-0005-0000-0000-0000FA690000}"/>
    <cellStyle name="Normal 340 3 2" xfId="27161" xr:uid="{00000000-0005-0000-0000-0000FB690000}"/>
    <cellStyle name="Normal 340 3 2 2" xfId="27162" xr:uid="{00000000-0005-0000-0000-0000FC690000}"/>
    <cellStyle name="Normal 340 3 2 2 2" xfId="27163" xr:uid="{00000000-0005-0000-0000-0000FD690000}"/>
    <cellStyle name="Normal 340 3 2 3" xfId="27164" xr:uid="{00000000-0005-0000-0000-0000FE690000}"/>
    <cellStyle name="Normal 340 3 2 3 2" xfId="27165" xr:uid="{00000000-0005-0000-0000-0000FF690000}"/>
    <cellStyle name="Normal 340 3 2 3 2 2" xfId="27166" xr:uid="{00000000-0005-0000-0000-0000006A0000}"/>
    <cellStyle name="Normal 340 3 2 3 3" xfId="27167" xr:uid="{00000000-0005-0000-0000-0000016A0000}"/>
    <cellStyle name="Normal 340 3 2 4" xfId="27168" xr:uid="{00000000-0005-0000-0000-0000026A0000}"/>
    <cellStyle name="Normal 340 3 3" xfId="27169" xr:uid="{00000000-0005-0000-0000-0000036A0000}"/>
    <cellStyle name="Normal 340 3 3 2" xfId="27170" xr:uid="{00000000-0005-0000-0000-0000046A0000}"/>
    <cellStyle name="Normal 340 3 3 2 2" xfId="27171" xr:uid="{00000000-0005-0000-0000-0000056A0000}"/>
    <cellStyle name="Normal 340 3 3 3" xfId="27172" xr:uid="{00000000-0005-0000-0000-0000066A0000}"/>
    <cellStyle name="Normal 340 3 4" xfId="27173" xr:uid="{00000000-0005-0000-0000-0000076A0000}"/>
    <cellStyle name="Normal 340 3 4 2" xfId="27174" xr:uid="{00000000-0005-0000-0000-0000086A0000}"/>
    <cellStyle name="Normal 340 3 4 2 2" xfId="27175" xr:uid="{00000000-0005-0000-0000-0000096A0000}"/>
    <cellStyle name="Normal 340 3 4 3" xfId="27176" xr:uid="{00000000-0005-0000-0000-00000A6A0000}"/>
    <cellStyle name="Normal 340 3 5" xfId="27177" xr:uid="{00000000-0005-0000-0000-00000B6A0000}"/>
    <cellStyle name="Normal 340 3 5 2" xfId="27178" xr:uid="{00000000-0005-0000-0000-00000C6A0000}"/>
    <cellStyle name="Normal 340 3 5 2 2" xfId="27179" xr:uid="{00000000-0005-0000-0000-00000D6A0000}"/>
    <cellStyle name="Normal 340 3 5 3" xfId="27180" xr:uid="{00000000-0005-0000-0000-00000E6A0000}"/>
    <cellStyle name="Normal 340 3 6" xfId="27181" xr:uid="{00000000-0005-0000-0000-00000F6A0000}"/>
    <cellStyle name="Normal 340 4" xfId="27182" xr:uid="{00000000-0005-0000-0000-0000106A0000}"/>
    <cellStyle name="Normal 340 4 2" xfId="27183" xr:uid="{00000000-0005-0000-0000-0000116A0000}"/>
    <cellStyle name="Normal 340 4 2 2" xfId="27184" xr:uid="{00000000-0005-0000-0000-0000126A0000}"/>
    <cellStyle name="Normal 340 4 3" xfId="27185" xr:uid="{00000000-0005-0000-0000-0000136A0000}"/>
    <cellStyle name="Normal 340 5" xfId="27186" xr:uid="{00000000-0005-0000-0000-0000146A0000}"/>
    <cellStyle name="Normal 340 5 2" xfId="27187" xr:uid="{00000000-0005-0000-0000-0000156A0000}"/>
    <cellStyle name="Normal 340 5 2 2" xfId="27188" xr:uid="{00000000-0005-0000-0000-0000166A0000}"/>
    <cellStyle name="Normal 340 5 3" xfId="27189" xr:uid="{00000000-0005-0000-0000-0000176A0000}"/>
    <cellStyle name="Normal 340 6" xfId="27190" xr:uid="{00000000-0005-0000-0000-0000186A0000}"/>
    <cellStyle name="Normal 340 6 2" xfId="27191" xr:uid="{00000000-0005-0000-0000-0000196A0000}"/>
    <cellStyle name="Normal 340 6 2 2" xfId="27192" xr:uid="{00000000-0005-0000-0000-00001A6A0000}"/>
    <cellStyle name="Normal 340 6 3" xfId="27193" xr:uid="{00000000-0005-0000-0000-00001B6A0000}"/>
    <cellStyle name="Normal 340 7" xfId="27194" xr:uid="{00000000-0005-0000-0000-00001C6A0000}"/>
    <cellStyle name="Normal 341" xfId="27195" xr:uid="{00000000-0005-0000-0000-00001D6A0000}"/>
    <cellStyle name="Normal 341 2" xfId="27196" xr:uid="{00000000-0005-0000-0000-00001E6A0000}"/>
    <cellStyle name="Normal 341 2 2" xfId="27197" xr:uid="{00000000-0005-0000-0000-00001F6A0000}"/>
    <cellStyle name="Normal 341 2 2 2" xfId="27198" xr:uid="{00000000-0005-0000-0000-0000206A0000}"/>
    <cellStyle name="Normal 341 2 3" xfId="27199" xr:uid="{00000000-0005-0000-0000-0000216A0000}"/>
    <cellStyle name="Normal 341 2 3 2" xfId="27200" xr:uid="{00000000-0005-0000-0000-0000226A0000}"/>
    <cellStyle name="Normal 341 2 3 2 2" xfId="27201" xr:uid="{00000000-0005-0000-0000-0000236A0000}"/>
    <cellStyle name="Normal 341 2 3 3" xfId="27202" xr:uid="{00000000-0005-0000-0000-0000246A0000}"/>
    <cellStyle name="Normal 341 2 4" xfId="27203" xr:uid="{00000000-0005-0000-0000-0000256A0000}"/>
    <cellStyle name="Normal 341 2 4 2" xfId="27204" xr:uid="{00000000-0005-0000-0000-0000266A0000}"/>
    <cellStyle name="Normal 341 2 4 2 2" xfId="27205" xr:uid="{00000000-0005-0000-0000-0000276A0000}"/>
    <cellStyle name="Normal 341 2 4 3" xfId="27206" xr:uid="{00000000-0005-0000-0000-0000286A0000}"/>
    <cellStyle name="Normal 341 2 5" xfId="27207" xr:uid="{00000000-0005-0000-0000-0000296A0000}"/>
    <cellStyle name="Normal 341 3" xfId="27208" xr:uid="{00000000-0005-0000-0000-00002A6A0000}"/>
    <cellStyle name="Normal 341 3 2" xfId="27209" xr:uid="{00000000-0005-0000-0000-00002B6A0000}"/>
    <cellStyle name="Normal 341 3 2 2" xfId="27210" xr:uid="{00000000-0005-0000-0000-00002C6A0000}"/>
    <cellStyle name="Normal 341 3 2 2 2" xfId="27211" xr:uid="{00000000-0005-0000-0000-00002D6A0000}"/>
    <cellStyle name="Normal 341 3 2 3" xfId="27212" xr:uid="{00000000-0005-0000-0000-00002E6A0000}"/>
    <cellStyle name="Normal 341 3 2 3 2" xfId="27213" xr:uid="{00000000-0005-0000-0000-00002F6A0000}"/>
    <cellStyle name="Normal 341 3 2 3 2 2" xfId="27214" xr:uid="{00000000-0005-0000-0000-0000306A0000}"/>
    <cellStyle name="Normal 341 3 2 3 3" xfId="27215" xr:uid="{00000000-0005-0000-0000-0000316A0000}"/>
    <cellStyle name="Normal 341 3 2 4" xfId="27216" xr:uid="{00000000-0005-0000-0000-0000326A0000}"/>
    <cellStyle name="Normal 341 3 3" xfId="27217" xr:uid="{00000000-0005-0000-0000-0000336A0000}"/>
    <cellStyle name="Normal 341 3 3 2" xfId="27218" xr:uid="{00000000-0005-0000-0000-0000346A0000}"/>
    <cellStyle name="Normal 341 3 3 2 2" xfId="27219" xr:uid="{00000000-0005-0000-0000-0000356A0000}"/>
    <cellStyle name="Normal 341 3 3 3" xfId="27220" xr:uid="{00000000-0005-0000-0000-0000366A0000}"/>
    <cellStyle name="Normal 341 3 4" xfId="27221" xr:uid="{00000000-0005-0000-0000-0000376A0000}"/>
    <cellStyle name="Normal 341 3 4 2" xfId="27222" xr:uid="{00000000-0005-0000-0000-0000386A0000}"/>
    <cellStyle name="Normal 341 3 4 2 2" xfId="27223" xr:uid="{00000000-0005-0000-0000-0000396A0000}"/>
    <cellStyle name="Normal 341 3 4 3" xfId="27224" xr:uid="{00000000-0005-0000-0000-00003A6A0000}"/>
    <cellStyle name="Normal 341 3 5" xfId="27225" xr:uid="{00000000-0005-0000-0000-00003B6A0000}"/>
    <cellStyle name="Normal 341 3 5 2" xfId="27226" xr:uid="{00000000-0005-0000-0000-00003C6A0000}"/>
    <cellStyle name="Normal 341 3 5 2 2" xfId="27227" xr:uid="{00000000-0005-0000-0000-00003D6A0000}"/>
    <cellStyle name="Normal 341 3 5 3" xfId="27228" xr:uid="{00000000-0005-0000-0000-00003E6A0000}"/>
    <cellStyle name="Normal 341 3 6" xfId="27229" xr:uid="{00000000-0005-0000-0000-00003F6A0000}"/>
    <cellStyle name="Normal 341 4" xfId="27230" xr:uid="{00000000-0005-0000-0000-0000406A0000}"/>
    <cellStyle name="Normal 341 4 2" xfId="27231" xr:uid="{00000000-0005-0000-0000-0000416A0000}"/>
    <cellStyle name="Normal 341 4 2 2" xfId="27232" xr:uid="{00000000-0005-0000-0000-0000426A0000}"/>
    <cellStyle name="Normal 341 4 3" xfId="27233" xr:uid="{00000000-0005-0000-0000-0000436A0000}"/>
    <cellStyle name="Normal 341 5" xfId="27234" xr:uid="{00000000-0005-0000-0000-0000446A0000}"/>
    <cellStyle name="Normal 341 5 2" xfId="27235" xr:uid="{00000000-0005-0000-0000-0000456A0000}"/>
    <cellStyle name="Normal 341 5 2 2" xfId="27236" xr:uid="{00000000-0005-0000-0000-0000466A0000}"/>
    <cellStyle name="Normal 341 5 3" xfId="27237" xr:uid="{00000000-0005-0000-0000-0000476A0000}"/>
    <cellStyle name="Normal 341 6" xfId="27238" xr:uid="{00000000-0005-0000-0000-0000486A0000}"/>
    <cellStyle name="Normal 341 6 2" xfId="27239" xr:uid="{00000000-0005-0000-0000-0000496A0000}"/>
    <cellStyle name="Normal 341 6 2 2" xfId="27240" xr:uid="{00000000-0005-0000-0000-00004A6A0000}"/>
    <cellStyle name="Normal 341 6 3" xfId="27241" xr:uid="{00000000-0005-0000-0000-00004B6A0000}"/>
    <cellStyle name="Normal 341 7" xfId="27242" xr:uid="{00000000-0005-0000-0000-00004C6A0000}"/>
    <cellStyle name="Normal 342" xfId="27243" xr:uid="{00000000-0005-0000-0000-00004D6A0000}"/>
    <cellStyle name="Normal 342 2" xfId="27244" xr:uid="{00000000-0005-0000-0000-00004E6A0000}"/>
    <cellStyle name="Normal 342 2 2" xfId="27245" xr:uid="{00000000-0005-0000-0000-00004F6A0000}"/>
    <cellStyle name="Normal 342 2 2 2" xfId="27246" xr:uid="{00000000-0005-0000-0000-0000506A0000}"/>
    <cellStyle name="Normal 342 2 3" xfId="27247" xr:uid="{00000000-0005-0000-0000-0000516A0000}"/>
    <cellStyle name="Normal 342 2 3 2" xfId="27248" xr:uid="{00000000-0005-0000-0000-0000526A0000}"/>
    <cellStyle name="Normal 342 2 3 2 2" xfId="27249" xr:uid="{00000000-0005-0000-0000-0000536A0000}"/>
    <cellStyle name="Normal 342 2 3 3" xfId="27250" xr:uid="{00000000-0005-0000-0000-0000546A0000}"/>
    <cellStyle name="Normal 342 2 4" xfId="27251" xr:uid="{00000000-0005-0000-0000-0000556A0000}"/>
    <cellStyle name="Normal 342 2 4 2" xfId="27252" xr:uid="{00000000-0005-0000-0000-0000566A0000}"/>
    <cellStyle name="Normal 342 2 4 2 2" xfId="27253" xr:uid="{00000000-0005-0000-0000-0000576A0000}"/>
    <cellStyle name="Normal 342 2 4 3" xfId="27254" xr:uid="{00000000-0005-0000-0000-0000586A0000}"/>
    <cellStyle name="Normal 342 2 5" xfId="27255" xr:uid="{00000000-0005-0000-0000-0000596A0000}"/>
    <cellStyle name="Normal 342 3" xfId="27256" xr:uid="{00000000-0005-0000-0000-00005A6A0000}"/>
    <cellStyle name="Normal 342 3 2" xfId="27257" xr:uid="{00000000-0005-0000-0000-00005B6A0000}"/>
    <cellStyle name="Normal 342 3 2 2" xfId="27258" xr:uid="{00000000-0005-0000-0000-00005C6A0000}"/>
    <cellStyle name="Normal 342 3 2 2 2" xfId="27259" xr:uid="{00000000-0005-0000-0000-00005D6A0000}"/>
    <cellStyle name="Normal 342 3 2 3" xfId="27260" xr:uid="{00000000-0005-0000-0000-00005E6A0000}"/>
    <cellStyle name="Normal 342 3 2 3 2" xfId="27261" xr:uid="{00000000-0005-0000-0000-00005F6A0000}"/>
    <cellStyle name="Normal 342 3 2 3 2 2" xfId="27262" xr:uid="{00000000-0005-0000-0000-0000606A0000}"/>
    <cellStyle name="Normal 342 3 2 3 3" xfId="27263" xr:uid="{00000000-0005-0000-0000-0000616A0000}"/>
    <cellStyle name="Normal 342 3 2 4" xfId="27264" xr:uid="{00000000-0005-0000-0000-0000626A0000}"/>
    <cellStyle name="Normal 342 3 3" xfId="27265" xr:uid="{00000000-0005-0000-0000-0000636A0000}"/>
    <cellStyle name="Normal 342 3 3 2" xfId="27266" xr:uid="{00000000-0005-0000-0000-0000646A0000}"/>
    <cellStyle name="Normal 342 3 3 2 2" xfId="27267" xr:uid="{00000000-0005-0000-0000-0000656A0000}"/>
    <cellStyle name="Normal 342 3 3 3" xfId="27268" xr:uid="{00000000-0005-0000-0000-0000666A0000}"/>
    <cellStyle name="Normal 342 3 4" xfId="27269" xr:uid="{00000000-0005-0000-0000-0000676A0000}"/>
    <cellStyle name="Normal 342 3 4 2" xfId="27270" xr:uid="{00000000-0005-0000-0000-0000686A0000}"/>
    <cellStyle name="Normal 342 3 4 2 2" xfId="27271" xr:uid="{00000000-0005-0000-0000-0000696A0000}"/>
    <cellStyle name="Normal 342 3 4 3" xfId="27272" xr:uid="{00000000-0005-0000-0000-00006A6A0000}"/>
    <cellStyle name="Normal 342 3 5" xfId="27273" xr:uid="{00000000-0005-0000-0000-00006B6A0000}"/>
    <cellStyle name="Normal 342 3 5 2" xfId="27274" xr:uid="{00000000-0005-0000-0000-00006C6A0000}"/>
    <cellStyle name="Normal 342 3 5 2 2" xfId="27275" xr:uid="{00000000-0005-0000-0000-00006D6A0000}"/>
    <cellStyle name="Normal 342 3 5 3" xfId="27276" xr:uid="{00000000-0005-0000-0000-00006E6A0000}"/>
    <cellStyle name="Normal 342 3 6" xfId="27277" xr:uid="{00000000-0005-0000-0000-00006F6A0000}"/>
    <cellStyle name="Normal 342 4" xfId="27278" xr:uid="{00000000-0005-0000-0000-0000706A0000}"/>
    <cellStyle name="Normal 342 4 2" xfId="27279" xr:uid="{00000000-0005-0000-0000-0000716A0000}"/>
    <cellStyle name="Normal 342 4 2 2" xfId="27280" xr:uid="{00000000-0005-0000-0000-0000726A0000}"/>
    <cellStyle name="Normal 342 4 3" xfId="27281" xr:uid="{00000000-0005-0000-0000-0000736A0000}"/>
    <cellStyle name="Normal 342 5" xfId="27282" xr:uid="{00000000-0005-0000-0000-0000746A0000}"/>
    <cellStyle name="Normal 342 5 2" xfId="27283" xr:uid="{00000000-0005-0000-0000-0000756A0000}"/>
    <cellStyle name="Normal 342 5 2 2" xfId="27284" xr:uid="{00000000-0005-0000-0000-0000766A0000}"/>
    <cellStyle name="Normal 342 5 3" xfId="27285" xr:uid="{00000000-0005-0000-0000-0000776A0000}"/>
    <cellStyle name="Normal 342 6" xfId="27286" xr:uid="{00000000-0005-0000-0000-0000786A0000}"/>
    <cellStyle name="Normal 342 6 2" xfId="27287" xr:uid="{00000000-0005-0000-0000-0000796A0000}"/>
    <cellStyle name="Normal 342 6 2 2" xfId="27288" xr:uid="{00000000-0005-0000-0000-00007A6A0000}"/>
    <cellStyle name="Normal 342 6 3" xfId="27289" xr:uid="{00000000-0005-0000-0000-00007B6A0000}"/>
    <cellStyle name="Normal 342 7" xfId="27290" xr:uid="{00000000-0005-0000-0000-00007C6A0000}"/>
    <cellStyle name="Normal 343" xfId="27291" xr:uid="{00000000-0005-0000-0000-00007D6A0000}"/>
    <cellStyle name="Normal 343 2" xfId="27292" xr:uid="{00000000-0005-0000-0000-00007E6A0000}"/>
    <cellStyle name="Normal 343 2 2" xfId="27293" xr:uid="{00000000-0005-0000-0000-00007F6A0000}"/>
    <cellStyle name="Normal 343 2 2 2" xfId="27294" xr:uid="{00000000-0005-0000-0000-0000806A0000}"/>
    <cellStyle name="Normal 343 2 3" xfId="27295" xr:uid="{00000000-0005-0000-0000-0000816A0000}"/>
    <cellStyle name="Normal 343 2 3 2" xfId="27296" xr:uid="{00000000-0005-0000-0000-0000826A0000}"/>
    <cellStyle name="Normal 343 2 3 2 2" xfId="27297" xr:uid="{00000000-0005-0000-0000-0000836A0000}"/>
    <cellStyle name="Normal 343 2 3 3" xfId="27298" xr:uid="{00000000-0005-0000-0000-0000846A0000}"/>
    <cellStyle name="Normal 343 2 4" xfId="27299" xr:uid="{00000000-0005-0000-0000-0000856A0000}"/>
    <cellStyle name="Normal 343 2 4 2" xfId="27300" xr:uid="{00000000-0005-0000-0000-0000866A0000}"/>
    <cellStyle name="Normal 343 2 4 2 2" xfId="27301" xr:uid="{00000000-0005-0000-0000-0000876A0000}"/>
    <cellStyle name="Normal 343 2 4 3" xfId="27302" xr:uid="{00000000-0005-0000-0000-0000886A0000}"/>
    <cellStyle name="Normal 343 2 5" xfId="27303" xr:uid="{00000000-0005-0000-0000-0000896A0000}"/>
    <cellStyle name="Normal 343 3" xfId="27304" xr:uid="{00000000-0005-0000-0000-00008A6A0000}"/>
    <cellStyle name="Normal 343 3 2" xfId="27305" xr:uid="{00000000-0005-0000-0000-00008B6A0000}"/>
    <cellStyle name="Normal 343 3 2 2" xfId="27306" xr:uid="{00000000-0005-0000-0000-00008C6A0000}"/>
    <cellStyle name="Normal 343 3 2 2 2" xfId="27307" xr:uid="{00000000-0005-0000-0000-00008D6A0000}"/>
    <cellStyle name="Normal 343 3 2 3" xfId="27308" xr:uid="{00000000-0005-0000-0000-00008E6A0000}"/>
    <cellStyle name="Normal 343 3 2 3 2" xfId="27309" xr:uid="{00000000-0005-0000-0000-00008F6A0000}"/>
    <cellStyle name="Normal 343 3 2 3 2 2" xfId="27310" xr:uid="{00000000-0005-0000-0000-0000906A0000}"/>
    <cellStyle name="Normal 343 3 2 3 3" xfId="27311" xr:uid="{00000000-0005-0000-0000-0000916A0000}"/>
    <cellStyle name="Normal 343 3 2 4" xfId="27312" xr:uid="{00000000-0005-0000-0000-0000926A0000}"/>
    <cellStyle name="Normal 343 3 3" xfId="27313" xr:uid="{00000000-0005-0000-0000-0000936A0000}"/>
    <cellStyle name="Normal 343 3 3 2" xfId="27314" xr:uid="{00000000-0005-0000-0000-0000946A0000}"/>
    <cellStyle name="Normal 343 3 3 2 2" xfId="27315" xr:uid="{00000000-0005-0000-0000-0000956A0000}"/>
    <cellStyle name="Normal 343 3 3 3" xfId="27316" xr:uid="{00000000-0005-0000-0000-0000966A0000}"/>
    <cellStyle name="Normal 343 3 4" xfId="27317" xr:uid="{00000000-0005-0000-0000-0000976A0000}"/>
    <cellStyle name="Normal 343 3 4 2" xfId="27318" xr:uid="{00000000-0005-0000-0000-0000986A0000}"/>
    <cellStyle name="Normal 343 3 4 2 2" xfId="27319" xr:uid="{00000000-0005-0000-0000-0000996A0000}"/>
    <cellStyle name="Normal 343 3 4 3" xfId="27320" xr:uid="{00000000-0005-0000-0000-00009A6A0000}"/>
    <cellStyle name="Normal 343 3 5" xfId="27321" xr:uid="{00000000-0005-0000-0000-00009B6A0000}"/>
    <cellStyle name="Normal 343 3 5 2" xfId="27322" xr:uid="{00000000-0005-0000-0000-00009C6A0000}"/>
    <cellStyle name="Normal 343 3 5 2 2" xfId="27323" xr:uid="{00000000-0005-0000-0000-00009D6A0000}"/>
    <cellStyle name="Normal 343 3 5 3" xfId="27324" xr:uid="{00000000-0005-0000-0000-00009E6A0000}"/>
    <cellStyle name="Normal 343 3 6" xfId="27325" xr:uid="{00000000-0005-0000-0000-00009F6A0000}"/>
    <cellStyle name="Normal 343 4" xfId="27326" xr:uid="{00000000-0005-0000-0000-0000A06A0000}"/>
    <cellStyle name="Normal 343 4 2" xfId="27327" xr:uid="{00000000-0005-0000-0000-0000A16A0000}"/>
    <cellStyle name="Normal 343 4 2 2" xfId="27328" xr:uid="{00000000-0005-0000-0000-0000A26A0000}"/>
    <cellStyle name="Normal 343 4 3" xfId="27329" xr:uid="{00000000-0005-0000-0000-0000A36A0000}"/>
    <cellStyle name="Normal 343 5" xfId="27330" xr:uid="{00000000-0005-0000-0000-0000A46A0000}"/>
    <cellStyle name="Normal 343 5 2" xfId="27331" xr:uid="{00000000-0005-0000-0000-0000A56A0000}"/>
    <cellStyle name="Normal 343 5 2 2" xfId="27332" xr:uid="{00000000-0005-0000-0000-0000A66A0000}"/>
    <cellStyle name="Normal 343 5 3" xfId="27333" xr:uid="{00000000-0005-0000-0000-0000A76A0000}"/>
    <cellStyle name="Normal 343 6" xfId="27334" xr:uid="{00000000-0005-0000-0000-0000A86A0000}"/>
    <cellStyle name="Normal 343 6 2" xfId="27335" xr:uid="{00000000-0005-0000-0000-0000A96A0000}"/>
    <cellStyle name="Normal 343 6 2 2" xfId="27336" xr:uid="{00000000-0005-0000-0000-0000AA6A0000}"/>
    <cellStyle name="Normal 343 6 3" xfId="27337" xr:uid="{00000000-0005-0000-0000-0000AB6A0000}"/>
    <cellStyle name="Normal 343 7" xfId="27338" xr:uid="{00000000-0005-0000-0000-0000AC6A0000}"/>
    <cellStyle name="Normal 344" xfId="27339" xr:uid="{00000000-0005-0000-0000-0000AD6A0000}"/>
    <cellStyle name="Normal 344 2" xfId="27340" xr:uid="{00000000-0005-0000-0000-0000AE6A0000}"/>
    <cellStyle name="Normal 344 2 2" xfId="27341" xr:uid="{00000000-0005-0000-0000-0000AF6A0000}"/>
    <cellStyle name="Normal 344 2 2 2" xfId="27342" xr:uid="{00000000-0005-0000-0000-0000B06A0000}"/>
    <cellStyle name="Normal 344 2 3" xfId="27343" xr:uid="{00000000-0005-0000-0000-0000B16A0000}"/>
    <cellStyle name="Normal 344 2 3 2" xfId="27344" xr:uid="{00000000-0005-0000-0000-0000B26A0000}"/>
    <cellStyle name="Normal 344 2 3 2 2" xfId="27345" xr:uid="{00000000-0005-0000-0000-0000B36A0000}"/>
    <cellStyle name="Normal 344 2 3 3" xfId="27346" xr:uid="{00000000-0005-0000-0000-0000B46A0000}"/>
    <cellStyle name="Normal 344 2 4" xfId="27347" xr:uid="{00000000-0005-0000-0000-0000B56A0000}"/>
    <cellStyle name="Normal 344 2 4 2" xfId="27348" xr:uid="{00000000-0005-0000-0000-0000B66A0000}"/>
    <cellStyle name="Normal 344 2 4 2 2" xfId="27349" xr:uid="{00000000-0005-0000-0000-0000B76A0000}"/>
    <cellStyle name="Normal 344 2 4 3" xfId="27350" xr:uid="{00000000-0005-0000-0000-0000B86A0000}"/>
    <cellStyle name="Normal 344 2 5" xfId="27351" xr:uid="{00000000-0005-0000-0000-0000B96A0000}"/>
    <cellStyle name="Normal 344 3" xfId="27352" xr:uid="{00000000-0005-0000-0000-0000BA6A0000}"/>
    <cellStyle name="Normal 344 3 2" xfId="27353" xr:uid="{00000000-0005-0000-0000-0000BB6A0000}"/>
    <cellStyle name="Normal 344 3 2 2" xfId="27354" xr:uid="{00000000-0005-0000-0000-0000BC6A0000}"/>
    <cellStyle name="Normal 344 3 2 2 2" xfId="27355" xr:uid="{00000000-0005-0000-0000-0000BD6A0000}"/>
    <cellStyle name="Normal 344 3 2 3" xfId="27356" xr:uid="{00000000-0005-0000-0000-0000BE6A0000}"/>
    <cellStyle name="Normal 344 3 2 3 2" xfId="27357" xr:uid="{00000000-0005-0000-0000-0000BF6A0000}"/>
    <cellStyle name="Normal 344 3 2 3 2 2" xfId="27358" xr:uid="{00000000-0005-0000-0000-0000C06A0000}"/>
    <cellStyle name="Normal 344 3 2 3 3" xfId="27359" xr:uid="{00000000-0005-0000-0000-0000C16A0000}"/>
    <cellStyle name="Normal 344 3 2 4" xfId="27360" xr:uid="{00000000-0005-0000-0000-0000C26A0000}"/>
    <cellStyle name="Normal 344 3 3" xfId="27361" xr:uid="{00000000-0005-0000-0000-0000C36A0000}"/>
    <cellStyle name="Normal 344 3 3 2" xfId="27362" xr:uid="{00000000-0005-0000-0000-0000C46A0000}"/>
    <cellStyle name="Normal 344 3 3 2 2" xfId="27363" xr:uid="{00000000-0005-0000-0000-0000C56A0000}"/>
    <cellStyle name="Normal 344 3 3 3" xfId="27364" xr:uid="{00000000-0005-0000-0000-0000C66A0000}"/>
    <cellStyle name="Normal 344 3 4" xfId="27365" xr:uid="{00000000-0005-0000-0000-0000C76A0000}"/>
    <cellStyle name="Normal 344 3 4 2" xfId="27366" xr:uid="{00000000-0005-0000-0000-0000C86A0000}"/>
    <cellStyle name="Normal 344 3 4 2 2" xfId="27367" xr:uid="{00000000-0005-0000-0000-0000C96A0000}"/>
    <cellStyle name="Normal 344 3 4 3" xfId="27368" xr:uid="{00000000-0005-0000-0000-0000CA6A0000}"/>
    <cellStyle name="Normal 344 3 5" xfId="27369" xr:uid="{00000000-0005-0000-0000-0000CB6A0000}"/>
    <cellStyle name="Normal 344 3 5 2" xfId="27370" xr:uid="{00000000-0005-0000-0000-0000CC6A0000}"/>
    <cellStyle name="Normal 344 3 5 2 2" xfId="27371" xr:uid="{00000000-0005-0000-0000-0000CD6A0000}"/>
    <cellStyle name="Normal 344 3 5 3" xfId="27372" xr:uid="{00000000-0005-0000-0000-0000CE6A0000}"/>
    <cellStyle name="Normal 344 3 6" xfId="27373" xr:uid="{00000000-0005-0000-0000-0000CF6A0000}"/>
    <cellStyle name="Normal 344 4" xfId="27374" xr:uid="{00000000-0005-0000-0000-0000D06A0000}"/>
    <cellStyle name="Normal 344 4 2" xfId="27375" xr:uid="{00000000-0005-0000-0000-0000D16A0000}"/>
    <cellStyle name="Normal 344 4 2 2" xfId="27376" xr:uid="{00000000-0005-0000-0000-0000D26A0000}"/>
    <cellStyle name="Normal 344 4 3" xfId="27377" xr:uid="{00000000-0005-0000-0000-0000D36A0000}"/>
    <cellStyle name="Normal 344 5" xfId="27378" xr:uid="{00000000-0005-0000-0000-0000D46A0000}"/>
    <cellStyle name="Normal 344 5 2" xfId="27379" xr:uid="{00000000-0005-0000-0000-0000D56A0000}"/>
    <cellStyle name="Normal 344 5 2 2" xfId="27380" xr:uid="{00000000-0005-0000-0000-0000D66A0000}"/>
    <cellStyle name="Normal 344 5 3" xfId="27381" xr:uid="{00000000-0005-0000-0000-0000D76A0000}"/>
    <cellStyle name="Normal 344 6" xfId="27382" xr:uid="{00000000-0005-0000-0000-0000D86A0000}"/>
    <cellStyle name="Normal 344 6 2" xfId="27383" xr:uid="{00000000-0005-0000-0000-0000D96A0000}"/>
    <cellStyle name="Normal 344 6 2 2" xfId="27384" xr:uid="{00000000-0005-0000-0000-0000DA6A0000}"/>
    <cellStyle name="Normal 344 6 3" xfId="27385" xr:uid="{00000000-0005-0000-0000-0000DB6A0000}"/>
    <cellStyle name="Normal 344 7" xfId="27386" xr:uid="{00000000-0005-0000-0000-0000DC6A0000}"/>
    <cellStyle name="Normal 345" xfId="27387" xr:uid="{00000000-0005-0000-0000-0000DD6A0000}"/>
    <cellStyle name="Normal 345 2" xfId="27388" xr:uid="{00000000-0005-0000-0000-0000DE6A0000}"/>
    <cellStyle name="Normal 345 2 2" xfId="27389" xr:uid="{00000000-0005-0000-0000-0000DF6A0000}"/>
    <cellStyle name="Normal 345 2 2 2" xfId="27390" xr:uid="{00000000-0005-0000-0000-0000E06A0000}"/>
    <cellStyle name="Normal 345 2 3" xfId="27391" xr:uid="{00000000-0005-0000-0000-0000E16A0000}"/>
    <cellStyle name="Normal 345 2 3 2" xfId="27392" xr:uid="{00000000-0005-0000-0000-0000E26A0000}"/>
    <cellStyle name="Normal 345 2 3 2 2" xfId="27393" xr:uid="{00000000-0005-0000-0000-0000E36A0000}"/>
    <cellStyle name="Normal 345 2 3 3" xfId="27394" xr:uid="{00000000-0005-0000-0000-0000E46A0000}"/>
    <cellStyle name="Normal 345 2 4" xfId="27395" xr:uid="{00000000-0005-0000-0000-0000E56A0000}"/>
    <cellStyle name="Normal 345 2 4 2" xfId="27396" xr:uid="{00000000-0005-0000-0000-0000E66A0000}"/>
    <cellStyle name="Normal 345 2 4 2 2" xfId="27397" xr:uid="{00000000-0005-0000-0000-0000E76A0000}"/>
    <cellStyle name="Normal 345 2 4 3" xfId="27398" xr:uid="{00000000-0005-0000-0000-0000E86A0000}"/>
    <cellStyle name="Normal 345 2 5" xfId="27399" xr:uid="{00000000-0005-0000-0000-0000E96A0000}"/>
    <cellStyle name="Normal 345 3" xfId="27400" xr:uid="{00000000-0005-0000-0000-0000EA6A0000}"/>
    <cellStyle name="Normal 345 3 2" xfId="27401" xr:uid="{00000000-0005-0000-0000-0000EB6A0000}"/>
    <cellStyle name="Normal 345 3 2 2" xfId="27402" xr:uid="{00000000-0005-0000-0000-0000EC6A0000}"/>
    <cellStyle name="Normal 345 3 2 2 2" xfId="27403" xr:uid="{00000000-0005-0000-0000-0000ED6A0000}"/>
    <cellStyle name="Normal 345 3 2 3" xfId="27404" xr:uid="{00000000-0005-0000-0000-0000EE6A0000}"/>
    <cellStyle name="Normal 345 3 2 3 2" xfId="27405" xr:uid="{00000000-0005-0000-0000-0000EF6A0000}"/>
    <cellStyle name="Normal 345 3 2 3 2 2" xfId="27406" xr:uid="{00000000-0005-0000-0000-0000F06A0000}"/>
    <cellStyle name="Normal 345 3 2 3 3" xfId="27407" xr:uid="{00000000-0005-0000-0000-0000F16A0000}"/>
    <cellStyle name="Normal 345 3 2 4" xfId="27408" xr:uid="{00000000-0005-0000-0000-0000F26A0000}"/>
    <cellStyle name="Normal 345 3 3" xfId="27409" xr:uid="{00000000-0005-0000-0000-0000F36A0000}"/>
    <cellStyle name="Normal 345 3 3 2" xfId="27410" xr:uid="{00000000-0005-0000-0000-0000F46A0000}"/>
    <cellStyle name="Normal 345 3 3 2 2" xfId="27411" xr:uid="{00000000-0005-0000-0000-0000F56A0000}"/>
    <cellStyle name="Normal 345 3 3 3" xfId="27412" xr:uid="{00000000-0005-0000-0000-0000F66A0000}"/>
    <cellStyle name="Normal 345 3 4" xfId="27413" xr:uid="{00000000-0005-0000-0000-0000F76A0000}"/>
    <cellStyle name="Normal 345 3 4 2" xfId="27414" xr:uid="{00000000-0005-0000-0000-0000F86A0000}"/>
    <cellStyle name="Normal 345 3 4 2 2" xfId="27415" xr:uid="{00000000-0005-0000-0000-0000F96A0000}"/>
    <cellStyle name="Normal 345 3 4 3" xfId="27416" xr:uid="{00000000-0005-0000-0000-0000FA6A0000}"/>
    <cellStyle name="Normal 345 3 5" xfId="27417" xr:uid="{00000000-0005-0000-0000-0000FB6A0000}"/>
    <cellStyle name="Normal 345 3 5 2" xfId="27418" xr:uid="{00000000-0005-0000-0000-0000FC6A0000}"/>
    <cellStyle name="Normal 345 3 5 2 2" xfId="27419" xr:uid="{00000000-0005-0000-0000-0000FD6A0000}"/>
    <cellStyle name="Normal 345 3 5 3" xfId="27420" xr:uid="{00000000-0005-0000-0000-0000FE6A0000}"/>
    <cellStyle name="Normal 345 3 6" xfId="27421" xr:uid="{00000000-0005-0000-0000-0000FF6A0000}"/>
    <cellStyle name="Normal 345 4" xfId="27422" xr:uid="{00000000-0005-0000-0000-0000006B0000}"/>
    <cellStyle name="Normal 345 4 2" xfId="27423" xr:uid="{00000000-0005-0000-0000-0000016B0000}"/>
    <cellStyle name="Normal 345 4 2 2" xfId="27424" xr:uid="{00000000-0005-0000-0000-0000026B0000}"/>
    <cellStyle name="Normal 345 4 3" xfId="27425" xr:uid="{00000000-0005-0000-0000-0000036B0000}"/>
    <cellStyle name="Normal 345 5" xfId="27426" xr:uid="{00000000-0005-0000-0000-0000046B0000}"/>
    <cellStyle name="Normal 345 5 2" xfId="27427" xr:uid="{00000000-0005-0000-0000-0000056B0000}"/>
    <cellStyle name="Normal 345 5 2 2" xfId="27428" xr:uid="{00000000-0005-0000-0000-0000066B0000}"/>
    <cellStyle name="Normal 345 5 3" xfId="27429" xr:uid="{00000000-0005-0000-0000-0000076B0000}"/>
    <cellStyle name="Normal 345 6" xfId="27430" xr:uid="{00000000-0005-0000-0000-0000086B0000}"/>
    <cellStyle name="Normal 345 6 2" xfId="27431" xr:uid="{00000000-0005-0000-0000-0000096B0000}"/>
    <cellStyle name="Normal 345 6 2 2" xfId="27432" xr:uid="{00000000-0005-0000-0000-00000A6B0000}"/>
    <cellStyle name="Normal 345 6 3" xfId="27433" xr:uid="{00000000-0005-0000-0000-00000B6B0000}"/>
    <cellStyle name="Normal 345 7" xfId="27434" xr:uid="{00000000-0005-0000-0000-00000C6B0000}"/>
    <cellStyle name="Normal 346" xfId="27435" xr:uid="{00000000-0005-0000-0000-00000D6B0000}"/>
    <cellStyle name="Normal 346 2" xfId="73" xr:uid="{00000000-0005-0000-0000-00000E6B0000}"/>
    <cellStyle name="Normal 346 2 2" xfId="27436" xr:uid="{00000000-0005-0000-0000-00000F6B0000}"/>
    <cellStyle name="Normal 346 2 2 2" xfId="27437" xr:uid="{00000000-0005-0000-0000-0000106B0000}"/>
    <cellStyle name="Normal 346 2 3" xfId="27438" xr:uid="{00000000-0005-0000-0000-0000116B0000}"/>
    <cellStyle name="Normal 346 2 3 2" xfId="27439" xr:uid="{00000000-0005-0000-0000-0000126B0000}"/>
    <cellStyle name="Normal 346 2 3 2 2" xfId="27440" xr:uid="{00000000-0005-0000-0000-0000136B0000}"/>
    <cellStyle name="Normal 346 2 3 3" xfId="27441" xr:uid="{00000000-0005-0000-0000-0000146B0000}"/>
    <cellStyle name="Normal 346 2 4" xfId="27442" xr:uid="{00000000-0005-0000-0000-0000156B0000}"/>
    <cellStyle name="Normal 346 2 4 2" xfId="27443" xr:uid="{00000000-0005-0000-0000-0000166B0000}"/>
    <cellStyle name="Normal 346 2 4 2 2" xfId="27444" xr:uid="{00000000-0005-0000-0000-0000176B0000}"/>
    <cellStyle name="Normal 346 2 4 3" xfId="27445" xr:uid="{00000000-0005-0000-0000-0000186B0000}"/>
    <cellStyle name="Normal 346 2 5" xfId="27446" xr:uid="{00000000-0005-0000-0000-0000196B0000}"/>
    <cellStyle name="Normal 346 3" xfId="27447" xr:uid="{00000000-0005-0000-0000-00001A6B0000}"/>
    <cellStyle name="Normal 346 3 2" xfId="27448" xr:uid="{00000000-0005-0000-0000-00001B6B0000}"/>
    <cellStyle name="Normal 346 3 2 2" xfId="27449" xr:uid="{00000000-0005-0000-0000-00001C6B0000}"/>
    <cellStyle name="Normal 346 3 2 2 2" xfId="27450" xr:uid="{00000000-0005-0000-0000-00001D6B0000}"/>
    <cellStyle name="Normal 346 3 2 3" xfId="27451" xr:uid="{00000000-0005-0000-0000-00001E6B0000}"/>
    <cellStyle name="Normal 346 3 2 3 2" xfId="27452" xr:uid="{00000000-0005-0000-0000-00001F6B0000}"/>
    <cellStyle name="Normal 346 3 2 3 2 2" xfId="27453" xr:uid="{00000000-0005-0000-0000-0000206B0000}"/>
    <cellStyle name="Normal 346 3 2 3 3" xfId="27454" xr:uid="{00000000-0005-0000-0000-0000216B0000}"/>
    <cellStyle name="Normal 346 3 2 4" xfId="27455" xr:uid="{00000000-0005-0000-0000-0000226B0000}"/>
    <cellStyle name="Normal 346 3 3" xfId="27456" xr:uid="{00000000-0005-0000-0000-0000236B0000}"/>
    <cellStyle name="Normal 346 3 3 2" xfId="27457" xr:uid="{00000000-0005-0000-0000-0000246B0000}"/>
    <cellStyle name="Normal 346 3 3 2 2" xfId="27458" xr:uid="{00000000-0005-0000-0000-0000256B0000}"/>
    <cellStyle name="Normal 346 3 3 3" xfId="27459" xr:uid="{00000000-0005-0000-0000-0000266B0000}"/>
    <cellStyle name="Normal 346 3 4" xfId="27460" xr:uid="{00000000-0005-0000-0000-0000276B0000}"/>
    <cellStyle name="Normal 346 3 4 2" xfId="27461" xr:uid="{00000000-0005-0000-0000-0000286B0000}"/>
    <cellStyle name="Normal 346 3 4 2 2" xfId="27462" xr:uid="{00000000-0005-0000-0000-0000296B0000}"/>
    <cellStyle name="Normal 346 3 4 3" xfId="27463" xr:uid="{00000000-0005-0000-0000-00002A6B0000}"/>
    <cellStyle name="Normal 346 3 5" xfId="27464" xr:uid="{00000000-0005-0000-0000-00002B6B0000}"/>
    <cellStyle name="Normal 346 3 5 2" xfId="27465" xr:uid="{00000000-0005-0000-0000-00002C6B0000}"/>
    <cellStyle name="Normal 346 3 5 2 2" xfId="27466" xr:uid="{00000000-0005-0000-0000-00002D6B0000}"/>
    <cellStyle name="Normal 346 3 5 3" xfId="27467" xr:uid="{00000000-0005-0000-0000-00002E6B0000}"/>
    <cellStyle name="Normal 346 3 6" xfId="27468" xr:uid="{00000000-0005-0000-0000-00002F6B0000}"/>
    <cellStyle name="Normal 346 4" xfId="27469" xr:uid="{00000000-0005-0000-0000-0000306B0000}"/>
    <cellStyle name="Normal 346 4 2" xfId="27470" xr:uid="{00000000-0005-0000-0000-0000316B0000}"/>
    <cellStyle name="Normal 346 4 2 2" xfId="27471" xr:uid="{00000000-0005-0000-0000-0000326B0000}"/>
    <cellStyle name="Normal 346 4 3" xfId="27472" xr:uid="{00000000-0005-0000-0000-0000336B0000}"/>
    <cellStyle name="Normal 346 5" xfId="27473" xr:uid="{00000000-0005-0000-0000-0000346B0000}"/>
    <cellStyle name="Normal 346 5 2" xfId="27474" xr:uid="{00000000-0005-0000-0000-0000356B0000}"/>
    <cellStyle name="Normal 346 5 2 2" xfId="27475" xr:uid="{00000000-0005-0000-0000-0000366B0000}"/>
    <cellStyle name="Normal 346 5 3" xfId="27476" xr:uid="{00000000-0005-0000-0000-0000376B0000}"/>
    <cellStyle name="Normal 346 6" xfId="27477" xr:uid="{00000000-0005-0000-0000-0000386B0000}"/>
    <cellStyle name="Normal 346 6 2" xfId="27478" xr:uid="{00000000-0005-0000-0000-0000396B0000}"/>
    <cellStyle name="Normal 346 6 2 2" xfId="27479" xr:uid="{00000000-0005-0000-0000-00003A6B0000}"/>
    <cellStyle name="Normal 346 6 3" xfId="27480" xr:uid="{00000000-0005-0000-0000-00003B6B0000}"/>
    <cellStyle name="Normal 346 7" xfId="27481" xr:uid="{00000000-0005-0000-0000-00003C6B0000}"/>
    <cellStyle name="Normal 347" xfId="27482" xr:uid="{00000000-0005-0000-0000-00003D6B0000}"/>
    <cellStyle name="Normal 347 2" xfId="27483" xr:uid="{00000000-0005-0000-0000-00003E6B0000}"/>
    <cellStyle name="Normal 347 2 2" xfId="27484" xr:uid="{00000000-0005-0000-0000-00003F6B0000}"/>
    <cellStyle name="Normal 347 2 2 2" xfId="27485" xr:uid="{00000000-0005-0000-0000-0000406B0000}"/>
    <cellStyle name="Normal 347 2 3" xfId="27486" xr:uid="{00000000-0005-0000-0000-0000416B0000}"/>
    <cellStyle name="Normal 347 2 3 2" xfId="27487" xr:uid="{00000000-0005-0000-0000-0000426B0000}"/>
    <cellStyle name="Normal 347 2 3 2 2" xfId="27488" xr:uid="{00000000-0005-0000-0000-0000436B0000}"/>
    <cellStyle name="Normal 347 2 3 3" xfId="27489" xr:uid="{00000000-0005-0000-0000-0000446B0000}"/>
    <cellStyle name="Normal 347 2 4" xfId="27490" xr:uid="{00000000-0005-0000-0000-0000456B0000}"/>
    <cellStyle name="Normal 347 2 4 2" xfId="27491" xr:uid="{00000000-0005-0000-0000-0000466B0000}"/>
    <cellStyle name="Normal 347 2 4 2 2" xfId="27492" xr:uid="{00000000-0005-0000-0000-0000476B0000}"/>
    <cellStyle name="Normal 347 2 4 3" xfId="27493" xr:uid="{00000000-0005-0000-0000-0000486B0000}"/>
    <cellStyle name="Normal 347 2 5" xfId="27494" xr:uid="{00000000-0005-0000-0000-0000496B0000}"/>
    <cellStyle name="Normal 347 3" xfId="27495" xr:uid="{00000000-0005-0000-0000-00004A6B0000}"/>
    <cellStyle name="Normal 347 3 2" xfId="27496" xr:uid="{00000000-0005-0000-0000-00004B6B0000}"/>
    <cellStyle name="Normal 347 3 2 2" xfId="27497" xr:uid="{00000000-0005-0000-0000-00004C6B0000}"/>
    <cellStyle name="Normal 347 3 2 2 2" xfId="27498" xr:uid="{00000000-0005-0000-0000-00004D6B0000}"/>
    <cellStyle name="Normal 347 3 2 3" xfId="27499" xr:uid="{00000000-0005-0000-0000-00004E6B0000}"/>
    <cellStyle name="Normal 347 3 2 3 2" xfId="27500" xr:uid="{00000000-0005-0000-0000-00004F6B0000}"/>
    <cellStyle name="Normal 347 3 2 3 2 2" xfId="27501" xr:uid="{00000000-0005-0000-0000-0000506B0000}"/>
    <cellStyle name="Normal 347 3 2 3 3" xfId="27502" xr:uid="{00000000-0005-0000-0000-0000516B0000}"/>
    <cellStyle name="Normal 347 3 2 4" xfId="27503" xr:uid="{00000000-0005-0000-0000-0000526B0000}"/>
    <cellStyle name="Normal 347 3 3" xfId="27504" xr:uid="{00000000-0005-0000-0000-0000536B0000}"/>
    <cellStyle name="Normal 347 3 3 2" xfId="27505" xr:uid="{00000000-0005-0000-0000-0000546B0000}"/>
    <cellStyle name="Normal 347 3 3 2 2" xfId="27506" xr:uid="{00000000-0005-0000-0000-0000556B0000}"/>
    <cellStyle name="Normal 347 3 3 3" xfId="27507" xr:uid="{00000000-0005-0000-0000-0000566B0000}"/>
    <cellStyle name="Normal 347 3 4" xfId="27508" xr:uid="{00000000-0005-0000-0000-0000576B0000}"/>
    <cellStyle name="Normal 347 3 4 2" xfId="27509" xr:uid="{00000000-0005-0000-0000-0000586B0000}"/>
    <cellStyle name="Normal 347 3 4 2 2" xfId="27510" xr:uid="{00000000-0005-0000-0000-0000596B0000}"/>
    <cellStyle name="Normal 347 3 4 3" xfId="27511" xr:uid="{00000000-0005-0000-0000-00005A6B0000}"/>
    <cellStyle name="Normal 347 3 5" xfId="27512" xr:uid="{00000000-0005-0000-0000-00005B6B0000}"/>
    <cellStyle name="Normal 347 3 5 2" xfId="27513" xr:uid="{00000000-0005-0000-0000-00005C6B0000}"/>
    <cellStyle name="Normal 347 3 5 2 2" xfId="27514" xr:uid="{00000000-0005-0000-0000-00005D6B0000}"/>
    <cellStyle name="Normal 347 3 5 3" xfId="27515" xr:uid="{00000000-0005-0000-0000-00005E6B0000}"/>
    <cellStyle name="Normal 347 3 6" xfId="27516" xr:uid="{00000000-0005-0000-0000-00005F6B0000}"/>
    <cellStyle name="Normal 347 4" xfId="27517" xr:uid="{00000000-0005-0000-0000-0000606B0000}"/>
    <cellStyle name="Normal 347 4 2" xfId="27518" xr:uid="{00000000-0005-0000-0000-0000616B0000}"/>
    <cellStyle name="Normal 347 4 2 2" xfId="27519" xr:uid="{00000000-0005-0000-0000-0000626B0000}"/>
    <cellStyle name="Normal 347 4 3" xfId="27520" xr:uid="{00000000-0005-0000-0000-0000636B0000}"/>
    <cellStyle name="Normal 347 5" xfId="27521" xr:uid="{00000000-0005-0000-0000-0000646B0000}"/>
    <cellStyle name="Normal 347 5 2" xfId="27522" xr:uid="{00000000-0005-0000-0000-0000656B0000}"/>
    <cellStyle name="Normal 347 5 2 2" xfId="27523" xr:uid="{00000000-0005-0000-0000-0000666B0000}"/>
    <cellStyle name="Normal 347 5 3" xfId="27524" xr:uid="{00000000-0005-0000-0000-0000676B0000}"/>
    <cellStyle name="Normal 347 6" xfId="27525" xr:uid="{00000000-0005-0000-0000-0000686B0000}"/>
    <cellStyle name="Normal 347 6 2" xfId="27526" xr:uid="{00000000-0005-0000-0000-0000696B0000}"/>
    <cellStyle name="Normal 347 6 2 2" xfId="27527" xr:uid="{00000000-0005-0000-0000-00006A6B0000}"/>
    <cellStyle name="Normal 347 6 3" xfId="27528" xr:uid="{00000000-0005-0000-0000-00006B6B0000}"/>
    <cellStyle name="Normal 347 7" xfId="27529" xr:uid="{00000000-0005-0000-0000-00006C6B0000}"/>
    <cellStyle name="Normal 348" xfId="27530" xr:uid="{00000000-0005-0000-0000-00006D6B0000}"/>
    <cellStyle name="Normal 348 2" xfId="74" xr:uid="{00000000-0005-0000-0000-00006E6B0000}"/>
    <cellStyle name="Normal 348 2 2" xfId="27531" xr:uid="{00000000-0005-0000-0000-00006F6B0000}"/>
    <cellStyle name="Normal 348 2 2 2" xfId="27532" xr:uid="{00000000-0005-0000-0000-0000706B0000}"/>
    <cellStyle name="Normal 348 2 3" xfId="27533" xr:uid="{00000000-0005-0000-0000-0000716B0000}"/>
    <cellStyle name="Normal 348 2 3 2" xfId="27534" xr:uid="{00000000-0005-0000-0000-0000726B0000}"/>
    <cellStyle name="Normal 348 2 3 2 2" xfId="27535" xr:uid="{00000000-0005-0000-0000-0000736B0000}"/>
    <cellStyle name="Normal 348 2 3 3" xfId="27536" xr:uid="{00000000-0005-0000-0000-0000746B0000}"/>
    <cellStyle name="Normal 348 2 4" xfId="27537" xr:uid="{00000000-0005-0000-0000-0000756B0000}"/>
    <cellStyle name="Normal 348 2 4 2" xfId="27538" xr:uid="{00000000-0005-0000-0000-0000766B0000}"/>
    <cellStyle name="Normal 348 2 4 2 2" xfId="27539" xr:uid="{00000000-0005-0000-0000-0000776B0000}"/>
    <cellStyle name="Normal 348 2 4 3" xfId="27540" xr:uid="{00000000-0005-0000-0000-0000786B0000}"/>
    <cellStyle name="Normal 348 2 5" xfId="27541" xr:uid="{00000000-0005-0000-0000-0000796B0000}"/>
    <cellStyle name="Normal 348 3" xfId="27542" xr:uid="{00000000-0005-0000-0000-00007A6B0000}"/>
    <cellStyle name="Normal 348 3 2" xfId="27543" xr:uid="{00000000-0005-0000-0000-00007B6B0000}"/>
    <cellStyle name="Normal 348 3 2 2" xfId="27544" xr:uid="{00000000-0005-0000-0000-00007C6B0000}"/>
    <cellStyle name="Normal 348 3 2 2 2" xfId="27545" xr:uid="{00000000-0005-0000-0000-00007D6B0000}"/>
    <cellStyle name="Normal 348 3 2 3" xfId="27546" xr:uid="{00000000-0005-0000-0000-00007E6B0000}"/>
    <cellStyle name="Normal 348 3 2 3 2" xfId="27547" xr:uid="{00000000-0005-0000-0000-00007F6B0000}"/>
    <cellStyle name="Normal 348 3 2 3 2 2" xfId="27548" xr:uid="{00000000-0005-0000-0000-0000806B0000}"/>
    <cellStyle name="Normal 348 3 2 3 3" xfId="27549" xr:uid="{00000000-0005-0000-0000-0000816B0000}"/>
    <cellStyle name="Normal 348 3 2 4" xfId="27550" xr:uid="{00000000-0005-0000-0000-0000826B0000}"/>
    <cellStyle name="Normal 348 3 3" xfId="27551" xr:uid="{00000000-0005-0000-0000-0000836B0000}"/>
    <cellStyle name="Normal 348 3 3 2" xfId="27552" xr:uid="{00000000-0005-0000-0000-0000846B0000}"/>
    <cellStyle name="Normal 348 3 3 2 2" xfId="27553" xr:uid="{00000000-0005-0000-0000-0000856B0000}"/>
    <cellStyle name="Normal 348 3 3 3" xfId="27554" xr:uid="{00000000-0005-0000-0000-0000866B0000}"/>
    <cellStyle name="Normal 348 3 4" xfId="27555" xr:uid="{00000000-0005-0000-0000-0000876B0000}"/>
    <cellStyle name="Normal 348 3 4 2" xfId="27556" xr:uid="{00000000-0005-0000-0000-0000886B0000}"/>
    <cellStyle name="Normal 348 3 4 2 2" xfId="27557" xr:uid="{00000000-0005-0000-0000-0000896B0000}"/>
    <cellStyle name="Normal 348 3 4 3" xfId="27558" xr:uid="{00000000-0005-0000-0000-00008A6B0000}"/>
    <cellStyle name="Normal 348 3 5" xfId="27559" xr:uid="{00000000-0005-0000-0000-00008B6B0000}"/>
    <cellStyle name="Normal 348 3 5 2" xfId="27560" xr:uid="{00000000-0005-0000-0000-00008C6B0000}"/>
    <cellStyle name="Normal 348 3 5 2 2" xfId="27561" xr:uid="{00000000-0005-0000-0000-00008D6B0000}"/>
    <cellStyle name="Normal 348 3 5 3" xfId="27562" xr:uid="{00000000-0005-0000-0000-00008E6B0000}"/>
    <cellStyle name="Normal 348 3 6" xfId="27563" xr:uid="{00000000-0005-0000-0000-00008F6B0000}"/>
    <cellStyle name="Normal 348 4" xfId="27564" xr:uid="{00000000-0005-0000-0000-0000906B0000}"/>
    <cellStyle name="Normal 348 4 2" xfId="27565" xr:uid="{00000000-0005-0000-0000-0000916B0000}"/>
    <cellStyle name="Normal 348 4 2 2" xfId="27566" xr:uid="{00000000-0005-0000-0000-0000926B0000}"/>
    <cellStyle name="Normal 348 4 3" xfId="27567" xr:uid="{00000000-0005-0000-0000-0000936B0000}"/>
    <cellStyle name="Normal 348 5" xfId="27568" xr:uid="{00000000-0005-0000-0000-0000946B0000}"/>
    <cellStyle name="Normal 348 5 2" xfId="27569" xr:uid="{00000000-0005-0000-0000-0000956B0000}"/>
    <cellStyle name="Normal 348 5 2 2" xfId="27570" xr:uid="{00000000-0005-0000-0000-0000966B0000}"/>
    <cellStyle name="Normal 348 5 3" xfId="27571" xr:uid="{00000000-0005-0000-0000-0000976B0000}"/>
    <cellStyle name="Normal 348 6" xfId="27572" xr:uid="{00000000-0005-0000-0000-0000986B0000}"/>
    <cellStyle name="Normal 348 6 2" xfId="27573" xr:uid="{00000000-0005-0000-0000-0000996B0000}"/>
    <cellStyle name="Normal 348 6 2 2" xfId="27574" xr:uid="{00000000-0005-0000-0000-00009A6B0000}"/>
    <cellStyle name="Normal 348 6 3" xfId="27575" xr:uid="{00000000-0005-0000-0000-00009B6B0000}"/>
    <cellStyle name="Normal 348 7" xfId="27576" xr:uid="{00000000-0005-0000-0000-00009C6B0000}"/>
    <cellStyle name="Normal 349" xfId="27577" xr:uid="{00000000-0005-0000-0000-00009D6B0000}"/>
    <cellStyle name="Normal 349 2" xfId="27578" xr:uid="{00000000-0005-0000-0000-00009E6B0000}"/>
    <cellStyle name="Normal 349 2 2" xfId="27579" xr:uid="{00000000-0005-0000-0000-00009F6B0000}"/>
    <cellStyle name="Normal 349 2 2 2" xfId="27580" xr:uid="{00000000-0005-0000-0000-0000A06B0000}"/>
    <cellStyle name="Normal 349 2 3" xfId="27581" xr:uid="{00000000-0005-0000-0000-0000A16B0000}"/>
    <cellStyle name="Normal 349 2 3 2" xfId="27582" xr:uid="{00000000-0005-0000-0000-0000A26B0000}"/>
    <cellStyle name="Normal 349 2 3 2 2" xfId="27583" xr:uid="{00000000-0005-0000-0000-0000A36B0000}"/>
    <cellStyle name="Normal 349 2 3 3" xfId="27584" xr:uid="{00000000-0005-0000-0000-0000A46B0000}"/>
    <cellStyle name="Normal 349 2 4" xfId="27585" xr:uid="{00000000-0005-0000-0000-0000A56B0000}"/>
    <cellStyle name="Normal 349 2 4 2" xfId="27586" xr:uid="{00000000-0005-0000-0000-0000A66B0000}"/>
    <cellStyle name="Normal 349 2 4 2 2" xfId="27587" xr:uid="{00000000-0005-0000-0000-0000A76B0000}"/>
    <cellStyle name="Normal 349 2 4 3" xfId="27588" xr:uid="{00000000-0005-0000-0000-0000A86B0000}"/>
    <cellStyle name="Normal 349 2 5" xfId="27589" xr:uid="{00000000-0005-0000-0000-0000A96B0000}"/>
    <cellStyle name="Normal 349 3" xfId="27590" xr:uid="{00000000-0005-0000-0000-0000AA6B0000}"/>
    <cellStyle name="Normal 349 3 2" xfId="27591" xr:uid="{00000000-0005-0000-0000-0000AB6B0000}"/>
    <cellStyle name="Normal 349 3 2 2" xfId="27592" xr:uid="{00000000-0005-0000-0000-0000AC6B0000}"/>
    <cellStyle name="Normal 349 3 2 2 2" xfId="27593" xr:uid="{00000000-0005-0000-0000-0000AD6B0000}"/>
    <cellStyle name="Normal 349 3 2 3" xfId="27594" xr:uid="{00000000-0005-0000-0000-0000AE6B0000}"/>
    <cellStyle name="Normal 349 3 2 3 2" xfId="27595" xr:uid="{00000000-0005-0000-0000-0000AF6B0000}"/>
    <cellStyle name="Normal 349 3 2 3 2 2" xfId="27596" xr:uid="{00000000-0005-0000-0000-0000B06B0000}"/>
    <cellStyle name="Normal 349 3 2 3 3" xfId="27597" xr:uid="{00000000-0005-0000-0000-0000B16B0000}"/>
    <cellStyle name="Normal 349 3 2 4" xfId="27598" xr:uid="{00000000-0005-0000-0000-0000B26B0000}"/>
    <cellStyle name="Normal 349 3 3" xfId="27599" xr:uid="{00000000-0005-0000-0000-0000B36B0000}"/>
    <cellStyle name="Normal 349 3 3 2" xfId="27600" xr:uid="{00000000-0005-0000-0000-0000B46B0000}"/>
    <cellStyle name="Normal 349 3 3 2 2" xfId="27601" xr:uid="{00000000-0005-0000-0000-0000B56B0000}"/>
    <cellStyle name="Normal 349 3 3 3" xfId="27602" xr:uid="{00000000-0005-0000-0000-0000B66B0000}"/>
    <cellStyle name="Normal 349 3 4" xfId="27603" xr:uid="{00000000-0005-0000-0000-0000B76B0000}"/>
    <cellStyle name="Normal 349 3 4 2" xfId="27604" xr:uid="{00000000-0005-0000-0000-0000B86B0000}"/>
    <cellStyle name="Normal 349 3 4 2 2" xfId="27605" xr:uid="{00000000-0005-0000-0000-0000B96B0000}"/>
    <cellStyle name="Normal 349 3 4 3" xfId="27606" xr:uid="{00000000-0005-0000-0000-0000BA6B0000}"/>
    <cellStyle name="Normal 349 3 5" xfId="27607" xr:uid="{00000000-0005-0000-0000-0000BB6B0000}"/>
    <cellStyle name="Normal 349 3 5 2" xfId="27608" xr:uid="{00000000-0005-0000-0000-0000BC6B0000}"/>
    <cellStyle name="Normal 349 3 5 2 2" xfId="27609" xr:uid="{00000000-0005-0000-0000-0000BD6B0000}"/>
    <cellStyle name="Normal 349 3 5 3" xfId="27610" xr:uid="{00000000-0005-0000-0000-0000BE6B0000}"/>
    <cellStyle name="Normal 349 3 6" xfId="27611" xr:uid="{00000000-0005-0000-0000-0000BF6B0000}"/>
    <cellStyle name="Normal 349 4" xfId="27612" xr:uid="{00000000-0005-0000-0000-0000C06B0000}"/>
    <cellStyle name="Normal 349 4 2" xfId="27613" xr:uid="{00000000-0005-0000-0000-0000C16B0000}"/>
    <cellStyle name="Normal 349 4 2 2" xfId="27614" xr:uid="{00000000-0005-0000-0000-0000C26B0000}"/>
    <cellStyle name="Normal 349 4 3" xfId="27615" xr:uid="{00000000-0005-0000-0000-0000C36B0000}"/>
    <cellStyle name="Normal 349 5" xfId="27616" xr:uid="{00000000-0005-0000-0000-0000C46B0000}"/>
    <cellStyle name="Normal 349 5 2" xfId="27617" xr:uid="{00000000-0005-0000-0000-0000C56B0000}"/>
    <cellStyle name="Normal 349 5 2 2" xfId="27618" xr:uid="{00000000-0005-0000-0000-0000C66B0000}"/>
    <cellStyle name="Normal 349 5 3" xfId="27619" xr:uid="{00000000-0005-0000-0000-0000C76B0000}"/>
    <cellStyle name="Normal 349 6" xfId="27620" xr:uid="{00000000-0005-0000-0000-0000C86B0000}"/>
    <cellStyle name="Normal 349 6 2" xfId="27621" xr:uid="{00000000-0005-0000-0000-0000C96B0000}"/>
    <cellStyle name="Normal 349 6 2 2" xfId="27622" xr:uid="{00000000-0005-0000-0000-0000CA6B0000}"/>
    <cellStyle name="Normal 349 6 3" xfId="27623" xr:uid="{00000000-0005-0000-0000-0000CB6B0000}"/>
    <cellStyle name="Normal 349 7" xfId="27624" xr:uid="{00000000-0005-0000-0000-0000CC6B0000}"/>
    <cellStyle name="Normal 35" xfId="27625" xr:uid="{00000000-0005-0000-0000-0000CD6B0000}"/>
    <cellStyle name="Normal 35 2" xfId="27626" xr:uid="{00000000-0005-0000-0000-0000CE6B0000}"/>
    <cellStyle name="Normal 35 2 2" xfId="27627" xr:uid="{00000000-0005-0000-0000-0000CF6B0000}"/>
    <cellStyle name="Normal 35 2 2 2" xfId="27628" xr:uid="{00000000-0005-0000-0000-0000D06B0000}"/>
    <cellStyle name="Normal 35 2 2 2 2" xfId="27629" xr:uid="{00000000-0005-0000-0000-0000D16B0000}"/>
    <cellStyle name="Normal 35 2 2 3" xfId="27630" xr:uid="{00000000-0005-0000-0000-0000D26B0000}"/>
    <cellStyle name="Normal 35 2 2 3 2" xfId="27631" xr:uid="{00000000-0005-0000-0000-0000D36B0000}"/>
    <cellStyle name="Normal 35 2 2 3 2 2" xfId="27632" xr:uid="{00000000-0005-0000-0000-0000D46B0000}"/>
    <cellStyle name="Normal 35 2 2 3 3" xfId="27633" xr:uid="{00000000-0005-0000-0000-0000D56B0000}"/>
    <cellStyle name="Normal 35 2 2 4" xfId="27634" xr:uid="{00000000-0005-0000-0000-0000D66B0000}"/>
    <cellStyle name="Normal 35 2 2 4 2" xfId="27635" xr:uid="{00000000-0005-0000-0000-0000D76B0000}"/>
    <cellStyle name="Normal 35 2 2 4 2 2" xfId="27636" xr:uid="{00000000-0005-0000-0000-0000D86B0000}"/>
    <cellStyle name="Normal 35 2 2 4 3" xfId="27637" xr:uid="{00000000-0005-0000-0000-0000D96B0000}"/>
    <cellStyle name="Normal 35 2 2 5" xfId="27638" xr:uid="{00000000-0005-0000-0000-0000DA6B0000}"/>
    <cellStyle name="Normal 35 2 3" xfId="27639" xr:uid="{00000000-0005-0000-0000-0000DB6B0000}"/>
    <cellStyle name="Normal 35 2 3 2" xfId="27640" xr:uid="{00000000-0005-0000-0000-0000DC6B0000}"/>
    <cellStyle name="Normal 35 2 3 2 2" xfId="27641" xr:uid="{00000000-0005-0000-0000-0000DD6B0000}"/>
    <cellStyle name="Normal 35 2 3 3" xfId="27642" xr:uid="{00000000-0005-0000-0000-0000DE6B0000}"/>
    <cellStyle name="Normal 35 2 4" xfId="27643" xr:uid="{00000000-0005-0000-0000-0000DF6B0000}"/>
    <cellStyle name="Normal 35 2 4 2" xfId="27644" xr:uid="{00000000-0005-0000-0000-0000E06B0000}"/>
    <cellStyle name="Normal 35 2 4 2 2" xfId="27645" xr:uid="{00000000-0005-0000-0000-0000E16B0000}"/>
    <cellStyle name="Normal 35 2 4 3" xfId="27646" xr:uid="{00000000-0005-0000-0000-0000E26B0000}"/>
    <cellStyle name="Normal 35 2 5" xfId="27647" xr:uid="{00000000-0005-0000-0000-0000E36B0000}"/>
    <cellStyle name="Normal 35 2 5 2" xfId="27648" xr:uid="{00000000-0005-0000-0000-0000E46B0000}"/>
    <cellStyle name="Normal 35 2 5 2 2" xfId="27649" xr:uid="{00000000-0005-0000-0000-0000E56B0000}"/>
    <cellStyle name="Normal 35 2 5 3" xfId="27650" xr:uid="{00000000-0005-0000-0000-0000E66B0000}"/>
    <cellStyle name="Normal 35 2 6" xfId="27651" xr:uid="{00000000-0005-0000-0000-0000E76B0000}"/>
    <cellStyle name="Normal 35 3" xfId="27652" xr:uid="{00000000-0005-0000-0000-0000E86B0000}"/>
    <cellStyle name="Normal 35 3 2" xfId="27653" xr:uid="{00000000-0005-0000-0000-0000E96B0000}"/>
    <cellStyle name="Normal 35 3 2 2" xfId="27654" xr:uid="{00000000-0005-0000-0000-0000EA6B0000}"/>
    <cellStyle name="Normal 35 3 3" xfId="27655" xr:uid="{00000000-0005-0000-0000-0000EB6B0000}"/>
    <cellStyle name="Normal 35 3 3 2" xfId="27656" xr:uid="{00000000-0005-0000-0000-0000EC6B0000}"/>
    <cellStyle name="Normal 35 3 3 2 2" xfId="27657" xr:uid="{00000000-0005-0000-0000-0000ED6B0000}"/>
    <cellStyle name="Normal 35 3 3 3" xfId="27658" xr:uid="{00000000-0005-0000-0000-0000EE6B0000}"/>
    <cellStyle name="Normal 35 3 4" xfId="27659" xr:uid="{00000000-0005-0000-0000-0000EF6B0000}"/>
    <cellStyle name="Normal 35 3 4 2" xfId="27660" xr:uid="{00000000-0005-0000-0000-0000F06B0000}"/>
    <cellStyle name="Normal 35 3 4 2 2" xfId="27661" xr:uid="{00000000-0005-0000-0000-0000F16B0000}"/>
    <cellStyle name="Normal 35 3 4 3" xfId="27662" xr:uid="{00000000-0005-0000-0000-0000F26B0000}"/>
    <cellStyle name="Normal 35 3 5" xfId="27663" xr:uid="{00000000-0005-0000-0000-0000F36B0000}"/>
    <cellStyle name="Normal 35 4" xfId="27664" xr:uid="{00000000-0005-0000-0000-0000F46B0000}"/>
    <cellStyle name="Normal 35 4 2" xfId="27665" xr:uid="{00000000-0005-0000-0000-0000F56B0000}"/>
    <cellStyle name="Normal 35 4 2 2" xfId="27666" xr:uid="{00000000-0005-0000-0000-0000F66B0000}"/>
    <cellStyle name="Normal 35 4 3" xfId="27667" xr:uid="{00000000-0005-0000-0000-0000F76B0000}"/>
    <cellStyle name="Normal 35 5" xfId="27668" xr:uid="{00000000-0005-0000-0000-0000F86B0000}"/>
    <cellStyle name="Normal 35 5 2" xfId="27669" xr:uid="{00000000-0005-0000-0000-0000F96B0000}"/>
    <cellStyle name="Normal 35 5 2 2" xfId="27670" xr:uid="{00000000-0005-0000-0000-0000FA6B0000}"/>
    <cellStyle name="Normal 35 5 3" xfId="27671" xr:uid="{00000000-0005-0000-0000-0000FB6B0000}"/>
    <cellStyle name="Normal 35 6" xfId="27672" xr:uid="{00000000-0005-0000-0000-0000FC6B0000}"/>
    <cellStyle name="Normal 35 6 2" xfId="27673" xr:uid="{00000000-0005-0000-0000-0000FD6B0000}"/>
    <cellStyle name="Normal 35 6 2 2" xfId="27674" xr:uid="{00000000-0005-0000-0000-0000FE6B0000}"/>
    <cellStyle name="Normal 35 6 3" xfId="27675" xr:uid="{00000000-0005-0000-0000-0000FF6B0000}"/>
    <cellStyle name="Normal 35 7" xfId="27676" xr:uid="{00000000-0005-0000-0000-0000006C0000}"/>
    <cellStyle name="Normal 350" xfId="75" xr:uid="{00000000-0005-0000-0000-0000016C0000}"/>
    <cellStyle name="Normal 350 2" xfId="27677" xr:uid="{00000000-0005-0000-0000-0000026C0000}"/>
    <cellStyle name="Normal 350 2 2" xfId="27678" xr:uid="{00000000-0005-0000-0000-0000036C0000}"/>
    <cellStyle name="Normal 350 2 2 2" xfId="27679" xr:uid="{00000000-0005-0000-0000-0000046C0000}"/>
    <cellStyle name="Normal 350 2 3" xfId="27680" xr:uid="{00000000-0005-0000-0000-0000056C0000}"/>
    <cellStyle name="Normal 350 2 3 2" xfId="27681" xr:uid="{00000000-0005-0000-0000-0000066C0000}"/>
    <cellStyle name="Normal 350 2 3 2 2" xfId="27682" xr:uid="{00000000-0005-0000-0000-0000076C0000}"/>
    <cellStyle name="Normal 350 2 3 3" xfId="27683" xr:uid="{00000000-0005-0000-0000-0000086C0000}"/>
    <cellStyle name="Normal 350 2 4" xfId="27684" xr:uid="{00000000-0005-0000-0000-0000096C0000}"/>
    <cellStyle name="Normal 350 2 4 2" xfId="27685" xr:uid="{00000000-0005-0000-0000-00000A6C0000}"/>
    <cellStyle name="Normal 350 2 4 2 2" xfId="27686" xr:uid="{00000000-0005-0000-0000-00000B6C0000}"/>
    <cellStyle name="Normal 350 2 4 3" xfId="27687" xr:uid="{00000000-0005-0000-0000-00000C6C0000}"/>
    <cellStyle name="Normal 350 2 5" xfId="27688" xr:uid="{00000000-0005-0000-0000-00000D6C0000}"/>
    <cellStyle name="Normal 350 3" xfId="27689" xr:uid="{00000000-0005-0000-0000-00000E6C0000}"/>
    <cellStyle name="Normal 350 3 2" xfId="27690" xr:uid="{00000000-0005-0000-0000-00000F6C0000}"/>
    <cellStyle name="Normal 350 3 2 2" xfId="27691" xr:uid="{00000000-0005-0000-0000-0000106C0000}"/>
    <cellStyle name="Normal 350 3 2 2 2" xfId="27692" xr:uid="{00000000-0005-0000-0000-0000116C0000}"/>
    <cellStyle name="Normal 350 3 2 3" xfId="27693" xr:uid="{00000000-0005-0000-0000-0000126C0000}"/>
    <cellStyle name="Normal 350 3 2 3 2" xfId="27694" xr:uid="{00000000-0005-0000-0000-0000136C0000}"/>
    <cellStyle name="Normal 350 3 2 3 2 2" xfId="27695" xr:uid="{00000000-0005-0000-0000-0000146C0000}"/>
    <cellStyle name="Normal 350 3 2 3 3" xfId="27696" xr:uid="{00000000-0005-0000-0000-0000156C0000}"/>
    <cellStyle name="Normal 350 3 2 4" xfId="27697" xr:uid="{00000000-0005-0000-0000-0000166C0000}"/>
    <cellStyle name="Normal 350 3 3" xfId="27698" xr:uid="{00000000-0005-0000-0000-0000176C0000}"/>
    <cellStyle name="Normal 350 3 3 2" xfId="27699" xr:uid="{00000000-0005-0000-0000-0000186C0000}"/>
    <cellStyle name="Normal 350 3 3 2 2" xfId="27700" xr:uid="{00000000-0005-0000-0000-0000196C0000}"/>
    <cellStyle name="Normal 350 3 3 3" xfId="27701" xr:uid="{00000000-0005-0000-0000-00001A6C0000}"/>
    <cellStyle name="Normal 350 3 4" xfId="27702" xr:uid="{00000000-0005-0000-0000-00001B6C0000}"/>
    <cellStyle name="Normal 350 3 4 2" xfId="27703" xr:uid="{00000000-0005-0000-0000-00001C6C0000}"/>
    <cellStyle name="Normal 350 3 4 2 2" xfId="27704" xr:uid="{00000000-0005-0000-0000-00001D6C0000}"/>
    <cellStyle name="Normal 350 3 4 3" xfId="27705" xr:uid="{00000000-0005-0000-0000-00001E6C0000}"/>
    <cellStyle name="Normal 350 3 5" xfId="27706" xr:uid="{00000000-0005-0000-0000-00001F6C0000}"/>
    <cellStyle name="Normal 350 3 5 2" xfId="27707" xr:uid="{00000000-0005-0000-0000-0000206C0000}"/>
    <cellStyle name="Normal 350 3 5 2 2" xfId="27708" xr:uid="{00000000-0005-0000-0000-0000216C0000}"/>
    <cellStyle name="Normal 350 3 5 3" xfId="27709" xr:uid="{00000000-0005-0000-0000-0000226C0000}"/>
    <cellStyle name="Normal 350 3 6" xfId="27710" xr:uid="{00000000-0005-0000-0000-0000236C0000}"/>
    <cellStyle name="Normal 350 4" xfId="27711" xr:uid="{00000000-0005-0000-0000-0000246C0000}"/>
    <cellStyle name="Normal 350 4 2" xfId="27712" xr:uid="{00000000-0005-0000-0000-0000256C0000}"/>
    <cellStyle name="Normal 350 4 2 2" xfId="27713" xr:uid="{00000000-0005-0000-0000-0000266C0000}"/>
    <cellStyle name="Normal 350 4 3" xfId="27714" xr:uid="{00000000-0005-0000-0000-0000276C0000}"/>
    <cellStyle name="Normal 350 5" xfId="27715" xr:uid="{00000000-0005-0000-0000-0000286C0000}"/>
    <cellStyle name="Normal 350 5 2" xfId="27716" xr:uid="{00000000-0005-0000-0000-0000296C0000}"/>
    <cellStyle name="Normal 350 5 2 2" xfId="27717" xr:uid="{00000000-0005-0000-0000-00002A6C0000}"/>
    <cellStyle name="Normal 350 5 3" xfId="27718" xr:uid="{00000000-0005-0000-0000-00002B6C0000}"/>
    <cellStyle name="Normal 350 6" xfId="27719" xr:uid="{00000000-0005-0000-0000-00002C6C0000}"/>
    <cellStyle name="Normal 350 6 2" xfId="27720" xr:uid="{00000000-0005-0000-0000-00002D6C0000}"/>
    <cellStyle name="Normal 350 6 2 2" xfId="27721" xr:uid="{00000000-0005-0000-0000-00002E6C0000}"/>
    <cellStyle name="Normal 350 6 3" xfId="27722" xr:uid="{00000000-0005-0000-0000-00002F6C0000}"/>
    <cellStyle name="Normal 350 7" xfId="27723" xr:uid="{00000000-0005-0000-0000-0000306C0000}"/>
    <cellStyle name="Normal 351" xfId="76" xr:uid="{00000000-0005-0000-0000-0000316C0000}"/>
    <cellStyle name="Normal 351 2" xfId="27724" xr:uid="{00000000-0005-0000-0000-0000326C0000}"/>
    <cellStyle name="Normal 351 2 2" xfId="27725" xr:uid="{00000000-0005-0000-0000-0000336C0000}"/>
    <cellStyle name="Normal 351 2 2 2" xfId="27726" xr:uid="{00000000-0005-0000-0000-0000346C0000}"/>
    <cellStyle name="Normal 351 2 3" xfId="27727" xr:uid="{00000000-0005-0000-0000-0000356C0000}"/>
    <cellStyle name="Normal 351 2 3 2" xfId="27728" xr:uid="{00000000-0005-0000-0000-0000366C0000}"/>
    <cellStyle name="Normal 351 2 3 2 2" xfId="27729" xr:uid="{00000000-0005-0000-0000-0000376C0000}"/>
    <cellStyle name="Normal 351 2 3 3" xfId="27730" xr:uid="{00000000-0005-0000-0000-0000386C0000}"/>
    <cellStyle name="Normal 351 2 4" xfId="27731" xr:uid="{00000000-0005-0000-0000-0000396C0000}"/>
    <cellStyle name="Normal 351 2 4 2" xfId="27732" xr:uid="{00000000-0005-0000-0000-00003A6C0000}"/>
    <cellStyle name="Normal 351 2 4 2 2" xfId="27733" xr:uid="{00000000-0005-0000-0000-00003B6C0000}"/>
    <cellStyle name="Normal 351 2 4 3" xfId="27734" xr:uid="{00000000-0005-0000-0000-00003C6C0000}"/>
    <cellStyle name="Normal 351 2 5" xfId="27735" xr:uid="{00000000-0005-0000-0000-00003D6C0000}"/>
    <cellStyle name="Normal 351 3" xfId="27736" xr:uid="{00000000-0005-0000-0000-00003E6C0000}"/>
    <cellStyle name="Normal 351 3 2" xfId="27737" xr:uid="{00000000-0005-0000-0000-00003F6C0000}"/>
    <cellStyle name="Normal 351 3 2 2" xfId="27738" xr:uid="{00000000-0005-0000-0000-0000406C0000}"/>
    <cellStyle name="Normal 351 3 2 2 2" xfId="27739" xr:uid="{00000000-0005-0000-0000-0000416C0000}"/>
    <cellStyle name="Normal 351 3 2 3" xfId="27740" xr:uid="{00000000-0005-0000-0000-0000426C0000}"/>
    <cellStyle name="Normal 351 3 2 3 2" xfId="27741" xr:uid="{00000000-0005-0000-0000-0000436C0000}"/>
    <cellStyle name="Normal 351 3 2 3 2 2" xfId="27742" xr:uid="{00000000-0005-0000-0000-0000446C0000}"/>
    <cellStyle name="Normal 351 3 2 3 3" xfId="27743" xr:uid="{00000000-0005-0000-0000-0000456C0000}"/>
    <cellStyle name="Normal 351 3 2 4" xfId="27744" xr:uid="{00000000-0005-0000-0000-0000466C0000}"/>
    <cellStyle name="Normal 351 3 3" xfId="27745" xr:uid="{00000000-0005-0000-0000-0000476C0000}"/>
    <cellStyle name="Normal 351 3 3 2" xfId="27746" xr:uid="{00000000-0005-0000-0000-0000486C0000}"/>
    <cellStyle name="Normal 351 3 3 2 2" xfId="27747" xr:uid="{00000000-0005-0000-0000-0000496C0000}"/>
    <cellStyle name="Normal 351 3 3 3" xfId="27748" xr:uid="{00000000-0005-0000-0000-00004A6C0000}"/>
    <cellStyle name="Normal 351 3 4" xfId="27749" xr:uid="{00000000-0005-0000-0000-00004B6C0000}"/>
    <cellStyle name="Normal 351 3 4 2" xfId="27750" xr:uid="{00000000-0005-0000-0000-00004C6C0000}"/>
    <cellStyle name="Normal 351 3 4 2 2" xfId="27751" xr:uid="{00000000-0005-0000-0000-00004D6C0000}"/>
    <cellStyle name="Normal 351 3 4 3" xfId="27752" xr:uid="{00000000-0005-0000-0000-00004E6C0000}"/>
    <cellStyle name="Normal 351 3 5" xfId="27753" xr:uid="{00000000-0005-0000-0000-00004F6C0000}"/>
    <cellStyle name="Normal 351 3 5 2" xfId="27754" xr:uid="{00000000-0005-0000-0000-0000506C0000}"/>
    <cellStyle name="Normal 351 3 5 2 2" xfId="27755" xr:uid="{00000000-0005-0000-0000-0000516C0000}"/>
    <cellStyle name="Normal 351 3 5 3" xfId="27756" xr:uid="{00000000-0005-0000-0000-0000526C0000}"/>
    <cellStyle name="Normal 351 3 6" xfId="27757" xr:uid="{00000000-0005-0000-0000-0000536C0000}"/>
    <cellStyle name="Normal 351 4" xfId="27758" xr:uid="{00000000-0005-0000-0000-0000546C0000}"/>
    <cellStyle name="Normal 351 4 2" xfId="27759" xr:uid="{00000000-0005-0000-0000-0000556C0000}"/>
    <cellStyle name="Normal 351 4 2 2" xfId="27760" xr:uid="{00000000-0005-0000-0000-0000566C0000}"/>
    <cellStyle name="Normal 351 4 3" xfId="27761" xr:uid="{00000000-0005-0000-0000-0000576C0000}"/>
    <cellStyle name="Normal 351 5" xfId="27762" xr:uid="{00000000-0005-0000-0000-0000586C0000}"/>
    <cellStyle name="Normal 351 5 2" xfId="27763" xr:uid="{00000000-0005-0000-0000-0000596C0000}"/>
    <cellStyle name="Normal 351 5 2 2" xfId="27764" xr:uid="{00000000-0005-0000-0000-00005A6C0000}"/>
    <cellStyle name="Normal 351 5 3" xfId="27765" xr:uid="{00000000-0005-0000-0000-00005B6C0000}"/>
    <cellStyle name="Normal 351 6" xfId="27766" xr:uid="{00000000-0005-0000-0000-00005C6C0000}"/>
    <cellStyle name="Normal 351 6 2" xfId="27767" xr:uid="{00000000-0005-0000-0000-00005D6C0000}"/>
    <cellStyle name="Normal 351 6 2 2" xfId="27768" xr:uid="{00000000-0005-0000-0000-00005E6C0000}"/>
    <cellStyle name="Normal 351 6 3" xfId="27769" xr:uid="{00000000-0005-0000-0000-00005F6C0000}"/>
    <cellStyle name="Normal 351 7" xfId="27770" xr:uid="{00000000-0005-0000-0000-0000606C0000}"/>
    <cellStyle name="Normal 352" xfId="77" xr:uid="{00000000-0005-0000-0000-0000616C0000}"/>
    <cellStyle name="Normal 352 2" xfId="27771" xr:uid="{00000000-0005-0000-0000-0000626C0000}"/>
    <cellStyle name="Normal 352 2 2" xfId="27772" xr:uid="{00000000-0005-0000-0000-0000636C0000}"/>
    <cellStyle name="Normal 352 2 2 2" xfId="27773" xr:uid="{00000000-0005-0000-0000-0000646C0000}"/>
    <cellStyle name="Normal 352 2 3" xfId="27774" xr:uid="{00000000-0005-0000-0000-0000656C0000}"/>
    <cellStyle name="Normal 352 2 3 2" xfId="27775" xr:uid="{00000000-0005-0000-0000-0000666C0000}"/>
    <cellStyle name="Normal 352 2 3 2 2" xfId="27776" xr:uid="{00000000-0005-0000-0000-0000676C0000}"/>
    <cellStyle name="Normal 352 2 3 3" xfId="27777" xr:uid="{00000000-0005-0000-0000-0000686C0000}"/>
    <cellStyle name="Normal 352 2 4" xfId="27778" xr:uid="{00000000-0005-0000-0000-0000696C0000}"/>
    <cellStyle name="Normal 352 2 4 2" xfId="27779" xr:uid="{00000000-0005-0000-0000-00006A6C0000}"/>
    <cellStyle name="Normal 352 2 4 2 2" xfId="27780" xr:uid="{00000000-0005-0000-0000-00006B6C0000}"/>
    <cellStyle name="Normal 352 2 4 3" xfId="27781" xr:uid="{00000000-0005-0000-0000-00006C6C0000}"/>
    <cellStyle name="Normal 352 2 5" xfId="27782" xr:uid="{00000000-0005-0000-0000-00006D6C0000}"/>
    <cellStyle name="Normal 352 3" xfId="27783" xr:uid="{00000000-0005-0000-0000-00006E6C0000}"/>
    <cellStyle name="Normal 352 3 2" xfId="27784" xr:uid="{00000000-0005-0000-0000-00006F6C0000}"/>
    <cellStyle name="Normal 352 3 2 2" xfId="27785" xr:uid="{00000000-0005-0000-0000-0000706C0000}"/>
    <cellStyle name="Normal 352 3 2 2 2" xfId="27786" xr:uid="{00000000-0005-0000-0000-0000716C0000}"/>
    <cellStyle name="Normal 352 3 2 3" xfId="27787" xr:uid="{00000000-0005-0000-0000-0000726C0000}"/>
    <cellStyle name="Normal 352 3 2 3 2" xfId="27788" xr:uid="{00000000-0005-0000-0000-0000736C0000}"/>
    <cellStyle name="Normal 352 3 2 3 2 2" xfId="27789" xr:uid="{00000000-0005-0000-0000-0000746C0000}"/>
    <cellStyle name="Normal 352 3 2 3 3" xfId="27790" xr:uid="{00000000-0005-0000-0000-0000756C0000}"/>
    <cellStyle name="Normal 352 3 2 4" xfId="27791" xr:uid="{00000000-0005-0000-0000-0000766C0000}"/>
    <cellStyle name="Normal 352 3 3" xfId="27792" xr:uid="{00000000-0005-0000-0000-0000776C0000}"/>
    <cellStyle name="Normal 352 3 3 2" xfId="27793" xr:uid="{00000000-0005-0000-0000-0000786C0000}"/>
    <cellStyle name="Normal 352 3 3 2 2" xfId="27794" xr:uid="{00000000-0005-0000-0000-0000796C0000}"/>
    <cellStyle name="Normal 352 3 3 3" xfId="27795" xr:uid="{00000000-0005-0000-0000-00007A6C0000}"/>
    <cellStyle name="Normal 352 3 4" xfId="27796" xr:uid="{00000000-0005-0000-0000-00007B6C0000}"/>
    <cellStyle name="Normal 352 3 4 2" xfId="27797" xr:uid="{00000000-0005-0000-0000-00007C6C0000}"/>
    <cellStyle name="Normal 352 3 4 2 2" xfId="27798" xr:uid="{00000000-0005-0000-0000-00007D6C0000}"/>
    <cellStyle name="Normal 352 3 4 3" xfId="27799" xr:uid="{00000000-0005-0000-0000-00007E6C0000}"/>
    <cellStyle name="Normal 352 3 5" xfId="27800" xr:uid="{00000000-0005-0000-0000-00007F6C0000}"/>
    <cellStyle name="Normal 352 3 5 2" xfId="27801" xr:uid="{00000000-0005-0000-0000-0000806C0000}"/>
    <cellStyle name="Normal 352 3 5 2 2" xfId="27802" xr:uid="{00000000-0005-0000-0000-0000816C0000}"/>
    <cellStyle name="Normal 352 3 5 3" xfId="27803" xr:uid="{00000000-0005-0000-0000-0000826C0000}"/>
    <cellStyle name="Normal 352 3 6" xfId="27804" xr:uid="{00000000-0005-0000-0000-0000836C0000}"/>
    <cellStyle name="Normal 352 4" xfId="27805" xr:uid="{00000000-0005-0000-0000-0000846C0000}"/>
    <cellStyle name="Normal 352 4 2" xfId="27806" xr:uid="{00000000-0005-0000-0000-0000856C0000}"/>
    <cellStyle name="Normal 352 4 2 2" xfId="27807" xr:uid="{00000000-0005-0000-0000-0000866C0000}"/>
    <cellStyle name="Normal 352 4 3" xfId="27808" xr:uid="{00000000-0005-0000-0000-0000876C0000}"/>
    <cellStyle name="Normal 352 5" xfId="27809" xr:uid="{00000000-0005-0000-0000-0000886C0000}"/>
    <cellStyle name="Normal 352 5 2" xfId="27810" xr:uid="{00000000-0005-0000-0000-0000896C0000}"/>
    <cellStyle name="Normal 352 5 2 2" xfId="27811" xr:uid="{00000000-0005-0000-0000-00008A6C0000}"/>
    <cellStyle name="Normal 352 5 3" xfId="27812" xr:uid="{00000000-0005-0000-0000-00008B6C0000}"/>
    <cellStyle name="Normal 352 6" xfId="27813" xr:uid="{00000000-0005-0000-0000-00008C6C0000}"/>
    <cellStyle name="Normal 352 6 2" xfId="27814" xr:uid="{00000000-0005-0000-0000-00008D6C0000}"/>
    <cellStyle name="Normal 352 6 2 2" xfId="27815" xr:uid="{00000000-0005-0000-0000-00008E6C0000}"/>
    <cellStyle name="Normal 352 6 3" xfId="27816" xr:uid="{00000000-0005-0000-0000-00008F6C0000}"/>
    <cellStyle name="Normal 352 7" xfId="27817" xr:uid="{00000000-0005-0000-0000-0000906C0000}"/>
    <cellStyle name="Normal 353" xfId="78" xr:uid="{00000000-0005-0000-0000-0000916C0000}"/>
    <cellStyle name="Normal 353 2" xfId="27818" xr:uid="{00000000-0005-0000-0000-0000926C0000}"/>
    <cellStyle name="Normal 353 2 2" xfId="27819" xr:uid="{00000000-0005-0000-0000-0000936C0000}"/>
    <cellStyle name="Normal 353 2 2 2" xfId="27820" xr:uid="{00000000-0005-0000-0000-0000946C0000}"/>
    <cellStyle name="Normal 353 2 3" xfId="27821" xr:uid="{00000000-0005-0000-0000-0000956C0000}"/>
    <cellStyle name="Normal 353 2 3 2" xfId="27822" xr:uid="{00000000-0005-0000-0000-0000966C0000}"/>
    <cellStyle name="Normal 353 2 3 2 2" xfId="27823" xr:uid="{00000000-0005-0000-0000-0000976C0000}"/>
    <cellStyle name="Normal 353 2 3 3" xfId="27824" xr:uid="{00000000-0005-0000-0000-0000986C0000}"/>
    <cellStyle name="Normal 353 2 4" xfId="27825" xr:uid="{00000000-0005-0000-0000-0000996C0000}"/>
    <cellStyle name="Normal 353 2 4 2" xfId="27826" xr:uid="{00000000-0005-0000-0000-00009A6C0000}"/>
    <cellStyle name="Normal 353 2 4 2 2" xfId="27827" xr:uid="{00000000-0005-0000-0000-00009B6C0000}"/>
    <cellStyle name="Normal 353 2 4 3" xfId="27828" xr:uid="{00000000-0005-0000-0000-00009C6C0000}"/>
    <cellStyle name="Normal 353 2 5" xfId="27829" xr:uid="{00000000-0005-0000-0000-00009D6C0000}"/>
    <cellStyle name="Normal 353 3" xfId="27830" xr:uid="{00000000-0005-0000-0000-00009E6C0000}"/>
    <cellStyle name="Normal 353 3 2" xfId="27831" xr:uid="{00000000-0005-0000-0000-00009F6C0000}"/>
    <cellStyle name="Normal 353 3 2 2" xfId="27832" xr:uid="{00000000-0005-0000-0000-0000A06C0000}"/>
    <cellStyle name="Normal 353 3 2 2 2" xfId="27833" xr:uid="{00000000-0005-0000-0000-0000A16C0000}"/>
    <cellStyle name="Normal 353 3 2 3" xfId="27834" xr:uid="{00000000-0005-0000-0000-0000A26C0000}"/>
    <cellStyle name="Normal 353 3 2 3 2" xfId="27835" xr:uid="{00000000-0005-0000-0000-0000A36C0000}"/>
    <cellStyle name="Normal 353 3 2 3 2 2" xfId="27836" xr:uid="{00000000-0005-0000-0000-0000A46C0000}"/>
    <cellStyle name="Normal 353 3 2 3 3" xfId="27837" xr:uid="{00000000-0005-0000-0000-0000A56C0000}"/>
    <cellStyle name="Normal 353 3 2 4" xfId="27838" xr:uid="{00000000-0005-0000-0000-0000A66C0000}"/>
    <cellStyle name="Normal 353 3 3" xfId="27839" xr:uid="{00000000-0005-0000-0000-0000A76C0000}"/>
    <cellStyle name="Normal 353 3 3 2" xfId="27840" xr:uid="{00000000-0005-0000-0000-0000A86C0000}"/>
    <cellStyle name="Normal 353 3 3 2 2" xfId="27841" xr:uid="{00000000-0005-0000-0000-0000A96C0000}"/>
    <cellStyle name="Normal 353 3 3 3" xfId="27842" xr:uid="{00000000-0005-0000-0000-0000AA6C0000}"/>
    <cellStyle name="Normal 353 3 4" xfId="27843" xr:uid="{00000000-0005-0000-0000-0000AB6C0000}"/>
    <cellStyle name="Normal 353 3 4 2" xfId="27844" xr:uid="{00000000-0005-0000-0000-0000AC6C0000}"/>
    <cellStyle name="Normal 353 3 4 2 2" xfId="27845" xr:uid="{00000000-0005-0000-0000-0000AD6C0000}"/>
    <cellStyle name="Normal 353 3 4 3" xfId="27846" xr:uid="{00000000-0005-0000-0000-0000AE6C0000}"/>
    <cellStyle name="Normal 353 3 5" xfId="27847" xr:uid="{00000000-0005-0000-0000-0000AF6C0000}"/>
    <cellStyle name="Normal 353 3 5 2" xfId="27848" xr:uid="{00000000-0005-0000-0000-0000B06C0000}"/>
    <cellStyle name="Normal 353 3 5 2 2" xfId="27849" xr:uid="{00000000-0005-0000-0000-0000B16C0000}"/>
    <cellStyle name="Normal 353 3 5 3" xfId="27850" xr:uid="{00000000-0005-0000-0000-0000B26C0000}"/>
    <cellStyle name="Normal 353 3 6" xfId="27851" xr:uid="{00000000-0005-0000-0000-0000B36C0000}"/>
    <cellStyle name="Normal 353 4" xfId="27852" xr:uid="{00000000-0005-0000-0000-0000B46C0000}"/>
    <cellStyle name="Normal 353 4 2" xfId="27853" xr:uid="{00000000-0005-0000-0000-0000B56C0000}"/>
    <cellStyle name="Normal 353 4 2 2" xfId="27854" xr:uid="{00000000-0005-0000-0000-0000B66C0000}"/>
    <cellStyle name="Normal 353 4 3" xfId="27855" xr:uid="{00000000-0005-0000-0000-0000B76C0000}"/>
    <cellStyle name="Normal 353 5" xfId="27856" xr:uid="{00000000-0005-0000-0000-0000B86C0000}"/>
    <cellStyle name="Normal 353 5 2" xfId="27857" xr:uid="{00000000-0005-0000-0000-0000B96C0000}"/>
    <cellStyle name="Normal 353 5 2 2" xfId="27858" xr:uid="{00000000-0005-0000-0000-0000BA6C0000}"/>
    <cellStyle name="Normal 353 5 3" xfId="27859" xr:uid="{00000000-0005-0000-0000-0000BB6C0000}"/>
    <cellStyle name="Normal 353 6" xfId="27860" xr:uid="{00000000-0005-0000-0000-0000BC6C0000}"/>
    <cellStyle name="Normal 353 6 2" xfId="27861" xr:uid="{00000000-0005-0000-0000-0000BD6C0000}"/>
    <cellStyle name="Normal 353 6 2 2" xfId="27862" xr:uid="{00000000-0005-0000-0000-0000BE6C0000}"/>
    <cellStyle name="Normal 353 6 3" xfId="27863" xr:uid="{00000000-0005-0000-0000-0000BF6C0000}"/>
    <cellStyle name="Normal 353 7" xfId="27864" xr:uid="{00000000-0005-0000-0000-0000C06C0000}"/>
    <cellStyle name="Normal 354" xfId="79" xr:uid="{00000000-0005-0000-0000-0000C16C0000}"/>
    <cellStyle name="Normal 354 2" xfId="27865" xr:uid="{00000000-0005-0000-0000-0000C26C0000}"/>
    <cellStyle name="Normal 354 2 2" xfId="27866" xr:uid="{00000000-0005-0000-0000-0000C36C0000}"/>
    <cellStyle name="Normal 354 2 2 2" xfId="27867" xr:uid="{00000000-0005-0000-0000-0000C46C0000}"/>
    <cellStyle name="Normal 354 2 3" xfId="27868" xr:uid="{00000000-0005-0000-0000-0000C56C0000}"/>
    <cellStyle name="Normal 354 2 3 2" xfId="27869" xr:uid="{00000000-0005-0000-0000-0000C66C0000}"/>
    <cellStyle name="Normal 354 2 3 2 2" xfId="27870" xr:uid="{00000000-0005-0000-0000-0000C76C0000}"/>
    <cellStyle name="Normal 354 2 3 3" xfId="27871" xr:uid="{00000000-0005-0000-0000-0000C86C0000}"/>
    <cellStyle name="Normal 354 2 4" xfId="27872" xr:uid="{00000000-0005-0000-0000-0000C96C0000}"/>
    <cellStyle name="Normal 354 2 4 2" xfId="27873" xr:uid="{00000000-0005-0000-0000-0000CA6C0000}"/>
    <cellStyle name="Normal 354 2 4 2 2" xfId="27874" xr:uid="{00000000-0005-0000-0000-0000CB6C0000}"/>
    <cellStyle name="Normal 354 2 4 3" xfId="27875" xr:uid="{00000000-0005-0000-0000-0000CC6C0000}"/>
    <cellStyle name="Normal 354 2 5" xfId="27876" xr:uid="{00000000-0005-0000-0000-0000CD6C0000}"/>
    <cellStyle name="Normal 354 3" xfId="27877" xr:uid="{00000000-0005-0000-0000-0000CE6C0000}"/>
    <cellStyle name="Normal 354 3 2" xfId="27878" xr:uid="{00000000-0005-0000-0000-0000CF6C0000}"/>
    <cellStyle name="Normal 354 3 2 2" xfId="27879" xr:uid="{00000000-0005-0000-0000-0000D06C0000}"/>
    <cellStyle name="Normal 354 3 2 2 2" xfId="27880" xr:uid="{00000000-0005-0000-0000-0000D16C0000}"/>
    <cellStyle name="Normal 354 3 2 3" xfId="27881" xr:uid="{00000000-0005-0000-0000-0000D26C0000}"/>
    <cellStyle name="Normal 354 3 2 3 2" xfId="27882" xr:uid="{00000000-0005-0000-0000-0000D36C0000}"/>
    <cellStyle name="Normal 354 3 2 3 2 2" xfId="27883" xr:uid="{00000000-0005-0000-0000-0000D46C0000}"/>
    <cellStyle name="Normal 354 3 2 3 3" xfId="27884" xr:uid="{00000000-0005-0000-0000-0000D56C0000}"/>
    <cellStyle name="Normal 354 3 2 4" xfId="27885" xr:uid="{00000000-0005-0000-0000-0000D66C0000}"/>
    <cellStyle name="Normal 354 3 3" xfId="27886" xr:uid="{00000000-0005-0000-0000-0000D76C0000}"/>
    <cellStyle name="Normal 354 3 3 2" xfId="27887" xr:uid="{00000000-0005-0000-0000-0000D86C0000}"/>
    <cellStyle name="Normal 354 3 3 2 2" xfId="27888" xr:uid="{00000000-0005-0000-0000-0000D96C0000}"/>
    <cellStyle name="Normal 354 3 3 3" xfId="27889" xr:uid="{00000000-0005-0000-0000-0000DA6C0000}"/>
    <cellStyle name="Normal 354 3 4" xfId="27890" xr:uid="{00000000-0005-0000-0000-0000DB6C0000}"/>
    <cellStyle name="Normal 354 3 4 2" xfId="27891" xr:uid="{00000000-0005-0000-0000-0000DC6C0000}"/>
    <cellStyle name="Normal 354 3 4 2 2" xfId="27892" xr:uid="{00000000-0005-0000-0000-0000DD6C0000}"/>
    <cellStyle name="Normal 354 3 4 3" xfId="27893" xr:uid="{00000000-0005-0000-0000-0000DE6C0000}"/>
    <cellStyle name="Normal 354 3 5" xfId="27894" xr:uid="{00000000-0005-0000-0000-0000DF6C0000}"/>
    <cellStyle name="Normal 354 3 5 2" xfId="27895" xr:uid="{00000000-0005-0000-0000-0000E06C0000}"/>
    <cellStyle name="Normal 354 3 5 2 2" xfId="27896" xr:uid="{00000000-0005-0000-0000-0000E16C0000}"/>
    <cellStyle name="Normal 354 3 5 3" xfId="27897" xr:uid="{00000000-0005-0000-0000-0000E26C0000}"/>
    <cellStyle name="Normal 354 3 6" xfId="27898" xr:uid="{00000000-0005-0000-0000-0000E36C0000}"/>
    <cellStyle name="Normal 354 4" xfId="27899" xr:uid="{00000000-0005-0000-0000-0000E46C0000}"/>
    <cellStyle name="Normal 354 4 2" xfId="27900" xr:uid="{00000000-0005-0000-0000-0000E56C0000}"/>
    <cellStyle name="Normal 354 4 2 2" xfId="27901" xr:uid="{00000000-0005-0000-0000-0000E66C0000}"/>
    <cellStyle name="Normal 354 4 3" xfId="27902" xr:uid="{00000000-0005-0000-0000-0000E76C0000}"/>
    <cellStyle name="Normal 354 5" xfId="27903" xr:uid="{00000000-0005-0000-0000-0000E86C0000}"/>
    <cellStyle name="Normal 354 5 2" xfId="27904" xr:uid="{00000000-0005-0000-0000-0000E96C0000}"/>
    <cellStyle name="Normal 354 5 2 2" xfId="27905" xr:uid="{00000000-0005-0000-0000-0000EA6C0000}"/>
    <cellStyle name="Normal 354 5 3" xfId="27906" xr:uid="{00000000-0005-0000-0000-0000EB6C0000}"/>
    <cellStyle name="Normal 354 6" xfId="27907" xr:uid="{00000000-0005-0000-0000-0000EC6C0000}"/>
    <cellStyle name="Normal 354 6 2" xfId="27908" xr:uid="{00000000-0005-0000-0000-0000ED6C0000}"/>
    <cellStyle name="Normal 354 6 2 2" xfId="27909" xr:uid="{00000000-0005-0000-0000-0000EE6C0000}"/>
    <cellStyle name="Normal 354 6 3" xfId="27910" xr:uid="{00000000-0005-0000-0000-0000EF6C0000}"/>
    <cellStyle name="Normal 354 7" xfId="27911" xr:uid="{00000000-0005-0000-0000-0000F06C0000}"/>
    <cellStyle name="Normal 355" xfId="80" xr:uid="{00000000-0005-0000-0000-0000F16C0000}"/>
    <cellStyle name="Normal 355 2" xfId="27912" xr:uid="{00000000-0005-0000-0000-0000F26C0000}"/>
    <cellStyle name="Normal 355 2 2" xfId="27913" xr:uid="{00000000-0005-0000-0000-0000F36C0000}"/>
    <cellStyle name="Normal 355 2 2 2" xfId="27914" xr:uid="{00000000-0005-0000-0000-0000F46C0000}"/>
    <cellStyle name="Normal 355 2 3" xfId="27915" xr:uid="{00000000-0005-0000-0000-0000F56C0000}"/>
    <cellStyle name="Normal 355 2 3 2" xfId="27916" xr:uid="{00000000-0005-0000-0000-0000F66C0000}"/>
    <cellStyle name="Normal 355 2 3 2 2" xfId="27917" xr:uid="{00000000-0005-0000-0000-0000F76C0000}"/>
    <cellStyle name="Normal 355 2 3 3" xfId="27918" xr:uid="{00000000-0005-0000-0000-0000F86C0000}"/>
    <cellStyle name="Normal 355 2 4" xfId="27919" xr:uid="{00000000-0005-0000-0000-0000F96C0000}"/>
    <cellStyle name="Normal 355 2 4 2" xfId="27920" xr:uid="{00000000-0005-0000-0000-0000FA6C0000}"/>
    <cellStyle name="Normal 355 2 4 2 2" xfId="27921" xr:uid="{00000000-0005-0000-0000-0000FB6C0000}"/>
    <cellStyle name="Normal 355 2 4 3" xfId="27922" xr:uid="{00000000-0005-0000-0000-0000FC6C0000}"/>
    <cellStyle name="Normal 355 2 5" xfId="27923" xr:uid="{00000000-0005-0000-0000-0000FD6C0000}"/>
    <cellStyle name="Normal 355 3" xfId="27924" xr:uid="{00000000-0005-0000-0000-0000FE6C0000}"/>
    <cellStyle name="Normal 355 3 2" xfId="27925" xr:uid="{00000000-0005-0000-0000-0000FF6C0000}"/>
    <cellStyle name="Normal 355 3 2 2" xfId="27926" xr:uid="{00000000-0005-0000-0000-0000006D0000}"/>
    <cellStyle name="Normal 355 3 2 2 2" xfId="27927" xr:uid="{00000000-0005-0000-0000-0000016D0000}"/>
    <cellStyle name="Normal 355 3 2 3" xfId="27928" xr:uid="{00000000-0005-0000-0000-0000026D0000}"/>
    <cellStyle name="Normal 355 3 2 3 2" xfId="27929" xr:uid="{00000000-0005-0000-0000-0000036D0000}"/>
    <cellStyle name="Normal 355 3 2 3 2 2" xfId="27930" xr:uid="{00000000-0005-0000-0000-0000046D0000}"/>
    <cellStyle name="Normal 355 3 2 3 3" xfId="27931" xr:uid="{00000000-0005-0000-0000-0000056D0000}"/>
    <cellStyle name="Normal 355 3 2 4" xfId="27932" xr:uid="{00000000-0005-0000-0000-0000066D0000}"/>
    <cellStyle name="Normal 355 3 3" xfId="27933" xr:uid="{00000000-0005-0000-0000-0000076D0000}"/>
    <cellStyle name="Normal 355 3 3 2" xfId="27934" xr:uid="{00000000-0005-0000-0000-0000086D0000}"/>
    <cellStyle name="Normal 355 3 3 2 2" xfId="27935" xr:uid="{00000000-0005-0000-0000-0000096D0000}"/>
    <cellStyle name="Normal 355 3 3 3" xfId="27936" xr:uid="{00000000-0005-0000-0000-00000A6D0000}"/>
    <cellStyle name="Normal 355 3 4" xfId="27937" xr:uid="{00000000-0005-0000-0000-00000B6D0000}"/>
    <cellStyle name="Normal 355 3 4 2" xfId="27938" xr:uid="{00000000-0005-0000-0000-00000C6D0000}"/>
    <cellStyle name="Normal 355 3 4 2 2" xfId="27939" xr:uid="{00000000-0005-0000-0000-00000D6D0000}"/>
    <cellStyle name="Normal 355 3 4 3" xfId="27940" xr:uid="{00000000-0005-0000-0000-00000E6D0000}"/>
    <cellStyle name="Normal 355 3 5" xfId="27941" xr:uid="{00000000-0005-0000-0000-00000F6D0000}"/>
    <cellStyle name="Normal 355 3 5 2" xfId="27942" xr:uid="{00000000-0005-0000-0000-0000106D0000}"/>
    <cellStyle name="Normal 355 3 5 2 2" xfId="27943" xr:uid="{00000000-0005-0000-0000-0000116D0000}"/>
    <cellStyle name="Normal 355 3 5 3" xfId="27944" xr:uid="{00000000-0005-0000-0000-0000126D0000}"/>
    <cellStyle name="Normal 355 3 6" xfId="27945" xr:uid="{00000000-0005-0000-0000-0000136D0000}"/>
    <cellStyle name="Normal 355 4" xfId="27946" xr:uid="{00000000-0005-0000-0000-0000146D0000}"/>
    <cellStyle name="Normal 355 4 2" xfId="27947" xr:uid="{00000000-0005-0000-0000-0000156D0000}"/>
    <cellStyle name="Normal 355 4 2 2" xfId="27948" xr:uid="{00000000-0005-0000-0000-0000166D0000}"/>
    <cellStyle name="Normal 355 4 3" xfId="27949" xr:uid="{00000000-0005-0000-0000-0000176D0000}"/>
    <cellStyle name="Normal 355 5" xfId="27950" xr:uid="{00000000-0005-0000-0000-0000186D0000}"/>
    <cellStyle name="Normal 355 5 2" xfId="27951" xr:uid="{00000000-0005-0000-0000-0000196D0000}"/>
    <cellStyle name="Normal 355 5 2 2" xfId="27952" xr:uid="{00000000-0005-0000-0000-00001A6D0000}"/>
    <cellStyle name="Normal 355 5 3" xfId="27953" xr:uid="{00000000-0005-0000-0000-00001B6D0000}"/>
    <cellStyle name="Normal 355 6" xfId="27954" xr:uid="{00000000-0005-0000-0000-00001C6D0000}"/>
    <cellStyle name="Normal 355 6 2" xfId="27955" xr:uid="{00000000-0005-0000-0000-00001D6D0000}"/>
    <cellStyle name="Normal 355 6 2 2" xfId="27956" xr:uid="{00000000-0005-0000-0000-00001E6D0000}"/>
    <cellStyle name="Normal 355 6 3" xfId="27957" xr:uid="{00000000-0005-0000-0000-00001F6D0000}"/>
    <cellStyle name="Normal 355 7" xfId="27958" xr:uid="{00000000-0005-0000-0000-0000206D0000}"/>
    <cellStyle name="Normal 356" xfId="27959" xr:uid="{00000000-0005-0000-0000-0000216D0000}"/>
    <cellStyle name="Normal 356 2" xfId="27960" xr:uid="{00000000-0005-0000-0000-0000226D0000}"/>
    <cellStyle name="Normal 356 2 2" xfId="27961" xr:uid="{00000000-0005-0000-0000-0000236D0000}"/>
    <cellStyle name="Normal 356 2 2 2" xfId="27962" xr:uid="{00000000-0005-0000-0000-0000246D0000}"/>
    <cellStyle name="Normal 356 2 3" xfId="27963" xr:uid="{00000000-0005-0000-0000-0000256D0000}"/>
    <cellStyle name="Normal 356 2 3 2" xfId="27964" xr:uid="{00000000-0005-0000-0000-0000266D0000}"/>
    <cellStyle name="Normal 356 2 3 2 2" xfId="27965" xr:uid="{00000000-0005-0000-0000-0000276D0000}"/>
    <cellStyle name="Normal 356 2 3 3" xfId="27966" xr:uid="{00000000-0005-0000-0000-0000286D0000}"/>
    <cellStyle name="Normal 356 2 4" xfId="27967" xr:uid="{00000000-0005-0000-0000-0000296D0000}"/>
    <cellStyle name="Normal 356 2 4 2" xfId="27968" xr:uid="{00000000-0005-0000-0000-00002A6D0000}"/>
    <cellStyle name="Normal 356 2 4 2 2" xfId="27969" xr:uid="{00000000-0005-0000-0000-00002B6D0000}"/>
    <cellStyle name="Normal 356 2 4 3" xfId="27970" xr:uid="{00000000-0005-0000-0000-00002C6D0000}"/>
    <cellStyle name="Normal 356 2 5" xfId="27971" xr:uid="{00000000-0005-0000-0000-00002D6D0000}"/>
    <cellStyle name="Normal 356 3" xfId="27972" xr:uid="{00000000-0005-0000-0000-00002E6D0000}"/>
    <cellStyle name="Normal 356 3 2" xfId="27973" xr:uid="{00000000-0005-0000-0000-00002F6D0000}"/>
    <cellStyle name="Normal 356 3 2 2" xfId="27974" xr:uid="{00000000-0005-0000-0000-0000306D0000}"/>
    <cellStyle name="Normal 356 3 2 2 2" xfId="27975" xr:uid="{00000000-0005-0000-0000-0000316D0000}"/>
    <cellStyle name="Normal 356 3 2 3" xfId="27976" xr:uid="{00000000-0005-0000-0000-0000326D0000}"/>
    <cellStyle name="Normal 356 3 2 3 2" xfId="27977" xr:uid="{00000000-0005-0000-0000-0000336D0000}"/>
    <cellStyle name="Normal 356 3 2 3 2 2" xfId="27978" xr:uid="{00000000-0005-0000-0000-0000346D0000}"/>
    <cellStyle name="Normal 356 3 2 3 3" xfId="27979" xr:uid="{00000000-0005-0000-0000-0000356D0000}"/>
    <cellStyle name="Normal 356 3 2 4" xfId="27980" xr:uid="{00000000-0005-0000-0000-0000366D0000}"/>
    <cellStyle name="Normal 356 3 3" xfId="27981" xr:uid="{00000000-0005-0000-0000-0000376D0000}"/>
    <cellStyle name="Normal 356 3 3 2" xfId="27982" xr:uid="{00000000-0005-0000-0000-0000386D0000}"/>
    <cellStyle name="Normal 356 3 3 2 2" xfId="27983" xr:uid="{00000000-0005-0000-0000-0000396D0000}"/>
    <cellStyle name="Normal 356 3 3 3" xfId="27984" xr:uid="{00000000-0005-0000-0000-00003A6D0000}"/>
    <cellStyle name="Normal 356 3 4" xfId="27985" xr:uid="{00000000-0005-0000-0000-00003B6D0000}"/>
    <cellStyle name="Normal 356 3 4 2" xfId="27986" xr:uid="{00000000-0005-0000-0000-00003C6D0000}"/>
    <cellStyle name="Normal 356 3 4 2 2" xfId="27987" xr:uid="{00000000-0005-0000-0000-00003D6D0000}"/>
    <cellStyle name="Normal 356 3 4 3" xfId="27988" xr:uid="{00000000-0005-0000-0000-00003E6D0000}"/>
    <cellStyle name="Normal 356 3 5" xfId="27989" xr:uid="{00000000-0005-0000-0000-00003F6D0000}"/>
    <cellStyle name="Normal 356 3 5 2" xfId="27990" xr:uid="{00000000-0005-0000-0000-0000406D0000}"/>
    <cellStyle name="Normal 356 3 5 2 2" xfId="27991" xr:uid="{00000000-0005-0000-0000-0000416D0000}"/>
    <cellStyle name="Normal 356 3 5 3" xfId="27992" xr:uid="{00000000-0005-0000-0000-0000426D0000}"/>
    <cellStyle name="Normal 356 3 6" xfId="27993" xr:uid="{00000000-0005-0000-0000-0000436D0000}"/>
    <cellStyle name="Normal 356 4" xfId="27994" xr:uid="{00000000-0005-0000-0000-0000446D0000}"/>
    <cellStyle name="Normal 356 4 2" xfId="27995" xr:uid="{00000000-0005-0000-0000-0000456D0000}"/>
    <cellStyle name="Normal 356 4 2 2" xfId="27996" xr:uid="{00000000-0005-0000-0000-0000466D0000}"/>
    <cellStyle name="Normal 356 4 3" xfId="27997" xr:uid="{00000000-0005-0000-0000-0000476D0000}"/>
    <cellStyle name="Normal 356 5" xfId="27998" xr:uid="{00000000-0005-0000-0000-0000486D0000}"/>
    <cellStyle name="Normal 356 5 2" xfId="27999" xr:uid="{00000000-0005-0000-0000-0000496D0000}"/>
    <cellStyle name="Normal 356 5 2 2" xfId="28000" xr:uid="{00000000-0005-0000-0000-00004A6D0000}"/>
    <cellStyle name="Normal 356 5 3" xfId="28001" xr:uid="{00000000-0005-0000-0000-00004B6D0000}"/>
    <cellStyle name="Normal 356 6" xfId="28002" xr:uid="{00000000-0005-0000-0000-00004C6D0000}"/>
    <cellStyle name="Normal 356 6 2" xfId="28003" xr:uid="{00000000-0005-0000-0000-00004D6D0000}"/>
    <cellStyle name="Normal 356 6 2 2" xfId="28004" xr:uid="{00000000-0005-0000-0000-00004E6D0000}"/>
    <cellStyle name="Normal 356 6 3" xfId="28005" xr:uid="{00000000-0005-0000-0000-00004F6D0000}"/>
    <cellStyle name="Normal 356 7" xfId="28006" xr:uid="{00000000-0005-0000-0000-0000506D0000}"/>
    <cellStyle name="Normal 357" xfId="28007" xr:uid="{00000000-0005-0000-0000-0000516D0000}"/>
    <cellStyle name="Normal 357 2" xfId="28008" xr:uid="{00000000-0005-0000-0000-0000526D0000}"/>
    <cellStyle name="Normal 357 2 2" xfId="28009" xr:uid="{00000000-0005-0000-0000-0000536D0000}"/>
    <cellStyle name="Normal 357 2 2 2" xfId="28010" xr:uid="{00000000-0005-0000-0000-0000546D0000}"/>
    <cellStyle name="Normal 357 2 3" xfId="28011" xr:uid="{00000000-0005-0000-0000-0000556D0000}"/>
    <cellStyle name="Normal 357 2 3 2" xfId="28012" xr:uid="{00000000-0005-0000-0000-0000566D0000}"/>
    <cellStyle name="Normal 357 2 3 2 2" xfId="28013" xr:uid="{00000000-0005-0000-0000-0000576D0000}"/>
    <cellStyle name="Normal 357 2 3 3" xfId="28014" xr:uid="{00000000-0005-0000-0000-0000586D0000}"/>
    <cellStyle name="Normal 357 2 4" xfId="28015" xr:uid="{00000000-0005-0000-0000-0000596D0000}"/>
    <cellStyle name="Normal 357 2 4 2" xfId="28016" xr:uid="{00000000-0005-0000-0000-00005A6D0000}"/>
    <cellStyle name="Normal 357 2 4 2 2" xfId="28017" xr:uid="{00000000-0005-0000-0000-00005B6D0000}"/>
    <cellStyle name="Normal 357 2 4 3" xfId="28018" xr:uid="{00000000-0005-0000-0000-00005C6D0000}"/>
    <cellStyle name="Normal 357 2 5" xfId="28019" xr:uid="{00000000-0005-0000-0000-00005D6D0000}"/>
    <cellStyle name="Normal 357 3" xfId="28020" xr:uid="{00000000-0005-0000-0000-00005E6D0000}"/>
    <cellStyle name="Normal 357 3 2" xfId="28021" xr:uid="{00000000-0005-0000-0000-00005F6D0000}"/>
    <cellStyle name="Normal 357 3 2 2" xfId="28022" xr:uid="{00000000-0005-0000-0000-0000606D0000}"/>
    <cellStyle name="Normal 357 3 2 2 2" xfId="28023" xr:uid="{00000000-0005-0000-0000-0000616D0000}"/>
    <cellStyle name="Normal 357 3 2 3" xfId="28024" xr:uid="{00000000-0005-0000-0000-0000626D0000}"/>
    <cellStyle name="Normal 357 3 2 3 2" xfId="28025" xr:uid="{00000000-0005-0000-0000-0000636D0000}"/>
    <cellStyle name="Normal 357 3 2 3 2 2" xfId="28026" xr:uid="{00000000-0005-0000-0000-0000646D0000}"/>
    <cellStyle name="Normal 357 3 2 3 3" xfId="28027" xr:uid="{00000000-0005-0000-0000-0000656D0000}"/>
    <cellStyle name="Normal 357 3 2 4" xfId="28028" xr:uid="{00000000-0005-0000-0000-0000666D0000}"/>
    <cellStyle name="Normal 357 3 3" xfId="28029" xr:uid="{00000000-0005-0000-0000-0000676D0000}"/>
    <cellStyle name="Normal 357 3 3 2" xfId="28030" xr:uid="{00000000-0005-0000-0000-0000686D0000}"/>
    <cellStyle name="Normal 357 3 3 2 2" xfId="28031" xr:uid="{00000000-0005-0000-0000-0000696D0000}"/>
    <cellStyle name="Normal 357 3 3 3" xfId="28032" xr:uid="{00000000-0005-0000-0000-00006A6D0000}"/>
    <cellStyle name="Normal 357 3 4" xfId="28033" xr:uid="{00000000-0005-0000-0000-00006B6D0000}"/>
    <cellStyle name="Normal 357 3 4 2" xfId="28034" xr:uid="{00000000-0005-0000-0000-00006C6D0000}"/>
    <cellStyle name="Normal 357 3 4 2 2" xfId="28035" xr:uid="{00000000-0005-0000-0000-00006D6D0000}"/>
    <cellStyle name="Normal 357 3 4 3" xfId="28036" xr:uid="{00000000-0005-0000-0000-00006E6D0000}"/>
    <cellStyle name="Normal 357 3 5" xfId="28037" xr:uid="{00000000-0005-0000-0000-00006F6D0000}"/>
    <cellStyle name="Normal 357 3 5 2" xfId="28038" xr:uid="{00000000-0005-0000-0000-0000706D0000}"/>
    <cellStyle name="Normal 357 3 5 2 2" xfId="28039" xr:uid="{00000000-0005-0000-0000-0000716D0000}"/>
    <cellStyle name="Normal 357 3 5 3" xfId="28040" xr:uid="{00000000-0005-0000-0000-0000726D0000}"/>
    <cellStyle name="Normal 357 3 6" xfId="28041" xr:uid="{00000000-0005-0000-0000-0000736D0000}"/>
    <cellStyle name="Normal 357 4" xfId="28042" xr:uid="{00000000-0005-0000-0000-0000746D0000}"/>
    <cellStyle name="Normal 357 4 2" xfId="28043" xr:uid="{00000000-0005-0000-0000-0000756D0000}"/>
    <cellStyle name="Normal 357 4 2 2" xfId="28044" xr:uid="{00000000-0005-0000-0000-0000766D0000}"/>
    <cellStyle name="Normal 357 4 3" xfId="28045" xr:uid="{00000000-0005-0000-0000-0000776D0000}"/>
    <cellStyle name="Normal 357 5" xfId="28046" xr:uid="{00000000-0005-0000-0000-0000786D0000}"/>
    <cellStyle name="Normal 357 5 2" xfId="28047" xr:uid="{00000000-0005-0000-0000-0000796D0000}"/>
    <cellStyle name="Normal 357 5 2 2" xfId="28048" xr:uid="{00000000-0005-0000-0000-00007A6D0000}"/>
    <cellStyle name="Normal 357 5 3" xfId="28049" xr:uid="{00000000-0005-0000-0000-00007B6D0000}"/>
    <cellStyle name="Normal 357 6" xfId="28050" xr:uid="{00000000-0005-0000-0000-00007C6D0000}"/>
    <cellStyle name="Normal 357 6 2" xfId="28051" xr:uid="{00000000-0005-0000-0000-00007D6D0000}"/>
    <cellStyle name="Normal 357 6 2 2" xfId="28052" xr:uid="{00000000-0005-0000-0000-00007E6D0000}"/>
    <cellStyle name="Normal 357 6 3" xfId="28053" xr:uid="{00000000-0005-0000-0000-00007F6D0000}"/>
    <cellStyle name="Normal 357 7" xfId="28054" xr:uid="{00000000-0005-0000-0000-0000806D0000}"/>
    <cellStyle name="Normal 358" xfId="28055" xr:uid="{00000000-0005-0000-0000-0000816D0000}"/>
    <cellStyle name="Normal 358 2" xfId="28056" xr:uid="{00000000-0005-0000-0000-0000826D0000}"/>
    <cellStyle name="Normal 358 2 2" xfId="28057" xr:uid="{00000000-0005-0000-0000-0000836D0000}"/>
    <cellStyle name="Normal 358 2 2 2" xfId="28058" xr:uid="{00000000-0005-0000-0000-0000846D0000}"/>
    <cellStyle name="Normal 358 2 3" xfId="28059" xr:uid="{00000000-0005-0000-0000-0000856D0000}"/>
    <cellStyle name="Normal 358 2 3 2" xfId="28060" xr:uid="{00000000-0005-0000-0000-0000866D0000}"/>
    <cellStyle name="Normal 358 2 3 2 2" xfId="28061" xr:uid="{00000000-0005-0000-0000-0000876D0000}"/>
    <cellStyle name="Normal 358 2 3 3" xfId="28062" xr:uid="{00000000-0005-0000-0000-0000886D0000}"/>
    <cellStyle name="Normal 358 2 4" xfId="28063" xr:uid="{00000000-0005-0000-0000-0000896D0000}"/>
    <cellStyle name="Normal 358 2 4 2" xfId="28064" xr:uid="{00000000-0005-0000-0000-00008A6D0000}"/>
    <cellStyle name="Normal 358 2 4 2 2" xfId="28065" xr:uid="{00000000-0005-0000-0000-00008B6D0000}"/>
    <cellStyle name="Normal 358 2 4 3" xfId="28066" xr:uid="{00000000-0005-0000-0000-00008C6D0000}"/>
    <cellStyle name="Normal 358 2 5" xfId="28067" xr:uid="{00000000-0005-0000-0000-00008D6D0000}"/>
    <cellStyle name="Normal 358 3" xfId="28068" xr:uid="{00000000-0005-0000-0000-00008E6D0000}"/>
    <cellStyle name="Normal 358 3 2" xfId="28069" xr:uid="{00000000-0005-0000-0000-00008F6D0000}"/>
    <cellStyle name="Normal 358 3 2 2" xfId="28070" xr:uid="{00000000-0005-0000-0000-0000906D0000}"/>
    <cellStyle name="Normal 358 3 2 2 2" xfId="28071" xr:uid="{00000000-0005-0000-0000-0000916D0000}"/>
    <cellStyle name="Normal 358 3 2 3" xfId="28072" xr:uid="{00000000-0005-0000-0000-0000926D0000}"/>
    <cellStyle name="Normal 358 3 2 3 2" xfId="28073" xr:uid="{00000000-0005-0000-0000-0000936D0000}"/>
    <cellStyle name="Normal 358 3 2 3 2 2" xfId="28074" xr:uid="{00000000-0005-0000-0000-0000946D0000}"/>
    <cellStyle name="Normal 358 3 2 3 3" xfId="28075" xr:uid="{00000000-0005-0000-0000-0000956D0000}"/>
    <cellStyle name="Normal 358 3 2 4" xfId="28076" xr:uid="{00000000-0005-0000-0000-0000966D0000}"/>
    <cellStyle name="Normal 358 3 3" xfId="28077" xr:uid="{00000000-0005-0000-0000-0000976D0000}"/>
    <cellStyle name="Normal 358 3 3 2" xfId="28078" xr:uid="{00000000-0005-0000-0000-0000986D0000}"/>
    <cellStyle name="Normal 358 3 3 2 2" xfId="28079" xr:uid="{00000000-0005-0000-0000-0000996D0000}"/>
    <cellStyle name="Normal 358 3 3 3" xfId="28080" xr:uid="{00000000-0005-0000-0000-00009A6D0000}"/>
    <cellStyle name="Normal 358 3 4" xfId="28081" xr:uid="{00000000-0005-0000-0000-00009B6D0000}"/>
    <cellStyle name="Normal 358 3 4 2" xfId="28082" xr:uid="{00000000-0005-0000-0000-00009C6D0000}"/>
    <cellStyle name="Normal 358 3 4 2 2" xfId="28083" xr:uid="{00000000-0005-0000-0000-00009D6D0000}"/>
    <cellStyle name="Normal 358 3 4 3" xfId="28084" xr:uid="{00000000-0005-0000-0000-00009E6D0000}"/>
    <cellStyle name="Normal 358 3 5" xfId="28085" xr:uid="{00000000-0005-0000-0000-00009F6D0000}"/>
    <cellStyle name="Normal 358 3 5 2" xfId="28086" xr:uid="{00000000-0005-0000-0000-0000A06D0000}"/>
    <cellStyle name="Normal 358 3 5 2 2" xfId="28087" xr:uid="{00000000-0005-0000-0000-0000A16D0000}"/>
    <cellStyle name="Normal 358 3 5 3" xfId="28088" xr:uid="{00000000-0005-0000-0000-0000A26D0000}"/>
    <cellStyle name="Normal 358 3 6" xfId="28089" xr:uid="{00000000-0005-0000-0000-0000A36D0000}"/>
    <cellStyle name="Normal 358 4" xfId="28090" xr:uid="{00000000-0005-0000-0000-0000A46D0000}"/>
    <cellStyle name="Normal 358 4 2" xfId="28091" xr:uid="{00000000-0005-0000-0000-0000A56D0000}"/>
    <cellStyle name="Normal 358 4 2 2" xfId="28092" xr:uid="{00000000-0005-0000-0000-0000A66D0000}"/>
    <cellStyle name="Normal 358 4 3" xfId="28093" xr:uid="{00000000-0005-0000-0000-0000A76D0000}"/>
    <cellStyle name="Normal 358 5" xfId="28094" xr:uid="{00000000-0005-0000-0000-0000A86D0000}"/>
    <cellStyle name="Normal 358 5 2" xfId="28095" xr:uid="{00000000-0005-0000-0000-0000A96D0000}"/>
    <cellStyle name="Normal 358 5 2 2" xfId="28096" xr:uid="{00000000-0005-0000-0000-0000AA6D0000}"/>
    <cellStyle name="Normal 358 5 3" xfId="28097" xr:uid="{00000000-0005-0000-0000-0000AB6D0000}"/>
    <cellStyle name="Normal 358 6" xfId="28098" xr:uid="{00000000-0005-0000-0000-0000AC6D0000}"/>
    <cellStyle name="Normal 358 6 2" xfId="28099" xr:uid="{00000000-0005-0000-0000-0000AD6D0000}"/>
    <cellStyle name="Normal 358 6 2 2" xfId="28100" xr:uid="{00000000-0005-0000-0000-0000AE6D0000}"/>
    <cellStyle name="Normal 358 6 3" xfId="28101" xr:uid="{00000000-0005-0000-0000-0000AF6D0000}"/>
    <cellStyle name="Normal 358 7" xfId="28102" xr:uid="{00000000-0005-0000-0000-0000B06D0000}"/>
    <cellStyle name="Normal 359" xfId="28103" xr:uid="{00000000-0005-0000-0000-0000B16D0000}"/>
    <cellStyle name="Normal 359 2" xfId="28104" xr:uid="{00000000-0005-0000-0000-0000B26D0000}"/>
    <cellStyle name="Normal 359 2 2" xfId="28105" xr:uid="{00000000-0005-0000-0000-0000B36D0000}"/>
    <cellStyle name="Normal 359 2 2 2" xfId="28106" xr:uid="{00000000-0005-0000-0000-0000B46D0000}"/>
    <cellStyle name="Normal 359 2 3" xfId="28107" xr:uid="{00000000-0005-0000-0000-0000B56D0000}"/>
    <cellStyle name="Normal 359 2 3 2" xfId="28108" xr:uid="{00000000-0005-0000-0000-0000B66D0000}"/>
    <cellStyle name="Normal 359 2 3 2 2" xfId="28109" xr:uid="{00000000-0005-0000-0000-0000B76D0000}"/>
    <cellStyle name="Normal 359 2 3 3" xfId="28110" xr:uid="{00000000-0005-0000-0000-0000B86D0000}"/>
    <cellStyle name="Normal 359 2 4" xfId="28111" xr:uid="{00000000-0005-0000-0000-0000B96D0000}"/>
    <cellStyle name="Normal 359 2 4 2" xfId="28112" xr:uid="{00000000-0005-0000-0000-0000BA6D0000}"/>
    <cellStyle name="Normal 359 2 4 2 2" xfId="28113" xr:uid="{00000000-0005-0000-0000-0000BB6D0000}"/>
    <cellStyle name="Normal 359 2 4 3" xfId="28114" xr:uid="{00000000-0005-0000-0000-0000BC6D0000}"/>
    <cellStyle name="Normal 359 2 5" xfId="28115" xr:uid="{00000000-0005-0000-0000-0000BD6D0000}"/>
    <cellStyle name="Normal 359 3" xfId="28116" xr:uid="{00000000-0005-0000-0000-0000BE6D0000}"/>
    <cellStyle name="Normal 359 3 2" xfId="28117" xr:uid="{00000000-0005-0000-0000-0000BF6D0000}"/>
    <cellStyle name="Normal 359 3 2 2" xfId="28118" xr:uid="{00000000-0005-0000-0000-0000C06D0000}"/>
    <cellStyle name="Normal 359 3 2 2 2" xfId="28119" xr:uid="{00000000-0005-0000-0000-0000C16D0000}"/>
    <cellStyle name="Normal 359 3 2 3" xfId="28120" xr:uid="{00000000-0005-0000-0000-0000C26D0000}"/>
    <cellStyle name="Normal 359 3 2 3 2" xfId="28121" xr:uid="{00000000-0005-0000-0000-0000C36D0000}"/>
    <cellStyle name="Normal 359 3 2 3 2 2" xfId="28122" xr:uid="{00000000-0005-0000-0000-0000C46D0000}"/>
    <cellStyle name="Normal 359 3 2 3 3" xfId="28123" xr:uid="{00000000-0005-0000-0000-0000C56D0000}"/>
    <cellStyle name="Normal 359 3 2 4" xfId="28124" xr:uid="{00000000-0005-0000-0000-0000C66D0000}"/>
    <cellStyle name="Normal 359 3 3" xfId="28125" xr:uid="{00000000-0005-0000-0000-0000C76D0000}"/>
    <cellStyle name="Normal 359 3 3 2" xfId="28126" xr:uid="{00000000-0005-0000-0000-0000C86D0000}"/>
    <cellStyle name="Normal 359 3 3 2 2" xfId="28127" xr:uid="{00000000-0005-0000-0000-0000C96D0000}"/>
    <cellStyle name="Normal 359 3 3 3" xfId="28128" xr:uid="{00000000-0005-0000-0000-0000CA6D0000}"/>
    <cellStyle name="Normal 359 3 4" xfId="28129" xr:uid="{00000000-0005-0000-0000-0000CB6D0000}"/>
    <cellStyle name="Normal 359 3 4 2" xfId="28130" xr:uid="{00000000-0005-0000-0000-0000CC6D0000}"/>
    <cellStyle name="Normal 359 3 4 2 2" xfId="28131" xr:uid="{00000000-0005-0000-0000-0000CD6D0000}"/>
    <cellStyle name="Normal 359 3 4 3" xfId="28132" xr:uid="{00000000-0005-0000-0000-0000CE6D0000}"/>
    <cellStyle name="Normal 359 3 5" xfId="28133" xr:uid="{00000000-0005-0000-0000-0000CF6D0000}"/>
    <cellStyle name="Normal 359 3 5 2" xfId="28134" xr:uid="{00000000-0005-0000-0000-0000D06D0000}"/>
    <cellStyle name="Normal 359 3 5 2 2" xfId="28135" xr:uid="{00000000-0005-0000-0000-0000D16D0000}"/>
    <cellStyle name="Normal 359 3 5 3" xfId="28136" xr:uid="{00000000-0005-0000-0000-0000D26D0000}"/>
    <cellStyle name="Normal 359 3 6" xfId="28137" xr:uid="{00000000-0005-0000-0000-0000D36D0000}"/>
    <cellStyle name="Normal 359 4" xfId="28138" xr:uid="{00000000-0005-0000-0000-0000D46D0000}"/>
    <cellStyle name="Normal 359 4 2" xfId="28139" xr:uid="{00000000-0005-0000-0000-0000D56D0000}"/>
    <cellStyle name="Normal 359 4 2 2" xfId="28140" xr:uid="{00000000-0005-0000-0000-0000D66D0000}"/>
    <cellStyle name="Normal 359 4 3" xfId="28141" xr:uid="{00000000-0005-0000-0000-0000D76D0000}"/>
    <cellStyle name="Normal 359 5" xfId="28142" xr:uid="{00000000-0005-0000-0000-0000D86D0000}"/>
    <cellStyle name="Normal 359 5 2" xfId="28143" xr:uid="{00000000-0005-0000-0000-0000D96D0000}"/>
    <cellStyle name="Normal 359 5 2 2" xfId="28144" xr:uid="{00000000-0005-0000-0000-0000DA6D0000}"/>
    <cellStyle name="Normal 359 5 3" xfId="28145" xr:uid="{00000000-0005-0000-0000-0000DB6D0000}"/>
    <cellStyle name="Normal 359 6" xfId="28146" xr:uid="{00000000-0005-0000-0000-0000DC6D0000}"/>
    <cellStyle name="Normal 359 6 2" xfId="28147" xr:uid="{00000000-0005-0000-0000-0000DD6D0000}"/>
    <cellStyle name="Normal 359 6 2 2" xfId="28148" xr:uid="{00000000-0005-0000-0000-0000DE6D0000}"/>
    <cellStyle name="Normal 359 6 3" xfId="28149" xr:uid="{00000000-0005-0000-0000-0000DF6D0000}"/>
    <cellStyle name="Normal 359 7" xfId="28150" xr:uid="{00000000-0005-0000-0000-0000E06D0000}"/>
    <cellStyle name="Normal 36" xfId="28151" xr:uid="{00000000-0005-0000-0000-0000E16D0000}"/>
    <cellStyle name="Normal 36 2" xfId="28152" xr:uid="{00000000-0005-0000-0000-0000E26D0000}"/>
    <cellStyle name="Normal 36 2 2" xfId="28153" xr:uid="{00000000-0005-0000-0000-0000E36D0000}"/>
    <cellStyle name="Normal 36 2 2 2" xfId="28154" xr:uid="{00000000-0005-0000-0000-0000E46D0000}"/>
    <cellStyle name="Normal 36 2 2 2 2" xfId="28155" xr:uid="{00000000-0005-0000-0000-0000E56D0000}"/>
    <cellStyle name="Normal 36 2 2 3" xfId="28156" xr:uid="{00000000-0005-0000-0000-0000E66D0000}"/>
    <cellStyle name="Normal 36 2 2 3 2" xfId="28157" xr:uid="{00000000-0005-0000-0000-0000E76D0000}"/>
    <cellStyle name="Normal 36 2 2 3 2 2" xfId="28158" xr:uid="{00000000-0005-0000-0000-0000E86D0000}"/>
    <cellStyle name="Normal 36 2 2 3 3" xfId="28159" xr:uid="{00000000-0005-0000-0000-0000E96D0000}"/>
    <cellStyle name="Normal 36 2 2 4" xfId="28160" xr:uid="{00000000-0005-0000-0000-0000EA6D0000}"/>
    <cellStyle name="Normal 36 2 2 4 2" xfId="28161" xr:uid="{00000000-0005-0000-0000-0000EB6D0000}"/>
    <cellStyle name="Normal 36 2 2 4 2 2" xfId="28162" xr:uid="{00000000-0005-0000-0000-0000EC6D0000}"/>
    <cellStyle name="Normal 36 2 2 4 3" xfId="28163" xr:uid="{00000000-0005-0000-0000-0000ED6D0000}"/>
    <cellStyle name="Normal 36 2 2 5" xfId="28164" xr:uid="{00000000-0005-0000-0000-0000EE6D0000}"/>
    <cellStyle name="Normal 36 2 3" xfId="28165" xr:uid="{00000000-0005-0000-0000-0000EF6D0000}"/>
    <cellStyle name="Normal 36 2 3 2" xfId="28166" xr:uid="{00000000-0005-0000-0000-0000F06D0000}"/>
    <cellStyle name="Normal 36 2 3 2 2" xfId="28167" xr:uid="{00000000-0005-0000-0000-0000F16D0000}"/>
    <cellStyle name="Normal 36 2 3 3" xfId="28168" xr:uid="{00000000-0005-0000-0000-0000F26D0000}"/>
    <cellStyle name="Normal 36 2 4" xfId="28169" xr:uid="{00000000-0005-0000-0000-0000F36D0000}"/>
    <cellStyle name="Normal 36 2 4 2" xfId="28170" xr:uid="{00000000-0005-0000-0000-0000F46D0000}"/>
    <cellStyle name="Normal 36 2 4 2 2" xfId="28171" xr:uid="{00000000-0005-0000-0000-0000F56D0000}"/>
    <cellStyle name="Normal 36 2 4 3" xfId="28172" xr:uid="{00000000-0005-0000-0000-0000F66D0000}"/>
    <cellStyle name="Normal 36 2 5" xfId="28173" xr:uid="{00000000-0005-0000-0000-0000F76D0000}"/>
    <cellStyle name="Normal 36 2 5 2" xfId="28174" xr:uid="{00000000-0005-0000-0000-0000F86D0000}"/>
    <cellStyle name="Normal 36 2 5 2 2" xfId="28175" xr:uid="{00000000-0005-0000-0000-0000F96D0000}"/>
    <cellStyle name="Normal 36 2 5 3" xfId="28176" xr:uid="{00000000-0005-0000-0000-0000FA6D0000}"/>
    <cellStyle name="Normal 36 2 6" xfId="28177" xr:uid="{00000000-0005-0000-0000-0000FB6D0000}"/>
    <cellStyle name="Normal 36 3" xfId="28178" xr:uid="{00000000-0005-0000-0000-0000FC6D0000}"/>
    <cellStyle name="Normal 36 3 2" xfId="28179" xr:uid="{00000000-0005-0000-0000-0000FD6D0000}"/>
    <cellStyle name="Normal 36 3 2 2" xfId="28180" xr:uid="{00000000-0005-0000-0000-0000FE6D0000}"/>
    <cellStyle name="Normal 36 3 3" xfId="28181" xr:uid="{00000000-0005-0000-0000-0000FF6D0000}"/>
    <cellStyle name="Normal 36 3 3 2" xfId="28182" xr:uid="{00000000-0005-0000-0000-0000006E0000}"/>
    <cellStyle name="Normal 36 3 3 2 2" xfId="28183" xr:uid="{00000000-0005-0000-0000-0000016E0000}"/>
    <cellStyle name="Normal 36 3 3 3" xfId="28184" xr:uid="{00000000-0005-0000-0000-0000026E0000}"/>
    <cellStyle name="Normal 36 3 4" xfId="28185" xr:uid="{00000000-0005-0000-0000-0000036E0000}"/>
    <cellStyle name="Normal 36 3 4 2" xfId="28186" xr:uid="{00000000-0005-0000-0000-0000046E0000}"/>
    <cellStyle name="Normal 36 3 4 2 2" xfId="28187" xr:uid="{00000000-0005-0000-0000-0000056E0000}"/>
    <cellStyle name="Normal 36 3 4 3" xfId="28188" xr:uid="{00000000-0005-0000-0000-0000066E0000}"/>
    <cellStyle name="Normal 36 3 5" xfId="28189" xr:uid="{00000000-0005-0000-0000-0000076E0000}"/>
    <cellStyle name="Normal 36 4" xfId="28190" xr:uid="{00000000-0005-0000-0000-0000086E0000}"/>
    <cellStyle name="Normal 36 4 2" xfId="28191" xr:uid="{00000000-0005-0000-0000-0000096E0000}"/>
    <cellStyle name="Normal 36 4 2 2" xfId="28192" xr:uid="{00000000-0005-0000-0000-00000A6E0000}"/>
    <cellStyle name="Normal 36 4 3" xfId="28193" xr:uid="{00000000-0005-0000-0000-00000B6E0000}"/>
    <cellStyle name="Normal 36 5" xfId="28194" xr:uid="{00000000-0005-0000-0000-00000C6E0000}"/>
    <cellStyle name="Normal 36 5 2" xfId="28195" xr:uid="{00000000-0005-0000-0000-00000D6E0000}"/>
    <cellStyle name="Normal 36 5 2 2" xfId="28196" xr:uid="{00000000-0005-0000-0000-00000E6E0000}"/>
    <cellStyle name="Normal 36 5 3" xfId="28197" xr:uid="{00000000-0005-0000-0000-00000F6E0000}"/>
    <cellStyle name="Normal 36 6" xfId="28198" xr:uid="{00000000-0005-0000-0000-0000106E0000}"/>
    <cellStyle name="Normal 36 6 2" xfId="28199" xr:uid="{00000000-0005-0000-0000-0000116E0000}"/>
    <cellStyle name="Normal 36 6 2 2" xfId="28200" xr:uid="{00000000-0005-0000-0000-0000126E0000}"/>
    <cellStyle name="Normal 36 6 3" xfId="28201" xr:uid="{00000000-0005-0000-0000-0000136E0000}"/>
    <cellStyle name="Normal 36 7" xfId="28202" xr:uid="{00000000-0005-0000-0000-0000146E0000}"/>
    <cellStyle name="Normal 360" xfId="28203" xr:uid="{00000000-0005-0000-0000-0000156E0000}"/>
    <cellStyle name="Normal 360 2" xfId="28204" xr:uid="{00000000-0005-0000-0000-0000166E0000}"/>
    <cellStyle name="Normal 360 2 2" xfId="28205" xr:uid="{00000000-0005-0000-0000-0000176E0000}"/>
    <cellStyle name="Normal 360 2 2 2" xfId="28206" xr:uid="{00000000-0005-0000-0000-0000186E0000}"/>
    <cellStyle name="Normal 360 2 3" xfId="28207" xr:uid="{00000000-0005-0000-0000-0000196E0000}"/>
    <cellStyle name="Normal 360 2 3 2" xfId="28208" xr:uid="{00000000-0005-0000-0000-00001A6E0000}"/>
    <cellStyle name="Normal 360 2 3 2 2" xfId="28209" xr:uid="{00000000-0005-0000-0000-00001B6E0000}"/>
    <cellStyle name="Normal 360 2 3 3" xfId="28210" xr:uid="{00000000-0005-0000-0000-00001C6E0000}"/>
    <cellStyle name="Normal 360 2 4" xfId="28211" xr:uid="{00000000-0005-0000-0000-00001D6E0000}"/>
    <cellStyle name="Normal 360 2 4 2" xfId="28212" xr:uid="{00000000-0005-0000-0000-00001E6E0000}"/>
    <cellStyle name="Normal 360 2 4 2 2" xfId="28213" xr:uid="{00000000-0005-0000-0000-00001F6E0000}"/>
    <cellStyle name="Normal 360 2 4 3" xfId="28214" xr:uid="{00000000-0005-0000-0000-0000206E0000}"/>
    <cellStyle name="Normal 360 2 5" xfId="28215" xr:uid="{00000000-0005-0000-0000-0000216E0000}"/>
    <cellStyle name="Normal 360 3" xfId="28216" xr:uid="{00000000-0005-0000-0000-0000226E0000}"/>
    <cellStyle name="Normal 360 3 2" xfId="28217" xr:uid="{00000000-0005-0000-0000-0000236E0000}"/>
    <cellStyle name="Normal 360 3 2 2" xfId="28218" xr:uid="{00000000-0005-0000-0000-0000246E0000}"/>
    <cellStyle name="Normal 360 3 2 2 2" xfId="28219" xr:uid="{00000000-0005-0000-0000-0000256E0000}"/>
    <cellStyle name="Normal 360 3 2 3" xfId="28220" xr:uid="{00000000-0005-0000-0000-0000266E0000}"/>
    <cellStyle name="Normal 360 3 2 3 2" xfId="28221" xr:uid="{00000000-0005-0000-0000-0000276E0000}"/>
    <cellStyle name="Normal 360 3 2 3 2 2" xfId="28222" xr:uid="{00000000-0005-0000-0000-0000286E0000}"/>
    <cellStyle name="Normal 360 3 2 3 3" xfId="28223" xr:uid="{00000000-0005-0000-0000-0000296E0000}"/>
    <cellStyle name="Normal 360 3 2 4" xfId="28224" xr:uid="{00000000-0005-0000-0000-00002A6E0000}"/>
    <cellStyle name="Normal 360 3 3" xfId="28225" xr:uid="{00000000-0005-0000-0000-00002B6E0000}"/>
    <cellStyle name="Normal 360 3 3 2" xfId="28226" xr:uid="{00000000-0005-0000-0000-00002C6E0000}"/>
    <cellStyle name="Normal 360 3 3 2 2" xfId="28227" xr:uid="{00000000-0005-0000-0000-00002D6E0000}"/>
    <cellStyle name="Normal 360 3 3 3" xfId="28228" xr:uid="{00000000-0005-0000-0000-00002E6E0000}"/>
    <cellStyle name="Normal 360 3 4" xfId="28229" xr:uid="{00000000-0005-0000-0000-00002F6E0000}"/>
    <cellStyle name="Normal 360 3 4 2" xfId="28230" xr:uid="{00000000-0005-0000-0000-0000306E0000}"/>
    <cellStyle name="Normal 360 3 4 2 2" xfId="28231" xr:uid="{00000000-0005-0000-0000-0000316E0000}"/>
    <cellStyle name="Normal 360 3 4 3" xfId="28232" xr:uid="{00000000-0005-0000-0000-0000326E0000}"/>
    <cellStyle name="Normal 360 3 5" xfId="28233" xr:uid="{00000000-0005-0000-0000-0000336E0000}"/>
    <cellStyle name="Normal 360 3 5 2" xfId="28234" xr:uid="{00000000-0005-0000-0000-0000346E0000}"/>
    <cellStyle name="Normal 360 3 5 2 2" xfId="28235" xr:uid="{00000000-0005-0000-0000-0000356E0000}"/>
    <cellStyle name="Normal 360 3 5 3" xfId="28236" xr:uid="{00000000-0005-0000-0000-0000366E0000}"/>
    <cellStyle name="Normal 360 3 6" xfId="28237" xr:uid="{00000000-0005-0000-0000-0000376E0000}"/>
    <cellStyle name="Normal 360 4" xfId="28238" xr:uid="{00000000-0005-0000-0000-0000386E0000}"/>
    <cellStyle name="Normal 360 4 2" xfId="28239" xr:uid="{00000000-0005-0000-0000-0000396E0000}"/>
    <cellStyle name="Normal 360 4 2 2" xfId="28240" xr:uid="{00000000-0005-0000-0000-00003A6E0000}"/>
    <cellStyle name="Normal 360 4 3" xfId="28241" xr:uid="{00000000-0005-0000-0000-00003B6E0000}"/>
    <cellStyle name="Normal 360 5" xfId="28242" xr:uid="{00000000-0005-0000-0000-00003C6E0000}"/>
    <cellStyle name="Normal 360 5 2" xfId="28243" xr:uid="{00000000-0005-0000-0000-00003D6E0000}"/>
    <cellStyle name="Normal 360 5 2 2" xfId="28244" xr:uid="{00000000-0005-0000-0000-00003E6E0000}"/>
    <cellStyle name="Normal 360 5 3" xfId="28245" xr:uid="{00000000-0005-0000-0000-00003F6E0000}"/>
    <cellStyle name="Normal 360 6" xfId="28246" xr:uid="{00000000-0005-0000-0000-0000406E0000}"/>
    <cellStyle name="Normal 360 6 2" xfId="28247" xr:uid="{00000000-0005-0000-0000-0000416E0000}"/>
    <cellStyle name="Normal 360 6 2 2" xfId="28248" xr:uid="{00000000-0005-0000-0000-0000426E0000}"/>
    <cellStyle name="Normal 360 6 3" xfId="28249" xr:uid="{00000000-0005-0000-0000-0000436E0000}"/>
    <cellStyle name="Normal 360 7" xfId="28250" xr:uid="{00000000-0005-0000-0000-0000446E0000}"/>
    <cellStyle name="Normal 361" xfId="28251" xr:uid="{00000000-0005-0000-0000-0000456E0000}"/>
    <cellStyle name="Normal 361 2" xfId="28252" xr:uid="{00000000-0005-0000-0000-0000466E0000}"/>
    <cellStyle name="Normal 361 2 2" xfId="28253" xr:uid="{00000000-0005-0000-0000-0000476E0000}"/>
    <cellStyle name="Normal 361 2 2 2" xfId="28254" xr:uid="{00000000-0005-0000-0000-0000486E0000}"/>
    <cellStyle name="Normal 361 2 3" xfId="28255" xr:uid="{00000000-0005-0000-0000-0000496E0000}"/>
    <cellStyle name="Normal 361 2 3 2" xfId="28256" xr:uid="{00000000-0005-0000-0000-00004A6E0000}"/>
    <cellStyle name="Normal 361 2 3 2 2" xfId="28257" xr:uid="{00000000-0005-0000-0000-00004B6E0000}"/>
    <cellStyle name="Normal 361 2 3 3" xfId="28258" xr:uid="{00000000-0005-0000-0000-00004C6E0000}"/>
    <cellStyle name="Normal 361 2 4" xfId="28259" xr:uid="{00000000-0005-0000-0000-00004D6E0000}"/>
    <cellStyle name="Normal 361 2 4 2" xfId="28260" xr:uid="{00000000-0005-0000-0000-00004E6E0000}"/>
    <cellStyle name="Normal 361 2 4 2 2" xfId="28261" xr:uid="{00000000-0005-0000-0000-00004F6E0000}"/>
    <cellStyle name="Normal 361 2 4 3" xfId="28262" xr:uid="{00000000-0005-0000-0000-0000506E0000}"/>
    <cellStyle name="Normal 361 2 5" xfId="28263" xr:uid="{00000000-0005-0000-0000-0000516E0000}"/>
    <cellStyle name="Normal 361 3" xfId="28264" xr:uid="{00000000-0005-0000-0000-0000526E0000}"/>
    <cellStyle name="Normal 361 3 2" xfId="28265" xr:uid="{00000000-0005-0000-0000-0000536E0000}"/>
    <cellStyle name="Normal 361 3 2 2" xfId="28266" xr:uid="{00000000-0005-0000-0000-0000546E0000}"/>
    <cellStyle name="Normal 361 3 2 2 2" xfId="28267" xr:uid="{00000000-0005-0000-0000-0000556E0000}"/>
    <cellStyle name="Normal 361 3 2 3" xfId="28268" xr:uid="{00000000-0005-0000-0000-0000566E0000}"/>
    <cellStyle name="Normal 361 3 2 3 2" xfId="28269" xr:uid="{00000000-0005-0000-0000-0000576E0000}"/>
    <cellStyle name="Normal 361 3 2 3 2 2" xfId="28270" xr:uid="{00000000-0005-0000-0000-0000586E0000}"/>
    <cellStyle name="Normal 361 3 2 3 3" xfId="28271" xr:uid="{00000000-0005-0000-0000-0000596E0000}"/>
    <cellStyle name="Normal 361 3 2 4" xfId="28272" xr:uid="{00000000-0005-0000-0000-00005A6E0000}"/>
    <cellStyle name="Normal 361 3 3" xfId="28273" xr:uid="{00000000-0005-0000-0000-00005B6E0000}"/>
    <cellStyle name="Normal 361 3 3 2" xfId="28274" xr:uid="{00000000-0005-0000-0000-00005C6E0000}"/>
    <cellStyle name="Normal 361 3 3 2 2" xfId="28275" xr:uid="{00000000-0005-0000-0000-00005D6E0000}"/>
    <cellStyle name="Normal 361 3 3 3" xfId="28276" xr:uid="{00000000-0005-0000-0000-00005E6E0000}"/>
    <cellStyle name="Normal 361 3 4" xfId="28277" xr:uid="{00000000-0005-0000-0000-00005F6E0000}"/>
    <cellStyle name="Normal 361 3 4 2" xfId="28278" xr:uid="{00000000-0005-0000-0000-0000606E0000}"/>
    <cellStyle name="Normal 361 3 4 2 2" xfId="28279" xr:uid="{00000000-0005-0000-0000-0000616E0000}"/>
    <cellStyle name="Normal 361 3 4 3" xfId="28280" xr:uid="{00000000-0005-0000-0000-0000626E0000}"/>
    <cellStyle name="Normal 361 3 5" xfId="28281" xr:uid="{00000000-0005-0000-0000-0000636E0000}"/>
    <cellStyle name="Normal 361 3 5 2" xfId="28282" xr:uid="{00000000-0005-0000-0000-0000646E0000}"/>
    <cellStyle name="Normal 361 3 5 2 2" xfId="28283" xr:uid="{00000000-0005-0000-0000-0000656E0000}"/>
    <cellStyle name="Normal 361 3 5 3" xfId="28284" xr:uid="{00000000-0005-0000-0000-0000666E0000}"/>
    <cellStyle name="Normal 361 3 6" xfId="28285" xr:uid="{00000000-0005-0000-0000-0000676E0000}"/>
    <cellStyle name="Normal 361 4" xfId="28286" xr:uid="{00000000-0005-0000-0000-0000686E0000}"/>
    <cellStyle name="Normal 361 4 2" xfId="28287" xr:uid="{00000000-0005-0000-0000-0000696E0000}"/>
    <cellStyle name="Normal 361 4 2 2" xfId="28288" xr:uid="{00000000-0005-0000-0000-00006A6E0000}"/>
    <cellStyle name="Normal 361 4 3" xfId="28289" xr:uid="{00000000-0005-0000-0000-00006B6E0000}"/>
    <cellStyle name="Normal 361 5" xfId="28290" xr:uid="{00000000-0005-0000-0000-00006C6E0000}"/>
    <cellStyle name="Normal 361 5 2" xfId="28291" xr:uid="{00000000-0005-0000-0000-00006D6E0000}"/>
    <cellStyle name="Normal 361 5 2 2" xfId="28292" xr:uid="{00000000-0005-0000-0000-00006E6E0000}"/>
    <cellStyle name="Normal 361 5 3" xfId="28293" xr:uid="{00000000-0005-0000-0000-00006F6E0000}"/>
    <cellStyle name="Normal 361 6" xfId="28294" xr:uid="{00000000-0005-0000-0000-0000706E0000}"/>
    <cellStyle name="Normal 361 6 2" xfId="28295" xr:uid="{00000000-0005-0000-0000-0000716E0000}"/>
    <cellStyle name="Normal 361 6 2 2" xfId="28296" xr:uid="{00000000-0005-0000-0000-0000726E0000}"/>
    <cellStyle name="Normal 361 6 3" xfId="28297" xr:uid="{00000000-0005-0000-0000-0000736E0000}"/>
    <cellStyle name="Normal 361 7" xfId="28298" xr:uid="{00000000-0005-0000-0000-0000746E0000}"/>
    <cellStyle name="Normal 362" xfId="28299" xr:uid="{00000000-0005-0000-0000-0000756E0000}"/>
    <cellStyle name="Normal 362 2" xfId="28300" xr:uid="{00000000-0005-0000-0000-0000766E0000}"/>
    <cellStyle name="Normal 362 2 2" xfId="28301" xr:uid="{00000000-0005-0000-0000-0000776E0000}"/>
    <cellStyle name="Normal 362 2 2 2" xfId="28302" xr:uid="{00000000-0005-0000-0000-0000786E0000}"/>
    <cellStyle name="Normal 362 2 3" xfId="28303" xr:uid="{00000000-0005-0000-0000-0000796E0000}"/>
    <cellStyle name="Normal 362 2 3 2" xfId="28304" xr:uid="{00000000-0005-0000-0000-00007A6E0000}"/>
    <cellStyle name="Normal 362 2 3 2 2" xfId="28305" xr:uid="{00000000-0005-0000-0000-00007B6E0000}"/>
    <cellStyle name="Normal 362 2 3 3" xfId="28306" xr:uid="{00000000-0005-0000-0000-00007C6E0000}"/>
    <cellStyle name="Normal 362 2 4" xfId="28307" xr:uid="{00000000-0005-0000-0000-00007D6E0000}"/>
    <cellStyle name="Normal 362 2 4 2" xfId="28308" xr:uid="{00000000-0005-0000-0000-00007E6E0000}"/>
    <cellStyle name="Normal 362 2 4 2 2" xfId="28309" xr:uid="{00000000-0005-0000-0000-00007F6E0000}"/>
    <cellStyle name="Normal 362 2 4 3" xfId="28310" xr:uid="{00000000-0005-0000-0000-0000806E0000}"/>
    <cellStyle name="Normal 362 2 5" xfId="28311" xr:uid="{00000000-0005-0000-0000-0000816E0000}"/>
    <cellStyle name="Normal 362 3" xfId="28312" xr:uid="{00000000-0005-0000-0000-0000826E0000}"/>
    <cellStyle name="Normal 362 3 2" xfId="28313" xr:uid="{00000000-0005-0000-0000-0000836E0000}"/>
    <cellStyle name="Normal 362 3 2 2" xfId="28314" xr:uid="{00000000-0005-0000-0000-0000846E0000}"/>
    <cellStyle name="Normal 362 3 2 2 2" xfId="28315" xr:uid="{00000000-0005-0000-0000-0000856E0000}"/>
    <cellStyle name="Normal 362 3 2 3" xfId="28316" xr:uid="{00000000-0005-0000-0000-0000866E0000}"/>
    <cellStyle name="Normal 362 3 2 3 2" xfId="28317" xr:uid="{00000000-0005-0000-0000-0000876E0000}"/>
    <cellStyle name="Normal 362 3 2 3 2 2" xfId="28318" xr:uid="{00000000-0005-0000-0000-0000886E0000}"/>
    <cellStyle name="Normal 362 3 2 3 3" xfId="28319" xr:uid="{00000000-0005-0000-0000-0000896E0000}"/>
    <cellStyle name="Normal 362 3 2 4" xfId="28320" xr:uid="{00000000-0005-0000-0000-00008A6E0000}"/>
    <cellStyle name="Normal 362 3 3" xfId="28321" xr:uid="{00000000-0005-0000-0000-00008B6E0000}"/>
    <cellStyle name="Normal 362 3 3 2" xfId="28322" xr:uid="{00000000-0005-0000-0000-00008C6E0000}"/>
    <cellStyle name="Normal 362 3 3 2 2" xfId="28323" xr:uid="{00000000-0005-0000-0000-00008D6E0000}"/>
    <cellStyle name="Normal 362 3 3 3" xfId="28324" xr:uid="{00000000-0005-0000-0000-00008E6E0000}"/>
    <cellStyle name="Normal 362 3 4" xfId="28325" xr:uid="{00000000-0005-0000-0000-00008F6E0000}"/>
    <cellStyle name="Normal 362 3 4 2" xfId="28326" xr:uid="{00000000-0005-0000-0000-0000906E0000}"/>
    <cellStyle name="Normal 362 3 4 2 2" xfId="28327" xr:uid="{00000000-0005-0000-0000-0000916E0000}"/>
    <cellStyle name="Normal 362 3 4 3" xfId="28328" xr:uid="{00000000-0005-0000-0000-0000926E0000}"/>
    <cellStyle name="Normal 362 3 5" xfId="28329" xr:uid="{00000000-0005-0000-0000-0000936E0000}"/>
    <cellStyle name="Normal 362 3 5 2" xfId="28330" xr:uid="{00000000-0005-0000-0000-0000946E0000}"/>
    <cellStyle name="Normal 362 3 5 2 2" xfId="28331" xr:uid="{00000000-0005-0000-0000-0000956E0000}"/>
    <cellStyle name="Normal 362 3 5 3" xfId="28332" xr:uid="{00000000-0005-0000-0000-0000966E0000}"/>
    <cellStyle name="Normal 362 3 6" xfId="28333" xr:uid="{00000000-0005-0000-0000-0000976E0000}"/>
    <cellStyle name="Normal 362 4" xfId="28334" xr:uid="{00000000-0005-0000-0000-0000986E0000}"/>
    <cellStyle name="Normal 362 4 2" xfId="28335" xr:uid="{00000000-0005-0000-0000-0000996E0000}"/>
    <cellStyle name="Normal 362 4 2 2" xfId="28336" xr:uid="{00000000-0005-0000-0000-00009A6E0000}"/>
    <cellStyle name="Normal 362 4 3" xfId="28337" xr:uid="{00000000-0005-0000-0000-00009B6E0000}"/>
    <cellStyle name="Normal 362 5" xfId="28338" xr:uid="{00000000-0005-0000-0000-00009C6E0000}"/>
    <cellStyle name="Normal 362 5 2" xfId="28339" xr:uid="{00000000-0005-0000-0000-00009D6E0000}"/>
    <cellStyle name="Normal 362 5 2 2" xfId="28340" xr:uid="{00000000-0005-0000-0000-00009E6E0000}"/>
    <cellStyle name="Normal 362 5 3" xfId="28341" xr:uid="{00000000-0005-0000-0000-00009F6E0000}"/>
    <cellStyle name="Normal 362 6" xfId="28342" xr:uid="{00000000-0005-0000-0000-0000A06E0000}"/>
    <cellStyle name="Normal 362 6 2" xfId="28343" xr:uid="{00000000-0005-0000-0000-0000A16E0000}"/>
    <cellStyle name="Normal 362 6 2 2" xfId="28344" xr:uid="{00000000-0005-0000-0000-0000A26E0000}"/>
    <cellStyle name="Normal 362 6 3" xfId="28345" xr:uid="{00000000-0005-0000-0000-0000A36E0000}"/>
    <cellStyle name="Normal 362 7" xfId="28346" xr:uid="{00000000-0005-0000-0000-0000A46E0000}"/>
    <cellStyle name="Normal 363" xfId="28347" xr:uid="{00000000-0005-0000-0000-0000A56E0000}"/>
    <cellStyle name="Normal 363 2" xfId="28348" xr:uid="{00000000-0005-0000-0000-0000A66E0000}"/>
    <cellStyle name="Normal 363 2 2" xfId="28349" xr:uid="{00000000-0005-0000-0000-0000A76E0000}"/>
    <cellStyle name="Normal 363 2 2 2" xfId="28350" xr:uid="{00000000-0005-0000-0000-0000A86E0000}"/>
    <cellStyle name="Normal 363 2 3" xfId="28351" xr:uid="{00000000-0005-0000-0000-0000A96E0000}"/>
    <cellStyle name="Normal 363 2 3 2" xfId="28352" xr:uid="{00000000-0005-0000-0000-0000AA6E0000}"/>
    <cellStyle name="Normal 363 2 3 2 2" xfId="28353" xr:uid="{00000000-0005-0000-0000-0000AB6E0000}"/>
    <cellStyle name="Normal 363 2 3 3" xfId="28354" xr:uid="{00000000-0005-0000-0000-0000AC6E0000}"/>
    <cellStyle name="Normal 363 2 4" xfId="28355" xr:uid="{00000000-0005-0000-0000-0000AD6E0000}"/>
    <cellStyle name="Normal 363 2 4 2" xfId="28356" xr:uid="{00000000-0005-0000-0000-0000AE6E0000}"/>
    <cellStyle name="Normal 363 2 4 2 2" xfId="28357" xr:uid="{00000000-0005-0000-0000-0000AF6E0000}"/>
    <cellStyle name="Normal 363 2 4 3" xfId="28358" xr:uid="{00000000-0005-0000-0000-0000B06E0000}"/>
    <cellStyle name="Normal 363 2 5" xfId="28359" xr:uid="{00000000-0005-0000-0000-0000B16E0000}"/>
    <cellStyle name="Normal 363 3" xfId="28360" xr:uid="{00000000-0005-0000-0000-0000B26E0000}"/>
    <cellStyle name="Normal 363 3 2" xfId="28361" xr:uid="{00000000-0005-0000-0000-0000B36E0000}"/>
    <cellStyle name="Normal 363 3 2 2" xfId="28362" xr:uid="{00000000-0005-0000-0000-0000B46E0000}"/>
    <cellStyle name="Normal 363 3 2 2 2" xfId="28363" xr:uid="{00000000-0005-0000-0000-0000B56E0000}"/>
    <cellStyle name="Normal 363 3 2 3" xfId="28364" xr:uid="{00000000-0005-0000-0000-0000B66E0000}"/>
    <cellStyle name="Normal 363 3 2 3 2" xfId="28365" xr:uid="{00000000-0005-0000-0000-0000B76E0000}"/>
    <cellStyle name="Normal 363 3 2 3 2 2" xfId="28366" xr:uid="{00000000-0005-0000-0000-0000B86E0000}"/>
    <cellStyle name="Normal 363 3 2 3 3" xfId="28367" xr:uid="{00000000-0005-0000-0000-0000B96E0000}"/>
    <cellStyle name="Normal 363 3 2 4" xfId="28368" xr:uid="{00000000-0005-0000-0000-0000BA6E0000}"/>
    <cellStyle name="Normal 363 3 3" xfId="28369" xr:uid="{00000000-0005-0000-0000-0000BB6E0000}"/>
    <cellStyle name="Normal 363 3 3 2" xfId="28370" xr:uid="{00000000-0005-0000-0000-0000BC6E0000}"/>
    <cellStyle name="Normal 363 3 3 2 2" xfId="28371" xr:uid="{00000000-0005-0000-0000-0000BD6E0000}"/>
    <cellStyle name="Normal 363 3 3 3" xfId="28372" xr:uid="{00000000-0005-0000-0000-0000BE6E0000}"/>
    <cellStyle name="Normal 363 3 4" xfId="28373" xr:uid="{00000000-0005-0000-0000-0000BF6E0000}"/>
    <cellStyle name="Normal 363 3 4 2" xfId="28374" xr:uid="{00000000-0005-0000-0000-0000C06E0000}"/>
    <cellStyle name="Normal 363 3 4 2 2" xfId="28375" xr:uid="{00000000-0005-0000-0000-0000C16E0000}"/>
    <cellStyle name="Normal 363 3 4 3" xfId="28376" xr:uid="{00000000-0005-0000-0000-0000C26E0000}"/>
    <cellStyle name="Normal 363 3 5" xfId="28377" xr:uid="{00000000-0005-0000-0000-0000C36E0000}"/>
    <cellStyle name="Normal 363 3 5 2" xfId="28378" xr:uid="{00000000-0005-0000-0000-0000C46E0000}"/>
    <cellStyle name="Normal 363 3 5 2 2" xfId="28379" xr:uid="{00000000-0005-0000-0000-0000C56E0000}"/>
    <cellStyle name="Normal 363 3 5 3" xfId="28380" xr:uid="{00000000-0005-0000-0000-0000C66E0000}"/>
    <cellStyle name="Normal 363 3 6" xfId="28381" xr:uid="{00000000-0005-0000-0000-0000C76E0000}"/>
    <cellStyle name="Normal 363 4" xfId="28382" xr:uid="{00000000-0005-0000-0000-0000C86E0000}"/>
    <cellStyle name="Normal 363 4 2" xfId="28383" xr:uid="{00000000-0005-0000-0000-0000C96E0000}"/>
    <cellStyle name="Normal 363 4 2 2" xfId="28384" xr:uid="{00000000-0005-0000-0000-0000CA6E0000}"/>
    <cellStyle name="Normal 363 4 3" xfId="28385" xr:uid="{00000000-0005-0000-0000-0000CB6E0000}"/>
    <cellStyle name="Normal 363 5" xfId="28386" xr:uid="{00000000-0005-0000-0000-0000CC6E0000}"/>
    <cellStyle name="Normal 363 5 2" xfId="28387" xr:uid="{00000000-0005-0000-0000-0000CD6E0000}"/>
    <cellStyle name="Normal 363 5 2 2" xfId="28388" xr:uid="{00000000-0005-0000-0000-0000CE6E0000}"/>
    <cellStyle name="Normal 363 5 3" xfId="28389" xr:uid="{00000000-0005-0000-0000-0000CF6E0000}"/>
    <cellStyle name="Normal 363 6" xfId="28390" xr:uid="{00000000-0005-0000-0000-0000D06E0000}"/>
    <cellStyle name="Normal 363 6 2" xfId="28391" xr:uid="{00000000-0005-0000-0000-0000D16E0000}"/>
    <cellStyle name="Normal 363 6 2 2" xfId="28392" xr:uid="{00000000-0005-0000-0000-0000D26E0000}"/>
    <cellStyle name="Normal 363 6 3" xfId="28393" xr:uid="{00000000-0005-0000-0000-0000D36E0000}"/>
    <cellStyle name="Normal 363 7" xfId="28394" xr:uid="{00000000-0005-0000-0000-0000D46E0000}"/>
    <cellStyle name="Normal 364" xfId="28395" xr:uid="{00000000-0005-0000-0000-0000D56E0000}"/>
    <cellStyle name="Normal 364 2" xfId="28396" xr:uid="{00000000-0005-0000-0000-0000D66E0000}"/>
    <cellStyle name="Normal 364 2 2" xfId="28397" xr:uid="{00000000-0005-0000-0000-0000D76E0000}"/>
    <cellStyle name="Normal 364 2 2 2" xfId="28398" xr:uid="{00000000-0005-0000-0000-0000D86E0000}"/>
    <cellStyle name="Normal 364 2 3" xfId="28399" xr:uid="{00000000-0005-0000-0000-0000D96E0000}"/>
    <cellStyle name="Normal 364 2 3 2" xfId="28400" xr:uid="{00000000-0005-0000-0000-0000DA6E0000}"/>
    <cellStyle name="Normal 364 2 3 2 2" xfId="28401" xr:uid="{00000000-0005-0000-0000-0000DB6E0000}"/>
    <cellStyle name="Normal 364 2 3 3" xfId="28402" xr:uid="{00000000-0005-0000-0000-0000DC6E0000}"/>
    <cellStyle name="Normal 364 2 4" xfId="28403" xr:uid="{00000000-0005-0000-0000-0000DD6E0000}"/>
    <cellStyle name="Normal 364 2 4 2" xfId="28404" xr:uid="{00000000-0005-0000-0000-0000DE6E0000}"/>
    <cellStyle name="Normal 364 2 4 2 2" xfId="28405" xr:uid="{00000000-0005-0000-0000-0000DF6E0000}"/>
    <cellStyle name="Normal 364 2 4 3" xfId="28406" xr:uid="{00000000-0005-0000-0000-0000E06E0000}"/>
    <cellStyle name="Normal 364 2 5" xfId="28407" xr:uid="{00000000-0005-0000-0000-0000E16E0000}"/>
    <cellStyle name="Normal 364 3" xfId="28408" xr:uid="{00000000-0005-0000-0000-0000E26E0000}"/>
    <cellStyle name="Normal 364 3 2" xfId="28409" xr:uid="{00000000-0005-0000-0000-0000E36E0000}"/>
    <cellStyle name="Normal 364 3 2 2" xfId="28410" xr:uid="{00000000-0005-0000-0000-0000E46E0000}"/>
    <cellStyle name="Normal 364 3 2 2 2" xfId="28411" xr:uid="{00000000-0005-0000-0000-0000E56E0000}"/>
    <cellStyle name="Normal 364 3 2 3" xfId="28412" xr:uid="{00000000-0005-0000-0000-0000E66E0000}"/>
    <cellStyle name="Normal 364 3 2 3 2" xfId="28413" xr:uid="{00000000-0005-0000-0000-0000E76E0000}"/>
    <cellStyle name="Normal 364 3 2 3 2 2" xfId="28414" xr:uid="{00000000-0005-0000-0000-0000E86E0000}"/>
    <cellStyle name="Normal 364 3 2 3 3" xfId="28415" xr:uid="{00000000-0005-0000-0000-0000E96E0000}"/>
    <cellStyle name="Normal 364 3 2 4" xfId="28416" xr:uid="{00000000-0005-0000-0000-0000EA6E0000}"/>
    <cellStyle name="Normal 364 3 3" xfId="28417" xr:uid="{00000000-0005-0000-0000-0000EB6E0000}"/>
    <cellStyle name="Normal 364 3 3 2" xfId="28418" xr:uid="{00000000-0005-0000-0000-0000EC6E0000}"/>
    <cellStyle name="Normal 364 3 3 2 2" xfId="28419" xr:uid="{00000000-0005-0000-0000-0000ED6E0000}"/>
    <cellStyle name="Normal 364 3 3 3" xfId="28420" xr:uid="{00000000-0005-0000-0000-0000EE6E0000}"/>
    <cellStyle name="Normal 364 3 4" xfId="28421" xr:uid="{00000000-0005-0000-0000-0000EF6E0000}"/>
    <cellStyle name="Normal 364 3 4 2" xfId="28422" xr:uid="{00000000-0005-0000-0000-0000F06E0000}"/>
    <cellStyle name="Normal 364 3 4 2 2" xfId="28423" xr:uid="{00000000-0005-0000-0000-0000F16E0000}"/>
    <cellStyle name="Normal 364 3 4 3" xfId="28424" xr:uid="{00000000-0005-0000-0000-0000F26E0000}"/>
    <cellStyle name="Normal 364 3 5" xfId="28425" xr:uid="{00000000-0005-0000-0000-0000F36E0000}"/>
    <cellStyle name="Normal 364 3 5 2" xfId="28426" xr:uid="{00000000-0005-0000-0000-0000F46E0000}"/>
    <cellStyle name="Normal 364 3 5 2 2" xfId="28427" xr:uid="{00000000-0005-0000-0000-0000F56E0000}"/>
    <cellStyle name="Normal 364 3 5 3" xfId="28428" xr:uid="{00000000-0005-0000-0000-0000F66E0000}"/>
    <cellStyle name="Normal 364 3 6" xfId="28429" xr:uid="{00000000-0005-0000-0000-0000F76E0000}"/>
    <cellStyle name="Normal 364 4" xfId="28430" xr:uid="{00000000-0005-0000-0000-0000F86E0000}"/>
    <cellStyle name="Normal 364 4 2" xfId="28431" xr:uid="{00000000-0005-0000-0000-0000F96E0000}"/>
    <cellStyle name="Normal 364 4 2 2" xfId="28432" xr:uid="{00000000-0005-0000-0000-0000FA6E0000}"/>
    <cellStyle name="Normal 364 4 3" xfId="28433" xr:uid="{00000000-0005-0000-0000-0000FB6E0000}"/>
    <cellStyle name="Normal 364 5" xfId="28434" xr:uid="{00000000-0005-0000-0000-0000FC6E0000}"/>
    <cellStyle name="Normal 364 5 2" xfId="28435" xr:uid="{00000000-0005-0000-0000-0000FD6E0000}"/>
    <cellStyle name="Normal 364 5 2 2" xfId="28436" xr:uid="{00000000-0005-0000-0000-0000FE6E0000}"/>
    <cellStyle name="Normal 364 5 3" xfId="28437" xr:uid="{00000000-0005-0000-0000-0000FF6E0000}"/>
    <cellStyle name="Normal 364 6" xfId="28438" xr:uid="{00000000-0005-0000-0000-0000006F0000}"/>
    <cellStyle name="Normal 364 6 2" xfId="28439" xr:uid="{00000000-0005-0000-0000-0000016F0000}"/>
    <cellStyle name="Normal 364 6 2 2" xfId="28440" xr:uid="{00000000-0005-0000-0000-0000026F0000}"/>
    <cellStyle name="Normal 364 6 3" xfId="28441" xr:uid="{00000000-0005-0000-0000-0000036F0000}"/>
    <cellStyle name="Normal 364 7" xfId="28442" xr:uid="{00000000-0005-0000-0000-0000046F0000}"/>
    <cellStyle name="Normal 365" xfId="28443" xr:uid="{00000000-0005-0000-0000-0000056F0000}"/>
    <cellStyle name="Normal 365 2" xfId="28444" xr:uid="{00000000-0005-0000-0000-0000066F0000}"/>
    <cellStyle name="Normal 365 2 2" xfId="28445" xr:uid="{00000000-0005-0000-0000-0000076F0000}"/>
    <cellStyle name="Normal 365 2 2 2" xfId="28446" xr:uid="{00000000-0005-0000-0000-0000086F0000}"/>
    <cellStyle name="Normal 365 2 3" xfId="28447" xr:uid="{00000000-0005-0000-0000-0000096F0000}"/>
    <cellStyle name="Normal 365 2 3 2" xfId="28448" xr:uid="{00000000-0005-0000-0000-00000A6F0000}"/>
    <cellStyle name="Normal 365 2 3 2 2" xfId="28449" xr:uid="{00000000-0005-0000-0000-00000B6F0000}"/>
    <cellStyle name="Normal 365 2 3 3" xfId="28450" xr:uid="{00000000-0005-0000-0000-00000C6F0000}"/>
    <cellStyle name="Normal 365 2 4" xfId="28451" xr:uid="{00000000-0005-0000-0000-00000D6F0000}"/>
    <cellStyle name="Normal 365 2 4 2" xfId="28452" xr:uid="{00000000-0005-0000-0000-00000E6F0000}"/>
    <cellStyle name="Normal 365 2 4 2 2" xfId="28453" xr:uid="{00000000-0005-0000-0000-00000F6F0000}"/>
    <cellStyle name="Normal 365 2 4 3" xfId="28454" xr:uid="{00000000-0005-0000-0000-0000106F0000}"/>
    <cellStyle name="Normal 365 2 5" xfId="28455" xr:uid="{00000000-0005-0000-0000-0000116F0000}"/>
    <cellStyle name="Normal 365 3" xfId="28456" xr:uid="{00000000-0005-0000-0000-0000126F0000}"/>
    <cellStyle name="Normal 365 3 2" xfId="28457" xr:uid="{00000000-0005-0000-0000-0000136F0000}"/>
    <cellStyle name="Normal 365 3 2 2" xfId="28458" xr:uid="{00000000-0005-0000-0000-0000146F0000}"/>
    <cellStyle name="Normal 365 3 2 2 2" xfId="28459" xr:uid="{00000000-0005-0000-0000-0000156F0000}"/>
    <cellStyle name="Normal 365 3 2 3" xfId="28460" xr:uid="{00000000-0005-0000-0000-0000166F0000}"/>
    <cellStyle name="Normal 365 3 2 3 2" xfId="28461" xr:uid="{00000000-0005-0000-0000-0000176F0000}"/>
    <cellStyle name="Normal 365 3 2 3 2 2" xfId="28462" xr:uid="{00000000-0005-0000-0000-0000186F0000}"/>
    <cellStyle name="Normal 365 3 2 3 3" xfId="28463" xr:uid="{00000000-0005-0000-0000-0000196F0000}"/>
    <cellStyle name="Normal 365 3 2 4" xfId="28464" xr:uid="{00000000-0005-0000-0000-00001A6F0000}"/>
    <cellStyle name="Normal 365 3 3" xfId="28465" xr:uid="{00000000-0005-0000-0000-00001B6F0000}"/>
    <cellStyle name="Normal 365 3 3 2" xfId="28466" xr:uid="{00000000-0005-0000-0000-00001C6F0000}"/>
    <cellStyle name="Normal 365 3 3 2 2" xfId="28467" xr:uid="{00000000-0005-0000-0000-00001D6F0000}"/>
    <cellStyle name="Normal 365 3 3 3" xfId="28468" xr:uid="{00000000-0005-0000-0000-00001E6F0000}"/>
    <cellStyle name="Normal 365 3 4" xfId="28469" xr:uid="{00000000-0005-0000-0000-00001F6F0000}"/>
    <cellStyle name="Normal 365 3 4 2" xfId="28470" xr:uid="{00000000-0005-0000-0000-0000206F0000}"/>
    <cellStyle name="Normal 365 3 4 2 2" xfId="28471" xr:uid="{00000000-0005-0000-0000-0000216F0000}"/>
    <cellStyle name="Normal 365 3 4 3" xfId="28472" xr:uid="{00000000-0005-0000-0000-0000226F0000}"/>
    <cellStyle name="Normal 365 3 5" xfId="28473" xr:uid="{00000000-0005-0000-0000-0000236F0000}"/>
    <cellStyle name="Normal 365 3 5 2" xfId="28474" xr:uid="{00000000-0005-0000-0000-0000246F0000}"/>
    <cellStyle name="Normal 365 3 5 2 2" xfId="28475" xr:uid="{00000000-0005-0000-0000-0000256F0000}"/>
    <cellStyle name="Normal 365 3 5 3" xfId="28476" xr:uid="{00000000-0005-0000-0000-0000266F0000}"/>
    <cellStyle name="Normal 365 3 6" xfId="28477" xr:uid="{00000000-0005-0000-0000-0000276F0000}"/>
    <cellStyle name="Normal 365 4" xfId="28478" xr:uid="{00000000-0005-0000-0000-0000286F0000}"/>
    <cellStyle name="Normal 365 4 2" xfId="28479" xr:uid="{00000000-0005-0000-0000-0000296F0000}"/>
    <cellStyle name="Normal 365 4 2 2" xfId="28480" xr:uid="{00000000-0005-0000-0000-00002A6F0000}"/>
    <cellStyle name="Normal 365 4 3" xfId="28481" xr:uid="{00000000-0005-0000-0000-00002B6F0000}"/>
    <cellStyle name="Normal 365 5" xfId="28482" xr:uid="{00000000-0005-0000-0000-00002C6F0000}"/>
    <cellStyle name="Normal 365 5 2" xfId="28483" xr:uid="{00000000-0005-0000-0000-00002D6F0000}"/>
    <cellStyle name="Normal 365 5 2 2" xfId="28484" xr:uid="{00000000-0005-0000-0000-00002E6F0000}"/>
    <cellStyle name="Normal 365 5 3" xfId="28485" xr:uid="{00000000-0005-0000-0000-00002F6F0000}"/>
    <cellStyle name="Normal 365 6" xfId="28486" xr:uid="{00000000-0005-0000-0000-0000306F0000}"/>
    <cellStyle name="Normal 365 6 2" xfId="28487" xr:uid="{00000000-0005-0000-0000-0000316F0000}"/>
    <cellStyle name="Normal 365 6 2 2" xfId="28488" xr:uid="{00000000-0005-0000-0000-0000326F0000}"/>
    <cellStyle name="Normal 365 6 3" xfId="28489" xr:uid="{00000000-0005-0000-0000-0000336F0000}"/>
    <cellStyle name="Normal 365 7" xfId="28490" xr:uid="{00000000-0005-0000-0000-0000346F0000}"/>
    <cellStyle name="Normal 366" xfId="28491" xr:uid="{00000000-0005-0000-0000-0000356F0000}"/>
    <cellStyle name="Normal 366 2" xfId="28492" xr:uid="{00000000-0005-0000-0000-0000366F0000}"/>
    <cellStyle name="Normal 366 2 2" xfId="28493" xr:uid="{00000000-0005-0000-0000-0000376F0000}"/>
    <cellStyle name="Normal 366 2 2 2" xfId="28494" xr:uid="{00000000-0005-0000-0000-0000386F0000}"/>
    <cellStyle name="Normal 366 2 3" xfId="28495" xr:uid="{00000000-0005-0000-0000-0000396F0000}"/>
    <cellStyle name="Normal 366 2 3 2" xfId="28496" xr:uid="{00000000-0005-0000-0000-00003A6F0000}"/>
    <cellStyle name="Normal 366 2 3 2 2" xfId="28497" xr:uid="{00000000-0005-0000-0000-00003B6F0000}"/>
    <cellStyle name="Normal 366 2 3 3" xfId="28498" xr:uid="{00000000-0005-0000-0000-00003C6F0000}"/>
    <cellStyle name="Normal 366 2 4" xfId="28499" xr:uid="{00000000-0005-0000-0000-00003D6F0000}"/>
    <cellStyle name="Normal 366 2 4 2" xfId="28500" xr:uid="{00000000-0005-0000-0000-00003E6F0000}"/>
    <cellStyle name="Normal 366 2 4 2 2" xfId="28501" xr:uid="{00000000-0005-0000-0000-00003F6F0000}"/>
    <cellStyle name="Normal 366 2 4 3" xfId="28502" xr:uid="{00000000-0005-0000-0000-0000406F0000}"/>
    <cellStyle name="Normal 366 2 5" xfId="28503" xr:uid="{00000000-0005-0000-0000-0000416F0000}"/>
    <cellStyle name="Normal 366 3" xfId="28504" xr:uid="{00000000-0005-0000-0000-0000426F0000}"/>
    <cellStyle name="Normal 366 3 2" xfId="28505" xr:uid="{00000000-0005-0000-0000-0000436F0000}"/>
    <cellStyle name="Normal 366 3 2 2" xfId="28506" xr:uid="{00000000-0005-0000-0000-0000446F0000}"/>
    <cellStyle name="Normal 366 3 2 2 2" xfId="28507" xr:uid="{00000000-0005-0000-0000-0000456F0000}"/>
    <cellStyle name="Normal 366 3 2 3" xfId="28508" xr:uid="{00000000-0005-0000-0000-0000466F0000}"/>
    <cellStyle name="Normal 366 3 2 3 2" xfId="28509" xr:uid="{00000000-0005-0000-0000-0000476F0000}"/>
    <cellStyle name="Normal 366 3 2 3 2 2" xfId="28510" xr:uid="{00000000-0005-0000-0000-0000486F0000}"/>
    <cellStyle name="Normal 366 3 2 3 3" xfId="28511" xr:uid="{00000000-0005-0000-0000-0000496F0000}"/>
    <cellStyle name="Normal 366 3 2 4" xfId="28512" xr:uid="{00000000-0005-0000-0000-00004A6F0000}"/>
    <cellStyle name="Normal 366 3 3" xfId="28513" xr:uid="{00000000-0005-0000-0000-00004B6F0000}"/>
    <cellStyle name="Normal 366 3 3 2" xfId="28514" xr:uid="{00000000-0005-0000-0000-00004C6F0000}"/>
    <cellStyle name="Normal 366 3 3 2 2" xfId="28515" xr:uid="{00000000-0005-0000-0000-00004D6F0000}"/>
    <cellStyle name="Normal 366 3 3 3" xfId="28516" xr:uid="{00000000-0005-0000-0000-00004E6F0000}"/>
    <cellStyle name="Normal 366 3 4" xfId="28517" xr:uid="{00000000-0005-0000-0000-00004F6F0000}"/>
    <cellStyle name="Normal 366 3 4 2" xfId="28518" xr:uid="{00000000-0005-0000-0000-0000506F0000}"/>
    <cellStyle name="Normal 366 3 4 2 2" xfId="28519" xr:uid="{00000000-0005-0000-0000-0000516F0000}"/>
    <cellStyle name="Normal 366 3 4 3" xfId="28520" xr:uid="{00000000-0005-0000-0000-0000526F0000}"/>
    <cellStyle name="Normal 366 3 5" xfId="28521" xr:uid="{00000000-0005-0000-0000-0000536F0000}"/>
    <cellStyle name="Normal 366 3 5 2" xfId="28522" xr:uid="{00000000-0005-0000-0000-0000546F0000}"/>
    <cellStyle name="Normal 366 3 5 2 2" xfId="28523" xr:uid="{00000000-0005-0000-0000-0000556F0000}"/>
    <cellStyle name="Normal 366 3 5 3" xfId="28524" xr:uid="{00000000-0005-0000-0000-0000566F0000}"/>
    <cellStyle name="Normal 366 3 6" xfId="28525" xr:uid="{00000000-0005-0000-0000-0000576F0000}"/>
    <cellStyle name="Normal 366 4" xfId="28526" xr:uid="{00000000-0005-0000-0000-0000586F0000}"/>
    <cellStyle name="Normal 366 4 2" xfId="28527" xr:uid="{00000000-0005-0000-0000-0000596F0000}"/>
    <cellStyle name="Normal 366 4 2 2" xfId="28528" xr:uid="{00000000-0005-0000-0000-00005A6F0000}"/>
    <cellStyle name="Normal 366 4 3" xfId="28529" xr:uid="{00000000-0005-0000-0000-00005B6F0000}"/>
    <cellStyle name="Normal 366 5" xfId="28530" xr:uid="{00000000-0005-0000-0000-00005C6F0000}"/>
    <cellStyle name="Normal 366 5 2" xfId="28531" xr:uid="{00000000-0005-0000-0000-00005D6F0000}"/>
    <cellStyle name="Normal 366 5 2 2" xfId="28532" xr:uid="{00000000-0005-0000-0000-00005E6F0000}"/>
    <cellStyle name="Normal 366 5 3" xfId="28533" xr:uid="{00000000-0005-0000-0000-00005F6F0000}"/>
    <cellStyle name="Normal 366 6" xfId="28534" xr:uid="{00000000-0005-0000-0000-0000606F0000}"/>
    <cellStyle name="Normal 366 6 2" xfId="28535" xr:uid="{00000000-0005-0000-0000-0000616F0000}"/>
    <cellStyle name="Normal 366 6 2 2" xfId="28536" xr:uid="{00000000-0005-0000-0000-0000626F0000}"/>
    <cellStyle name="Normal 366 6 3" xfId="28537" xr:uid="{00000000-0005-0000-0000-0000636F0000}"/>
    <cellStyle name="Normal 366 7" xfId="28538" xr:uid="{00000000-0005-0000-0000-0000646F0000}"/>
    <cellStyle name="Normal 367" xfId="28539" xr:uid="{00000000-0005-0000-0000-0000656F0000}"/>
    <cellStyle name="Normal 367 2" xfId="28540" xr:uid="{00000000-0005-0000-0000-0000666F0000}"/>
    <cellStyle name="Normal 367 2 2" xfId="28541" xr:uid="{00000000-0005-0000-0000-0000676F0000}"/>
    <cellStyle name="Normal 367 2 2 2" xfId="28542" xr:uid="{00000000-0005-0000-0000-0000686F0000}"/>
    <cellStyle name="Normal 367 2 3" xfId="28543" xr:uid="{00000000-0005-0000-0000-0000696F0000}"/>
    <cellStyle name="Normal 367 2 3 2" xfId="28544" xr:uid="{00000000-0005-0000-0000-00006A6F0000}"/>
    <cellStyle name="Normal 367 2 3 2 2" xfId="28545" xr:uid="{00000000-0005-0000-0000-00006B6F0000}"/>
    <cellStyle name="Normal 367 2 3 3" xfId="28546" xr:uid="{00000000-0005-0000-0000-00006C6F0000}"/>
    <cellStyle name="Normal 367 2 4" xfId="28547" xr:uid="{00000000-0005-0000-0000-00006D6F0000}"/>
    <cellStyle name="Normal 367 2 4 2" xfId="28548" xr:uid="{00000000-0005-0000-0000-00006E6F0000}"/>
    <cellStyle name="Normal 367 2 4 2 2" xfId="28549" xr:uid="{00000000-0005-0000-0000-00006F6F0000}"/>
    <cellStyle name="Normal 367 2 4 3" xfId="28550" xr:uid="{00000000-0005-0000-0000-0000706F0000}"/>
    <cellStyle name="Normal 367 2 5" xfId="28551" xr:uid="{00000000-0005-0000-0000-0000716F0000}"/>
    <cellStyle name="Normal 367 3" xfId="28552" xr:uid="{00000000-0005-0000-0000-0000726F0000}"/>
    <cellStyle name="Normal 367 3 2" xfId="28553" xr:uid="{00000000-0005-0000-0000-0000736F0000}"/>
    <cellStyle name="Normal 367 3 2 2" xfId="28554" xr:uid="{00000000-0005-0000-0000-0000746F0000}"/>
    <cellStyle name="Normal 367 3 2 2 2" xfId="28555" xr:uid="{00000000-0005-0000-0000-0000756F0000}"/>
    <cellStyle name="Normal 367 3 2 3" xfId="28556" xr:uid="{00000000-0005-0000-0000-0000766F0000}"/>
    <cellStyle name="Normal 367 3 2 3 2" xfId="28557" xr:uid="{00000000-0005-0000-0000-0000776F0000}"/>
    <cellStyle name="Normal 367 3 2 3 2 2" xfId="28558" xr:uid="{00000000-0005-0000-0000-0000786F0000}"/>
    <cellStyle name="Normal 367 3 2 3 3" xfId="28559" xr:uid="{00000000-0005-0000-0000-0000796F0000}"/>
    <cellStyle name="Normal 367 3 2 4" xfId="28560" xr:uid="{00000000-0005-0000-0000-00007A6F0000}"/>
    <cellStyle name="Normal 367 3 3" xfId="28561" xr:uid="{00000000-0005-0000-0000-00007B6F0000}"/>
    <cellStyle name="Normal 367 3 3 2" xfId="28562" xr:uid="{00000000-0005-0000-0000-00007C6F0000}"/>
    <cellStyle name="Normal 367 3 3 2 2" xfId="28563" xr:uid="{00000000-0005-0000-0000-00007D6F0000}"/>
    <cellStyle name="Normal 367 3 3 3" xfId="28564" xr:uid="{00000000-0005-0000-0000-00007E6F0000}"/>
    <cellStyle name="Normal 367 3 4" xfId="28565" xr:uid="{00000000-0005-0000-0000-00007F6F0000}"/>
    <cellStyle name="Normal 367 3 4 2" xfId="28566" xr:uid="{00000000-0005-0000-0000-0000806F0000}"/>
    <cellStyle name="Normal 367 3 4 2 2" xfId="28567" xr:uid="{00000000-0005-0000-0000-0000816F0000}"/>
    <cellStyle name="Normal 367 3 4 3" xfId="28568" xr:uid="{00000000-0005-0000-0000-0000826F0000}"/>
    <cellStyle name="Normal 367 3 5" xfId="28569" xr:uid="{00000000-0005-0000-0000-0000836F0000}"/>
    <cellStyle name="Normal 367 3 5 2" xfId="28570" xr:uid="{00000000-0005-0000-0000-0000846F0000}"/>
    <cellStyle name="Normal 367 3 5 2 2" xfId="28571" xr:uid="{00000000-0005-0000-0000-0000856F0000}"/>
    <cellStyle name="Normal 367 3 5 3" xfId="28572" xr:uid="{00000000-0005-0000-0000-0000866F0000}"/>
    <cellStyle name="Normal 367 3 6" xfId="28573" xr:uid="{00000000-0005-0000-0000-0000876F0000}"/>
    <cellStyle name="Normal 367 4" xfId="28574" xr:uid="{00000000-0005-0000-0000-0000886F0000}"/>
    <cellStyle name="Normal 367 4 2" xfId="28575" xr:uid="{00000000-0005-0000-0000-0000896F0000}"/>
    <cellStyle name="Normal 367 4 2 2" xfId="28576" xr:uid="{00000000-0005-0000-0000-00008A6F0000}"/>
    <cellStyle name="Normal 367 4 3" xfId="28577" xr:uid="{00000000-0005-0000-0000-00008B6F0000}"/>
    <cellStyle name="Normal 367 5" xfId="28578" xr:uid="{00000000-0005-0000-0000-00008C6F0000}"/>
    <cellStyle name="Normal 367 5 2" xfId="28579" xr:uid="{00000000-0005-0000-0000-00008D6F0000}"/>
    <cellStyle name="Normal 367 5 2 2" xfId="28580" xr:uid="{00000000-0005-0000-0000-00008E6F0000}"/>
    <cellStyle name="Normal 367 5 3" xfId="28581" xr:uid="{00000000-0005-0000-0000-00008F6F0000}"/>
    <cellStyle name="Normal 367 6" xfId="28582" xr:uid="{00000000-0005-0000-0000-0000906F0000}"/>
    <cellStyle name="Normal 367 6 2" xfId="28583" xr:uid="{00000000-0005-0000-0000-0000916F0000}"/>
    <cellStyle name="Normal 367 6 2 2" xfId="28584" xr:uid="{00000000-0005-0000-0000-0000926F0000}"/>
    <cellStyle name="Normal 367 6 3" xfId="28585" xr:uid="{00000000-0005-0000-0000-0000936F0000}"/>
    <cellStyle name="Normal 367 7" xfId="28586" xr:uid="{00000000-0005-0000-0000-0000946F0000}"/>
    <cellStyle name="Normal 368" xfId="28587" xr:uid="{00000000-0005-0000-0000-0000956F0000}"/>
    <cellStyle name="Normal 368 2" xfId="28588" xr:uid="{00000000-0005-0000-0000-0000966F0000}"/>
    <cellStyle name="Normal 368 2 2" xfId="28589" xr:uid="{00000000-0005-0000-0000-0000976F0000}"/>
    <cellStyle name="Normal 368 2 2 2" xfId="28590" xr:uid="{00000000-0005-0000-0000-0000986F0000}"/>
    <cellStyle name="Normal 368 2 3" xfId="28591" xr:uid="{00000000-0005-0000-0000-0000996F0000}"/>
    <cellStyle name="Normal 368 2 3 2" xfId="28592" xr:uid="{00000000-0005-0000-0000-00009A6F0000}"/>
    <cellStyle name="Normal 368 2 3 2 2" xfId="28593" xr:uid="{00000000-0005-0000-0000-00009B6F0000}"/>
    <cellStyle name="Normal 368 2 3 3" xfId="28594" xr:uid="{00000000-0005-0000-0000-00009C6F0000}"/>
    <cellStyle name="Normal 368 2 4" xfId="28595" xr:uid="{00000000-0005-0000-0000-00009D6F0000}"/>
    <cellStyle name="Normal 368 2 4 2" xfId="28596" xr:uid="{00000000-0005-0000-0000-00009E6F0000}"/>
    <cellStyle name="Normal 368 2 4 2 2" xfId="28597" xr:uid="{00000000-0005-0000-0000-00009F6F0000}"/>
    <cellStyle name="Normal 368 2 4 3" xfId="28598" xr:uid="{00000000-0005-0000-0000-0000A06F0000}"/>
    <cellStyle name="Normal 368 2 5" xfId="28599" xr:uid="{00000000-0005-0000-0000-0000A16F0000}"/>
    <cellStyle name="Normal 368 3" xfId="28600" xr:uid="{00000000-0005-0000-0000-0000A26F0000}"/>
    <cellStyle name="Normal 368 3 2" xfId="28601" xr:uid="{00000000-0005-0000-0000-0000A36F0000}"/>
    <cellStyle name="Normal 368 3 2 2" xfId="28602" xr:uid="{00000000-0005-0000-0000-0000A46F0000}"/>
    <cellStyle name="Normal 368 3 2 2 2" xfId="28603" xr:uid="{00000000-0005-0000-0000-0000A56F0000}"/>
    <cellStyle name="Normal 368 3 2 3" xfId="28604" xr:uid="{00000000-0005-0000-0000-0000A66F0000}"/>
    <cellStyle name="Normal 368 3 2 3 2" xfId="28605" xr:uid="{00000000-0005-0000-0000-0000A76F0000}"/>
    <cellStyle name="Normal 368 3 2 3 2 2" xfId="28606" xr:uid="{00000000-0005-0000-0000-0000A86F0000}"/>
    <cellStyle name="Normal 368 3 2 3 3" xfId="28607" xr:uid="{00000000-0005-0000-0000-0000A96F0000}"/>
    <cellStyle name="Normal 368 3 2 4" xfId="28608" xr:uid="{00000000-0005-0000-0000-0000AA6F0000}"/>
    <cellStyle name="Normal 368 3 3" xfId="28609" xr:uid="{00000000-0005-0000-0000-0000AB6F0000}"/>
    <cellStyle name="Normal 368 3 3 2" xfId="28610" xr:uid="{00000000-0005-0000-0000-0000AC6F0000}"/>
    <cellStyle name="Normal 368 3 3 2 2" xfId="28611" xr:uid="{00000000-0005-0000-0000-0000AD6F0000}"/>
    <cellStyle name="Normal 368 3 3 3" xfId="28612" xr:uid="{00000000-0005-0000-0000-0000AE6F0000}"/>
    <cellStyle name="Normal 368 3 4" xfId="28613" xr:uid="{00000000-0005-0000-0000-0000AF6F0000}"/>
    <cellStyle name="Normal 368 3 4 2" xfId="28614" xr:uid="{00000000-0005-0000-0000-0000B06F0000}"/>
    <cellStyle name="Normal 368 3 4 2 2" xfId="28615" xr:uid="{00000000-0005-0000-0000-0000B16F0000}"/>
    <cellStyle name="Normal 368 3 4 3" xfId="28616" xr:uid="{00000000-0005-0000-0000-0000B26F0000}"/>
    <cellStyle name="Normal 368 3 5" xfId="28617" xr:uid="{00000000-0005-0000-0000-0000B36F0000}"/>
    <cellStyle name="Normal 368 3 5 2" xfId="28618" xr:uid="{00000000-0005-0000-0000-0000B46F0000}"/>
    <cellStyle name="Normal 368 3 5 2 2" xfId="28619" xr:uid="{00000000-0005-0000-0000-0000B56F0000}"/>
    <cellStyle name="Normal 368 3 5 3" xfId="28620" xr:uid="{00000000-0005-0000-0000-0000B66F0000}"/>
    <cellStyle name="Normal 368 3 6" xfId="28621" xr:uid="{00000000-0005-0000-0000-0000B76F0000}"/>
    <cellStyle name="Normal 368 4" xfId="28622" xr:uid="{00000000-0005-0000-0000-0000B86F0000}"/>
    <cellStyle name="Normal 368 4 2" xfId="28623" xr:uid="{00000000-0005-0000-0000-0000B96F0000}"/>
    <cellStyle name="Normal 368 4 2 2" xfId="28624" xr:uid="{00000000-0005-0000-0000-0000BA6F0000}"/>
    <cellStyle name="Normal 368 4 3" xfId="28625" xr:uid="{00000000-0005-0000-0000-0000BB6F0000}"/>
    <cellStyle name="Normal 368 5" xfId="28626" xr:uid="{00000000-0005-0000-0000-0000BC6F0000}"/>
    <cellStyle name="Normal 368 5 2" xfId="28627" xr:uid="{00000000-0005-0000-0000-0000BD6F0000}"/>
    <cellStyle name="Normal 368 5 2 2" xfId="28628" xr:uid="{00000000-0005-0000-0000-0000BE6F0000}"/>
    <cellStyle name="Normal 368 5 3" xfId="28629" xr:uid="{00000000-0005-0000-0000-0000BF6F0000}"/>
    <cellStyle name="Normal 368 6" xfId="28630" xr:uid="{00000000-0005-0000-0000-0000C06F0000}"/>
    <cellStyle name="Normal 368 6 2" xfId="28631" xr:uid="{00000000-0005-0000-0000-0000C16F0000}"/>
    <cellStyle name="Normal 368 6 2 2" xfId="28632" xr:uid="{00000000-0005-0000-0000-0000C26F0000}"/>
    <cellStyle name="Normal 368 6 3" xfId="28633" xr:uid="{00000000-0005-0000-0000-0000C36F0000}"/>
    <cellStyle name="Normal 368 7" xfId="28634" xr:uid="{00000000-0005-0000-0000-0000C46F0000}"/>
    <cellStyle name="Normal 369" xfId="28635" xr:uid="{00000000-0005-0000-0000-0000C56F0000}"/>
    <cellStyle name="Normal 369 2" xfId="28636" xr:uid="{00000000-0005-0000-0000-0000C66F0000}"/>
    <cellStyle name="Normal 369 2 2" xfId="28637" xr:uid="{00000000-0005-0000-0000-0000C76F0000}"/>
    <cellStyle name="Normal 369 2 2 2" xfId="28638" xr:uid="{00000000-0005-0000-0000-0000C86F0000}"/>
    <cellStyle name="Normal 369 2 3" xfId="28639" xr:uid="{00000000-0005-0000-0000-0000C96F0000}"/>
    <cellStyle name="Normal 369 2 3 2" xfId="28640" xr:uid="{00000000-0005-0000-0000-0000CA6F0000}"/>
    <cellStyle name="Normal 369 2 3 2 2" xfId="28641" xr:uid="{00000000-0005-0000-0000-0000CB6F0000}"/>
    <cellStyle name="Normal 369 2 3 3" xfId="28642" xr:uid="{00000000-0005-0000-0000-0000CC6F0000}"/>
    <cellStyle name="Normal 369 2 4" xfId="28643" xr:uid="{00000000-0005-0000-0000-0000CD6F0000}"/>
    <cellStyle name="Normal 369 2 4 2" xfId="28644" xr:uid="{00000000-0005-0000-0000-0000CE6F0000}"/>
    <cellStyle name="Normal 369 2 4 2 2" xfId="28645" xr:uid="{00000000-0005-0000-0000-0000CF6F0000}"/>
    <cellStyle name="Normal 369 2 4 3" xfId="28646" xr:uid="{00000000-0005-0000-0000-0000D06F0000}"/>
    <cellStyle name="Normal 369 2 5" xfId="28647" xr:uid="{00000000-0005-0000-0000-0000D16F0000}"/>
    <cellStyle name="Normal 369 3" xfId="28648" xr:uid="{00000000-0005-0000-0000-0000D26F0000}"/>
    <cellStyle name="Normal 369 3 2" xfId="28649" xr:uid="{00000000-0005-0000-0000-0000D36F0000}"/>
    <cellStyle name="Normal 369 3 2 2" xfId="28650" xr:uid="{00000000-0005-0000-0000-0000D46F0000}"/>
    <cellStyle name="Normal 369 3 2 2 2" xfId="28651" xr:uid="{00000000-0005-0000-0000-0000D56F0000}"/>
    <cellStyle name="Normal 369 3 2 3" xfId="28652" xr:uid="{00000000-0005-0000-0000-0000D66F0000}"/>
    <cellStyle name="Normal 369 3 2 3 2" xfId="28653" xr:uid="{00000000-0005-0000-0000-0000D76F0000}"/>
    <cellStyle name="Normal 369 3 2 3 2 2" xfId="28654" xr:uid="{00000000-0005-0000-0000-0000D86F0000}"/>
    <cellStyle name="Normal 369 3 2 3 3" xfId="28655" xr:uid="{00000000-0005-0000-0000-0000D96F0000}"/>
    <cellStyle name="Normal 369 3 2 4" xfId="28656" xr:uid="{00000000-0005-0000-0000-0000DA6F0000}"/>
    <cellStyle name="Normal 369 3 3" xfId="28657" xr:uid="{00000000-0005-0000-0000-0000DB6F0000}"/>
    <cellStyle name="Normal 369 3 3 2" xfId="28658" xr:uid="{00000000-0005-0000-0000-0000DC6F0000}"/>
    <cellStyle name="Normal 369 3 3 2 2" xfId="28659" xr:uid="{00000000-0005-0000-0000-0000DD6F0000}"/>
    <cellStyle name="Normal 369 3 3 3" xfId="28660" xr:uid="{00000000-0005-0000-0000-0000DE6F0000}"/>
    <cellStyle name="Normal 369 3 4" xfId="28661" xr:uid="{00000000-0005-0000-0000-0000DF6F0000}"/>
    <cellStyle name="Normal 369 3 4 2" xfId="28662" xr:uid="{00000000-0005-0000-0000-0000E06F0000}"/>
    <cellStyle name="Normal 369 3 4 2 2" xfId="28663" xr:uid="{00000000-0005-0000-0000-0000E16F0000}"/>
    <cellStyle name="Normal 369 3 4 3" xfId="28664" xr:uid="{00000000-0005-0000-0000-0000E26F0000}"/>
    <cellStyle name="Normal 369 3 5" xfId="28665" xr:uid="{00000000-0005-0000-0000-0000E36F0000}"/>
    <cellStyle name="Normal 369 3 5 2" xfId="28666" xr:uid="{00000000-0005-0000-0000-0000E46F0000}"/>
    <cellStyle name="Normal 369 3 5 2 2" xfId="28667" xr:uid="{00000000-0005-0000-0000-0000E56F0000}"/>
    <cellStyle name="Normal 369 3 5 3" xfId="28668" xr:uid="{00000000-0005-0000-0000-0000E66F0000}"/>
    <cellStyle name="Normal 369 3 6" xfId="28669" xr:uid="{00000000-0005-0000-0000-0000E76F0000}"/>
    <cellStyle name="Normal 369 4" xfId="28670" xr:uid="{00000000-0005-0000-0000-0000E86F0000}"/>
    <cellStyle name="Normal 369 4 2" xfId="28671" xr:uid="{00000000-0005-0000-0000-0000E96F0000}"/>
    <cellStyle name="Normal 369 4 2 2" xfId="28672" xr:uid="{00000000-0005-0000-0000-0000EA6F0000}"/>
    <cellStyle name="Normal 369 4 3" xfId="28673" xr:uid="{00000000-0005-0000-0000-0000EB6F0000}"/>
    <cellStyle name="Normal 369 5" xfId="28674" xr:uid="{00000000-0005-0000-0000-0000EC6F0000}"/>
    <cellStyle name="Normal 369 5 2" xfId="28675" xr:uid="{00000000-0005-0000-0000-0000ED6F0000}"/>
    <cellStyle name="Normal 369 5 2 2" xfId="28676" xr:uid="{00000000-0005-0000-0000-0000EE6F0000}"/>
    <cellStyle name="Normal 369 5 3" xfId="28677" xr:uid="{00000000-0005-0000-0000-0000EF6F0000}"/>
    <cellStyle name="Normal 369 6" xfId="28678" xr:uid="{00000000-0005-0000-0000-0000F06F0000}"/>
    <cellStyle name="Normal 369 6 2" xfId="28679" xr:uid="{00000000-0005-0000-0000-0000F16F0000}"/>
    <cellStyle name="Normal 369 6 2 2" xfId="28680" xr:uid="{00000000-0005-0000-0000-0000F26F0000}"/>
    <cellStyle name="Normal 369 6 3" xfId="28681" xr:uid="{00000000-0005-0000-0000-0000F36F0000}"/>
    <cellStyle name="Normal 369 7" xfId="28682" xr:uid="{00000000-0005-0000-0000-0000F46F0000}"/>
    <cellStyle name="Normal 37" xfId="28683" xr:uid="{00000000-0005-0000-0000-0000F56F0000}"/>
    <cellStyle name="Normal 37 2" xfId="28684" xr:uid="{00000000-0005-0000-0000-0000F66F0000}"/>
    <cellStyle name="Normal 37 2 2" xfId="28685" xr:uid="{00000000-0005-0000-0000-0000F76F0000}"/>
    <cellStyle name="Normal 37 2 2 2" xfId="28686" xr:uid="{00000000-0005-0000-0000-0000F86F0000}"/>
    <cellStyle name="Normal 37 2 2 2 2" xfId="28687" xr:uid="{00000000-0005-0000-0000-0000F96F0000}"/>
    <cellStyle name="Normal 37 2 2 3" xfId="28688" xr:uid="{00000000-0005-0000-0000-0000FA6F0000}"/>
    <cellStyle name="Normal 37 2 2 3 2" xfId="28689" xr:uid="{00000000-0005-0000-0000-0000FB6F0000}"/>
    <cellStyle name="Normal 37 2 2 3 2 2" xfId="28690" xr:uid="{00000000-0005-0000-0000-0000FC6F0000}"/>
    <cellStyle name="Normal 37 2 2 3 3" xfId="28691" xr:uid="{00000000-0005-0000-0000-0000FD6F0000}"/>
    <cellStyle name="Normal 37 2 2 4" xfId="28692" xr:uid="{00000000-0005-0000-0000-0000FE6F0000}"/>
    <cellStyle name="Normal 37 2 2 4 2" xfId="28693" xr:uid="{00000000-0005-0000-0000-0000FF6F0000}"/>
    <cellStyle name="Normal 37 2 2 4 2 2" xfId="28694" xr:uid="{00000000-0005-0000-0000-000000700000}"/>
    <cellStyle name="Normal 37 2 2 4 3" xfId="28695" xr:uid="{00000000-0005-0000-0000-000001700000}"/>
    <cellStyle name="Normal 37 2 2 5" xfId="28696" xr:uid="{00000000-0005-0000-0000-000002700000}"/>
    <cellStyle name="Normal 37 2 3" xfId="28697" xr:uid="{00000000-0005-0000-0000-000003700000}"/>
    <cellStyle name="Normal 37 2 3 2" xfId="28698" xr:uid="{00000000-0005-0000-0000-000004700000}"/>
    <cellStyle name="Normal 37 2 3 2 2" xfId="28699" xr:uid="{00000000-0005-0000-0000-000005700000}"/>
    <cellStyle name="Normal 37 2 3 3" xfId="28700" xr:uid="{00000000-0005-0000-0000-000006700000}"/>
    <cellStyle name="Normal 37 2 4" xfId="28701" xr:uid="{00000000-0005-0000-0000-000007700000}"/>
    <cellStyle name="Normal 37 2 4 2" xfId="28702" xr:uid="{00000000-0005-0000-0000-000008700000}"/>
    <cellStyle name="Normal 37 2 4 2 2" xfId="28703" xr:uid="{00000000-0005-0000-0000-000009700000}"/>
    <cellStyle name="Normal 37 2 4 3" xfId="28704" xr:uid="{00000000-0005-0000-0000-00000A700000}"/>
    <cellStyle name="Normal 37 2 5" xfId="28705" xr:uid="{00000000-0005-0000-0000-00000B700000}"/>
    <cellStyle name="Normal 37 2 5 2" xfId="28706" xr:uid="{00000000-0005-0000-0000-00000C700000}"/>
    <cellStyle name="Normal 37 2 5 2 2" xfId="28707" xr:uid="{00000000-0005-0000-0000-00000D700000}"/>
    <cellStyle name="Normal 37 2 5 3" xfId="28708" xr:uid="{00000000-0005-0000-0000-00000E700000}"/>
    <cellStyle name="Normal 37 2 6" xfId="28709" xr:uid="{00000000-0005-0000-0000-00000F700000}"/>
    <cellStyle name="Normal 37 3" xfId="28710" xr:uid="{00000000-0005-0000-0000-000010700000}"/>
    <cellStyle name="Normal 37 3 2" xfId="28711" xr:uid="{00000000-0005-0000-0000-000011700000}"/>
    <cellStyle name="Normal 37 3 2 2" xfId="28712" xr:uid="{00000000-0005-0000-0000-000012700000}"/>
    <cellStyle name="Normal 37 3 3" xfId="28713" xr:uid="{00000000-0005-0000-0000-000013700000}"/>
    <cellStyle name="Normal 37 3 3 2" xfId="28714" xr:uid="{00000000-0005-0000-0000-000014700000}"/>
    <cellStyle name="Normal 37 3 3 2 2" xfId="28715" xr:uid="{00000000-0005-0000-0000-000015700000}"/>
    <cellStyle name="Normal 37 3 3 3" xfId="28716" xr:uid="{00000000-0005-0000-0000-000016700000}"/>
    <cellStyle name="Normal 37 3 4" xfId="28717" xr:uid="{00000000-0005-0000-0000-000017700000}"/>
    <cellStyle name="Normal 37 3 4 2" xfId="28718" xr:uid="{00000000-0005-0000-0000-000018700000}"/>
    <cellStyle name="Normal 37 3 4 2 2" xfId="28719" xr:uid="{00000000-0005-0000-0000-000019700000}"/>
    <cellStyle name="Normal 37 3 4 3" xfId="28720" xr:uid="{00000000-0005-0000-0000-00001A700000}"/>
    <cellStyle name="Normal 37 3 5" xfId="28721" xr:uid="{00000000-0005-0000-0000-00001B700000}"/>
    <cellStyle name="Normal 37 4" xfId="28722" xr:uid="{00000000-0005-0000-0000-00001C700000}"/>
    <cellStyle name="Normal 37 4 2" xfId="28723" xr:uid="{00000000-0005-0000-0000-00001D700000}"/>
    <cellStyle name="Normal 37 4 2 2" xfId="28724" xr:uid="{00000000-0005-0000-0000-00001E700000}"/>
    <cellStyle name="Normal 37 4 3" xfId="28725" xr:uid="{00000000-0005-0000-0000-00001F700000}"/>
    <cellStyle name="Normal 37 5" xfId="28726" xr:uid="{00000000-0005-0000-0000-000020700000}"/>
    <cellStyle name="Normal 37 5 2" xfId="28727" xr:uid="{00000000-0005-0000-0000-000021700000}"/>
    <cellStyle name="Normal 37 5 2 2" xfId="28728" xr:uid="{00000000-0005-0000-0000-000022700000}"/>
    <cellStyle name="Normal 37 5 3" xfId="28729" xr:uid="{00000000-0005-0000-0000-000023700000}"/>
    <cellStyle name="Normal 37 6" xfId="28730" xr:uid="{00000000-0005-0000-0000-000024700000}"/>
    <cellStyle name="Normal 37 6 2" xfId="28731" xr:uid="{00000000-0005-0000-0000-000025700000}"/>
    <cellStyle name="Normal 37 6 2 2" xfId="28732" xr:uid="{00000000-0005-0000-0000-000026700000}"/>
    <cellStyle name="Normal 37 6 3" xfId="28733" xr:uid="{00000000-0005-0000-0000-000027700000}"/>
    <cellStyle name="Normal 37 7" xfId="28734" xr:uid="{00000000-0005-0000-0000-000028700000}"/>
    <cellStyle name="Normal 370" xfId="28735" xr:uid="{00000000-0005-0000-0000-000029700000}"/>
    <cellStyle name="Normal 370 2" xfId="28736" xr:uid="{00000000-0005-0000-0000-00002A700000}"/>
    <cellStyle name="Normal 370 2 2" xfId="28737" xr:uid="{00000000-0005-0000-0000-00002B700000}"/>
    <cellStyle name="Normal 370 2 2 2" xfId="28738" xr:uid="{00000000-0005-0000-0000-00002C700000}"/>
    <cellStyle name="Normal 370 2 3" xfId="28739" xr:uid="{00000000-0005-0000-0000-00002D700000}"/>
    <cellStyle name="Normal 370 2 3 2" xfId="28740" xr:uid="{00000000-0005-0000-0000-00002E700000}"/>
    <cellStyle name="Normal 370 2 3 2 2" xfId="28741" xr:uid="{00000000-0005-0000-0000-00002F700000}"/>
    <cellStyle name="Normal 370 2 3 3" xfId="28742" xr:uid="{00000000-0005-0000-0000-000030700000}"/>
    <cellStyle name="Normal 370 2 4" xfId="28743" xr:uid="{00000000-0005-0000-0000-000031700000}"/>
    <cellStyle name="Normal 370 2 4 2" xfId="28744" xr:uid="{00000000-0005-0000-0000-000032700000}"/>
    <cellStyle name="Normal 370 2 4 2 2" xfId="28745" xr:uid="{00000000-0005-0000-0000-000033700000}"/>
    <cellStyle name="Normal 370 2 4 3" xfId="28746" xr:uid="{00000000-0005-0000-0000-000034700000}"/>
    <cellStyle name="Normal 370 2 5" xfId="28747" xr:uid="{00000000-0005-0000-0000-000035700000}"/>
    <cellStyle name="Normal 370 3" xfId="28748" xr:uid="{00000000-0005-0000-0000-000036700000}"/>
    <cellStyle name="Normal 370 3 2" xfId="28749" xr:uid="{00000000-0005-0000-0000-000037700000}"/>
    <cellStyle name="Normal 370 3 2 2" xfId="28750" xr:uid="{00000000-0005-0000-0000-000038700000}"/>
    <cellStyle name="Normal 370 3 2 2 2" xfId="28751" xr:uid="{00000000-0005-0000-0000-000039700000}"/>
    <cellStyle name="Normal 370 3 2 3" xfId="28752" xr:uid="{00000000-0005-0000-0000-00003A700000}"/>
    <cellStyle name="Normal 370 3 2 3 2" xfId="28753" xr:uid="{00000000-0005-0000-0000-00003B700000}"/>
    <cellStyle name="Normal 370 3 2 3 2 2" xfId="28754" xr:uid="{00000000-0005-0000-0000-00003C700000}"/>
    <cellStyle name="Normal 370 3 2 3 3" xfId="28755" xr:uid="{00000000-0005-0000-0000-00003D700000}"/>
    <cellStyle name="Normal 370 3 2 4" xfId="28756" xr:uid="{00000000-0005-0000-0000-00003E700000}"/>
    <cellStyle name="Normal 370 3 3" xfId="28757" xr:uid="{00000000-0005-0000-0000-00003F700000}"/>
    <cellStyle name="Normal 370 3 3 2" xfId="28758" xr:uid="{00000000-0005-0000-0000-000040700000}"/>
    <cellStyle name="Normal 370 3 3 2 2" xfId="28759" xr:uid="{00000000-0005-0000-0000-000041700000}"/>
    <cellStyle name="Normal 370 3 3 3" xfId="28760" xr:uid="{00000000-0005-0000-0000-000042700000}"/>
    <cellStyle name="Normal 370 3 4" xfId="28761" xr:uid="{00000000-0005-0000-0000-000043700000}"/>
    <cellStyle name="Normal 370 3 4 2" xfId="28762" xr:uid="{00000000-0005-0000-0000-000044700000}"/>
    <cellStyle name="Normal 370 3 4 2 2" xfId="28763" xr:uid="{00000000-0005-0000-0000-000045700000}"/>
    <cellStyle name="Normal 370 3 4 3" xfId="28764" xr:uid="{00000000-0005-0000-0000-000046700000}"/>
    <cellStyle name="Normal 370 3 5" xfId="28765" xr:uid="{00000000-0005-0000-0000-000047700000}"/>
    <cellStyle name="Normal 370 3 5 2" xfId="28766" xr:uid="{00000000-0005-0000-0000-000048700000}"/>
    <cellStyle name="Normal 370 3 5 2 2" xfId="28767" xr:uid="{00000000-0005-0000-0000-000049700000}"/>
    <cellStyle name="Normal 370 3 5 3" xfId="28768" xr:uid="{00000000-0005-0000-0000-00004A700000}"/>
    <cellStyle name="Normal 370 3 6" xfId="28769" xr:uid="{00000000-0005-0000-0000-00004B700000}"/>
    <cellStyle name="Normal 370 4" xfId="28770" xr:uid="{00000000-0005-0000-0000-00004C700000}"/>
    <cellStyle name="Normal 370 4 2" xfId="28771" xr:uid="{00000000-0005-0000-0000-00004D700000}"/>
    <cellStyle name="Normal 370 4 2 2" xfId="28772" xr:uid="{00000000-0005-0000-0000-00004E700000}"/>
    <cellStyle name="Normal 370 4 3" xfId="28773" xr:uid="{00000000-0005-0000-0000-00004F700000}"/>
    <cellStyle name="Normal 370 5" xfId="28774" xr:uid="{00000000-0005-0000-0000-000050700000}"/>
    <cellStyle name="Normal 370 5 2" xfId="28775" xr:uid="{00000000-0005-0000-0000-000051700000}"/>
    <cellStyle name="Normal 370 5 2 2" xfId="28776" xr:uid="{00000000-0005-0000-0000-000052700000}"/>
    <cellStyle name="Normal 370 5 3" xfId="28777" xr:uid="{00000000-0005-0000-0000-000053700000}"/>
    <cellStyle name="Normal 370 6" xfId="28778" xr:uid="{00000000-0005-0000-0000-000054700000}"/>
    <cellStyle name="Normal 370 6 2" xfId="28779" xr:uid="{00000000-0005-0000-0000-000055700000}"/>
    <cellStyle name="Normal 370 6 2 2" xfId="28780" xr:uid="{00000000-0005-0000-0000-000056700000}"/>
    <cellStyle name="Normal 370 6 3" xfId="28781" xr:uid="{00000000-0005-0000-0000-000057700000}"/>
    <cellStyle name="Normal 370 7" xfId="28782" xr:uid="{00000000-0005-0000-0000-000058700000}"/>
    <cellStyle name="Normal 371" xfId="28783" xr:uid="{00000000-0005-0000-0000-000059700000}"/>
    <cellStyle name="Normal 371 2" xfId="28784" xr:uid="{00000000-0005-0000-0000-00005A700000}"/>
    <cellStyle name="Normal 371 2 2" xfId="28785" xr:uid="{00000000-0005-0000-0000-00005B700000}"/>
    <cellStyle name="Normal 371 2 2 2" xfId="28786" xr:uid="{00000000-0005-0000-0000-00005C700000}"/>
    <cellStyle name="Normal 371 2 3" xfId="28787" xr:uid="{00000000-0005-0000-0000-00005D700000}"/>
    <cellStyle name="Normal 371 2 3 2" xfId="28788" xr:uid="{00000000-0005-0000-0000-00005E700000}"/>
    <cellStyle name="Normal 371 2 3 2 2" xfId="28789" xr:uid="{00000000-0005-0000-0000-00005F700000}"/>
    <cellStyle name="Normal 371 2 3 3" xfId="28790" xr:uid="{00000000-0005-0000-0000-000060700000}"/>
    <cellStyle name="Normal 371 2 4" xfId="28791" xr:uid="{00000000-0005-0000-0000-000061700000}"/>
    <cellStyle name="Normal 371 2 4 2" xfId="28792" xr:uid="{00000000-0005-0000-0000-000062700000}"/>
    <cellStyle name="Normal 371 2 4 2 2" xfId="28793" xr:uid="{00000000-0005-0000-0000-000063700000}"/>
    <cellStyle name="Normal 371 2 4 3" xfId="28794" xr:uid="{00000000-0005-0000-0000-000064700000}"/>
    <cellStyle name="Normal 371 2 5" xfId="28795" xr:uid="{00000000-0005-0000-0000-000065700000}"/>
    <cellStyle name="Normal 371 3" xfId="28796" xr:uid="{00000000-0005-0000-0000-000066700000}"/>
    <cellStyle name="Normal 371 3 2" xfId="28797" xr:uid="{00000000-0005-0000-0000-000067700000}"/>
    <cellStyle name="Normal 371 3 2 2" xfId="28798" xr:uid="{00000000-0005-0000-0000-000068700000}"/>
    <cellStyle name="Normal 371 3 2 2 2" xfId="28799" xr:uid="{00000000-0005-0000-0000-000069700000}"/>
    <cellStyle name="Normal 371 3 2 3" xfId="28800" xr:uid="{00000000-0005-0000-0000-00006A700000}"/>
    <cellStyle name="Normal 371 3 2 3 2" xfId="28801" xr:uid="{00000000-0005-0000-0000-00006B700000}"/>
    <cellStyle name="Normal 371 3 2 3 2 2" xfId="28802" xr:uid="{00000000-0005-0000-0000-00006C700000}"/>
    <cellStyle name="Normal 371 3 2 3 3" xfId="28803" xr:uid="{00000000-0005-0000-0000-00006D700000}"/>
    <cellStyle name="Normal 371 3 2 4" xfId="28804" xr:uid="{00000000-0005-0000-0000-00006E700000}"/>
    <cellStyle name="Normal 371 3 3" xfId="28805" xr:uid="{00000000-0005-0000-0000-00006F700000}"/>
    <cellStyle name="Normal 371 3 3 2" xfId="28806" xr:uid="{00000000-0005-0000-0000-000070700000}"/>
    <cellStyle name="Normal 371 3 3 2 2" xfId="28807" xr:uid="{00000000-0005-0000-0000-000071700000}"/>
    <cellStyle name="Normal 371 3 3 3" xfId="28808" xr:uid="{00000000-0005-0000-0000-000072700000}"/>
    <cellStyle name="Normal 371 3 4" xfId="28809" xr:uid="{00000000-0005-0000-0000-000073700000}"/>
    <cellStyle name="Normal 371 3 4 2" xfId="28810" xr:uid="{00000000-0005-0000-0000-000074700000}"/>
    <cellStyle name="Normal 371 3 4 2 2" xfId="28811" xr:uid="{00000000-0005-0000-0000-000075700000}"/>
    <cellStyle name="Normal 371 3 4 3" xfId="28812" xr:uid="{00000000-0005-0000-0000-000076700000}"/>
    <cellStyle name="Normal 371 3 5" xfId="28813" xr:uid="{00000000-0005-0000-0000-000077700000}"/>
    <cellStyle name="Normal 371 3 5 2" xfId="28814" xr:uid="{00000000-0005-0000-0000-000078700000}"/>
    <cellStyle name="Normal 371 3 5 2 2" xfId="28815" xr:uid="{00000000-0005-0000-0000-000079700000}"/>
    <cellStyle name="Normal 371 3 5 3" xfId="28816" xr:uid="{00000000-0005-0000-0000-00007A700000}"/>
    <cellStyle name="Normal 371 3 6" xfId="28817" xr:uid="{00000000-0005-0000-0000-00007B700000}"/>
    <cellStyle name="Normal 371 4" xfId="28818" xr:uid="{00000000-0005-0000-0000-00007C700000}"/>
    <cellStyle name="Normal 371 4 2" xfId="28819" xr:uid="{00000000-0005-0000-0000-00007D700000}"/>
    <cellStyle name="Normal 371 4 2 2" xfId="28820" xr:uid="{00000000-0005-0000-0000-00007E700000}"/>
    <cellStyle name="Normal 371 4 3" xfId="28821" xr:uid="{00000000-0005-0000-0000-00007F700000}"/>
    <cellStyle name="Normal 371 5" xfId="28822" xr:uid="{00000000-0005-0000-0000-000080700000}"/>
    <cellStyle name="Normal 371 5 2" xfId="28823" xr:uid="{00000000-0005-0000-0000-000081700000}"/>
    <cellStyle name="Normal 371 5 2 2" xfId="28824" xr:uid="{00000000-0005-0000-0000-000082700000}"/>
    <cellStyle name="Normal 371 5 3" xfId="28825" xr:uid="{00000000-0005-0000-0000-000083700000}"/>
    <cellStyle name="Normal 371 6" xfId="28826" xr:uid="{00000000-0005-0000-0000-000084700000}"/>
    <cellStyle name="Normal 371 6 2" xfId="28827" xr:uid="{00000000-0005-0000-0000-000085700000}"/>
    <cellStyle name="Normal 371 6 2 2" xfId="28828" xr:uid="{00000000-0005-0000-0000-000086700000}"/>
    <cellStyle name="Normal 371 6 3" xfId="28829" xr:uid="{00000000-0005-0000-0000-000087700000}"/>
    <cellStyle name="Normal 371 7" xfId="28830" xr:uid="{00000000-0005-0000-0000-000088700000}"/>
    <cellStyle name="Normal 372" xfId="28831" xr:uid="{00000000-0005-0000-0000-000089700000}"/>
    <cellStyle name="Normal 372 2" xfId="28832" xr:uid="{00000000-0005-0000-0000-00008A700000}"/>
    <cellStyle name="Normal 372 2 2" xfId="28833" xr:uid="{00000000-0005-0000-0000-00008B700000}"/>
    <cellStyle name="Normal 372 2 2 2" xfId="28834" xr:uid="{00000000-0005-0000-0000-00008C700000}"/>
    <cellStyle name="Normal 372 2 3" xfId="28835" xr:uid="{00000000-0005-0000-0000-00008D700000}"/>
    <cellStyle name="Normal 372 2 3 2" xfId="28836" xr:uid="{00000000-0005-0000-0000-00008E700000}"/>
    <cellStyle name="Normal 372 2 3 2 2" xfId="28837" xr:uid="{00000000-0005-0000-0000-00008F700000}"/>
    <cellStyle name="Normal 372 2 3 3" xfId="28838" xr:uid="{00000000-0005-0000-0000-000090700000}"/>
    <cellStyle name="Normal 372 2 4" xfId="28839" xr:uid="{00000000-0005-0000-0000-000091700000}"/>
    <cellStyle name="Normal 372 2 4 2" xfId="28840" xr:uid="{00000000-0005-0000-0000-000092700000}"/>
    <cellStyle name="Normal 372 2 4 2 2" xfId="28841" xr:uid="{00000000-0005-0000-0000-000093700000}"/>
    <cellStyle name="Normal 372 2 4 3" xfId="28842" xr:uid="{00000000-0005-0000-0000-000094700000}"/>
    <cellStyle name="Normal 372 2 5" xfId="28843" xr:uid="{00000000-0005-0000-0000-000095700000}"/>
    <cellStyle name="Normal 372 3" xfId="28844" xr:uid="{00000000-0005-0000-0000-000096700000}"/>
    <cellStyle name="Normal 372 3 2" xfId="28845" xr:uid="{00000000-0005-0000-0000-000097700000}"/>
    <cellStyle name="Normal 372 3 2 2" xfId="28846" xr:uid="{00000000-0005-0000-0000-000098700000}"/>
    <cellStyle name="Normal 372 3 2 2 2" xfId="28847" xr:uid="{00000000-0005-0000-0000-000099700000}"/>
    <cellStyle name="Normal 372 3 2 3" xfId="28848" xr:uid="{00000000-0005-0000-0000-00009A700000}"/>
    <cellStyle name="Normal 372 3 2 3 2" xfId="28849" xr:uid="{00000000-0005-0000-0000-00009B700000}"/>
    <cellStyle name="Normal 372 3 2 3 2 2" xfId="28850" xr:uid="{00000000-0005-0000-0000-00009C700000}"/>
    <cellStyle name="Normal 372 3 2 3 3" xfId="28851" xr:uid="{00000000-0005-0000-0000-00009D700000}"/>
    <cellStyle name="Normal 372 3 2 4" xfId="28852" xr:uid="{00000000-0005-0000-0000-00009E700000}"/>
    <cellStyle name="Normal 372 3 3" xfId="28853" xr:uid="{00000000-0005-0000-0000-00009F700000}"/>
    <cellStyle name="Normal 372 3 3 2" xfId="28854" xr:uid="{00000000-0005-0000-0000-0000A0700000}"/>
    <cellStyle name="Normal 372 3 3 2 2" xfId="28855" xr:uid="{00000000-0005-0000-0000-0000A1700000}"/>
    <cellStyle name="Normal 372 3 3 3" xfId="28856" xr:uid="{00000000-0005-0000-0000-0000A2700000}"/>
    <cellStyle name="Normal 372 3 4" xfId="28857" xr:uid="{00000000-0005-0000-0000-0000A3700000}"/>
    <cellStyle name="Normal 372 3 4 2" xfId="28858" xr:uid="{00000000-0005-0000-0000-0000A4700000}"/>
    <cellStyle name="Normal 372 3 4 2 2" xfId="28859" xr:uid="{00000000-0005-0000-0000-0000A5700000}"/>
    <cellStyle name="Normal 372 3 4 3" xfId="28860" xr:uid="{00000000-0005-0000-0000-0000A6700000}"/>
    <cellStyle name="Normal 372 3 5" xfId="28861" xr:uid="{00000000-0005-0000-0000-0000A7700000}"/>
    <cellStyle name="Normal 372 3 5 2" xfId="28862" xr:uid="{00000000-0005-0000-0000-0000A8700000}"/>
    <cellStyle name="Normal 372 3 5 2 2" xfId="28863" xr:uid="{00000000-0005-0000-0000-0000A9700000}"/>
    <cellStyle name="Normal 372 3 5 3" xfId="28864" xr:uid="{00000000-0005-0000-0000-0000AA700000}"/>
    <cellStyle name="Normal 372 3 6" xfId="28865" xr:uid="{00000000-0005-0000-0000-0000AB700000}"/>
    <cellStyle name="Normal 372 4" xfId="28866" xr:uid="{00000000-0005-0000-0000-0000AC700000}"/>
    <cellStyle name="Normal 372 4 2" xfId="28867" xr:uid="{00000000-0005-0000-0000-0000AD700000}"/>
    <cellStyle name="Normal 372 4 2 2" xfId="28868" xr:uid="{00000000-0005-0000-0000-0000AE700000}"/>
    <cellStyle name="Normal 372 4 3" xfId="28869" xr:uid="{00000000-0005-0000-0000-0000AF700000}"/>
    <cellStyle name="Normal 372 5" xfId="28870" xr:uid="{00000000-0005-0000-0000-0000B0700000}"/>
    <cellStyle name="Normal 372 5 2" xfId="28871" xr:uid="{00000000-0005-0000-0000-0000B1700000}"/>
    <cellStyle name="Normal 372 5 2 2" xfId="28872" xr:uid="{00000000-0005-0000-0000-0000B2700000}"/>
    <cellStyle name="Normal 372 5 3" xfId="28873" xr:uid="{00000000-0005-0000-0000-0000B3700000}"/>
    <cellStyle name="Normal 372 6" xfId="28874" xr:uid="{00000000-0005-0000-0000-0000B4700000}"/>
    <cellStyle name="Normal 372 6 2" xfId="28875" xr:uid="{00000000-0005-0000-0000-0000B5700000}"/>
    <cellStyle name="Normal 372 6 2 2" xfId="28876" xr:uid="{00000000-0005-0000-0000-0000B6700000}"/>
    <cellStyle name="Normal 372 6 3" xfId="28877" xr:uid="{00000000-0005-0000-0000-0000B7700000}"/>
    <cellStyle name="Normal 372 7" xfId="28878" xr:uid="{00000000-0005-0000-0000-0000B8700000}"/>
    <cellStyle name="Normal 373" xfId="28879" xr:uid="{00000000-0005-0000-0000-0000B9700000}"/>
    <cellStyle name="Normal 373 2" xfId="28880" xr:uid="{00000000-0005-0000-0000-0000BA700000}"/>
    <cellStyle name="Normal 373 2 2" xfId="28881" xr:uid="{00000000-0005-0000-0000-0000BB700000}"/>
    <cellStyle name="Normal 373 2 2 2" xfId="28882" xr:uid="{00000000-0005-0000-0000-0000BC700000}"/>
    <cellStyle name="Normal 373 2 3" xfId="28883" xr:uid="{00000000-0005-0000-0000-0000BD700000}"/>
    <cellStyle name="Normal 373 2 3 2" xfId="28884" xr:uid="{00000000-0005-0000-0000-0000BE700000}"/>
    <cellStyle name="Normal 373 2 3 2 2" xfId="28885" xr:uid="{00000000-0005-0000-0000-0000BF700000}"/>
    <cellStyle name="Normal 373 2 3 3" xfId="28886" xr:uid="{00000000-0005-0000-0000-0000C0700000}"/>
    <cellStyle name="Normal 373 2 4" xfId="28887" xr:uid="{00000000-0005-0000-0000-0000C1700000}"/>
    <cellStyle name="Normal 373 2 4 2" xfId="28888" xr:uid="{00000000-0005-0000-0000-0000C2700000}"/>
    <cellStyle name="Normal 373 2 4 2 2" xfId="28889" xr:uid="{00000000-0005-0000-0000-0000C3700000}"/>
    <cellStyle name="Normal 373 2 4 3" xfId="28890" xr:uid="{00000000-0005-0000-0000-0000C4700000}"/>
    <cellStyle name="Normal 373 2 5" xfId="28891" xr:uid="{00000000-0005-0000-0000-0000C5700000}"/>
    <cellStyle name="Normal 373 3" xfId="28892" xr:uid="{00000000-0005-0000-0000-0000C6700000}"/>
    <cellStyle name="Normal 373 3 2" xfId="28893" xr:uid="{00000000-0005-0000-0000-0000C7700000}"/>
    <cellStyle name="Normal 373 3 2 2" xfId="28894" xr:uid="{00000000-0005-0000-0000-0000C8700000}"/>
    <cellStyle name="Normal 373 3 2 2 2" xfId="28895" xr:uid="{00000000-0005-0000-0000-0000C9700000}"/>
    <cellStyle name="Normal 373 3 2 3" xfId="28896" xr:uid="{00000000-0005-0000-0000-0000CA700000}"/>
    <cellStyle name="Normal 373 3 2 3 2" xfId="28897" xr:uid="{00000000-0005-0000-0000-0000CB700000}"/>
    <cellStyle name="Normal 373 3 2 3 2 2" xfId="28898" xr:uid="{00000000-0005-0000-0000-0000CC700000}"/>
    <cellStyle name="Normal 373 3 2 3 3" xfId="28899" xr:uid="{00000000-0005-0000-0000-0000CD700000}"/>
    <cellStyle name="Normal 373 3 2 4" xfId="28900" xr:uid="{00000000-0005-0000-0000-0000CE700000}"/>
    <cellStyle name="Normal 373 3 3" xfId="28901" xr:uid="{00000000-0005-0000-0000-0000CF700000}"/>
    <cellStyle name="Normal 373 3 3 2" xfId="28902" xr:uid="{00000000-0005-0000-0000-0000D0700000}"/>
    <cellStyle name="Normal 373 3 3 2 2" xfId="28903" xr:uid="{00000000-0005-0000-0000-0000D1700000}"/>
    <cellStyle name="Normal 373 3 3 3" xfId="28904" xr:uid="{00000000-0005-0000-0000-0000D2700000}"/>
    <cellStyle name="Normal 373 3 4" xfId="28905" xr:uid="{00000000-0005-0000-0000-0000D3700000}"/>
    <cellStyle name="Normal 373 3 4 2" xfId="28906" xr:uid="{00000000-0005-0000-0000-0000D4700000}"/>
    <cellStyle name="Normal 373 3 4 2 2" xfId="28907" xr:uid="{00000000-0005-0000-0000-0000D5700000}"/>
    <cellStyle name="Normal 373 3 4 3" xfId="28908" xr:uid="{00000000-0005-0000-0000-0000D6700000}"/>
    <cellStyle name="Normal 373 3 5" xfId="28909" xr:uid="{00000000-0005-0000-0000-0000D7700000}"/>
    <cellStyle name="Normal 373 3 5 2" xfId="28910" xr:uid="{00000000-0005-0000-0000-0000D8700000}"/>
    <cellStyle name="Normal 373 3 5 2 2" xfId="28911" xr:uid="{00000000-0005-0000-0000-0000D9700000}"/>
    <cellStyle name="Normal 373 3 5 3" xfId="28912" xr:uid="{00000000-0005-0000-0000-0000DA700000}"/>
    <cellStyle name="Normal 373 3 6" xfId="28913" xr:uid="{00000000-0005-0000-0000-0000DB700000}"/>
    <cellStyle name="Normal 373 4" xfId="28914" xr:uid="{00000000-0005-0000-0000-0000DC700000}"/>
    <cellStyle name="Normal 373 4 2" xfId="28915" xr:uid="{00000000-0005-0000-0000-0000DD700000}"/>
    <cellStyle name="Normal 373 4 2 2" xfId="28916" xr:uid="{00000000-0005-0000-0000-0000DE700000}"/>
    <cellStyle name="Normal 373 4 3" xfId="28917" xr:uid="{00000000-0005-0000-0000-0000DF700000}"/>
    <cellStyle name="Normal 373 5" xfId="28918" xr:uid="{00000000-0005-0000-0000-0000E0700000}"/>
    <cellStyle name="Normal 373 5 2" xfId="28919" xr:uid="{00000000-0005-0000-0000-0000E1700000}"/>
    <cellStyle name="Normal 373 5 2 2" xfId="28920" xr:uid="{00000000-0005-0000-0000-0000E2700000}"/>
    <cellStyle name="Normal 373 5 3" xfId="28921" xr:uid="{00000000-0005-0000-0000-0000E3700000}"/>
    <cellStyle name="Normal 373 6" xfId="28922" xr:uid="{00000000-0005-0000-0000-0000E4700000}"/>
    <cellStyle name="Normal 373 6 2" xfId="28923" xr:uid="{00000000-0005-0000-0000-0000E5700000}"/>
    <cellStyle name="Normal 373 6 2 2" xfId="28924" xr:uid="{00000000-0005-0000-0000-0000E6700000}"/>
    <cellStyle name="Normal 373 6 3" xfId="28925" xr:uid="{00000000-0005-0000-0000-0000E7700000}"/>
    <cellStyle name="Normal 373 7" xfId="28926" xr:uid="{00000000-0005-0000-0000-0000E8700000}"/>
    <cellStyle name="Normal 374" xfId="28927" xr:uid="{00000000-0005-0000-0000-0000E9700000}"/>
    <cellStyle name="Normal 374 2" xfId="28928" xr:uid="{00000000-0005-0000-0000-0000EA700000}"/>
    <cellStyle name="Normal 374 2 2" xfId="28929" xr:uid="{00000000-0005-0000-0000-0000EB700000}"/>
    <cellStyle name="Normal 374 2 2 2" xfId="28930" xr:uid="{00000000-0005-0000-0000-0000EC700000}"/>
    <cellStyle name="Normal 374 2 3" xfId="28931" xr:uid="{00000000-0005-0000-0000-0000ED700000}"/>
    <cellStyle name="Normal 374 2 3 2" xfId="28932" xr:uid="{00000000-0005-0000-0000-0000EE700000}"/>
    <cellStyle name="Normal 374 2 3 2 2" xfId="28933" xr:uid="{00000000-0005-0000-0000-0000EF700000}"/>
    <cellStyle name="Normal 374 2 3 3" xfId="28934" xr:uid="{00000000-0005-0000-0000-0000F0700000}"/>
    <cellStyle name="Normal 374 2 4" xfId="28935" xr:uid="{00000000-0005-0000-0000-0000F1700000}"/>
    <cellStyle name="Normal 374 2 4 2" xfId="28936" xr:uid="{00000000-0005-0000-0000-0000F2700000}"/>
    <cellStyle name="Normal 374 2 4 2 2" xfId="28937" xr:uid="{00000000-0005-0000-0000-0000F3700000}"/>
    <cellStyle name="Normal 374 2 4 3" xfId="28938" xr:uid="{00000000-0005-0000-0000-0000F4700000}"/>
    <cellStyle name="Normal 374 2 5" xfId="28939" xr:uid="{00000000-0005-0000-0000-0000F5700000}"/>
    <cellStyle name="Normal 374 3" xfId="28940" xr:uid="{00000000-0005-0000-0000-0000F6700000}"/>
    <cellStyle name="Normal 374 3 2" xfId="28941" xr:uid="{00000000-0005-0000-0000-0000F7700000}"/>
    <cellStyle name="Normal 374 3 2 2" xfId="28942" xr:uid="{00000000-0005-0000-0000-0000F8700000}"/>
    <cellStyle name="Normal 374 3 2 2 2" xfId="28943" xr:uid="{00000000-0005-0000-0000-0000F9700000}"/>
    <cellStyle name="Normal 374 3 2 3" xfId="28944" xr:uid="{00000000-0005-0000-0000-0000FA700000}"/>
    <cellStyle name="Normal 374 3 2 3 2" xfId="28945" xr:uid="{00000000-0005-0000-0000-0000FB700000}"/>
    <cellStyle name="Normal 374 3 2 3 2 2" xfId="28946" xr:uid="{00000000-0005-0000-0000-0000FC700000}"/>
    <cellStyle name="Normal 374 3 2 3 3" xfId="28947" xr:uid="{00000000-0005-0000-0000-0000FD700000}"/>
    <cellStyle name="Normal 374 3 2 4" xfId="28948" xr:uid="{00000000-0005-0000-0000-0000FE700000}"/>
    <cellStyle name="Normal 374 3 3" xfId="28949" xr:uid="{00000000-0005-0000-0000-0000FF700000}"/>
    <cellStyle name="Normal 374 3 3 2" xfId="28950" xr:uid="{00000000-0005-0000-0000-000000710000}"/>
    <cellStyle name="Normal 374 3 3 2 2" xfId="28951" xr:uid="{00000000-0005-0000-0000-000001710000}"/>
    <cellStyle name="Normal 374 3 3 3" xfId="28952" xr:uid="{00000000-0005-0000-0000-000002710000}"/>
    <cellStyle name="Normal 374 3 4" xfId="28953" xr:uid="{00000000-0005-0000-0000-000003710000}"/>
    <cellStyle name="Normal 374 3 4 2" xfId="28954" xr:uid="{00000000-0005-0000-0000-000004710000}"/>
    <cellStyle name="Normal 374 3 4 2 2" xfId="28955" xr:uid="{00000000-0005-0000-0000-000005710000}"/>
    <cellStyle name="Normal 374 3 4 3" xfId="28956" xr:uid="{00000000-0005-0000-0000-000006710000}"/>
    <cellStyle name="Normal 374 3 5" xfId="28957" xr:uid="{00000000-0005-0000-0000-000007710000}"/>
    <cellStyle name="Normal 374 3 5 2" xfId="28958" xr:uid="{00000000-0005-0000-0000-000008710000}"/>
    <cellStyle name="Normal 374 3 5 2 2" xfId="28959" xr:uid="{00000000-0005-0000-0000-000009710000}"/>
    <cellStyle name="Normal 374 3 5 3" xfId="28960" xr:uid="{00000000-0005-0000-0000-00000A710000}"/>
    <cellStyle name="Normal 374 3 6" xfId="28961" xr:uid="{00000000-0005-0000-0000-00000B710000}"/>
    <cellStyle name="Normal 374 4" xfId="28962" xr:uid="{00000000-0005-0000-0000-00000C710000}"/>
    <cellStyle name="Normal 374 4 2" xfId="28963" xr:uid="{00000000-0005-0000-0000-00000D710000}"/>
    <cellStyle name="Normal 374 4 2 2" xfId="28964" xr:uid="{00000000-0005-0000-0000-00000E710000}"/>
    <cellStyle name="Normal 374 4 3" xfId="28965" xr:uid="{00000000-0005-0000-0000-00000F710000}"/>
    <cellStyle name="Normal 374 5" xfId="28966" xr:uid="{00000000-0005-0000-0000-000010710000}"/>
    <cellStyle name="Normal 374 5 2" xfId="28967" xr:uid="{00000000-0005-0000-0000-000011710000}"/>
    <cellStyle name="Normal 374 5 2 2" xfId="28968" xr:uid="{00000000-0005-0000-0000-000012710000}"/>
    <cellStyle name="Normal 374 5 3" xfId="28969" xr:uid="{00000000-0005-0000-0000-000013710000}"/>
    <cellStyle name="Normal 374 6" xfId="28970" xr:uid="{00000000-0005-0000-0000-000014710000}"/>
    <cellStyle name="Normal 374 6 2" xfId="28971" xr:uid="{00000000-0005-0000-0000-000015710000}"/>
    <cellStyle name="Normal 374 6 2 2" xfId="28972" xr:uid="{00000000-0005-0000-0000-000016710000}"/>
    <cellStyle name="Normal 374 6 3" xfId="28973" xr:uid="{00000000-0005-0000-0000-000017710000}"/>
    <cellStyle name="Normal 374 7" xfId="28974" xr:uid="{00000000-0005-0000-0000-000018710000}"/>
    <cellStyle name="Normal 375" xfId="28975" xr:uid="{00000000-0005-0000-0000-000019710000}"/>
    <cellStyle name="Normal 375 2" xfId="28976" xr:uid="{00000000-0005-0000-0000-00001A710000}"/>
    <cellStyle name="Normal 375 2 2" xfId="28977" xr:uid="{00000000-0005-0000-0000-00001B710000}"/>
    <cellStyle name="Normal 375 2 2 2" xfId="28978" xr:uid="{00000000-0005-0000-0000-00001C710000}"/>
    <cellStyle name="Normal 375 2 3" xfId="28979" xr:uid="{00000000-0005-0000-0000-00001D710000}"/>
    <cellStyle name="Normal 375 2 3 2" xfId="28980" xr:uid="{00000000-0005-0000-0000-00001E710000}"/>
    <cellStyle name="Normal 375 2 3 2 2" xfId="28981" xr:uid="{00000000-0005-0000-0000-00001F710000}"/>
    <cellStyle name="Normal 375 2 3 3" xfId="28982" xr:uid="{00000000-0005-0000-0000-000020710000}"/>
    <cellStyle name="Normal 375 2 4" xfId="28983" xr:uid="{00000000-0005-0000-0000-000021710000}"/>
    <cellStyle name="Normal 375 2 4 2" xfId="28984" xr:uid="{00000000-0005-0000-0000-000022710000}"/>
    <cellStyle name="Normal 375 2 4 2 2" xfId="28985" xr:uid="{00000000-0005-0000-0000-000023710000}"/>
    <cellStyle name="Normal 375 2 4 3" xfId="28986" xr:uid="{00000000-0005-0000-0000-000024710000}"/>
    <cellStyle name="Normal 375 2 5" xfId="28987" xr:uid="{00000000-0005-0000-0000-000025710000}"/>
    <cellStyle name="Normal 375 3" xfId="28988" xr:uid="{00000000-0005-0000-0000-000026710000}"/>
    <cellStyle name="Normal 375 3 2" xfId="28989" xr:uid="{00000000-0005-0000-0000-000027710000}"/>
    <cellStyle name="Normal 375 3 2 2" xfId="28990" xr:uid="{00000000-0005-0000-0000-000028710000}"/>
    <cellStyle name="Normal 375 3 2 2 2" xfId="28991" xr:uid="{00000000-0005-0000-0000-000029710000}"/>
    <cellStyle name="Normal 375 3 2 3" xfId="28992" xr:uid="{00000000-0005-0000-0000-00002A710000}"/>
    <cellStyle name="Normal 375 3 2 3 2" xfId="28993" xr:uid="{00000000-0005-0000-0000-00002B710000}"/>
    <cellStyle name="Normal 375 3 2 3 2 2" xfId="28994" xr:uid="{00000000-0005-0000-0000-00002C710000}"/>
    <cellStyle name="Normal 375 3 2 3 3" xfId="28995" xr:uid="{00000000-0005-0000-0000-00002D710000}"/>
    <cellStyle name="Normal 375 3 2 4" xfId="28996" xr:uid="{00000000-0005-0000-0000-00002E710000}"/>
    <cellStyle name="Normal 375 3 3" xfId="28997" xr:uid="{00000000-0005-0000-0000-00002F710000}"/>
    <cellStyle name="Normal 375 3 3 2" xfId="28998" xr:uid="{00000000-0005-0000-0000-000030710000}"/>
    <cellStyle name="Normal 375 3 3 2 2" xfId="28999" xr:uid="{00000000-0005-0000-0000-000031710000}"/>
    <cellStyle name="Normal 375 3 3 3" xfId="29000" xr:uid="{00000000-0005-0000-0000-000032710000}"/>
    <cellStyle name="Normal 375 3 4" xfId="29001" xr:uid="{00000000-0005-0000-0000-000033710000}"/>
    <cellStyle name="Normal 375 3 4 2" xfId="29002" xr:uid="{00000000-0005-0000-0000-000034710000}"/>
    <cellStyle name="Normal 375 3 4 2 2" xfId="29003" xr:uid="{00000000-0005-0000-0000-000035710000}"/>
    <cellStyle name="Normal 375 3 4 3" xfId="29004" xr:uid="{00000000-0005-0000-0000-000036710000}"/>
    <cellStyle name="Normal 375 3 5" xfId="29005" xr:uid="{00000000-0005-0000-0000-000037710000}"/>
    <cellStyle name="Normal 375 3 5 2" xfId="29006" xr:uid="{00000000-0005-0000-0000-000038710000}"/>
    <cellStyle name="Normal 375 3 5 2 2" xfId="29007" xr:uid="{00000000-0005-0000-0000-000039710000}"/>
    <cellStyle name="Normal 375 3 5 3" xfId="29008" xr:uid="{00000000-0005-0000-0000-00003A710000}"/>
    <cellStyle name="Normal 375 3 6" xfId="29009" xr:uid="{00000000-0005-0000-0000-00003B710000}"/>
    <cellStyle name="Normal 375 4" xfId="29010" xr:uid="{00000000-0005-0000-0000-00003C710000}"/>
    <cellStyle name="Normal 375 4 2" xfId="29011" xr:uid="{00000000-0005-0000-0000-00003D710000}"/>
    <cellStyle name="Normal 375 4 2 2" xfId="29012" xr:uid="{00000000-0005-0000-0000-00003E710000}"/>
    <cellStyle name="Normal 375 4 3" xfId="29013" xr:uid="{00000000-0005-0000-0000-00003F710000}"/>
    <cellStyle name="Normal 375 5" xfId="29014" xr:uid="{00000000-0005-0000-0000-000040710000}"/>
    <cellStyle name="Normal 375 5 2" xfId="29015" xr:uid="{00000000-0005-0000-0000-000041710000}"/>
    <cellStyle name="Normal 375 5 2 2" xfId="29016" xr:uid="{00000000-0005-0000-0000-000042710000}"/>
    <cellStyle name="Normal 375 5 3" xfId="29017" xr:uid="{00000000-0005-0000-0000-000043710000}"/>
    <cellStyle name="Normal 375 6" xfId="29018" xr:uid="{00000000-0005-0000-0000-000044710000}"/>
    <cellStyle name="Normal 375 6 2" xfId="29019" xr:uid="{00000000-0005-0000-0000-000045710000}"/>
    <cellStyle name="Normal 375 6 2 2" xfId="29020" xr:uid="{00000000-0005-0000-0000-000046710000}"/>
    <cellStyle name="Normal 375 6 3" xfId="29021" xr:uid="{00000000-0005-0000-0000-000047710000}"/>
    <cellStyle name="Normal 375 7" xfId="29022" xr:uid="{00000000-0005-0000-0000-000048710000}"/>
    <cellStyle name="Normal 376" xfId="29023" xr:uid="{00000000-0005-0000-0000-000049710000}"/>
    <cellStyle name="Normal 376 2" xfId="29024" xr:uid="{00000000-0005-0000-0000-00004A710000}"/>
    <cellStyle name="Normal 376 2 2" xfId="29025" xr:uid="{00000000-0005-0000-0000-00004B710000}"/>
    <cellStyle name="Normal 376 2 2 2" xfId="29026" xr:uid="{00000000-0005-0000-0000-00004C710000}"/>
    <cellStyle name="Normal 376 2 3" xfId="29027" xr:uid="{00000000-0005-0000-0000-00004D710000}"/>
    <cellStyle name="Normal 376 2 3 2" xfId="29028" xr:uid="{00000000-0005-0000-0000-00004E710000}"/>
    <cellStyle name="Normal 376 2 3 2 2" xfId="29029" xr:uid="{00000000-0005-0000-0000-00004F710000}"/>
    <cellStyle name="Normal 376 2 3 3" xfId="29030" xr:uid="{00000000-0005-0000-0000-000050710000}"/>
    <cellStyle name="Normal 376 2 4" xfId="29031" xr:uid="{00000000-0005-0000-0000-000051710000}"/>
    <cellStyle name="Normal 376 2 4 2" xfId="29032" xr:uid="{00000000-0005-0000-0000-000052710000}"/>
    <cellStyle name="Normal 376 2 4 2 2" xfId="29033" xr:uid="{00000000-0005-0000-0000-000053710000}"/>
    <cellStyle name="Normal 376 2 4 3" xfId="29034" xr:uid="{00000000-0005-0000-0000-000054710000}"/>
    <cellStyle name="Normal 376 2 5" xfId="29035" xr:uid="{00000000-0005-0000-0000-000055710000}"/>
    <cellStyle name="Normal 376 3" xfId="29036" xr:uid="{00000000-0005-0000-0000-000056710000}"/>
    <cellStyle name="Normal 376 3 2" xfId="29037" xr:uid="{00000000-0005-0000-0000-000057710000}"/>
    <cellStyle name="Normal 376 3 2 2" xfId="29038" xr:uid="{00000000-0005-0000-0000-000058710000}"/>
    <cellStyle name="Normal 376 3 2 2 2" xfId="29039" xr:uid="{00000000-0005-0000-0000-000059710000}"/>
    <cellStyle name="Normal 376 3 2 3" xfId="29040" xr:uid="{00000000-0005-0000-0000-00005A710000}"/>
    <cellStyle name="Normal 376 3 2 3 2" xfId="29041" xr:uid="{00000000-0005-0000-0000-00005B710000}"/>
    <cellStyle name="Normal 376 3 2 3 2 2" xfId="29042" xr:uid="{00000000-0005-0000-0000-00005C710000}"/>
    <cellStyle name="Normal 376 3 2 3 3" xfId="29043" xr:uid="{00000000-0005-0000-0000-00005D710000}"/>
    <cellStyle name="Normal 376 3 2 4" xfId="29044" xr:uid="{00000000-0005-0000-0000-00005E710000}"/>
    <cellStyle name="Normal 376 3 3" xfId="29045" xr:uid="{00000000-0005-0000-0000-00005F710000}"/>
    <cellStyle name="Normal 376 3 3 2" xfId="29046" xr:uid="{00000000-0005-0000-0000-000060710000}"/>
    <cellStyle name="Normal 376 3 3 2 2" xfId="29047" xr:uid="{00000000-0005-0000-0000-000061710000}"/>
    <cellStyle name="Normal 376 3 3 3" xfId="29048" xr:uid="{00000000-0005-0000-0000-000062710000}"/>
    <cellStyle name="Normal 376 3 4" xfId="29049" xr:uid="{00000000-0005-0000-0000-000063710000}"/>
    <cellStyle name="Normal 376 3 4 2" xfId="29050" xr:uid="{00000000-0005-0000-0000-000064710000}"/>
    <cellStyle name="Normal 376 3 4 2 2" xfId="29051" xr:uid="{00000000-0005-0000-0000-000065710000}"/>
    <cellStyle name="Normal 376 3 4 3" xfId="29052" xr:uid="{00000000-0005-0000-0000-000066710000}"/>
    <cellStyle name="Normal 376 3 5" xfId="29053" xr:uid="{00000000-0005-0000-0000-000067710000}"/>
    <cellStyle name="Normal 376 3 5 2" xfId="29054" xr:uid="{00000000-0005-0000-0000-000068710000}"/>
    <cellStyle name="Normal 376 3 5 2 2" xfId="29055" xr:uid="{00000000-0005-0000-0000-000069710000}"/>
    <cellStyle name="Normal 376 3 5 3" xfId="29056" xr:uid="{00000000-0005-0000-0000-00006A710000}"/>
    <cellStyle name="Normal 376 3 6" xfId="29057" xr:uid="{00000000-0005-0000-0000-00006B710000}"/>
    <cellStyle name="Normal 376 4" xfId="29058" xr:uid="{00000000-0005-0000-0000-00006C710000}"/>
    <cellStyle name="Normal 376 4 2" xfId="29059" xr:uid="{00000000-0005-0000-0000-00006D710000}"/>
    <cellStyle name="Normal 376 4 2 2" xfId="29060" xr:uid="{00000000-0005-0000-0000-00006E710000}"/>
    <cellStyle name="Normal 376 4 3" xfId="29061" xr:uid="{00000000-0005-0000-0000-00006F710000}"/>
    <cellStyle name="Normal 376 5" xfId="29062" xr:uid="{00000000-0005-0000-0000-000070710000}"/>
    <cellStyle name="Normal 376 5 2" xfId="29063" xr:uid="{00000000-0005-0000-0000-000071710000}"/>
    <cellStyle name="Normal 376 5 2 2" xfId="29064" xr:uid="{00000000-0005-0000-0000-000072710000}"/>
    <cellStyle name="Normal 376 5 3" xfId="29065" xr:uid="{00000000-0005-0000-0000-000073710000}"/>
    <cellStyle name="Normal 376 6" xfId="29066" xr:uid="{00000000-0005-0000-0000-000074710000}"/>
    <cellStyle name="Normal 376 6 2" xfId="29067" xr:uid="{00000000-0005-0000-0000-000075710000}"/>
    <cellStyle name="Normal 376 6 2 2" xfId="29068" xr:uid="{00000000-0005-0000-0000-000076710000}"/>
    <cellStyle name="Normal 376 6 3" xfId="29069" xr:uid="{00000000-0005-0000-0000-000077710000}"/>
    <cellStyle name="Normal 376 7" xfId="29070" xr:uid="{00000000-0005-0000-0000-000078710000}"/>
    <cellStyle name="Normal 377" xfId="29071" xr:uid="{00000000-0005-0000-0000-000079710000}"/>
    <cellStyle name="Normal 377 2" xfId="29072" xr:uid="{00000000-0005-0000-0000-00007A710000}"/>
    <cellStyle name="Normal 377 2 2" xfId="29073" xr:uid="{00000000-0005-0000-0000-00007B710000}"/>
    <cellStyle name="Normal 377 2 2 2" xfId="29074" xr:uid="{00000000-0005-0000-0000-00007C710000}"/>
    <cellStyle name="Normal 377 2 3" xfId="29075" xr:uid="{00000000-0005-0000-0000-00007D710000}"/>
    <cellStyle name="Normal 377 2 3 2" xfId="29076" xr:uid="{00000000-0005-0000-0000-00007E710000}"/>
    <cellStyle name="Normal 377 2 3 2 2" xfId="29077" xr:uid="{00000000-0005-0000-0000-00007F710000}"/>
    <cellStyle name="Normal 377 2 3 3" xfId="29078" xr:uid="{00000000-0005-0000-0000-000080710000}"/>
    <cellStyle name="Normal 377 2 4" xfId="29079" xr:uid="{00000000-0005-0000-0000-000081710000}"/>
    <cellStyle name="Normal 377 2 4 2" xfId="29080" xr:uid="{00000000-0005-0000-0000-000082710000}"/>
    <cellStyle name="Normal 377 2 4 2 2" xfId="29081" xr:uid="{00000000-0005-0000-0000-000083710000}"/>
    <cellStyle name="Normal 377 2 4 3" xfId="29082" xr:uid="{00000000-0005-0000-0000-000084710000}"/>
    <cellStyle name="Normal 377 2 5" xfId="29083" xr:uid="{00000000-0005-0000-0000-000085710000}"/>
    <cellStyle name="Normal 377 3" xfId="29084" xr:uid="{00000000-0005-0000-0000-000086710000}"/>
    <cellStyle name="Normal 377 3 2" xfId="29085" xr:uid="{00000000-0005-0000-0000-000087710000}"/>
    <cellStyle name="Normal 377 3 2 2" xfId="29086" xr:uid="{00000000-0005-0000-0000-000088710000}"/>
    <cellStyle name="Normal 377 3 2 2 2" xfId="29087" xr:uid="{00000000-0005-0000-0000-000089710000}"/>
    <cellStyle name="Normal 377 3 2 3" xfId="29088" xr:uid="{00000000-0005-0000-0000-00008A710000}"/>
    <cellStyle name="Normal 377 3 2 3 2" xfId="29089" xr:uid="{00000000-0005-0000-0000-00008B710000}"/>
    <cellStyle name="Normal 377 3 2 3 2 2" xfId="29090" xr:uid="{00000000-0005-0000-0000-00008C710000}"/>
    <cellStyle name="Normal 377 3 2 3 3" xfId="29091" xr:uid="{00000000-0005-0000-0000-00008D710000}"/>
    <cellStyle name="Normal 377 3 2 4" xfId="29092" xr:uid="{00000000-0005-0000-0000-00008E710000}"/>
    <cellStyle name="Normal 377 3 3" xfId="29093" xr:uid="{00000000-0005-0000-0000-00008F710000}"/>
    <cellStyle name="Normal 377 3 3 2" xfId="29094" xr:uid="{00000000-0005-0000-0000-000090710000}"/>
    <cellStyle name="Normal 377 3 3 2 2" xfId="29095" xr:uid="{00000000-0005-0000-0000-000091710000}"/>
    <cellStyle name="Normal 377 3 3 3" xfId="29096" xr:uid="{00000000-0005-0000-0000-000092710000}"/>
    <cellStyle name="Normal 377 3 4" xfId="29097" xr:uid="{00000000-0005-0000-0000-000093710000}"/>
    <cellStyle name="Normal 377 3 4 2" xfId="29098" xr:uid="{00000000-0005-0000-0000-000094710000}"/>
    <cellStyle name="Normal 377 3 4 2 2" xfId="29099" xr:uid="{00000000-0005-0000-0000-000095710000}"/>
    <cellStyle name="Normal 377 3 4 3" xfId="29100" xr:uid="{00000000-0005-0000-0000-000096710000}"/>
    <cellStyle name="Normal 377 3 5" xfId="29101" xr:uid="{00000000-0005-0000-0000-000097710000}"/>
    <cellStyle name="Normal 377 3 5 2" xfId="29102" xr:uid="{00000000-0005-0000-0000-000098710000}"/>
    <cellStyle name="Normal 377 3 5 2 2" xfId="29103" xr:uid="{00000000-0005-0000-0000-000099710000}"/>
    <cellStyle name="Normal 377 3 5 3" xfId="29104" xr:uid="{00000000-0005-0000-0000-00009A710000}"/>
    <cellStyle name="Normal 377 3 6" xfId="29105" xr:uid="{00000000-0005-0000-0000-00009B710000}"/>
    <cellStyle name="Normal 377 4" xfId="29106" xr:uid="{00000000-0005-0000-0000-00009C710000}"/>
    <cellStyle name="Normal 377 4 2" xfId="29107" xr:uid="{00000000-0005-0000-0000-00009D710000}"/>
    <cellStyle name="Normal 377 4 2 2" xfId="29108" xr:uid="{00000000-0005-0000-0000-00009E710000}"/>
    <cellStyle name="Normal 377 4 3" xfId="29109" xr:uid="{00000000-0005-0000-0000-00009F710000}"/>
    <cellStyle name="Normal 377 5" xfId="29110" xr:uid="{00000000-0005-0000-0000-0000A0710000}"/>
    <cellStyle name="Normal 377 5 2" xfId="29111" xr:uid="{00000000-0005-0000-0000-0000A1710000}"/>
    <cellStyle name="Normal 377 5 2 2" xfId="29112" xr:uid="{00000000-0005-0000-0000-0000A2710000}"/>
    <cellStyle name="Normal 377 5 3" xfId="29113" xr:uid="{00000000-0005-0000-0000-0000A3710000}"/>
    <cellStyle name="Normal 377 6" xfId="29114" xr:uid="{00000000-0005-0000-0000-0000A4710000}"/>
    <cellStyle name="Normal 377 6 2" xfId="29115" xr:uid="{00000000-0005-0000-0000-0000A5710000}"/>
    <cellStyle name="Normal 377 6 2 2" xfId="29116" xr:uid="{00000000-0005-0000-0000-0000A6710000}"/>
    <cellStyle name="Normal 377 6 3" xfId="29117" xr:uid="{00000000-0005-0000-0000-0000A7710000}"/>
    <cellStyle name="Normal 377 7" xfId="29118" xr:uid="{00000000-0005-0000-0000-0000A8710000}"/>
    <cellStyle name="Normal 378" xfId="29119" xr:uid="{00000000-0005-0000-0000-0000A9710000}"/>
    <cellStyle name="Normal 378 2" xfId="29120" xr:uid="{00000000-0005-0000-0000-0000AA710000}"/>
    <cellStyle name="Normal 378 2 2" xfId="29121" xr:uid="{00000000-0005-0000-0000-0000AB710000}"/>
    <cellStyle name="Normal 378 2 2 2" xfId="29122" xr:uid="{00000000-0005-0000-0000-0000AC710000}"/>
    <cellStyle name="Normal 378 2 3" xfId="29123" xr:uid="{00000000-0005-0000-0000-0000AD710000}"/>
    <cellStyle name="Normal 378 2 3 2" xfId="29124" xr:uid="{00000000-0005-0000-0000-0000AE710000}"/>
    <cellStyle name="Normal 378 2 3 2 2" xfId="29125" xr:uid="{00000000-0005-0000-0000-0000AF710000}"/>
    <cellStyle name="Normal 378 2 3 3" xfId="29126" xr:uid="{00000000-0005-0000-0000-0000B0710000}"/>
    <cellStyle name="Normal 378 2 4" xfId="29127" xr:uid="{00000000-0005-0000-0000-0000B1710000}"/>
    <cellStyle name="Normal 378 2 4 2" xfId="29128" xr:uid="{00000000-0005-0000-0000-0000B2710000}"/>
    <cellStyle name="Normal 378 2 4 2 2" xfId="29129" xr:uid="{00000000-0005-0000-0000-0000B3710000}"/>
    <cellStyle name="Normal 378 2 4 3" xfId="29130" xr:uid="{00000000-0005-0000-0000-0000B4710000}"/>
    <cellStyle name="Normal 378 2 5" xfId="29131" xr:uid="{00000000-0005-0000-0000-0000B5710000}"/>
    <cellStyle name="Normal 378 3" xfId="29132" xr:uid="{00000000-0005-0000-0000-0000B6710000}"/>
    <cellStyle name="Normal 378 3 2" xfId="29133" xr:uid="{00000000-0005-0000-0000-0000B7710000}"/>
    <cellStyle name="Normal 378 3 2 2" xfId="29134" xr:uid="{00000000-0005-0000-0000-0000B8710000}"/>
    <cellStyle name="Normal 378 3 2 2 2" xfId="29135" xr:uid="{00000000-0005-0000-0000-0000B9710000}"/>
    <cellStyle name="Normal 378 3 2 3" xfId="29136" xr:uid="{00000000-0005-0000-0000-0000BA710000}"/>
    <cellStyle name="Normal 378 3 2 3 2" xfId="29137" xr:uid="{00000000-0005-0000-0000-0000BB710000}"/>
    <cellStyle name="Normal 378 3 2 3 2 2" xfId="29138" xr:uid="{00000000-0005-0000-0000-0000BC710000}"/>
    <cellStyle name="Normal 378 3 2 3 3" xfId="29139" xr:uid="{00000000-0005-0000-0000-0000BD710000}"/>
    <cellStyle name="Normal 378 3 2 4" xfId="29140" xr:uid="{00000000-0005-0000-0000-0000BE710000}"/>
    <cellStyle name="Normal 378 3 3" xfId="29141" xr:uid="{00000000-0005-0000-0000-0000BF710000}"/>
    <cellStyle name="Normal 378 3 3 2" xfId="29142" xr:uid="{00000000-0005-0000-0000-0000C0710000}"/>
    <cellStyle name="Normal 378 3 3 2 2" xfId="29143" xr:uid="{00000000-0005-0000-0000-0000C1710000}"/>
    <cellStyle name="Normal 378 3 3 3" xfId="29144" xr:uid="{00000000-0005-0000-0000-0000C2710000}"/>
    <cellStyle name="Normal 378 3 4" xfId="29145" xr:uid="{00000000-0005-0000-0000-0000C3710000}"/>
    <cellStyle name="Normal 378 3 4 2" xfId="29146" xr:uid="{00000000-0005-0000-0000-0000C4710000}"/>
    <cellStyle name="Normal 378 3 4 2 2" xfId="29147" xr:uid="{00000000-0005-0000-0000-0000C5710000}"/>
    <cellStyle name="Normal 378 3 4 3" xfId="29148" xr:uid="{00000000-0005-0000-0000-0000C6710000}"/>
    <cellStyle name="Normal 378 3 5" xfId="29149" xr:uid="{00000000-0005-0000-0000-0000C7710000}"/>
    <cellStyle name="Normal 378 3 5 2" xfId="29150" xr:uid="{00000000-0005-0000-0000-0000C8710000}"/>
    <cellStyle name="Normal 378 3 5 2 2" xfId="29151" xr:uid="{00000000-0005-0000-0000-0000C9710000}"/>
    <cellStyle name="Normal 378 3 5 3" xfId="29152" xr:uid="{00000000-0005-0000-0000-0000CA710000}"/>
    <cellStyle name="Normal 378 3 6" xfId="29153" xr:uid="{00000000-0005-0000-0000-0000CB710000}"/>
    <cellStyle name="Normal 378 4" xfId="29154" xr:uid="{00000000-0005-0000-0000-0000CC710000}"/>
    <cellStyle name="Normal 378 4 2" xfId="29155" xr:uid="{00000000-0005-0000-0000-0000CD710000}"/>
    <cellStyle name="Normal 378 4 2 2" xfId="29156" xr:uid="{00000000-0005-0000-0000-0000CE710000}"/>
    <cellStyle name="Normal 378 4 3" xfId="29157" xr:uid="{00000000-0005-0000-0000-0000CF710000}"/>
    <cellStyle name="Normal 378 5" xfId="29158" xr:uid="{00000000-0005-0000-0000-0000D0710000}"/>
    <cellStyle name="Normal 378 5 2" xfId="29159" xr:uid="{00000000-0005-0000-0000-0000D1710000}"/>
    <cellStyle name="Normal 378 5 2 2" xfId="29160" xr:uid="{00000000-0005-0000-0000-0000D2710000}"/>
    <cellStyle name="Normal 378 5 3" xfId="29161" xr:uid="{00000000-0005-0000-0000-0000D3710000}"/>
    <cellStyle name="Normal 378 6" xfId="29162" xr:uid="{00000000-0005-0000-0000-0000D4710000}"/>
    <cellStyle name="Normal 378 6 2" xfId="29163" xr:uid="{00000000-0005-0000-0000-0000D5710000}"/>
    <cellStyle name="Normal 378 6 2 2" xfId="29164" xr:uid="{00000000-0005-0000-0000-0000D6710000}"/>
    <cellStyle name="Normal 378 6 3" xfId="29165" xr:uid="{00000000-0005-0000-0000-0000D7710000}"/>
    <cellStyle name="Normal 378 7" xfId="29166" xr:uid="{00000000-0005-0000-0000-0000D8710000}"/>
    <cellStyle name="Normal 379" xfId="29167" xr:uid="{00000000-0005-0000-0000-0000D9710000}"/>
    <cellStyle name="Normal 379 2" xfId="29168" xr:uid="{00000000-0005-0000-0000-0000DA710000}"/>
    <cellStyle name="Normal 379 2 2" xfId="29169" xr:uid="{00000000-0005-0000-0000-0000DB710000}"/>
    <cellStyle name="Normal 379 2 2 2" xfId="29170" xr:uid="{00000000-0005-0000-0000-0000DC710000}"/>
    <cellStyle name="Normal 379 2 3" xfId="29171" xr:uid="{00000000-0005-0000-0000-0000DD710000}"/>
    <cellStyle name="Normal 379 2 3 2" xfId="29172" xr:uid="{00000000-0005-0000-0000-0000DE710000}"/>
    <cellStyle name="Normal 379 2 3 2 2" xfId="29173" xr:uid="{00000000-0005-0000-0000-0000DF710000}"/>
    <cellStyle name="Normal 379 2 3 3" xfId="29174" xr:uid="{00000000-0005-0000-0000-0000E0710000}"/>
    <cellStyle name="Normal 379 2 4" xfId="29175" xr:uid="{00000000-0005-0000-0000-0000E1710000}"/>
    <cellStyle name="Normal 379 2 4 2" xfId="29176" xr:uid="{00000000-0005-0000-0000-0000E2710000}"/>
    <cellStyle name="Normal 379 2 4 2 2" xfId="29177" xr:uid="{00000000-0005-0000-0000-0000E3710000}"/>
    <cellStyle name="Normal 379 2 4 3" xfId="29178" xr:uid="{00000000-0005-0000-0000-0000E4710000}"/>
    <cellStyle name="Normal 379 2 5" xfId="29179" xr:uid="{00000000-0005-0000-0000-0000E5710000}"/>
    <cellStyle name="Normal 379 3" xfId="29180" xr:uid="{00000000-0005-0000-0000-0000E6710000}"/>
    <cellStyle name="Normal 379 3 2" xfId="29181" xr:uid="{00000000-0005-0000-0000-0000E7710000}"/>
    <cellStyle name="Normal 379 3 2 2" xfId="29182" xr:uid="{00000000-0005-0000-0000-0000E8710000}"/>
    <cellStyle name="Normal 379 3 2 2 2" xfId="29183" xr:uid="{00000000-0005-0000-0000-0000E9710000}"/>
    <cellStyle name="Normal 379 3 2 3" xfId="29184" xr:uid="{00000000-0005-0000-0000-0000EA710000}"/>
    <cellStyle name="Normal 379 3 2 3 2" xfId="29185" xr:uid="{00000000-0005-0000-0000-0000EB710000}"/>
    <cellStyle name="Normal 379 3 2 3 2 2" xfId="29186" xr:uid="{00000000-0005-0000-0000-0000EC710000}"/>
    <cellStyle name="Normal 379 3 2 3 3" xfId="29187" xr:uid="{00000000-0005-0000-0000-0000ED710000}"/>
    <cellStyle name="Normal 379 3 2 4" xfId="29188" xr:uid="{00000000-0005-0000-0000-0000EE710000}"/>
    <cellStyle name="Normal 379 3 3" xfId="29189" xr:uid="{00000000-0005-0000-0000-0000EF710000}"/>
    <cellStyle name="Normal 379 3 3 2" xfId="29190" xr:uid="{00000000-0005-0000-0000-0000F0710000}"/>
    <cellStyle name="Normal 379 3 3 2 2" xfId="29191" xr:uid="{00000000-0005-0000-0000-0000F1710000}"/>
    <cellStyle name="Normal 379 3 3 3" xfId="29192" xr:uid="{00000000-0005-0000-0000-0000F2710000}"/>
    <cellStyle name="Normal 379 3 4" xfId="29193" xr:uid="{00000000-0005-0000-0000-0000F3710000}"/>
    <cellStyle name="Normal 379 3 4 2" xfId="29194" xr:uid="{00000000-0005-0000-0000-0000F4710000}"/>
    <cellStyle name="Normal 379 3 4 2 2" xfId="29195" xr:uid="{00000000-0005-0000-0000-0000F5710000}"/>
    <cellStyle name="Normal 379 3 4 3" xfId="29196" xr:uid="{00000000-0005-0000-0000-0000F6710000}"/>
    <cellStyle name="Normal 379 3 5" xfId="29197" xr:uid="{00000000-0005-0000-0000-0000F7710000}"/>
    <cellStyle name="Normal 379 3 5 2" xfId="29198" xr:uid="{00000000-0005-0000-0000-0000F8710000}"/>
    <cellStyle name="Normal 379 3 5 2 2" xfId="29199" xr:uid="{00000000-0005-0000-0000-0000F9710000}"/>
    <cellStyle name="Normal 379 3 5 3" xfId="29200" xr:uid="{00000000-0005-0000-0000-0000FA710000}"/>
    <cellStyle name="Normal 379 3 6" xfId="29201" xr:uid="{00000000-0005-0000-0000-0000FB710000}"/>
    <cellStyle name="Normal 379 4" xfId="29202" xr:uid="{00000000-0005-0000-0000-0000FC710000}"/>
    <cellStyle name="Normal 379 4 2" xfId="29203" xr:uid="{00000000-0005-0000-0000-0000FD710000}"/>
    <cellStyle name="Normal 379 4 2 2" xfId="29204" xr:uid="{00000000-0005-0000-0000-0000FE710000}"/>
    <cellStyle name="Normal 379 4 3" xfId="29205" xr:uid="{00000000-0005-0000-0000-0000FF710000}"/>
    <cellStyle name="Normal 379 5" xfId="29206" xr:uid="{00000000-0005-0000-0000-000000720000}"/>
    <cellStyle name="Normal 379 5 2" xfId="29207" xr:uid="{00000000-0005-0000-0000-000001720000}"/>
    <cellStyle name="Normal 379 5 2 2" xfId="29208" xr:uid="{00000000-0005-0000-0000-000002720000}"/>
    <cellStyle name="Normal 379 5 3" xfId="29209" xr:uid="{00000000-0005-0000-0000-000003720000}"/>
    <cellStyle name="Normal 379 6" xfId="29210" xr:uid="{00000000-0005-0000-0000-000004720000}"/>
    <cellStyle name="Normal 379 6 2" xfId="29211" xr:uid="{00000000-0005-0000-0000-000005720000}"/>
    <cellStyle name="Normal 379 6 2 2" xfId="29212" xr:uid="{00000000-0005-0000-0000-000006720000}"/>
    <cellStyle name="Normal 379 6 3" xfId="29213" xr:uid="{00000000-0005-0000-0000-000007720000}"/>
    <cellStyle name="Normal 379 7" xfId="29214" xr:uid="{00000000-0005-0000-0000-000008720000}"/>
    <cellStyle name="Normal 38" xfId="29215" xr:uid="{00000000-0005-0000-0000-000009720000}"/>
    <cellStyle name="Normal 38 2" xfId="29216" xr:uid="{00000000-0005-0000-0000-00000A720000}"/>
    <cellStyle name="Normal 38 2 2" xfId="29217" xr:uid="{00000000-0005-0000-0000-00000B720000}"/>
    <cellStyle name="Normal 38 2 2 2" xfId="29218" xr:uid="{00000000-0005-0000-0000-00000C720000}"/>
    <cellStyle name="Normal 38 2 2 2 2" xfId="29219" xr:uid="{00000000-0005-0000-0000-00000D720000}"/>
    <cellStyle name="Normal 38 2 2 3" xfId="29220" xr:uid="{00000000-0005-0000-0000-00000E720000}"/>
    <cellStyle name="Normal 38 2 2 3 2" xfId="29221" xr:uid="{00000000-0005-0000-0000-00000F720000}"/>
    <cellStyle name="Normal 38 2 2 3 2 2" xfId="29222" xr:uid="{00000000-0005-0000-0000-000010720000}"/>
    <cellStyle name="Normal 38 2 2 3 3" xfId="29223" xr:uid="{00000000-0005-0000-0000-000011720000}"/>
    <cellStyle name="Normal 38 2 2 4" xfId="29224" xr:uid="{00000000-0005-0000-0000-000012720000}"/>
    <cellStyle name="Normal 38 2 2 4 2" xfId="29225" xr:uid="{00000000-0005-0000-0000-000013720000}"/>
    <cellStyle name="Normal 38 2 2 4 2 2" xfId="29226" xr:uid="{00000000-0005-0000-0000-000014720000}"/>
    <cellStyle name="Normal 38 2 2 4 3" xfId="29227" xr:uid="{00000000-0005-0000-0000-000015720000}"/>
    <cellStyle name="Normal 38 2 2 5" xfId="29228" xr:uid="{00000000-0005-0000-0000-000016720000}"/>
    <cellStyle name="Normal 38 2 3" xfId="29229" xr:uid="{00000000-0005-0000-0000-000017720000}"/>
    <cellStyle name="Normal 38 2 3 2" xfId="29230" xr:uid="{00000000-0005-0000-0000-000018720000}"/>
    <cellStyle name="Normal 38 2 3 2 2" xfId="29231" xr:uid="{00000000-0005-0000-0000-000019720000}"/>
    <cellStyle name="Normal 38 2 3 3" xfId="29232" xr:uid="{00000000-0005-0000-0000-00001A720000}"/>
    <cellStyle name="Normal 38 2 4" xfId="29233" xr:uid="{00000000-0005-0000-0000-00001B720000}"/>
    <cellStyle name="Normal 38 2 4 2" xfId="29234" xr:uid="{00000000-0005-0000-0000-00001C720000}"/>
    <cellStyle name="Normal 38 2 4 2 2" xfId="29235" xr:uid="{00000000-0005-0000-0000-00001D720000}"/>
    <cellStyle name="Normal 38 2 4 3" xfId="29236" xr:uid="{00000000-0005-0000-0000-00001E720000}"/>
    <cellStyle name="Normal 38 2 5" xfId="29237" xr:uid="{00000000-0005-0000-0000-00001F720000}"/>
    <cellStyle name="Normal 38 2 5 2" xfId="29238" xr:uid="{00000000-0005-0000-0000-000020720000}"/>
    <cellStyle name="Normal 38 2 5 2 2" xfId="29239" xr:uid="{00000000-0005-0000-0000-000021720000}"/>
    <cellStyle name="Normal 38 2 5 3" xfId="29240" xr:uid="{00000000-0005-0000-0000-000022720000}"/>
    <cellStyle name="Normal 38 2 6" xfId="29241" xr:uid="{00000000-0005-0000-0000-000023720000}"/>
    <cellStyle name="Normal 38 3" xfId="29242" xr:uid="{00000000-0005-0000-0000-000024720000}"/>
    <cellStyle name="Normal 38 3 2" xfId="29243" xr:uid="{00000000-0005-0000-0000-000025720000}"/>
    <cellStyle name="Normal 38 3 2 2" xfId="29244" xr:uid="{00000000-0005-0000-0000-000026720000}"/>
    <cellStyle name="Normal 38 3 3" xfId="29245" xr:uid="{00000000-0005-0000-0000-000027720000}"/>
    <cellStyle name="Normal 38 3 3 2" xfId="29246" xr:uid="{00000000-0005-0000-0000-000028720000}"/>
    <cellStyle name="Normal 38 3 3 2 2" xfId="29247" xr:uid="{00000000-0005-0000-0000-000029720000}"/>
    <cellStyle name="Normal 38 3 3 3" xfId="29248" xr:uid="{00000000-0005-0000-0000-00002A720000}"/>
    <cellStyle name="Normal 38 3 4" xfId="29249" xr:uid="{00000000-0005-0000-0000-00002B720000}"/>
    <cellStyle name="Normal 38 3 4 2" xfId="29250" xr:uid="{00000000-0005-0000-0000-00002C720000}"/>
    <cellStyle name="Normal 38 3 4 2 2" xfId="29251" xr:uid="{00000000-0005-0000-0000-00002D720000}"/>
    <cellStyle name="Normal 38 3 4 3" xfId="29252" xr:uid="{00000000-0005-0000-0000-00002E720000}"/>
    <cellStyle name="Normal 38 3 5" xfId="29253" xr:uid="{00000000-0005-0000-0000-00002F720000}"/>
    <cellStyle name="Normal 38 4" xfId="29254" xr:uid="{00000000-0005-0000-0000-000030720000}"/>
    <cellStyle name="Normal 38 4 2" xfId="29255" xr:uid="{00000000-0005-0000-0000-000031720000}"/>
    <cellStyle name="Normal 38 4 2 2" xfId="29256" xr:uid="{00000000-0005-0000-0000-000032720000}"/>
    <cellStyle name="Normal 38 4 3" xfId="29257" xr:uid="{00000000-0005-0000-0000-000033720000}"/>
    <cellStyle name="Normal 38 5" xfId="29258" xr:uid="{00000000-0005-0000-0000-000034720000}"/>
    <cellStyle name="Normal 38 5 2" xfId="29259" xr:uid="{00000000-0005-0000-0000-000035720000}"/>
    <cellStyle name="Normal 38 5 2 2" xfId="29260" xr:uid="{00000000-0005-0000-0000-000036720000}"/>
    <cellStyle name="Normal 38 5 3" xfId="29261" xr:uid="{00000000-0005-0000-0000-000037720000}"/>
    <cellStyle name="Normal 38 6" xfId="29262" xr:uid="{00000000-0005-0000-0000-000038720000}"/>
    <cellStyle name="Normal 38 6 2" xfId="29263" xr:uid="{00000000-0005-0000-0000-000039720000}"/>
    <cellStyle name="Normal 38 6 2 2" xfId="29264" xr:uid="{00000000-0005-0000-0000-00003A720000}"/>
    <cellStyle name="Normal 38 6 3" xfId="29265" xr:uid="{00000000-0005-0000-0000-00003B720000}"/>
    <cellStyle name="Normal 38 7" xfId="29266" xr:uid="{00000000-0005-0000-0000-00003C720000}"/>
    <cellStyle name="Normal 380" xfId="29267" xr:uid="{00000000-0005-0000-0000-00003D720000}"/>
    <cellStyle name="Normal 380 2" xfId="29268" xr:uid="{00000000-0005-0000-0000-00003E720000}"/>
    <cellStyle name="Normal 380 2 2" xfId="29269" xr:uid="{00000000-0005-0000-0000-00003F720000}"/>
    <cellStyle name="Normal 380 2 2 2" xfId="29270" xr:uid="{00000000-0005-0000-0000-000040720000}"/>
    <cellStyle name="Normal 380 2 3" xfId="29271" xr:uid="{00000000-0005-0000-0000-000041720000}"/>
    <cellStyle name="Normal 380 2 3 2" xfId="29272" xr:uid="{00000000-0005-0000-0000-000042720000}"/>
    <cellStyle name="Normal 380 2 3 2 2" xfId="29273" xr:uid="{00000000-0005-0000-0000-000043720000}"/>
    <cellStyle name="Normal 380 2 3 3" xfId="29274" xr:uid="{00000000-0005-0000-0000-000044720000}"/>
    <cellStyle name="Normal 380 2 4" xfId="29275" xr:uid="{00000000-0005-0000-0000-000045720000}"/>
    <cellStyle name="Normal 380 2 4 2" xfId="29276" xr:uid="{00000000-0005-0000-0000-000046720000}"/>
    <cellStyle name="Normal 380 2 4 2 2" xfId="29277" xr:uid="{00000000-0005-0000-0000-000047720000}"/>
    <cellStyle name="Normal 380 2 4 3" xfId="29278" xr:uid="{00000000-0005-0000-0000-000048720000}"/>
    <cellStyle name="Normal 380 2 5" xfId="29279" xr:uid="{00000000-0005-0000-0000-000049720000}"/>
    <cellStyle name="Normal 380 3" xfId="29280" xr:uid="{00000000-0005-0000-0000-00004A720000}"/>
    <cellStyle name="Normal 380 3 2" xfId="29281" xr:uid="{00000000-0005-0000-0000-00004B720000}"/>
    <cellStyle name="Normal 380 3 2 2" xfId="29282" xr:uid="{00000000-0005-0000-0000-00004C720000}"/>
    <cellStyle name="Normal 380 3 2 2 2" xfId="29283" xr:uid="{00000000-0005-0000-0000-00004D720000}"/>
    <cellStyle name="Normal 380 3 2 3" xfId="29284" xr:uid="{00000000-0005-0000-0000-00004E720000}"/>
    <cellStyle name="Normal 380 3 2 3 2" xfId="29285" xr:uid="{00000000-0005-0000-0000-00004F720000}"/>
    <cellStyle name="Normal 380 3 2 3 2 2" xfId="29286" xr:uid="{00000000-0005-0000-0000-000050720000}"/>
    <cellStyle name="Normal 380 3 2 3 3" xfId="29287" xr:uid="{00000000-0005-0000-0000-000051720000}"/>
    <cellStyle name="Normal 380 3 2 4" xfId="29288" xr:uid="{00000000-0005-0000-0000-000052720000}"/>
    <cellStyle name="Normal 380 3 3" xfId="29289" xr:uid="{00000000-0005-0000-0000-000053720000}"/>
    <cellStyle name="Normal 380 3 3 2" xfId="29290" xr:uid="{00000000-0005-0000-0000-000054720000}"/>
    <cellStyle name="Normal 380 3 3 2 2" xfId="29291" xr:uid="{00000000-0005-0000-0000-000055720000}"/>
    <cellStyle name="Normal 380 3 3 3" xfId="29292" xr:uid="{00000000-0005-0000-0000-000056720000}"/>
    <cellStyle name="Normal 380 3 4" xfId="29293" xr:uid="{00000000-0005-0000-0000-000057720000}"/>
    <cellStyle name="Normal 380 3 4 2" xfId="29294" xr:uid="{00000000-0005-0000-0000-000058720000}"/>
    <cellStyle name="Normal 380 3 4 2 2" xfId="29295" xr:uid="{00000000-0005-0000-0000-000059720000}"/>
    <cellStyle name="Normal 380 3 4 3" xfId="29296" xr:uid="{00000000-0005-0000-0000-00005A720000}"/>
    <cellStyle name="Normal 380 3 5" xfId="29297" xr:uid="{00000000-0005-0000-0000-00005B720000}"/>
    <cellStyle name="Normal 380 3 5 2" xfId="29298" xr:uid="{00000000-0005-0000-0000-00005C720000}"/>
    <cellStyle name="Normal 380 3 5 2 2" xfId="29299" xr:uid="{00000000-0005-0000-0000-00005D720000}"/>
    <cellStyle name="Normal 380 3 5 3" xfId="29300" xr:uid="{00000000-0005-0000-0000-00005E720000}"/>
    <cellStyle name="Normal 380 3 6" xfId="29301" xr:uid="{00000000-0005-0000-0000-00005F720000}"/>
    <cellStyle name="Normal 380 4" xfId="29302" xr:uid="{00000000-0005-0000-0000-000060720000}"/>
    <cellStyle name="Normal 380 4 2" xfId="29303" xr:uid="{00000000-0005-0000-0000-000061720000}"/>
    <cellStyle name="Normal 380 4 2 2" xfId="29304" xr:uid="{00000000-0005-0000-0000-000062720000}"/>
    <cellStyle name="Normal 380 4 3" xfId="29305" xr:uid="{00000000-0005-0000-0000-000063720000}"/>
    <cellStyle name="Normal 380 5" xfId="29306" xr:uid="{00000000-0005-0000-0000-000064720000}"/>
    <cellStyle name="Normal 380 5 2" xfId="29307" xr:uid="{00000000-0005-0000-0000-000065720000}"/>
    <cellStyle name="Normal 380 5 2 2" xfId="29308" xr:uid="{00000000-0005-0000-0000-000066720000}"/>
    <cellStyle name="Normal 380 5 3" xfId="29309" xr:uid="{00000000-0005-0000-0000-000067720000}"/>
    <cellStyle name="Normal 380 6" xfId="29310" xr:uid="{00000000-0005-0000-0000-000068720000}"/>
    <cellStyle name="Normal 380 6 2" xfId="29311" xr:uid="{00000000-0005-0000-0000-000069720000}"/>
    <cellStyle name="Normal 380 6 2 2" xfId="29312" xr:uid="{00000000-0005-0000-0000-00006A720000}"/>
    <cellStyle name="Normal 380 6 3" xfId="29313" xr:uid="{00000000-0005-0000-0000-00006B720000}"/>
    <cellStyle name="Normal 380 7" xfId="29314" xr:uid="{00000000-0005-0000-0000-00006C720000}"/>
    <cellStyle name="Normal 381" xfId="29315" xr:uid="{00000000-0005-0000-0000-00006D720000}"/>
    <cellStyle name="Normal 381 2" xfId="29316" xr:uid="{00000000-0005-0000-0000-00006E720000}"/>
    <cellStyle name="Normal 381 2 2" xfId="29317" xr:uid="{00000000-0005-0000-0000-00006F720000}"/>
    <cellStyle name="Normal 381 2 2 2" xfId="29318" xr:uid="{00000000-0005-0000-0000-000070720000}"/>
    <cellStyle name="Normal 381 2 3" xfId="29319" xr:uid="{00000000-0005-0000-0000-000071720000}"/>
    <cellStyle name="Normal 381 2 3 2" xfId="29320" xr:uid="{00000000-0005-0000-0000-000072720000}"/>
    <cellStyle name="Normal 381 2 3 2 2" xfId="29321" xr:uid="{00000000-0005-0000-0000-000073720000}"/>
    <cellStyle name="Normal 381 2 3 3" xfId="29322" xr:uid="{00000000-0005-0000-0000-000074720000}"/>
    <cellStyle name="Normal 381 2 4" xfId="29323" xr:uid="{00000000-0005-0000-0000-000075720000}"/>
    <cellStyle name="Normal 381 2 4 2" xfId="29324" xr:uid="{00000000-0005-0000-0000-000076720000}"/>
    <cellStyle name="Normal 381 2 4 2 2" xfId="29325" xr:uid="{00000000-0005-0000-0000-000077720000}"/>
    <cellStyle name="Normal 381 2 4 3" xfId="29326" xr:uid="{00000000-0005-0000-0000-000078720000}"/>
    <cellStyle name="Normal 381 2 5" xfId="29327" xr:uid="{00000000-0005-0000-0000-000079720000}"/>
    <cellStyle name="Normal 381 3" xfId="29328" xr:uid="{00000000-0005-0000-0000-00007A720000}"/>
    <cellStyle name="Normal 381 3 2" xfId="29329" xr:uid="{00000000-0005-0000-0000-00007B720000}"/>
    <cellStyle name="Normal 381 3 2 2" xfId="29330" xr:uid="{00000000-0005-0000-0000-00007C720000}"/>
    <cellStyle name="Normal 381 3 2 2 2" xfId="29331" xr:uid="{00000000-0005-0000-0000-00007D720000}"/>
    <cellStyle name="Normal 381 3 2 3" xfId="29332" xr:uid="{00000000-0005-0000-0000-00007E720000}"/>
    <cellStyle name="Normal 381 3 2 3 2" xfId="29333" xr:uid="{00000000-0005-0000-0000-00007F720000}"/>
    <cellStyle name="Normal 381 3 2 3 2 2" xfId="29334" xr:uid="{00000000-0005-0000-0000-000080720000}"/>
    <cellStyle name="Normal 381 3 2 3 3" xfId="29335" xr:uid="{00000000-0005-0000-0000-000081720000}"/>
    <cellStyle name="Normal 381 3 2 4" xfId="29336" xr:uid="{00000000-0005-0000-0000-000082720000}"/>
    <cellStyle name="Normal 381 3 3" xfId="29337" xr:uid="{00000000-0005-0000-0000-000083720000}"/>
    <cellStyle name="Normal 381 3 3 2" xfId="29338" xr:uid="{00000000-0005-0000-0000-000084720000}"/>
    <cellStyle name="Normal 381 3 3 2 2" xfId="29339" xr:uid="{00000000-0005-0000-0000-000085720000}"/>
    <cellStyle name="Normal 381 3 3 3" xfId="29340" xr:uid="{00000000-0005-0000-0000-000086720000}"/>
    <cellStyle name="Normal 381 3 4" xfId="29341" xr:uid="{00000000-0005-0000-0000-000087720000}"/>
    <cellStyle name="Normal 381 3 4 2" xfId="29342" xr:uid="{00000000-0005-0000-0000-000088720000}"/>
    <cellStyle name="Normal 381 3 4 2 2" xfId="29343" xr:uid="{00000000-0005-0000-0000-000089720000}"/>
    <cellStyle name="Normal 381 3 4 3" xfId="29344" xr:uid="{00000000-0005-0000-0000-00008A720000}"/>
    <cellStyle name="Normal 381 3 5" xfId="29345" xr:uid="{00000000-0005-0000-0000-00008B720000}"/>
    <cellStyle name="Normal 381 3 5 2" xfId="29346" xr:uid="{00000000-0005-0000-0000-00008C720000}"/>
    <cellStyle name="Normal 381 3 5 2 2" xfId="29347" xr:uid="{00000000-0005-0000-0000-00008D720000}"/>
    <cellStyle name="Normal 381 3 5 3" xfId="29348" xr:uid="{00000000-0005-0000-0000-00008E720000}"/>
    <cellStyle name="Normal 381 3 6" xfId="29349" xr:uid="{00000000-0005-0000-0000-00008F720000}"/>
    <cellStyle name="Normal 381 4" xfId="29350" xr:uid="{00000000-0005-0000-0000-000090720000}"/>
    <cellStyle name="Normal 381 4 2" xfId="29351" xr:uid="{00000000-0005-0000-0000-000091720000}"/>
    <cellStyle name="Normal 381 4 2 2" xfId="29352" xr:uid="{00000000-0005-0000-0000-000092720000}"/>
    <cellStyle name="Normal 381 4 3" xfId="29353" xr:uid="{00000000-0005-0000-0000-000093720000}"/>
    <cellStyle name="Normal 381 5" xfId="29354" xr:uid="{00000000-0005-0000-0000-000094720000}"/>
    <cellStyle name="Normal 381 5 2" xfId="29355" xr:uid="{00000000-0005-0000-0000-000095720000}"/>
    <cellStyle name="Normal 381 5 2 2" xfId="29356" xr:uid="{00000000-0005-0000-0000-000096720000}"/>
    <cellStyle name="Normal 381 5 3" xfId="29357" xr:uid="{00000000-0005-0000-0000-000097720000}"/>
    <cellStyle name="Normal 381 6" xfId="29358" xr:uid="{00000000-0005-0000-0000-000098720000}"/>
    <cellStyle name="Normal 381 6 2" xfId="29359" xr:uid="{00000000-0005-0000-0000-000099720000}"/>
    <cellStyle name="Normal 381 6 2 2" xfId="29360" xr:uid="{00000000-0005-0000-0000-00009A720000}"/>
    <cellStyle name="Normal 381 6 3" xfId="29361" xr:uid="{00000000-0005-0000-0000-00009B720000}"/>
    <cellStyle name="Normal 381 7" xfId="29362" xr:uid="{00000000-0005-0000-0000-00009C720000}"/>
    <cellStyle name="Normal 382" xfId="29363" xr:uid="{00000000-0005-0000-0000-00009D720000}"/>
    <cellStyle name="Normal 382 2" xfId="29364" xr:uid="{00000000-0005-0000-0000-00009E720000}"/>
    <cellStyle name="Normal 382 2 2" xfId="29365" xr:uid="{00000000-0005-0000-0000-00009F720000}"/>
    <cellStyle name="Normal 382 2 2 2" xfId="29366" xr:uid="{00000000-0005-0000-0000-0000A0720000}"/>
    <cellStyle name="Normal 382 2 3" xfId="29367" xr:uid="{00000000-0005-0000-0000-0000A1720000}"/>
    <cellStyle name="Normal 382 2 3 2" xfId="29368" xr:uid="{00000000-0005-0000-0000-0000A2720000}"/>
    <cellStyle name="Normal 382 2 3 2 2" xfId="29369" xr:uid="{00000000-0005-0000-0000-0000A3720000}"/>
    <cellStyle name="Normal 382 2 3 3" xfId="29370" xr:uid="{00000000-0005-0000-0000-0000A4720000}"/>
    <cellStyle name="Normal 382 2 4" xfId="29371" xr:uid="{00000000-0005-0000-0000-0000A5720000}"/>
    <cellStyle name="Normal 382 2 4 2" xfId="29372" xr:uid="{00000000-0005-0000-0000-0000A6720000}"/>
    <cellStyle name="Normal 382 2 4 2 2" xfId="29373" xr:uid="{00000000-0005-0000-0000-0000A7720000}"/>
    <cellStyle name="Normal 382 2 4 3" xfId="29374" xr:uid="{00000000-0005-0000-0000-0000A8720000}"/>
    <cellStyle name="Normal 382 2 5" xfId="29375" xr:uid="{00000000-0005-0000-0000-0000A9720000}"/>
    <cellStyle name="Normal 382 3" xfId="29376" xr:uid="{00000000-0005-0000-0000-0000AA720000}"/>
    <cellStyle name="Normal 382 3 2" xfId="29377" xr:uid="{00000000-0005-0000-0000-0000AB720000}"/>
    <cellStyle name="Normal 382 3 2 2" xfId="29378" xr:uid="{00000000-0005-0000-0000-0000AC720000}"/>
    <cellStyle name="Normal 382 3 2 2 2" xfId="29379" xr:uid="{00000000-0005-0000-0000-0000AD720000}"/>
    <cellStyle name="Normal 382 3 2 3" xfId="29380" xr:uid="{00000000-0005-0000-0000-0000AE720000}"/>
    <cellStyle name="Normal 382 3 2 3 2" xfId="29381" xr:uid="{00000000-0005-0000-0000-0000AF720000}"/>
    <cellStyle name="Normal 382 3 2 3 2 2" xfId="29382" xr:uid="{00000000-0005-0000-0000-0000B0720000}"/>
    <cellStyle name="Normal 382 3 2 3 3" xfId="29383" xr:uid="{00000000-0005-0000-0000-0000B1720000}"/>
    <cellStyle name="Normal 382 3 2 4" xfId="29384" xr:uid="{00000000-0005-0000-0000-0000B2720000}"/>
    <cellStyle name="Normal 382 3 3" xfId="29385" xr:uid="{00000000-0005-0000-0000-0000B3720000}"/>
    <cellStyle name="Normal 382 3 3 2" xfId="29386" xr:uid="{00000000-0005-0000-0000-0000B4720000}"/>
    <cellStyle name="Normal 382 3 3 2 2" xfId="29387" xr:uid="{00000000-0005-0000-0000-0000B5720000}"/>
    <cellStyle name="Normal 382 3 3 3" xfId="29388" xr:uid="{00000000-0005-0000-0000-0000B6720000}"/>
    <cellStyle name="Normal 382 3 4" xfId="29389" xr:uid="{00000000-0005-0000-0000-0000B7720000}"/>
    <cellStyle name="Normal 382 3 4 2" xfId="29390" xr:uid="{00000000-0005-0000-0000-0000B8720000}"/>
    <cellStyle name="Normal 382 3 4 2 2" xfId="29391" xr:uid="{00000000-0005-0000-0000-0000B9720000}"/>
    <cellStyle name="Normal 382 3 4 3" xfId="29392" xr:uid="{00000000-0005-0000-0000-0000BA720000}"/>
    <cellStyle name="Normal 382 3 5" xfId="29393" xr:uid="{00000000-0005-0000-0000-0000BB720000}"/>
    <cellStyle name="Normal 382 3 5 2" xfId="29394" xr:uid="{00000000-0005-0000-0000-0000BC720000}"/>
    <cellStyle name="Normal 382 3 5 2 2" xfId="29395" xr:uid="{00000000-0005-0000-0000-0000BD720000}"/>
    <cellStyle name="Normal 382 3 5 3" xfId="29396" xr:uid="{00000000-0005-0000-0000-0000BE720000}"/>
    <cellStyle name="Normal 382 3 6" xfId="29397" xr:uid="{00000000-0005-0000-0000-0000BF720000}"/>
    <cellStyle name="Normal 382 4" xfId="29398" xr:uid="{00000000-0005-0000-0000-0000C0720000}"/>
    <cellStyle name="Normal 382 4 2" xfId="29399" xr:uid="{00000000-0005-0000-0000-0000C1720000}"/>
    <cellStyle name="Normal 382 4 2 2" xfId="29400" xr:uid="{00000000-0005-0000-0000-0000C2720000}"/>
    <cellStyle name="Normal 382 4 3" xfId="29401" xr:uid="{00000000-0005-0000-0000-0000C3720000}"/>
    <cellStyle name="Normal 382 5" xfId="29402" xr:uid="{00000000-0005-0000-0000-0000C4720000}"/>
    <cellStyle name="Normal 382 5 2" xfId="29403" xr:uid="{00000000-0005-0000-0000-0000C5720000}"/>
    <cellStyle name="Normal 382 5 2 2" xfId="29404" xr:uid="{00000000-0005-0000-0000-0000C6720000}"/>
    <cellStyle name="Normal 382 5 3" xfId="29405" xr:uid="{00000000-0005-0000-0000-0000C7720000}"/>
    <cellStyle name="Normal 382 6" xfId="29406" xr:uid="{00000000-0005-0000-0000-0000C8720000}"/>
    <cellStyle name="Normal 382 6 2" xfId="29407" xr:uid="{00000000-0005-0000-0000-0000C9720000}"/>
    <cellStyle name="Normal 382 6 2 2" xfId="29408" xr:uid="{00000000-0005-0000-0000-0000CA720000}"/>
    <cellStyle name="Normal 382 6 3" xfId="29409" xr:uid="{00000000-0005-0000-0000-0000CB720000}"/>
    <cellStyle name="Normal 382 7" xfId="29410" xr:uid="{00000000-0005-0000-0000-0000CC720000}"/>
    <cellStyle name="Normal 383" xfId="29411" xr:uid="{00000000-0005-0000-0000-0000CD720000}"/>
    <cellStyle name="Normal 383 2" xfId="29412" xr:uid="{00000000-0005-0000-0000-0000CE720000}"/>
    <cellStyle name="Normal 383 2 2" xfId="29413" xr:uid="{00000000-0005-0000-0000-0000CF720000}"/>
    <cellStyle name="Normal 383 2 2 2" xfId="29414" xr:uid="{00000000-0005-0000-0000-0000D0720000}"/>
    <cellStyle name="Normal 383 2 3" xfId="29415" xr:uid="{00000000-0005-0000-0000-0000D1720000}"/>
    <cellStyle name="Normal 383 2 3 2" xfId="29416" xr:uid="{00000000-0005-0000-0000-0000D2720000}"/>
    <cellStyle name="Normal 383 2 3 2 2" xfId="29417" xr:uid="{00000000-0005-0000-0000-0000D3720000}"/>
    <cellStyle name="Normal 383 2 3 3" xfId="29418" xr:uid="{00000000-0005-0000-0000-0000D4720000}"/>
    <cellStyle name="Normal 383 2 4" xfId="29419" xr:uid="{00000000-0005-0000-0000-0000D5720000}"/>
    <cellStyle name="Normal 383 2 4 2" xfId="29420" xr:uid="{00000000-0005-0000-0000-0000D6720000}"/>
    <cellStyle name="Normal 383 2 4 2 2" xfId="29421" xr:uid="{00000000-0005-0000-0000-0000D7720000}"/>
    <cellStyle name="Normal 383 2 4 3" xfId="29422" xr:uid="{00000000-0005-0000-0000-0000D8720000}"/>
    <cellStyle name="Normal 383 2 5" xfId="29423" xr:uid="{00000000-0005-0000-0000-0000D9720000}"/>
    <cellStyle name="Normal 383 3" xfId="29424" xr:uid="{00000000-0005-0000-0000-0000DA720000}"/>
    <cellStyle name="Normal 383 3 2" xfId="29425" xr:uid="{00000000-0005-0000-0000-0000DB720000}"/>
    <cellStyle name="Normal 383 3 2 2" xfId="29426" xr:uid="{00000000-0005-0000-0000-0000DC720000}"/>
    <cellStyle name="Normal 383 3 2 2 2" xfId="29427" xr:uid="{00000000-0005-0000-0000-0000DD720000}"/>
    <cellStyle name="Normal 383 3 2 3" xfId="29428" xr:uid="{00000000-0005-0000-0000-0000DE720000}"/>
    <cellStyle name="Normal 383 3 2 3 2" xfId="29429" xr:uid="{00000000-0005-0000-0000-0000DF720000}"/>
    <cellStyle name="Normal 383 3 2 3 2 2" xfId="29430" xr:uid="{00000000-0005-0000-0000-0000E0720000}"/>
    <cellStyle name="Normal 383 3 2 3 3" xfId="29431" xr:uid="{00000000-0005-0000-0000-0000E1720000}"/>
    <cellStyle name="Normal 383 3 2 4" xfId="29432" xr:uid="{00000000-0005-0000-0000-0000E2720000}"/>
    <cellStyle name="Normal 383 3 3" xfId="29433" xr:uid="{00000000-0005-0000-0000-0000E3720000}"/>
    <cellStyle name="Normal 383 3 3 2" xfId="29434" xr:uid="{00000000-0005-0000-0000-0000E4720000}"/>
    <cellStyle name="Normal 383 3 3 2 2" xfId="29435" xr:uid="{00000000-0005-0000-0000-0000E5720000}"/>
    <cellStyle name="Normal 383 3 3 3" xfId="29436" xr:uid="{00000000-0005-0000-0000-0000E6720000}"/>
    <cellStyle name="Normal 383 3 4" xfId="29437" xr:uid="{00000000-0005-0000-0000-0000E7720000}"/>
    <cellStyle name="Normal 383 3 4 2" xfId="29438" xr:uid="{00000000-0005-0000-0000-0000E8720000}"/>
    <cellStyle name="Normal 383 3 4 2 2" xfId="29439" xr:uid="{00000000-0005-0000-0000-0000E9720000}"/>
    <cellStyle name="Normal 383 3 4 3" xfId="29440" xr:uid="{00000000-0005-0000-0000-0000EA720000}"/>
    <cellStyle name="Normal 383 3 5" xfId="29441" xr:uid="{00000000-0005-0000-0000-0000EB720000}"/>
    <cellStyle name="Normal 383 3 5 2" xfId="29442" xr:uid="{00000000-0005-0000-0000-0000EC720000}"/>
    <cellStyle name="Normal 383 3 5 2 2" xfId="29443" xr:uid="{00000000-0005-0000-0000-0000ED720000}"/>
    <cellStyle name="Normal 383 3 5 3" xfId="29444" xr:uid="{00000000-0005-0000-0000-0000EE720000}"/>
    <cellStyle name="Normal 383 3 6" xfId="29445" xr:uid="{00000000-0005-0000-0000-0000EF720000}"/>
    <cellStyle name="Normal 383 4" xfId="29446" xr:uid="{00000000-0005-0000-0000-0000F0720000}"/>
    <cellStyle name="Normal 383 4 2" xfId="29447" xr:uid="{00000000-0005-0000-0000-0000F1720000}"/>
    <cellStyle name="Normal 383 4 2 2" xfId="29448" xr:uid="{00000000-0005-0000-0000-0000F2720000}"/>
    <cellStyle name="Normal 383 4 3" xfId="29449" xr:uid="{00000000-0005-0000-0000-0000F3720000}"/>
    <cellStyle name="Normal 383 5" xfId="29450" xr:uid="{00000000-0005-0000-0000-0000F4720000}"/>
    <cellStyle name="Normal 383 5 2" xfId="29451" xr:uid="{00000000-0005-0000-0000-0000F5720000}"/>
    <cellStyle name="Normal 383 5 2 2" xfId="29452" xr:uid="{00000000-0005-0000-0000-0000F6720000}"/>
    <cellStyle name="Normal 383 5 3" xfId="29453" xr:uid="{00000000-0005-0000-0000-0000F7720000}"/>
    <cellStyle name="Normal 383 6" xfId="29454" xr:uid="{00000000-0005-0000-0000-0000F8720000}"/>
    <cellStyle name="Normal 383 6 2" xfId="29455" xr:uid="{00000000-0005-0000-0000-0000F9720000}"/>
    <cellStyle name="Normal 383 6 2 2" xfId="29456" xr:uid="{00000000-0005-0000-0000-0000FA720000}"/>
    <cellStyle name="Normal 383 6 3" xfId="29457" xr:uid="{00000000-0005-0000-0000-0000FB720000}"/>
    <cellStyle name="Normal 383 7" xfId="29458" xr:uid="{00000000-0005-0000-0000-0000FC720000}"/>
    <cellStyle name="Normal 384" xfId="29459" xr:uid="{00000000-0005-0000-0000-0000FD720000}"/>
    <cellStyle name="Normal 384 2" xfId="29460" xr:uid="{00000000-0005-0000-0000-0000FE720000}"/>
    <cellStyle name="Normal 384 2 2" xfId="29461" xr:uid="{00000000-0005-0000-0000-0000FF720000}"/>
    <cellStyle name="Normal 384 2 2 2" xfId="29462" xr:uid="{00000000-0005-0000-0000-000000730000}"/>
    <cellStyle name="Normal 384 2 3" xfId="29463" xr:uid="{00000000-0005-0000-0000-000001730000}"/>
    <cellStyle name="Normal 384 2 3 2" xfId="29464" xr:uid="{00000000-0005-0000-0000-000002730000}"/>
    <cellStyle name="Normal 384 2 3 2 2" xfId="29465" xr:uid="{00000000-0005-0000-0000-000003730000}"/>
    <cellStyle name="Normal 384 2 3 3" xfId="29466" xr:uid="{00000000-0005-0000-0000-000004730000}"/>
    <cellStyle name="Normal 384 2 4" xfId="29467" xr:uid="{00000000-0005-0000-0000-000005730000}"/>
    <cellStyle name="Normal 384 2 4 2" xfId="29468" xr:uid="{00000000-0005-0000-0000-000006730000}"/>
    <cellStyle name="Normal 384 2 4 2 2" xfId="29469" xr:uid="{00000000-0005-0000-0000-000007730000}"/>
    <cellStyle name="Normal 384 2 4 3" xfId="29470" xr:uid="{00000000-0005-0000-0000-000008730000}"/>
    <cellStyle name="Normal 384 2 5" xfId="29471" xr:uid="{00000000-0005-0000-0000-000009730000}"/>
    <cellStyle name="Normal 384 3" xfId="29472" xr:uid="{00000000-0005-0000-0000-00000A730000}"/>
    <cellStyle name="Normal 384 3 2" xfId="29473" xr:uid="{00000000-0005-0000-0000-00000B730000}"/>
    <cellStyle name="Normal 384 3 2 2" xfId="29474" xr:uid="{00000000-0005-0000-0000-00000C730000}"/>
    <cellStyle name="Normal 384 3 2 2 2" xfId="29475" xr:uid="{00000000-0005-0000-0000-00000D730000}"/>
    <cellStyle name="Normal 384 3 2 3" xfId="29476" xr:uid="{00000000-0005-0000-0000-00000E730000}"/>
    <cellStyle name="Normal 384 3 2 3 2" xfId="29477" xr:uid="{00000000-0005-0000-0000-00000F730000}"/>
    <cellStyle name="Normal 384 3 2 3 2 2" xfId="29478" xr:uid="{00000000-0005-0000-0000-000010730000}"/>
    <cellStyle name="Normal 384 3 2 3 3" xfId="29479" xr:uid="{00000000-0005-0000-0000-000011730000}"/>
    <cellStyle name="Normal 384 3 2 4" xfId="29480" xr:uid="{00000000-0005-0000-0000-000012730000}"/>
    <cellStyle name="Normal 384 3 3" xfId="29481" xr:uid="{00000000-0005-0000-0000-000013730000}"/>
    <cellStyle name="Normal 384 3 3 2" xfId="29482" xr:uid="{00000000-0005-0000-0000-000014730000}"/>
    <cellStyle name="Normal 384 3 3 2 2" xfId="29483" xr:uid="{00000000-0005-0000-0000-000015730000}"/>
    <cellStyle name="Normal 384 3 3 3" xfId="29484" xr:uid="{00000000-0005-0000-0000-000016730000}"/>
    <cellStyle name="Normal 384 3 4" xfId="29485" xr:uid="{00000000-0005-0000-0000-000017730000}"/>
    <cellStyle name="Normal 384 3 4 2" xfId="29486" xr:uid="{00000000-0005-0000-0000-000018730000}"/>
    <cellStyle name="Normal 384 3 4 2 2" xfId="29487" xr:uid="{00000000-0005-0000-0000-000019730000}"/>
    <cellStyle name="Normal 384 3 4 3" xfId="29488" xr:uid="{00000000-0005-0000-0000-00001A730000}"/>
    <cellStyle name="Normal 384 3 5" xfId="29489" xr:uid="{00000000-0005-0000-0000-00001B730000}"/>
    <cellStyle name="Normal 384 3 5 2" xfId="29490" xr:uid="{00000000-0005-0000-0000-00001C730000}"/>
    <cellStyle name="Normal 384 3 5 2 2" xfId="29491" xr:uid="{00000000-0005-0000-0000-00001D730000}"/>
    <cellStyle name="Normal 384 3 5 3" xfId="29492" xr:uid="{00000000-0005-0000-0000-00001E730000}"/>
    <cellStyle name="Normal 384 3 6" xfId="29493" xr:uid="{00000000-0005-0000-0000-00001F730000}"/>
    <cellStyle name="Normal 384 4" xfId="29494" xr:uid="{00000000-0005-0000-0000-000020730000}"/>
    <cellStyle name="Normal 384 4 2" xfId="29495" xr:uid="{00000000-0005-0000-0000-000021730000}"/>
    <cellStyle name="Normal 384 4 2 2" xfId="29496" xr:uid="{00000000-0005-0000-0000-000022730000}"/>
    <cellStyle name="Normal 384 4 3" xfId="29497" xr:uid="{00000000-0005-0000-0000-000023730000}"/>
    <cellStyle name="Normal 384 5" xfId="29498" xr:uid="{00000000-0005-0000-0000-000024730000}"/>
    <cellStyle name="Normal 384 5 2" xfId="29499" xr:uid="{00000000-0005-0000-0000-000025730000}"/>
    <cellStyle name="Normal 384 5 2 2" xfId="29500" xr:uid="{00000000-0005-0000-0000-000026730000}"/>
    <cellStyle name="Normal 384 5 3" xfId="29501" xr:uid="{00000000-0005-0000-0000-000027730000}"/>
    <cellStyle name="Normal 384 6" xfId="29502" xr:uid="{00000000-0005-0000-0000-000028730000}"/>
    <cellStyle name="Normal 384 6 2" xfId="29503" xr:uid="{00000000-0005-0000-0000-000029730000}"/>
    <cellStyle name="Normal 384 6 2 2" xfId="29504" xr:uid="{00000000-0005-0000-0000-00002A730000}"/>
    <cellStyle name="Normal 384 6 3" xfId="29505" xr:uid="{00000000-0005-0000-0000-00002B730000}"/>
    <cellStyle name="Normal 384 7" xfId="29506" xr:uid="{00000000-0005-0000-0000-00002C730000}"/>
    <cellStyle name="Normal 385" xfId="29507" xr:uid="{00000000-0005-0000-0000-00002D730000}"/>
    <cellStyle name="Normal 385 2" xfId="29508" xr:uid="{00000000-0005-0000-0000-00002E730000}"/>
    <cellStyle name="Normal 385 2 2" xfId="29509" xr:uid="{00000000-0005-0000-0000-00002F730000}"/>
    <cellStyle name="Normal 385 2 2 2" xfId="29510" xr:uid="{00000000-0005-0000-0000-000030730000}"/>
    <cellStyle name="Normal 385 2 3" xfId="29511" xr:uid="{00000000-0005-0000-0000-000031730000}"/>
    <cellStyle name="Normal 385 2 3 2" xfId="29512" xr:uid="{00000000-0005-0000-0000-000032730000}"/>
    <cellStyle name="Normal 385 2 3 2 2" xfId="29513" xr:uid="{00000000-0005-0000-0000-000033730000}"/>
    <cellStyle name="Normal 385 2 3 3" xfId="29514" xr:uid="{00000000-0005-0000-0000-000034730000}"/>
    <cellStyle name="Normal 385 2 4" xfId="29515" xr:uid="{00000000-0005-0000-0000-000035730000}"/>
    <cellStyle name="Normal 385 2 4 2" xfId="29516" xr:uid="{00000000-0005-0000-0000-000036730000}"/>
    <cellStyle name="Normal 385 2 4 2 2" xfId="29517" xr:uid="{00000000-0005-0000-0000-000037730000}"/>
    <cellStyle name="Normal 385 2 4 3" xfId="29518" xr:uid="{00000000-0005-0000-0000-000038730000}"/>
    <cellStyle name="Normal 385 2 5" xfId="29519" xr:uid="{00000000-0005-0000-0000-000039730000}"/>
    <cellStyle name="Normal 385 3" xfId="29520" xr:uid="{00000000-0005-0000-0000-00003A730000}"/>
    <cellStyle name="Normal 385 3 2" xfId="29521" xr:uid="{00000000-0005-0000-0000-00003B730000}"/>
    <cellStyle name="Normal 385 3 2 2" xfId="29522" xr:uid="{00000000-0005-0000-0000-00003C730000}"/>
    <cellStyle name="Normal 385 3 2 2 2" xfId="29523" xr:uid="{00000000-0005-0000-0000-00003D730000}"/>
    <cellStyle name="Normal 385 3 2 3" xfId="29524" xr:uid="{00000000-0005-0000-0000-00003E730000}"/>
    <cellStyle name="Normal 385 3 2 3 2" xfId="29525" xr:uid="{00000000-0005-0000-0000-00003F730000}"/>
    <cellStyle name="Normal 385 3 2 3 2 2" xfId="29526" xr:uid="{00000000-0005-0000-0000-000040730000}"/>
    <cellStyle name="Normal 385 3 2 3 3" xfId="29527" xr:uid="{00000000-0005-0000-0000-000041730000}"/>
    <cellStyle name="Normal 385 3 2 4" xfId="29528" xr:uid="{00000000-0005-0000-0000-000042730000}"/>
    <cellStyle name="Normal 385 3 3" xfId="29529" xr:uid="{00000000-0005-0000-0000-000043730000}"/>
    <cellStyle name="Normal 385 3 3 2" xfId="29530" xr:uid="{00000000-0005-0000-0000-000044730000}"/>
    <cellStyle name="Normal 385 3 3 2 2" xfId="29531" xr:uid="{00000000-0005-0000-0000-000045730000}"/>
    <cellStyle name="Normal 385 3 3 3" xfId="29532" xr:uid="{00000000-0005-0000-0000-000046730000}"/>
    <cellStyle name="Normal 385 3 4" xfId="29533" xr:uid="{00000000-0005-0000-0000-000047730000}"/>
    <cellStyle name="Normal 385 3 4 2" xfId="29534" xr:uid="{00000000-0005-0000-0000-000048730000}"/>
    <cellStyle name="Normal 385 3 4 2 2" xfId="29535" xr:uid="{00000000-0005-0000-0000-000049730000}"/>
    <cellStyle name="Normal 385 3 4 3" xfId="29536" xr:uid="{00000000-0005-0000-0000-00004A730000}"/>
    <cellStyle name="Normal 385 3 5" xfId="29537" xr:uid="{00000000-0005-0000-0000-00004B730000}"/>
    <cellStyle name="Normal 385 3 5 2" xfId="29538" xr:uid="{00000000-0005-0000-0000-00004C730000}"/>
    <cellStyle name="Normal 385 3 5 2 2" xfId="29539" xr:uid="{00000000-0005-0000-0000-00004D730000}"/>
    <cellStyle name="Normal 385 3 5 3" xfId="29540" xr:uid="{00000000-0005-0000-0000-00004E730000}"/>
    <cellStyle name="Normal 385 3 6" xfId="29541" xr:uid="{00000000-0005-0000-0000-00004F730000}"/>
    <cellStyle name="Normal 385 4" xfId="29542" xr:uid="{00000000-0005-0000-0000-000050730000}"/>
    <cellStyle name="Normal 385 4 2" xfId="29543" xr:uid="{00000000-0005-0000-0000-000051730000}"/>
    <cellStyle name="Normal 385 4 2 2" xfId="29544" xr:uid="{00000000-0005-0000-0000-000052730000}"/>
    <cellStyle name="Normal 385 4 3" xfId="29545" xr:uid="{00000000-0005-0000-0000-000053730000}"/>
    <cellStyle name="Normal 385 5" xfId="29546" xr:uid="{00000000-0005-0000-0000-000054730000}"/>
    <cellStyle name="Normal 385 5 2" xfId="29547" xr:uid="{00000000-0005-0000-0000-000055730000}"/>
    <cellStyle name="Normal 385 5 2 2" xfId="29548" xr:uid="{00000000-0005-0000-0000-000056730000}"/>
    <cellStyle name="Normal 385 5 3" xfId="29549" xr:uid="{00000000-0005-0000-0000-000057730000}"/>
    <cellStyle name="Normal 385 6" xfId="29550" xr:uid="{00000000-0005-0000-0000-000058730000}"/>
    <cellStyle name="Normal 385 6 2" xfId="29551" xr:uid="{00000000-0005-0000-0000-000059730000}"/>
    <cellStyle name="Normal 385 6 2 2" xfId="29552" xr:uid="{00000000-0005-0000-0000-00005A730000}"/>
    <cellStyle name="Normal 385 6 3" xfId="29553" xr:uid="{00000000-0005-0000-0000-00005B730000}"/>
    <cellStyle name="Normal 385 7" xfId="29554" xr:uid="{00000000-0005-0000-0000-00005C730000}"/>
    <cellStyle name="Normal 386" xfId="29555" xr:uid="{00000000-0005-0000-0000-00005D730000}"/>
    <cellStyle name="Normal 386 2" xfId="29556" xr:uid="{00000000-0005-0000-0000-00005E730000}"/>
    <cellStyle name="Normal 386 2 2" xfId="29557" xr:uid="{00000000-0005-0000-0000-00005F730000}"/>
    <cellStyle name="Normal 386 2 2 2" xfId="29558" xr:uid="{00000000-0005-0000-0000-000060730000}"/>
    <cellStyle name="Normal 386 2 3" xfId="29559" xr:uid="{00000000-0005-0000-0000-000061730000}"/>
    <cellStyle name="Normal 386 2 3 2" xfId="29560" xr:uid="{00000000-0005-0000-0000-000062730000}"/>
    <cellStyle name="Normal 386 2 3 2 2" xfId="29561" xr:uid="{00000000-0005-0000-0000-000063730000}"/>
    <cellStyle name="Normal 386 2 3 3" xfId="29562" xr:uid="{00000000-0005-0000-0000-000064730000}"/>
    <cellStyle name="Normal 386 2 4" xfId="29563" xr:uid="{00000000-0005-0000-0000-000065730000}"/>
    <cellStyle name="Normal 386 2 4 2" xfId="29564" xr:uid="{00000000-0005-0000-0000-000066730000}"/>
    <cellStyle name="Normal 386 2 4 2 2" xfId="29565" xr:uid="{00000000-0005-0000-0000-000067730000}"/>
    <cellStyle name="Normal 386 2 4 3" xfId="29566" xr:uid="{00000000-0005-0000-0000-000068730000}"/>
    <cellStyle name="Normal 386 2 5" xfId="29567" xr:uid="{00000000-0005-0000-0000-000069730000}"/>
    <cellStyle name="Normal 386 3" xfId="29568" xr:uid="{00000000-0005-0000-0000-00006A730000}"/>
    <cellStyle name="Normal 386 3 2" xfId="29569" xr:uid="{00000000-0005-0000-0000-00006B730000}"/>
    <cellStyle name="Normal 386 3 2 2" xfId="29570" xr:uid="{00000000-0005-0000-0000-00006C730000}"/>
    <cellStyle name="Normal 386 3 2 2 2" xfId="29571" xr:uid="{00000000-0005-0000-0000-00006D730000}"/>
    <cellStyle name="Normal 386 3 2 3" xfId="29572" xr:uid="{00000000-0005-0000-0000-00006E730000}"/>
    <cellStyle name="Normal 386 3 2 3 2" xfId="29573" xr:uid="{00000000-0005-0000-0000-00006F730000}"/>
    <cellStyle name="Normal 386 3 2 3 2 2" xfId="29574" xr:uid="{00000000-0005-0000-0000-000070730000}"/>
    <cellStyle name="Normal 386 3 2 3 3" xfId="29575" xr:uid="{00000000-0005-0000-0000-000071730000}"/>
    <cellStyle name="Normal 386 3 2 4" xfId="29576" xr:uid="{00000000-0005-0000-0000-000072730000}"/>
    <cellStyle name="Normal 386 3 3" xfId="29577" xr:uid="{00000000-0005-0000-0000-000073730000}"/>
    <cellStyle name="Normal 386 3 3 2" xfId="29578" xr:uid="{00000000-0005-0000-0000-000074730000}"/>
    <cellStyle name="Normal 386 3 3 2 2" xfId="29579" xr:uid="{00000000-0005-0000-0000-000075730000}"/>
    <cellStyle name="Normal 386 3 3 3" xfId="29580" xr:uid="{00000000-0005-0000-0000-000076730000}"/>
    <cellStyle name="Normal 386 3 4" xfId="29581" xr:uid="{00000000-0005-0000-0000-000077730000}"/>
    <cellStyle name="Normal 386 3 4 2" xfId="29582" xr:uid="{00000000-0005-0000-0000-000078730000}"/>
    <cellStyle name="Normal 386 3 4 2 2" xfId="29583" xr:uid="{00000000-0005-0000-0000-000079730000}"/>
    <cellStyle name="Normal 386 3 4 3" xfId="29584" xr:uid="{00000000-0005-0000-0000-00007A730000}"/>
    <cellStyle name="Normal 386 3 5" xfId="29585" xr:uid="{00000000-0005-0000-0000-00007B730000}"/>
    <cellStyle name="Normal 386 3 5 2" xfId="29586" xr:uid="{00000000-0005-0000-0000-00007C730000}"/>
    <cellStyle name="Normal 386 3 5 2 2" xfId="29587" xr:uid="{00000000-0005-0000-0000-00007D730000}"/>
    <cellStyle name="Normal 386 3 5 3" xfId="29588" xr:uid="{00000000-0005-0000-0000-00007E730000}"/>
    <cellStyle name="Normal 386 3 6" xfId="29589" xr:uid="{00000000-0005-0000-0000-00007F730000}"/>
    <cellStyle name="Normal 386 4" xfId="29590" xr:uid="{00000000-0005-0000-0000-000080730000}"/>
    <cellStyle name="Normal 386 4 2" xfId="29591" xr:uid="{00000000-0005-0000-0000-000081730000}"/>
    <cellStyle name="Normal 386 4 2 2" xfId="29592" xr:uid="{00000000-0005-0000-0000-000082730000}"/>
    <cellStyle name="Normal 386 4 3" xfId="29593" xr:uid="{00000000-0005-0000-0000-000083730000}"/>
    <cellStyle name="Normal 386 5" xfId="29594" xr:uid="{00000000-0005-0000-0000-000084730000}"/>
    <cellStyle name="Normal 386 5 2" xfId="29595" xr:uid="{00000000-0005-0000-0000-000085730000}"/>
    <cellStyle name="Normal 386 5 2 2" xfId="29596" xr:uid="{00000000-0005-0000-0000-000086730000}"/>
    <cellStyle name="Normal 386 5 3" xfId="29597" xr:uid="{00000000-0005-0000-0000-000087730000}"/>
    <cellStyle name="Normal 386 6" xfId="29598" xr:uid="{00000000-0005-0000-0000-000088730000}"/>
    <cellStyle name="Normal 386 6 2" xfId="29599" xr:uid="{00000000-0005-0000-0000-000089730000}"/>
    <cellStyle name="Normal 386 6 2 2" xfId="29600" xr:uid="{00000000-0005-0000-0000-00008A730000}"/>
    <cellStyle name="Normal 386 6 3" xfId="29601" xr:uid="{00000000-0005-0000-0000-00008B730000}"/>
    <cellStyle name="Normal 386 7" xfId="29602" xr:uid="{00000000-0005-0000-0000-00008C730000}"/>
    <cellStyle name="Normal 387" xfId="29603" xr:uid="{00000000-0005-0000-0000-00008D730000}"/>
    <cellStyle name="Normal 387 2" xfId="29604" xr:uid="{00000000-0005-0000-0000-00008E730000}"/>
    <cellStyle name="Normal 387 2 2" xfId="29605" xr:uid="{00000000-0005-0000-0000-00008F730000}"/>
    <cellStyle name="Normal 387 2 2 2" xfId="29606" xr:uid="{00000000-0005-0000-0000-000090730000}"/>
    <cellStyle name="Normal 387 2 3" xfId="29607" xr:uid="{00000000-0005-0000-0000-000091730000}"/>
    <cellStyle name="Normal 387 2 3 2" xfId="29608" xr:uid="{00000000-0005-0000-0000-000092730000}"/>
    <cellStyle name="Normal 387 2 3 2 2" xfId="29609" xr:uid="{00000000-0005-0000-0000-000093730000}"/>
    <cellStyle name="Normal 387 2 3 3" xfId="29610" xr:uid="{00000000-0005-0000-0000-000094730000}"/>
    <cellStyle name="Normal 387 2 4" xfId="29611" xr:uid="{00000000-0005-0000-0000-000095730000}"/>
    <cellStyle name="Normal 387 2 4 2" xfId="29612" xr:uid="{00000000-0005-0000-0000-000096730000}"/>
    <cellStyle name="Normal 387 2 4 2 2" xfId="29613" xr:uid="{00000000-0005-0000-0000-000097730000}"/>
    <cellStyle name="Normal 387 2 4 3" xfId="29614" xr:uid="{00000000-0005-0000-0000-000098730000}"/>
    <cellStyle name="Normal 387 2 5" xfId="29615" xr:uid="{00000000-0005-0000-0000-000099730000}"/>
    <cellStyle name="Normal 387 3" xfId="29616" xr:uid="{00000000-0005-0000-0000-00009A730000}"/>
    <cellStyle name="Normal 387 3 2" xfId="29617" xr:uid="{00000000-0005-0000-0000-00009B730000}"/>
    <cellStyle name="Normal 387 3 2 2" xfId="29618" xr:uid="{00000000-0005-0000-0000-00009C730000}"/>
    <cellStyle name="Normal 387 3 2 2 2" xfId="29619" xr:uid="{00000000-0005-0000-0000-00009D730000}"/>
    <cellStyle name="Normal 387 3 2 3" xfId="29620" xr:uid="{00000000-0005-0000-0000-00009E730000}"/>
    <cellStyle name="Normal 387 3 2 3 2" xfId="29621" xr:uid="{00000000-0005-0000-0000-00009F730000}"/>
    <cellStyle name="Normal 387 3 2 3 2 2" xfId="29622" xr:uid="{00000000-0005-0000-0000-0000A0730000}"/>
    <cellStyle name="Normal 387 3 2 3 3" xfId="29623" xr:uid="{00000000-0005-0000-0000-0000A1730000}"/>
    <cellStyle name="Normal 387 3 2 4" xfId="29624" xr:uid="{00000000-0005-0000-0000-0000A2730000}"/>
    <cellStyle name="Normal 387 3 3" xfId="29625" xr:uid="{00000000-0005-0000-0000-0000A3730000}"/>
    <cellStyle name="Normal 387 3 3 2" xfId="29626" xr:uid="{00000000-0005-0000-0000-0000A4730000}"/>
    <cellStyle name="Normal 387 3 3 2 2" xfId="29627" xr:uid="{00000000-0005-0000-0000-0000A5730000}"/>
    <cellStyle name="Normal 387 3 3 3" xfId="29628" xr:uid="{00000000-0005-0000-0000-0000A6730000}"/>
    <cellStyle name="Normal 387 3 4" xfId="29629" xr:uid="{00000000-0005-0000-0000-0000A7730000}"/>
    <cellStyle name="Normal 387 3 4 2" xfId="29630" xr:uid="{00000000-0005-0000-0000-0000A8730000}"/>
    <cellStyle name="Normal 387 3 4 2 2" xfId="29631" xr:uid="{00000000-0005-0000-0000-0000A9730000}"/>
    <cellStyle name="Normal 387 3 4 3" xfId="29632" xr:uid="{00000000-0005-0000-0000-0000AA730000}"/>
    <cellStyle name="Normal 387 3 5" xfId="29633" xr:uid="{00000000-0005-0000-0000-0000AB730000}"/>
    <cellStyle name="Normal 387 3 5 2" xfId="29634" xr:uid="{00000000-0005-0000-0000-0000AC730000}"/>
    <cellStyle name="Normal 387 3 5 2 2" xfId="29635" xr:uid="{00000000-0005-0000-0000-0000AD730000}"/>
    <cellStyle name="Normal 387 3 5 3" xfId="29636" xr:uid="{00000000-0005-0000-0000-0000AE730000}"/>
    <cellStyle name="Normal 387 3 6" xfId="29637" xr:uid="{00000000-0005-0000-0000-0000AF730000}"/>
    <cellStyle name="Normal 387 4" xfId="29638" xr:uid="{00000000-0005-0000-0000-0000B0730000}"/>
    <cellStyle name="Normal 387 4 2" xfId="29639" xr:uid="{00000000-0005-0000-0000-0000B1730000}"/>
    <cellStyle name="Normal 387 4 2 2" xfId="29640" xr:uid="{00000000-0005-0000-0000-0000B2730000}"/>
    <cellStyle name="Normal 387 4 3" xfId="29641" xr:uid="{00000000-0005-0000-0000-0000B3730000}"/>
    <cellStyle name="Normal 387 5" xfId="29642" xr:uid="{00000000-0005-0000-0000-0000B4730000}"/>
    <cellStyle name="Normal 387 5 2" xfId="29643" xr:uid="{00000000-0005-0000-0000-0000B5730000}"/>
    <cellStyle name="Normal 387 5 2 2" xfId="29644" xr:uid="{00000000-0005-0000-0000-0000B6730000}"/>
    <cellStyle name="Normal 387 5 3" xfId="29645" xr:uid="{00000000-0005-0000-0000-0000B7730000}"/>
    <cellStyle name="Normal 387 6" xfId="29646" xr:uid="{00000000-0005-0000-0000-0000B8730000}"/>
    <cellStyle name="Normal 387 6 2" xfId="29647" xr:uid="{00000000-0005-0000-0000-0000B9730000}"/>
    <cellStyle name="Normal 387 6 2 2" xfId="29648" xr:uid="{00000000-0005-0000-0000-0000BA730000}"/>
    <cellStyle name="Normal 387 6 3" xfId="29649" xr:uid="{00000000-0005-0000-0000-0000BB730000}"/>
    <cellStyle name="Normal 387 7" xfId="29650" xr:uid="{00000000-0005-0000-0000-0000BC730000}"/>
    <cellStyle name="Normal 388" xfId="29651" xr:uid="{00000000-0005-0000-0000-0000BD730000}"/>
    <cellStyle name="Normal 388 2" xfId="29652" xr:uid="{00000000-0005-0000-0000-0000BE730000}"/>
    <cellStyle name="Normal 388 2 2" xfId="29653" xr:uid="{00000000-0005-0000-0000-0000BF730000}"/>
    <cellStyle name="Normal 388 2 2 2" xfId="29654" xr:uid="{00000000-0005-0000-0000-0000C0730000}"/>
    <cellStyle name="Normal 388 2 3" xfId="29655" xr:uid="{00000000-0005-0000-0000-0000C1730000}"/>
    <cellStyle name="Normal 388 2 3 2" xfId="29656" xr:uid="{00000000-0005-0000-0000-0000C2730000}"/>
    <cellStyle name="Normal 388 2 3 2 2" xfId="29657" xr:uid="{00000000-0005-0000-0000-0000C3730000}"/>
    <cellStyle name="Normal 388 2 3 3" xfId="29658" xr:uid="{00000000-0005-0000-0000-0000C4730000}"/>
    <cellStyle name="Normal 388 2 4" xfId="29659" xr:uid="{00000000-0005-0000-0000-0000C5730000}"/>
    <cellStyle name="Normal 388 2 4 2" xfId="29660" xr:uid="{00000000-0005-0000-0000-0000C6730000}"/>
    <cellStyle name="Normal 388 2 4 2 2" xfId="29661" xr:uid="{00000000-0005-0000-0000-0000C7730000}"/>
    <cellStyle name="Normal 388 2 4 3" xfId="29662" xr:uid="{00000000-0005-0000-0000-0000C8730000}"/>
    <cellStyle name="Normal 388 2 5" xfId="29663" xr:uid="{00000000-0005-0000-0000-0000C9730000}"/>
    <cellStyle name="Normal 388 3" xfId="29664" xr:uid="{00000000-0005-0000-0000-0000CA730000}"/>
    <cellStyle name="Normal 388 3 2" xfId="29665" xr:uid="{00000000-0005-0000-0000-0000CB730000}"/>
    <cellStyle name="Normal 388 3 2 2" xfId="29666" xr:uid="{00000000-0005-0000-0000-0000CC730000}"/>
    <cellStyle name="Normal 388 3 2 2 2" xfId="29667" xr:uid="{00000000-0005-0000-0000-0000CD730000}"/>
    <cellStyle name="Normal 388 3 2 3" xfId="29668" xr:uid="{00000000-0005-0000-0000-0000CE730000}"/>
    <cellStyle name="Normal 388 3 2 3 2" xfId="29669" xr:uid="{00000000-0005-0000-0000-0000CF730000}"/>
    <cellStyle name="Normal 388 3 2 3 2 2" xfId="29670" xr:uid="{00000000-0005-0000-0000-0000D0730000}"/>
    <cellStyle name="Normal 388 3 2 3 3" xfId="29671" xr:uid="{00000000-0005-0000-0000-0000D1730000}"/>
    <cellStyle name="Normal 388 3 2 4" xfId="29672" xr:uid="{00000000-0005-0000-0000-0000D2730000}"/>
    <cellStyle name="Normal 388 3 3" xfId="29673" xr:uid="{00000000-0005-0000-0000-0000D3730000}"/>
    <cellStyle name="Normal 388 3 3 2" xfId="29674" xr:uid="{00000000-0005-0000-0000-0000D4730000}"/>
    <cellStyle name="Normal 388 3 3 2 2" xfId="29675" xr:uid="{00000000-0005-0000-0000-0000D5730000}"/>
    <cellStyle name="Normal 388 3 3 3" xfId="29676" xr:uid="{00000000-0005-0000-0000-0000D6730000}"/>
    <cellStyle name="Normal 388 3 4" xfId="29677" xr:uid="{00000000-0005-0000-0000-0000D7730000}"/>
    <cellStyle name="Normal 388 3 4 2" xfId="29678" xr:uid="{00000000-0005-0000-0000-0000D8730000}"/>
    <cellStyle name="Normal 388 3 4 2 2" xfId="29679" xr:uid="{00000000-0005-0000-0000-0000D9730000}"/>
    <cellStyle name="Normal 388 3 4 3" xfId="29680" xr:uid="{00000000-0005-0000-0000-0000DA730000}"/>
    <cellStyle name="Normal 388 3 5" xfId="29681" xr:uid="{00000000-0005-0000-0000-0000DB730000}"/>
    <cellStyle name="Normal 388 3 5 2" xfId="29682" xr:uid="{00000000-0005-0000-0000-0000DC730000}"/>
    <cellStyle name="Normal 388 3 5 2 2" xfId="29683" xr:uid="{00000000-0005-0000-0000-0000DD730000}"/>
    <cellStyle name="Normal 388 3 5 3" xfId="29684" xr:uid="{00000000-0005-0000-0000-0000DE730000}"/>
    <cellStyle name="Normal 388 3 6" xfId="29685" xr:uid="{00000000-0005-0000-0000-0000DF730000}"/>
    <cellStyle name="Normal 388 4" xfId="29686" xr:uid="{00000000-0005-0000-0000-0000E0730000}"/>
    <cellStyle name="Normal 388 4 2" xfId="29687" xr:uid="{00000000-0005-0000-0000-0000E1730000}"/>
    <cellStyle name="Normal 388 4 2 2" xfId="29688" xr:uid="{00000000-0005-0000-0000-0000E2730000}"/>
    <cellStyle name="Normal 388 4 3" xfId="29689" xr:uid="{00000000-0005-0000-0000-0000E3730000}"/>
    <cellStyle name="Normal 388 5" xfId="29690" xr:uid="{00000000-0005-0000-0000-0000E4730000}"/>
    <cellStyle name="Normal 388 5 2" xfId="29691" xr:uid="{00000000-0005-0000-0000-0000E5730000}"/>
    <cellStyle name="Normal 388 5 2 2" xfId="29692" xr:uid="{00000000-0005-0000-0000-0000E6730000}"/>
    <cellStyle name="Normal 388 5 3" xfId="29693" xr:uid="{00000000-0005-0000-0000-0000E7730000}"/>
    <cellStyle name="Normal 388 6" xfId="29694" xr:uid="{00000000-0005-0000-0000-0000E8730000}"/>
    <cellStyle name="Normal 388 6 2" xfId="29695" xr:uid="{00000000-0005-0000-0000-0000E9730000}"/>
    <cellStyle name="Normal 388 6 2 2" xfId="29696" xr:uid="{00000000-0005-0000-0000-0000EA730000}"/>
    <cellStyle name="Normal 388 6 3" xfId="29697" xr:uid="{00000000-0005-0000-0000-0000EB730000}"/>
    <cellStyle name="Normal 388 7" xfId="29698" xr:uid="{00000000-0005-0000-0000-0000EC730000}"/>
    <cellStyle name="Normal 389" xfId="29699" xr:uid="{00000000-0005-0000-0000-0000ED730000}"/>
    <cellStyle name="Normal 389 2" xfId="29700" xr:uid="{00000000-0005-0000-0000-0000EE730000}"/>
    <cellStyle name="Normal 389 2 2" xfId="29701" xr:uid="{00000000-0005-0000-0000-0000EF730000}"/>
    <cellStyle name="Normal 389 2 2 2" xfId="29702" xr:uid="{00000000-0005-0000-0000-0000F0730000}"/>
    <cellStyle name="Normal 389 2 3" xfId="29703" xr:uid="{00000000-0005-0000-0000-0000F1730000}"/>
    <cellStyle name="Normal 389 2 3 2" xfId="29704" xr:uid="{00000000-0005-0000-0000-0000F2730000}"/>
    <cellStyle name="Normal 389 2 3 2 2" xfId="29705" xr:uid="{00000000-0005-0000-0000-0000F3730000}"/>
    <cellStyle name="Normal 389 2 3 3" xfId="29706" xr:uid="{00000000-0005-0000-0000-0000F4730000}"/>
    <cellStyle name="Normal 389 2 4" xfId="29707" xr:uid="{00000000-0005-0000-0000-0000F5730000}"/>
    <cellStyle name="Normal 389 2 4 2" xfId="29708" xr:uid="{00000000-0005-0000-0000-0000F6730000}"/>
    <cellStyle name="Normal 389 2 4 2 2" xfId="29709" xr:uid="{00000000-0005-0000-0000-0000F7730000}"/>
    <cellStyle name="Normal 389 2 4 3" xfId="29710" xr:uid="{00000000-0005-0000-0000-0000F8730000}"/>
    <cellStyle name="Normal 389 2 5" xfId="29711" xr:uid="{00000000-0005-0000-0000-0000F9730000}"/>
    <cellStyle name="Normal 389 3" xfId="29712" xr:uid="{00000000-0005-0000-0000-0000FA730000}"/>
    <cellStyle name="Normal 389 3 2" xfId="29713" xr:uid="{00000000-0005-0000-0000-0000FB730000}"/>
    <cellStyle name="Normal 389 3 2 2" xfId="29714" xr:uid="{00000000-0005-0000-0000-0000FC730000}"/>
    <cellStyle name="Normal 389 3 2 2 2" xfId="29715" xr:uid="{00000000-0005-0000-0000-0000FD730000}"/>
    <cellStyle name="Normal 389 3 2 3" xfId="29716" xr:uid="{00000000-0005-0000-0000-0000FE730000}"/>
    <cellStyle name="Normal 389 3 2 3 2" xfId="29717" xr:uid="{00000000-0005-0000-0000-0000FF730000}"/>
    <cellStyle name="Normal 389 3 2 3 2 2" xfId="29718" xr:uid="{00000000-0005-0000-0000-000000740000}"/>
    <cellStyle name="Normal 389 3 2 3 3" xfId="29719" xr:uid="{00000000-0005-0000-0000-000001740000}"/>
    <cellStyle name="Normal 389 3 2 4" xfId="29720" xr:uid="{00000000-0005-0000-0000-000002740000}"/>
    <cellStyle name="Normal 389 3 3" xfId="29721" xr:uid="{00000000-0005-0000-0000-000003740000}"/>
    <cellStyle name="Normal 389 3 3 2" xfId="29722" xr:uid="{00000000-0005-0000-0000-000004740000}"/>
    <cellStyle name="Normal 389 3 3 2 2" xfId="29723" xr:uid="{00000000-0005-0000-0000-000005740000}"/>
    <cellStyle name="Normal 389 3 3 3" xfId="29724" xr:uid="{00000000-0005-0000-0000-000006740000}"/>
    <cellStyle name="Normal 389 3 4" xfId="29725" xr:uid="{00000000-0005-0000-0000-000007740000}"/>
    <cellStyle name="Normal 389 3 4 2" xfId="29726" xr:uid="{00000000-0005-0000-0000-000008740000}"/>
    <cellStyle name="Normal 389 3 4 2 2" xfId="29727" xr:uid="{00000000-0005-0000-0000-000009740000}"/>
    <cellStyle name="Normal 389 3 4 3" xfId="29728" xr:uid="{00000000-0005-0000-0000-00000A740000}"/>
    <cellStyle name="Normal 389 3 5" xfId="29729" xr:uid="{00000000-0005-0000-0000-00000B740000}"/>
    <cellStyle name="Normal 389 3 5 2" xfId="29730" xr:uid="{00000000-0005-0000-0000-00000C740000}"/>
    <cellStyle name="Normal 389 3 5 2 2" xfId="29731" xr:uid="{00000000-0005-0000-0000-00000D740000}"/>
    <cellStyle name="Normal 389 3 5 3" xfId="29732" xr:uid="{00000000-0005-0000-0000-00000E740000}"/>
    <cellStyle name="Normal 389 3 6" xfId="29733" xr:uid="{00000000-0005-0000-0000-00000F740000}"/>
    <cellStyle name="Normal 389 4" xfId="29734" xr:uid="{00000000-0005-0000-0000-000010740000}"/>
    <cellStyle name="Normal 389 4 2" xfId="29735" xr:uid="{00000000-0005-0000-0000-000011740000}"/>
    <cellStyle name="Normal 389 4 2 2" xfId="29736" xr:uid="{00000000-0005-0000-0000-000012740000}"/>
    <cellStyle name="Normal 389 4 3" xfId="29737" xr:uid="{00000000-0005-0000-0000-000013740000}"/>
    <cellStyle name="Normal 389 5" xfId="29738" xr:uid="{00000000-0005-0000-0000-000014740000}"/>
    <cellStyle name="Normal 389 5 2" xfId="29739" xr:uid="{00000000-0005-0000-0000-000015740000}"/>
    <cellStyle name="Normal 389 5 2 2" xfId="29740" xr:uid="{00000000-0005-0000-0000-000016740000}"/>
    <cellStyle name="Normal 389 5 3" xfId="29741" xr:uid="{00000000-0005-0000-0000-000017740000}"/>
    <cellStyle name="Normal 389 6" xfId="29742" xr:uid="{00000000-0005-0000-0000-000018740000}"/>
    <cellStyle name="Normal 389 6 2" xfId="29743" xr:uid="{00000000-0005-0000-0000-000019740000}"/>
    <cellStyle name="Normal 389 6 2 2" xfId="29744" xr:uid="{00000000-0005-0000-0000-00001A740000}"/>
    <cellStyle name="Normal 389 6 3" xfId="29745" xr:uid="{00000000-0005-0000-0000-00001B740000}"/>
    <cellStyle name="Normal 389 7" xfId="29746" xr:uid="{00000000-0005-0000-0000-00001C740000}"/>
    <cellStyle name="Normal 39" xfId="29747" xr:uid="{00000000-0005-0000-0000-00001D740000}"/>
    <cellStyle name="Normal 39 2" xfId="29748" xr:uid="{00000000-0005-0000-0000-00001E740000}"/>
    <cellStyle name="Normal 39 2 2" xfId="29749" xr:uid="{00000000-0005-0000-0000-00001F740000}"/>
    <cellStyle name="Normal 39 2 2 2" xfId="29750" xr:uid="{00000000-0005-0000-0000-000020740000}"/>
    <cellStyle name="Normal 39 2 2 2 2" xfId="29751" xr:uid="{00000000-0005-0000-0000-000021740000}"/>
    <cellStyle name="Normal 39 2 2 3" xfId="29752" xr:uid="{00000000-0005-0000-0000-000022740000}"/>
    <cellStyle name="Normal 39 2 2 3 2" xfId="29753" xr:uid="{00000000-0005-0000-0000-000023740000}"/>
    <cellStyle name="Normal 39 2 2 3 2 2" xfId="29754" xr:uid="{00000000-0005-0000-0000-000024740000}"/>
    <cellStyle name="Normal 39 2 2 3 3" xfId="29755" xr:uid="{00000000-0005-0000-0000-000025740000}"/>
    <cellStyle name="Normal 39 2 2 4" xfId="29756" xr:uid="{00000000-0005-0000-0000-000026740000}"/>
    <cellStyle name="Normal 39 2 2 4 2" xfId="29757" xr:uid="{00000000-0005-0000-0000-000027740000}"/>
    <cellStyle name="Normal 39 2 2 4 2 2" xfId="29758" xr:uid="{00000000-0005-0000-0000-000028740000}"/>
    <cellStyle name="Normal 39 2 2 4 3" xfId="29759" xr:uid="{00000000-0005-0000-0000-000029740000}"/>
    <cellStyle name="Normal 39 2 2 5" xfId="29760" xr:uid="{00000000-0005-0000-0000-00002A740000}"/>
    <cellStyle name="Normal 39 2 3" xfId="29761" xr:uid="{00000000-0005-0000-0000-00002B740000}"/>
    <cellStyle name="Normal 39 2 3 2" xfId="29762" xr:uid="{00000000-0005-0000-0000-00002C740000}"/>
    <cellStyle name="Normal 39 2 3 2 2" xfId="29763" xr:uid="{00000000-0005-0000-0000-00002D740000}"/>
    <cellStyle name="Normal 39 2 3 3" xfId="29764" xr:uid="{00000000-0005-0000-0000-00002E740000}"/>
    <cellStyle name="Normal 39 2 4" xfId="29765" xr:uid="{00000000-0005-0000-0000-00002F740000}"/>
    <cellStyle name="Normal 39 2 4 2" xfId="29766" xr:uid="{00000000-0005-0000-0000-000030740000}"/>
    <cellStyle name="Normal 39 2 4 2 2" xfId="29767" xr:uid="{00000000-0005-0000-0000-000031740000}"/>
    <cellStyle name="Normal 39 2 4 3" xfId="29768" xr:uid="{00000000-0005-0000-0000-000032740000}"/>
    <cellStyle name="Normal 39 2 5" xfId="29769" xr:uid="{00000000-0005-0000-0000-000033740000}"/>
    <cellStyle name="Normal 39 2 5 2" xfId="29770" xr:uid="{00000000-0005-0000-0000-000034740000}"/>
    <cellStyle name="Normal 39 2 5 2 2" xfId="29771" xr:uid="{00000000-0005-0000-0000-000035740000}"/>
    <cellStyle name="Normal 39 2 5 3" xfId="29772" xr:uid="{00000000-0005-0000-0000-000036740000}"/>
    <cellStyle name="Normal 39 2 6" xfId="29773" xr:uid="{00000000-0005-0000-0000-000037740000}"/>
    <cellStyle name="Normal 39 3" xfId="29774" xr:uid="{00000000-0005-0000-0000-000038740000}"/>
    <cellStyle name="Normal 39 3 2" xfId="29775" xr:uid="{00000000-0005-0000-0000-000039740000}"/>
    <cellStyle name="Normal 39 3 2 2" xfId="29776" xr:uid="{00000000-0005-0000-0000-00003A740000}"/>
    <cellStyle name="Normal 39 3 3" xfId="29777" xr:uid="{00000000-0005-0000-0000-00003B740000}"/>
    <cellStyle name="Normal 39 3 3 2" xfId="29778" xr:uid="{00000000-0005-0000-0000-00003C740000}"/>
    <cellStyle name="Normal 39 3 3 2 2" xfId="29779" xr:uid="{00000000-0005-0000-0000-00003D740000}"/>
    <cellStyle name="Normal 39 3 3 3" xfId="29780" xr:uid="{00000000-0005-0000-0000-00003E740000}"/>
    <cellStyle name="Normal 39 3 4" xfId="29781" xr:uid="{00000000-0005-0000-0000-00003F740000}"/>
    <cellStyle name="Normal 39 3 4 2" xfId="29782" xr:uid="{00000000-0005-0000-0000-000040740000}"/>
    <cellStyle name="Normal 39 3 4 2 2" xfId="29783" xr:uid="{00000000-0005-0000-0000-000041740000}"/>
    <cellStyle name="Normal 39 3 4 3" xfId="29784" xr:uid="{00000000-0005-0000-0000-000042740000}"/>
    <cellStyle name="Normal 39 3 5" xfId="29785" xr:uid="{00000000-0005-0000-0000-000043740000}"/>
    <cellStyle name="Normal 39 4" xfId="29786" xr:uid="{00000000-0005-0000-0000-000044740000}"/>
    <cellStyle name="Normal 39 4 2" xfId="29787" xr:uid="{00000000-0005-0000-0000-000045740000}"/>
    <cellStyle name="Normal 39 4 2 2" xfId="29788" xr:uid="{00000000-0005-0000-0000-000046740000}"/>
    <cellStyle name="Normal 39 4 3" xfId="29789" xr:uid="{00000000-0005-0000-0000-000047740000}"/>
    <cellStyle name="Normal 39 5" xfId="29790" xr:uid="{00000000-0005-0000-0000-000048740000}"/>
    <cellStyle name="Normal 39 5 2" xfId="29791" xr:uid="{00000000-0005-0000-0000-000049740000}"/>
    <cellStyle name="Normal 39 5 2 2" xfId="29792" xr:uid="{00000000-0005-0000-0000-00004A740000}"/>
    <cellStyle name="Normal 39 5 3" xfId="29793" xr:uid="{00000000-0005-0000-0000-00004B740000}"/>
    <cellStyle name="Normal 39 6" xfId="29794" xr:uid="{00000000-0005-0000-0000-00004C740000}"/>
    <cellStyle name="Normal 39 6 2" xfId="29795" xr:uid="{00000000-0005-0000-0000-00004D740000}"/>
    <cellStyle name="Normal 39 6 2 2" xfId="29796" xr:uid="{00000000-0005-0000-0000-00004E740000}"/>
    <cellStyle name="Normal 39 6 3" xfId="29797" xr:uid="{00000000-0005-0000-0000-00004F740000}"/>
    <cellStyle name="Normal 39 7" xfId="29798" xr:uid="{00000000-0005-0000-0000-000050740000}"/>
    <cellStyle name="Normal 390" xfId="29799" xr:uid="{00000000-0005-0000-0000-000051740000}"/>
    <cellStyle name="Normal 390 2" xfId="29800" xr:uid="{00000000-0005-0000-0000-000052740000}"/>
    <cellStyle name="Normal 390 2 2" xfId="29801" xr:uid="{00000000-0005-0000-0000-000053740000}"/>
    <cellStyle name="Normal 390 2 2 2" xfId="29802" xr:uid="{00000000-0005-0000-0000-000054740000}"/>
    <cellStyle name="Normal 390 2 3" xfId="29803" xr:uid="{00000000-0005-0000-0000-000055740000}"/>
    <cellStyle name="Normal 390 2 3 2" xfId="29804" xr:uid="{00000000-0005-0000-0000-000056740000}"/>
    <cellStyle name="Normal 390 2 3 2 2" xfId="29805" xr:uid="{00000000-0005-0000-0000-000057740000}"/>
    <cellStyle name="Normal 390 2 3 3" xfId="29806" xr:uid="{00000000-0005-0000-0000-000058740000}"/>
    <cellStyle name="Normal 390 2 4" xfId="29807" xr:uid="{00000000-0005-0000-0000-000059740000}"/>
    <cellStyle name="Normal 390 2 4 2" xfId="29808" xr:uid="{00000000-0005-0000-0000-00005A740000}"/>
    <cellStyle name="Normal 390 2 4 2 2" xfId="29809" xr:uid="{00000000-0005-0000-0000-00005B740000}"/>
    <cellStyle name="Normal 390 2 4 3" xfId="29810" xr:uid="{00000000-0005-0000-0000-00005C740000}"/>
    <cellStyle name="Normal 390 2 5" xfId="29811" xr:uid="{00000000-0005-0000-0000-00005D740000}"/>
    <cellStyle name="Normal 390 3" xfId="29812" xr:uid="{00000000-0005-0000-0000-00005E740000}"/>
    <cellStyle name="Normal 390 3 2" xfId="29813" xr:uid="{00000000-0005-0000-0000-00005F740000}"/>
    <cellStyle name="Normal 390 3 2 2" xfId="29814" xr:uid="{00000000-0005-0000-0000-000060740000}"/>
    <cellStyle name="Normal 390 3 2 2 2" xfId="29815" xr:uid="{00000000-0005-0000-0000-000061740000}"/>
    <cellStyle name="Normal 390 3 2 3" xfId="29816" xr:uid="{00000000-0005-0000-0000-000062740000}"/>
    <cellStyle name="Normal 390 3 2 3 2" xfId="29817" xr:uid="{00000000-0005-0000-0000-000063740000}"/>
    <cellStyle name="Normal 390 3 2 3 2 2" xfId="29818" xr:uid="{00000000-0005-0000-0000-000064740000}"/>
    <cellStyle name="Normal 390 3 2 3 3" xfId="29819" xr:uid="{00000000-0005-0000-0000-000065740000}"/>
    <cellStyle name="Normal 390 3 2 4" xfId="29820" xr:uid="{00000000-0005-0000-0000-000066740000}"/>
    <cellStyle name="Normal 390 3 3" xfId="29821" xr:uid="{00000000-0005-0000-0000-000067740000}"/>
    <cellStyle name="Normal 390 3 3 2" xfId="29822" xr:uid="{00000000-0005-0000-0000-000068740000}"/>
    <cellStyle name="Normal 390 3 3 2 2" xfId="29823" xr:uid="{00000000-0005-0000-0000-000069740000}"/>
    <cellStyle name="Normal 390 3 3 3" xfId="29824" xr:uid="{00000000-0005-0000-0000-00006A740000}"/>
    <cellStyle name="Normal 390 3 4" xfId="29825" xr:uid="{00000000-0005-0000-0000-00006B740000}"/>
    <cellStyle name="Normal 390 3 4 2" xfId="29826" xr:uid="{00000000-0005-0000-0000-00006C740000}"/>
    <cellStyle name="Normal 390 3 4 2 2" xfId="29827" xr:uid="{00000000-0005-0000-0000-00006D740000}"/>
    <cellStyle name="Normal 390 3 4 3" xfId="29828" xr:uid="{00000000-0005-0000-0000-00006E740000}"/>
    <cellStyle name="Normal 390 3 5" xfId="29829" xr:uid="{00000000-0005-0000-0000-00006F740000}"/>
    <cellStyle name="Normal 390 3 5 2" xfId="29830" xr:uid="{00000000-0005-0000-0000-000070740000}"/>
    <cellStyle name="Normal 390 3 5 2 2" xfId="29831" xr:uid="{00000000-0005-0000-0000-000071740000}"/>
    <cellStyle name="Normal 390 3 5 3" xfId="29832" xr:uid="{00000000-0005-0000-0000-000072740000}"/>
    <cellStyle name="Normal 390 3 6" xfId="29833" xr:uid="{00000000-0005-0000-0000-000073740000}"/>
    <cellStyle name="Normal 390 4" xfId="29834" xr:uid="{00000000-0005-0000-0000-000074740000}"/>
    <cellStyle name="Normal 390 4 2" xfId="29835" xr:uid="{00000000-0005-0000-0000-000075740000}"/>
    <cellStyle name="Normal 390 4 2 2" xfId="29836" xr:uid="{00000000-0005-0000-0000-000076740000}"/>
    <cellStyle name="Normal 390 4 3" xfId="29837" xr:uid="{00000000-0005-0000-0000-000077740000}"/>
    <cellStyle name="Normal 390 5" xfId="29838" xr:uid="{00000000-0005-0000-0000-000078740000}"/>
    <cellStyle name="Normal 390 5 2" xfId="29839" xr:uid="{00000000-0005-0000-0000-000079740000}"/>
    <cellStyle name="Normal 390 5 2 2" xfId="29840" xr:uid="{00000000-0005-0000-0000-00007A740000}"/>
    <cellStyle name="Normal 390 5 3" xfId="29841" xr:uid="{00000000-0005-0000-0000-00007B740000}"/>
    <cellStyle name="Normal 390 6" xfId="29842" xr:uid="{00000000-0005-0000-0000-00007C740000}"/>
    <cellStyle name="Normal 390 6 2" xfId="29843" xr:uid="{00000000-0005-0000-0000-00007D740000}"/>
    <cellStyle name="Normal 390 6 2 2" xfId="29844" xr:uid="{00000000-0005-0000-0000-00007E740000}"/>
    <cellStyle name="Normal 390 6 3" xfId="29845" xr:uid="{00000000-0005-0000-0000-00007F740000}"/>
    <cellStyle name="Normal 390 7" xfId="29846" xr:uid="{00000000-0005-0000-0000-000080740000}"/>
    <cellStyle name="Normal 391" xfId="29847" xr:uid="{00000000-0005-0000-0000-000081740000}"/>
    <cellStyle name="Normal 391 2" xfId="29848" xr:uid="{00000000-0005-0000-0000-000082740000}"/>
    <cellStyle name="Normal 391 2 2" xfId="29849" xr:uid="{00000000-0005-0000-0000-000083740000}"/>
    <cellStyle name="Normal 391 2 2 2" xfId="29850" xr:uid="{00000000-0005-0000-0000-000084740000}"/>
    <cellStyle name="Normal 391 2 3" xfId="29851" xr:uid="{00000000-0005-0000-0000-000085740000}"/>
    <cellStyle name="Normal 391 2 3 2" xfId="29852" xr:uid="{00000000-0005-0000-0000-000086740000}"/>
    <cellStyle name="Normal 391 2 3 2 2" xfId="29853" xr:uid="{00000000-0005-0000-0000-000087740000}"/>
    <cellStyle name="Normal 391 2 3 3" xfId="29854" xr:uid="{00000000-0005-0000-0000-000088740000}"/>
    <cellStyle name="Normal 391 2 4" xfId="29855" xr:uid="{00000000-0005-0000-0000-000089740000}"/>
    <cellStyle name="Normal 391 2 4 2" xfId="29856" xr:uid="{00000000-0005-0000-0000-00008A740000}"/>
    <cellStyle name="Normal 391 2 4 2 2" xfId="29857" xr:uid="{00000000-0005-0000-0000-00008B740000}"/>
    <cellStyle name="Normal 391 2 4 3" xfId="29858" xr:uid="{00000000-0005-0000-0000-00008C740000}"/>
    <cellStyle name="Normal 391 2 5" xfId="29859" xr:uid="{00000000-0005-0000-0000-00008D740000}"/>
    <cellStyle name="Normal 391 3" xfId="29860" xr:uid="{00000000-0005-0000-0000-00008E740000}"/>
    <cellStyle name="Normal 391 3 2" xfId="29861" xr:uid="{00000000-0005-0000-0000-00008F740000}"/>
    <cellStyle name="Normal 391 3 2 2" xfId="29862" xr:uid="{00000000-0005-0000-0000-000090740000}"/>
    <cellStyle name="Normal 391 3 2 2 2" xfId="29863" xr:uid="{00000000-0005-0000-0000-000091740000}"/>
    <cellStyle name="Normal 391 3 2 3" xfId="29864" xr:uid="{00000000-0005-0000-0000-000092740000}"/>
    <cellStyle name="Normal 391 3 2 3 2" xfId="29865" xr:uid="{00000000-0005-0000-0000-000093740000}"/>
    <cellStyle name="Normal 391 3 2 3 2 2" xfId="29866" xr:uid="{00000000-0005-0000-0000-000094740000}"/>
    <cellStyle name="Normal 391 3 2 3 3" xfId="29867" xr:uid="{00000000-0005-0000-0000-000095740000}"/>
    <cellStyle name="Normal 391 3 2 4" xfId="29868" xr:uid="{00000000-0005-0000-0000-000096740000}"/>
    <cellStyle name="Normal 391 3 3" xfId="29869" xr:uid="{00000000-0005-0000-0000-000097740000}"/>
    <cellStyle name="Normal 391 3 3 2" xfId="29870" xr:uid="{00000000-0005-0000-0000-000098740000}"/>
    <cellStyle name="Normal 391 3 3 2 2" xfId="29871" xr:uid="{00000000-0005-0000-0000-000099740000}"/>
    <cellStyle name="Normal 391 3 3 3" xfId="29872" xr:uid="{00000000-0005-0000-0000-00009A740000}"/>
    <cellStyle name="Normal 391 3 4" xfId="29873" xr:uid="{00000000-0005-0000-0000-00009B740000}"/>
    <cellStyle name="Normal 391 3 4 2" xfId="29874" xr:uid="{00000000-0005-0000-0000-00009C740000}"/>
    <cellStyle name="Normal 391 3 4 2 2" xfId="29875" xr:uid="{00000000-0005-0000-0000-00009D740000}"/>
    <cellStyle name="Normal 391 3 4 3" xfId="29876" xr:uid="{00000000-0005-0000-0000-00009E740000}"/>
    <cellStyle name="Normal 391 3 5" xfId="29877" xr:uid="{00000000-0005-0000-0000-00009F740000}"/>
    <cellStyle name="Normal 391 3 5 2" xfId="29878" xr:uid="{00000000-0005-0000-0000-0000A0740000}"/>
    <cellStyle name="Normal 391 3 5 2 2" xfId="29879" xr:uid="{00000000-0005-0000-0000-0000A1740000}"/>
    <cellStyle name="Normal 391 3 5 3" xfId="29880" xr:uid="{00000000-0005-0000-0000-0000A2740000}"/>
    <cellStyle name="Normal 391 3 6" xfId="29881" xr:uid="{00000000-0005-0000-0000-0000A3740000}"/>
    <cellStyle name="Normal 391 4" xfId="29882" xr:uid="{00000000-0005-0000-0000-0000A4740000}"/>
    <cellStyle name="Normal 391 4 2" xfId="29883" xr:uid="{00000000-0005-0000-0000-0000A5740000}"/>
    <cellStyle name="Normal 391 4 2 2" xfId="29884" xr:uid="{00000000-0005-0000-0000-0000A6740000}"/>
    <cellStyle name="Normal 391 4 3" xfId="29885" xr:uid="{00000000-0005-0000-0000-0000A7740000}"/>
    <cellStyle name="Normal 391 5" xfId="29886" xr:uid="{00000000-0005-0000-0000-0000A8740000}"/>
    <cellStyle name="Normal 391 5 2" xfId="29887" xr:uid="{00000000-0005-0000-0000-0000A9740000}"/>
    <cellStyle name="Normal 391 5 2 2" xfId="29888" xr:uid="{00000000-0005-0000-0000-0000AA740000}"/>
    <cellStyle name="Normal 391 5 3" xfId="29889" xr:uid="{00000000-0005-0000-0000-0000AB740000}"/>
    <cellStyle name="Normal 391 6" xfId="29890" xr:uid="{00000000-0005-0000-0000-0000AC740000}"/>
    <cellStyle name="Normal 391 6 2" xfId="29891" xr:uid="{00000000-0005-0000-0000-0000AD740000}"/>
    <cellStyle name="Normal 391 6 2 2" xfId="29892" xr:uid="{00000000-0005-0000-0000-0000AE740000}"/>
    <cellStyle name="Normal 391 6 3" xfId="29893" xr:uid="{00000000-0005-0000-0000-0000AF740000}"/>
    <cellStyle name="Normal 391 7" xfId="29894" xr:uid="{00000000-0005-0000-0000-0000B0740000}"/>
    <cellStyle name="Normal 392" xfId="29895" xr:uid="{00000000-0005-0000-0000-0000B1740000}"/>
    <cellStyle name="Normal 392 2" xfId="29896" xr:uid="{00000000-0005-0000-0000-0000B2740000}"/>
    <cellStyle name="Normal 392 2 2" xfId="29897" xr:uid="{00000000-0005-0000-0000-0000B3740000}"/>
    <cellStyle name="Normal 392 2 2 2" xfId="29898" xr:uid="{00000000-0005-0000-0000-0000B4740000}"/>
    <cellStyle name="Normal 392 2 3" xfId="29899" xr:uid="{00000000-0005-0000-0000-0000B5740000}"/>
    <cellStyle name="Normal 392 2 3 2" xfId="29900" xr:uid="{00000000-0005-0000-0000-0000B6740000}"/>
    <cellStyle name="Normal 392 2 3 2 2" xfId="29901" xr:uid="{00000000-0005-0000-0000-0000B7740000}"/>
    <cellStyle name="Normal 392 2 3 3" xfId="29902" xr:uid="{00000000-0005-0000-0000-0000B8740000}"/>
    <cellStyle name="Normal 392 2 4" xfId="29903" xr:uid="{00000000-0005-0000-0000-0000B9740000}"/>
    <cellStyle name="Normal 392 2 4 2" xfId="29904" xr:uid="{00000000-0005-0000-0000-0000BA740000}"/>
    <cellStyle name="Normal 392 2 4 2 2" xfId="29905" xr:uid="{00000000-0005-0000-0000-0000BB740000}"/>
    <cellStyle name="Normal 392 2 4 3" xfId="29906" xr:uid="{00000000-0005-0000-0000-0000BC740000}"/>
    <cellStyle name="Normal 392 2 5" xfId="29907" xr:uid="{00000000-0005-0000-0000-0000BD740000}"/>
    <cellStyle name="Normal 392 3" xfId="29908" xr:uid="{00000000-0005-0000-0000-0000BE740000}"/>
    <cellStyle name="Normal 392 3 2" xfId="29909" xr:uid="{00000000-0005-0000-0000-0000BF740000}"/>
    <cellStyle name="Normal 392 3 2 2" xfId="29910" xr:uid="{00000000-0005-0000-0000-0000C0740000}"/>
    <cellStyle name="Normal 392 3 2 2 2" xfId="29911" xr:uid="{00000000-0005-0000-0000-0000C1740000}"/>
    <cellStyle name="Normal 392 3 2 3" xfId="29912" xr:uid="{00000000-0005-0000-0000-0000C2740000}"/>
    <cellStyle name="Normal 392 3 2 3 2" xfId="29913" xr:uid="{00000000-0005-0000-0000-0000C3740000}"/>
    <cellStyle name="Normal 392 3 2 3 2 2" xfId="29914" xr:uid="{00000000-0005-0000-0000-0000C4740000}"/>
    <cellStyle name="Normal 392 3 2 3 3" xfId="29915" xr:uid="{00000000-0005-0000-0000-0000C5740000}"/>
    <cellStyle name="Normal 392 3 2 4" xfId="29916" xr:uid="{00000000-0005-0000-0000-0000C6740000}"/>
    <cellStyle name="Normal 392 3 3" xfId="29917" xr:uid="{00000000-0005-0000-0000-0000C7740000}"/>
    <cellStyle name="Normal 392 3 3 2" xfId="29918" xr:uid="{00000000-0005-0000-0000-0000C8740000}"/>
    <cellStyle name="Normal 392 3 3 2 2" xfId="29919" xr:uid="{00000000-0005-0000-0000-0000C9740000}"/>
    <cellStyle name="Normal 392 3 3 3" xfId="29920" xr:uid="{00000000-0005-0000-0000-0000CA740000}"/>
    <cellStyle name="Normal 392 3 4" xfId="29921" xr:uid="{00000000-0005-0000-0000-0000CB740000}"/>
    <cellStyle name="Normal 392 3 4 2" xfId="29922" xr:uid="{00000000-0005-0000-0000-0000CC740000}"/>
    <cellStyle name="Normal 392 3 4 2 2" xfId="29923" xr:uid="{00000000-0005-0000-0000-0000CD740000}"/>
    <cellStyle name="Normal 392 3 4 3" xfId="29924" xr:uid="{00000000-0005-0000-0000-0000CE740000}"/>
    <cellStyle name="Normal 392 3 5" xfId="29925" xr:uid="{00000000-0005-0000-0000-0000CF740000}"/>
    <cellStyle name="Normal 392 3 5 2" xfId="29926" xr:uid="{00000000-0005-0000-0000-0000D0740000}"/>
    <cellStyle name="Normal 392 3 5 2 2" xfId="29927" xr:uid="{00000000-0005-0000-0000-0000D1740000}"/>
    <cellStyle name="Normal 392 3 5 3" xfId="29928" xr:uid="{00000000-0005-0000-0000-0000D2740000}"/>
    <cellStyle name="Normal 392 3 6" xfId="29929" xr:uid="{00000000-0005-0000-0000-0000D3740000}"/>
    <cellStyle name="Normal 392 4" xfId="29930" xr:uid="{00000000-0005-0000-0000-0000D4740000}"/>
    <cellStyle name="Normal 392 4 2" xfId="29931" xr:uid="{00000000-0005-0000-0000-0000D5740000}"/>
    <cellStyle name="Normal 392 4 2 2" xfId="29932" xr:uid="{00000000-0005-0000-0000-0000D6740000}"/>
    <cellStyle name="Normal 392 4 3" xfId="29933" xr:uid="{00000000-0005-0000-0000-0000D7740000}"/>
    <cellStyle name="Normal 392 5" xfId="29934" xr:uid="{00000000-0005-0000-0000-0000D8740000}"/>
    <cellStyle name="Normal 392 5 2" xfId="29935" xr:uid="{00000000-0005-0000-0000-0000D9740000}"/>
    <cellStyle name="Normal 392 5 2 2" xfId="29936" xr:uid="{00000000-0005-0000-0000-0000DA740000}"/>
    <cellStyle name="Normal 392 5 3" xfId="29937" xr:uid="{00000000-0005-0000-0000-0000DB740000}"/>
    <cellStyle name="Normal 392 6" xfId="29938" xr:uid="{00000000-0005-0000-0000-0000DC740000}"/>
    <cellStyle name="Normal 392 6 2" xfId="29939" xr:uid="{00000000-0005-0000-0000-0000DD740000}"/>
    <cellStyle name="Normal 392 6 2 2" xfId="29940" xr:uid="{00000000-0005-0000-0000-0000DE740000}"/>
    <cellStyle name="Normal 392 6 3" xfId="29941" xr:uid="{00000000-0005-0000-0000-0000DF740000}"/>
    <cellStyle name="Normal 392 7" xfId="29942" xr:uid="{00000000-0005-0000-0000-0000E0740000}"/>
    <cellStyle name="Normal 393" xfId="29943" xr:uid="{00000000-0005-0000-0000-0000E1740000}"/>
    <cellStyle name="Normal 393 2" xfId="29944" xr:uid="{00000000-0005-0000-0000-0000E2740000}"/>
    <cellStyle name="Normal 393 2 2" xfId="29945" xr:uid="{00000000-0005-0000-0000-0000E3740000}"/>
    <cellStyle name="Normal 393 2 2 2" xfId="29946" xr:uid="{00000000-0005-0000-0000-0000E4740000}"/>
    <cellStyle name="Normal 393 2 3" xfId="29947" xr:uid="{00000000-0005-0000-0000-0000E5740000}"/>
    <cellStyle name="Normal 393 2 3 2" xfId="29948" xr:uid="{00000000-0005-0000-0000-0000E6740000}"/>
    <cellStyle name="Normal 393 2 3 2 2" xfId="29949" xr:uid="{00000000-0005-0000-0000-0000E7740000}"/>
    <cellStyle name="Normal 393 2 3 3" xfId="29950" xr:uid="{00000000-0005-0000-0000-0000E8740000}"/>
    <cellStyle name="Normal 393 2 4" xfId="29951" xr:uid="{00000000-0005-0000-0000-0000E9740000}"/>
    <cellStyle name="Normal 393 2 4 2" xfId="29952" xr:uid="{00000000-0005-0000-0000-0000EA740000}"/>
    <cellStyle name="Normal 393 2 4 2 2" xfId="29953" xr:uid="{00000000-0005-0000-0000-0000EB740000}"/>
    <cellStyle name="Normal 393 2 4 3" xfId="29954" xr:uid="{00000000-0005-0000-0000-0000EC740000}"/>
    <cellStyle name="Normal 393 2 5" xfId="29955" xr:uid="{00000000-0005-0000-0000-0000ED740000}"/>
    <cellStyle name="Normal 393 3" xfId="29956" xr:uid="{00000000-0005-0000-0000-0000EE740000}"/>
    <cellStyle name="Normal 393 3 2" xfId="29957" xr:uid="{00000000-0005-0000-0000-0000EF740000}"/>
    <cellStyle name="Normal 393 3 2 2" xfId="29958" xr:uid="{00000000-0005-0000-0000-0000F0740000}"/>
    <cellStyle name="Normal 393 3 2 2 2" xfId="29959" xr:uid="{00000000-0005-0000-0000-0000F1740000}"/>
    <cellStyle name="Normal 393 3 2 3" xfId="29960" xr:uid="{00000000-0005-0000-0000-0000F2740000}"/>
    <cellStyle name="Normal 393 3 2 3 2" xfId="29961" xr:uid="{00000000-0005-0000-0000-0000F3740000}"/>
    <cellStyle name="Normal 393 3 2 3 2 2" xfId="29962" xr:uid="{00000000-0005-0000-0000-0000F4740000}"/>
    <cellStyle name="Normal 393 3 2 3 3" xfId="29963" xr:uid="{00000000-0005-0000-0000-0000F5740000}"/>
    <cellStyle name="Normal 393 3 2 4" xfId="29964" xr:uid="{00000000-0005-0000-0000-0000F6740000}"/>
    <cellStyle name="Normal 393 3 3" xfId="29965" xr:uid="{00000000-0005-0000-0000-0000F7740000}"/>
    <cellStyle name="Normal 393 3 3 2" xfId="29966" xr:uid="{00000000-0005-0000-0000-0000F8740000}"/>
    <cellStyle name="Normal 393 3 3 2 2" xfId="29967" xr:uid="{00000000-0005-0000-0000-0000F9740000}"/>
    <cellStyle name="Normal 393 3 3 3" xfId="29968" xr:uid="{00000000-0005-0000-0000-0000FA740000}"/>
    <cellStyle name="Normal 393 3 4" xfId="29969" xr:uid="{00000000-0005-0000-0000-0000FB740000}"/>
    <cellStyle name="Normal 393 3 4 2" xfId="29970" xr:uid="{00000000-0005-0000-0000-0000FC740000}"/>
    <cellStyle name="Normal 393 3 4 2 2" xfId="29971" xr:uid="{00000000-0005-0000-0000-0000FD740000}"/>
    <cellStyle name="Normal 393 3 4 3" xfId="29972" xr:uid="{00000000-0005-0000-0000-0000FE740000}"/>
    <cellStyle name="Normal 393 3 5" xfId="29973" xr:uid="{00000000-0005-0000-0000-0000FF740000}"/>
    <cellStyle name="Normal 393 3 5 2" xfId="29974" xr:uid="{00000000-0005-0000-0000-000000750000}"/>
    <cellStyle name="Normal 393 3 5 2 2" xfId="29975" xr:uid="{00000000-0005-0000-0000-000001750000}"/>
    <cellStyle name="Normal 393 3 5 3" xfId="29976" xr:uid="{00000000-0005-0000-0000-000002750000}"/>
    <cellStyle name="Normal 393 3 6" xfId="29977" xr:uid="{00000000-0005-0000-0000-000003750000}"/>
    <cellStyle name="Normal 393 4" xfId="29978" xr:uid="{00000000-0005-0000-0000-000004750000}"/>
    <cellStyle name="Normal 393 4 2" xfId="29979" xr:uid="{00000000-0005-0000-0000-000005750000}"/>
    <cellStyle name="Normal 393 4 2 2" xfId="29980" xr:uid="{00000000-0005-0000-0000-000006750000}"/>
    <cellStyle name="Normal 393 4 3" xfId="29981" xr:uid="{00000000-0005-0000-0000-000007750000}"/>
    <cellStyle name="Normal 393 5" xfId="29982" xr:uid="{00000000-0005-0000-0000-000008750000}"/>
    <cellStyle name="Normal 393 5 2" xfId="29983" xr:uid="{00000000-0005-0000-0000-000009750000}"/>
    <cellStyle name="Normal 393 5 2 2" xfId="29984" xr:uid="{00000000-0005-0000-0000-00000A750000}"/>
    <cellStyle name="Normal 393 5 3" xfId="29985" xr:uid="{00000000-0005-0000-0000-00000B750000}"/>
    <cellStyle name="Normal 393 6" xfId="29986" xr:uid="{00000000-0005-0000-0000-00000C750000}"/>
    <cellStyle name="Normal 393 6 2" xfId="29987" xr:uid="{00000000-0005-0000-0000-00000D750000}"/>
    <cellStyle name="Normal 393 6 2 2" xfId="29988" xr:uid="{00000000-0005-0000-0000-00000E750000}"/>
    <cellStyle name="Normal 393 6 3" xfId="29989" xr:uid="{00000000-0005-0000-0000-00000F750000}"/>
    <cellStyle name="Normal 393 7" xfId="29990" xr:uid="{00000000-0005-0000-0000-000010750000}"/>
    <cellStyle name="Normal 394" xfId="29991" xr:uid="{00000000-0005-0000-0000-000011750000}"/>
    <cellStyle name="Normal 394 2" xfId="29992" xr:uid="{00000000-0005-0000-0000-000012750000}"/>
    <cellStyle name="Normal 394 2 2" xfId="29993" xr:uid="{00000000-0005-0000-0000-000013750000}"/>
    <cellStyle name="Normal 394 2 2 2" xfId="29994" xr:uid="{00000000-0005-0000-0000-000014750000}"/>
    <cellStyle name="Normal 394 2 3" xfId="29995" xr:uid="{00000000-0005-0000-0000-000015750000}"/>
    <cellStyle name="Normal 394 2 3 2" xfId="29996" xr:uid="{00000000-0005-0000-0000-000016750000}"/>
    <cellStyle name="Normal 394 2 3 2 2" xfId="29997" xr:uid="{00000000-0005-0000-0000-000017750000}"/>
    <cellStyle name="Normal 394 2 3 3" xfId="29998" xr:uid="{00000000-0005-0000-0000-000018750000}"/>
    <cellStyle name="Normal 394 2 4" xfId="29999" xr:uid="{00000000-0005-0000-0000-000019750000}"/>
    <cellStyle name="Normal 394 2 4 2" xfId="30000" xr:uid="{00000000-0005-0000-0000-00001A750000}"/>
    <cellStyle name="Normal 394 2 4 2 2" xfId="30001" xr:uid="{00000000-0005-0000-0000-00001B750000}"/>
    <cellStyle name="Normal 394 2 4 3" xfId="30002" xr:uid="{00000000-0005-0000-0000-00001C750000}"/>
    <cellStyle name="Normal 394 2 5" xfId="30003" xr:uid="{00000000-0005-0000-0000-00001D750000}"/>
    <cellStyle name="Normal 394 3" xfId="30004" xr:uid="{00000000-0005-0000-0000-00001E750000}"/>
    <cellStyle name="Normal 394 3 2" xfId="30005" xr:uid="{00000000-0005-0000-0000-00001F750000}"/>
    <cellStyle name="Normal 394 3 2 2" xfId="30006" xr:uid="{00000000-0005-0000-0000-000020750000}"/>
    <cellStyle name="Normal 394 3 2 2 2" xfId="30007" xr:uid="{00000000-0005-0000-0000-000021750000}"/>
    <cellStyle name="Normal 394 3 2 3" xfId="30008" xr:uid="{00000000-0005-0000-0000-000022750000}"/>
    <cellStyle name="Normal 394 3 2 3 2" xfId="30009" xr:uid="{00000000-0005-0000-0000-000023750000}"/>
    <cellStyle name="Normal 394 3 2 3 2 2" xfId="30010" xr:uid="{00000000-0005-0000-0000-000024750000}"/>
    <cellStyle name="Normal 394 3 2 3 3" xfId="30011" xr:uid="{00000000-0005-0000-0000-000025750000}"/>
    <cellStyle name="Normal 394 3 2 4" xfId="30012" xr:uid="{00000000-0005-0000-0000-000026750000}"/>
    <cellStyle name="Normal 394 3 3" xfId="30013" xr:uid="{00000000-0005-0000-0000-000027750000}"/>
    <cellStyle name="Normal 394 3 3 2" xfId="30014" xr:uid="{00000000-0005-0000-0000-000028750000}"/>
    <cellStyle name="Normal 394 3 3 2 2" xfId="30015" xr:uid="{00000000-0005-0000-0000-000029750000}"/>
    <cellStyle name="Normal 394 3 3 3" xfId="30016" xr:uid="{00000000-0005-0000-0000-00002A750000}"/>
    <cellStyle name="Normal 394 3 4" xfId="30017" xr:uid="{00000000-0005-0000-0000-00002B750000}"/>
    <cellStyle name="Normal 394 3 4 2" xfId="30018" xr:uid="{00000000-0005-0000-0000-00002C750000}"/>
    <cellStyle name="Normal 394 3 4 2 2" xfId="30019" xr:uid="{00000000-0005-0000-0000-00002D750000}"/>
    <cellStyle name="Normal 394 3 4 3" xfId="30020" xr:uid="{00000000-0005-0000-0000-00002E750000}"/>
    <cellStyle name="Normal 394 3 5" xfId="30021" xr:uid="{00000000-0005-0000-0000-00002F750000}"/>
    <cellStyle name="Normal 394 3 5 2" xfId="30022" xr:uid="{00000000-0005-0000-0000-000030750000}"/>
    <cellStyle name="Normal 394 3 5 2 2" xfId="30023" xr:uid="{00000000-0005-0000-0000-000031750000}"/>
    <cellStyle name="Normal 394 3 5 3" xfId="30024" xr:uid="{00000000-0005-0000-0000-000032750000}"/>
    <cellStyle name="Normal 394 3 6" xfId="30025" xr:uid="{00000000-0005-0000-0000-000033750000}"/>
    <cellStyle name="Normal 394 4" xfId="30026" xr:uid="{00000000-0005-0000-0000-000034750000}"/>
    <cellStyle name="Normal 394 4 2" xfId="30027" xr:uid="{00000000-0005-0000-0000-000035750000}"/>
    <cellStyle name="Normal 394 4 2 2" xfId="30028" xr:uid="{00000000-0005-0000-0000-000036750000}"/>
    <cellStyle name="Normal 394 4 3" xfId="30029" xr:uid="{00000000-0005-0000-0000-000037750000}"/>
    <cellStyle name="Normal 394 5" xfId="30030" xr:uid="{00000000-0005-0000-0000-000038750000}"/>
    <cellStyle name="Normal 394 5 2" xfId="30031" xr:uid="{00000000-0005-0000-0000-000039750000}"/>
    <cellStyle name="Normal 394 5 2 2" xfId="30032" xr:uid="{00000000-0005-0000-0000-00003A750000}"/>
    <cellStyle name="Normal 394 5 3" xfId="30033" xr:uid="{00000000-0005-0000-0000-00003B750000}"/>
    <cellStyle name="Normal 394 6" xfId="30034" xr:uid="{00000000-0005-0000-0000-00003C750000}"/>
    <cellStyle name="Normal 394 6 2" xfId="30035" xr:uid="{00000000-0005-0000-0000-00003D750000}"/>
    <cellStyle name="Normal 394 6 2 2" xfId="30036" xr:uid="{00000000-0005-0000-0000-00003E750000}"/>
    <cellStyle name="Normal 394 6 3" xfId="30037" xr:uid="{00000000-0005-0000-0000-00003F750000}"/>
    <cellStyle name="Normal 394 7" xfId="30038" xr:uid="{00000000-0005-0000-0000-000040750000}"/>
    <cellStyle name="Normal 395" xfId="30039" xr:uid="{00000000-0005-0000-0000-000041750000}"/>
    <cellStyle name="Normal 395 2" xfId="30040" xr:uid="{00000000-0005-0000-0000-000042750000}"/>
    <cellStyle name="Normal 395 2 2" xfId="30041" xr:uid="{00000000-0005-0000-0000-000043750000}"/>
    <cellStyle name="Normal 395 2 2 2" xfId="30042" xr:uid="{00000000-0005-0000-0000-000044750000}"/>
    <cellStyle name="Normal 395 2 3" xfId="30043" xr:uid="{00000000-0005-0000-0000-000045750000}"/>
    <cellStyle name="Normal 395 2 3 2" xfId="30044" xr:uid="{00000000-0005-0000-0000-000046750000}"/>
    <cellStyle name="Normal 395 2 3 2 2" xfId="30045" xr:uid="{00000000-0005-0000-0000-000047750000}"/>
    <cellStyle name="Normal 395 2 3 3" xfId="30046" xr:uid="{00000000-0005-0000-0000-000048750000}"/>
    <cellStyle name="Normal 395 2 4" xfId="30047" xr:uid="{00000000-0005-0000-0000-000049750000}"/>
    <cellStyle name="Normal 395 2 4 2" xfId="30048" xr:uid="{00000000-0005-0000-0000-00004A750000}"/>
    <cellStyle name="Normal 395 2 4 2 2" xfId="30049" xr:uid="{00000000-0005-0000-0000-00004B750000}"/>
    <cellStyle name="Normal 395 2 4 3" xfId="30050" xr:uid="{00000000-0005-0000-0000-00004C750000}"/>
    <cellStyle name="Normal 395 2 5" xfId="30051" xr:uid="{00000000-0005-0000-0000-00004D750000}"/>
    <cellStyle name="Normal 395 3" xfId="30052" xr:uid="{00000000-0005-0000-0000-00004E750000}"/>
    <cellStyle name="Normal 395 3 2" xfId="30053" xr:uid="{00000000-0005-0000-0000-00004F750000}"/>
    <cellStyle name="Normal 395 3 2 2" xfId="30054" xr:uid="{00000000-0005-0000-0000-000050750000}"/>
    <cellStyle name="Normal 395 3 2 2 2" xfId="30055" xr:uid="{00000000-0005-0000-0000-000051750000}"/>
    <cellStyle name="Normal 395 3 2 3" xfId="30056" xr:uid="{00000000-0005-0000-0000-000052750000}"/>
    <cellStyle name="Normal 395 3 2 3 2" xfId="30057" xr:uid="{00000000-0005-0000-0000-000053750000}"/>
    <cellStyle name="Normal 395 3 2 3 2 2" xfId="30058" xr:uid="{00000000-0005-0000-0000-000054750000}"/>
    <cellStyle name="Normal 395 3 2 3 3" xfId="30059" xr:uid="{00000000-0005-0000-0000-000055750000}"/>
    <cellStyle name="Normal 395 3 2 4" xfId="30060" xr:uid="{00000000-0005-0000-0000-000056750000}"/>
    <cellStyle name="Normal 395 3 3" xfId="30061" xr:uid="{00000000-0005-0000-0000-000057750000}"/>
    <cellStyle name="Normal 395 3 3 2" xfId="30062" xr:uid="{00000000-0005-0000-0000-000058750000}"/>
    <cellStyle name="Normal 395 3 3 2 2" xfId="30063" xr:uid="{00000000-0005-0000-0000-000059750000}"/>
    <cellStyle name="Normal 395 3 3 3" xfId="30064" xr:uid="{00000000-0005-0000-0000-00005A750000}"/>
    <cellStyle name="Normal 395 3 4" xfId="30065" xr:uid="{00000000-0005-0000-0000-00005B750000}"/>
    <cellStyle name="Normal 395 3 4 2" xfId="30066" xr:uid="{00000000-0005-0000-0000-00005C750000}"/>
    <cellStyle name="Normal 395 3 4 2 2" xfId="30067" xr:uid="{00000000-0005-0000-0000-00005D750000}"/>
    <cellStyle name="Normal 395 3 4 3" xfId="30068" xr:uid="{00000000-0005-0000-0000-00005E750000}"/>
    <cellStyle name="Normal 395 3 5" xfId="30069" xr:uid="{00000000-0005-0000-0000-00005F750000}"/>
    <cellStyle name="Normal 395 3 5 2" xfId="30070" xr:uid="{00000000-0005-0000-0000-000060750000}"/>
    <cellStyle name="Normal 395 3 5 2 2" xfId="30071" xr:uid="{00000000-0005-0000-0000-000061750000}"/>
    <cellStyle name="Normal 395 3 5 3" xfId="30072" xr:uid="{00000000-0005-0000-0000-000062750000}"/>
    <cellStyle name="Normal 395 3 6" xfId="30073" xr:uid="{00000000-0005-0000-0000-000063750000}"/>
    <cellStyle name="Normal 395 4" xfId="30074" xr:uid="{00000000-0005-0000-0000-000064750000}"/>
    <cellStyle name="Normal 395 4 2" xfId="30075" xr:uid="{00000000-0005-0000-0000-000065750000}"/>
    <cellStyle name="Normal 395 4 2 2" xfId="30076" xr:uid="{00000000-0005-0000-0000-000066750000}"/>
    <cellStyle name="Normal 395 4 3" xfId="30077" xr:uid="{00000000-0005-0000-0000-000067750000}"/>
    <cellStyle name="Normal 395 5" xfId="30078" xr:uid="{00000000-0005-0000-0000-000068750000}"/>
    <cellStyle name="Normal 395 5 2" xfId="30079" xr:uid="{00000000-0005-0000-0000-000069750000}"/>
    <cellStyle name="Normal 395 5 2 2" xfId="30080" xr:uid="{00000000-0005-0000-0000-00006A750000}"/>
    <cellStyle name="Normal 395 5 3" xfId="30081" xr:uid="{00000000-0005-0000-0000-00006B750000}"/>
    <cellStyle name="Normal 395 6" xfId="30082" xr:uid="{00000000-0005-0000-0000-00006C750000}"/>
    <cellStyle name="Normal 395 6 2" xfId="30083" xr:uid="{00000000-0005-0000-0000-00006D750000}"/>
    <cellStyle name="Normal 395 6 2 2" xfId="30084" xr:uid="{00000000-0005-0000-0000-00006E750000}"/>
    <cellStyle name="Normal 395 6 3" xfId="30085" xr:uid="{00000000-0005-0000-0000-00006F750000}"/>
    <cellStyle name="Normal 395 7" xfId="30086" xr:uid="{00000000-0005-0000-0000-000070750000}"/>
    <cellStyle name="Normal 396" xfId="30087" xr:uid="{00000000-0005-0000-0000-000071750000}"/>
    <cellStyle name="Normal 396 2" xfId="30088" xr:uid="{00000000-0005-0000-0000-000072750000}"/>
    <cellStyle name="Normal 396 2 2" xfId="30089" xr:uid="{00000000-0005-0000-0000-000073750000}"/>
    <cellStyle name="Normal 396 2 2 2" xfId="30090" xr:uid="{00000000-0005-0000-0000-000074750000}"/>
    <cellStyle name="Normal 396 2 3" xfId="30091" xr:uid="{00000000-0005-0000-0000-000075750000}"/>
    <cellStyle name="Normal 396 2 3 2" xfId="30092" xr:uid="{00000000-0005-0000-0000-000076750000}"/>
    <cellStyle name="Normal 396 2 3 2 2" xfId="30093" xr:uid="{00000000-0005-0000-0000-000077750000}"/>
    <cellStyle name="Normal 396 2 3 3" xfId="30094" xr:uid="{00000000-0005-0000-0000-000078750000}"/>
    <cellStyle name="Normal 396 2 4" xfId="30095" xr:uid="{00000000-0005-0000-0000-000079750000}"/>
    <cellStyle name="Normal 396 2 4 2" xfId="30096" xr:uid="{00000000-0005-0000-0000-00007A750000}"/>
    <cellStyle name="Normal 396 2 4 2 2" xfId="30097" xr:uid="{00000000-0005-0000-0000-00007B750000}"/>
    <cellStyle name="Normal 396 2 4 3" xfId="30098" xr:uid="{00000000-0005-0000-0000-00007C750000}"/>
    <cellStyle name="Normal 396 2 5" xfId="30099" xr:uid="{00000000-0005-0000-0000-00007D750000}"/>
    <cellStyle name="Normal 396 3" xfId="30100" xr:uid="{00000000-0005-0000-0000-00007E750000}"/>
    <cellStyle name="Normal 396 3 2" xfId="30101" xr:uid="{00000000-0005-0000-0000-00007F750000}"/>
    <cellStyle name="Normal 396 3 2 2" xfId="30102" xr:uid="{00000000-0005-0000-0000-000080750000}"/>
    <cellStyle name="Normal 396 3 2 2 2" xfId="30103" xr:uid="{00000000-0005-0000-0000-000081750000}"/>
    <cellStyle name="Normal 396 3 2 3" xfId="30104" xr:uid="{00000000-0005-0000-0000-000082750000}"/>
    <cellStyle name="Normal 396 3 2 3 2" xfId="30105" xr:uid="{00000000-0005-0000-0000-000083750000}"/>
    <cellStyle name="Normal 396 3 2 3 2 2" xfId="30106" xr:uid="{00000000-0005-0000-0000-000084750000}"/>
    <cellStyle name="Normal 396 3 2 3 3" xfId="30107" xr:uid="{00000000-0005-0000-0000-000085750000}"/>
    <cellStyle name="Normal 396 3 2 4" xfId="30108" xr:uid="{00000000-0005-0000-0000-000086750000}"/>
    <cellStyle name="Normal 396 3 3" xfId="30109" xr:uid="{00000000-0005-0000-0000-000087750000}"/>
    <cellStyle name="Normal 396 3 3 2" xfId="30110" xr:uid="{00000000-0005-0000-0000-000088750000}"/>
    <cellStyle name="Normal 396 3 3 2 2" xfId="30111" xr:uid="{00000000-0005-0000-0000-000089750000}"/>
    <cellStyle name="Normal 396 3 3 3" xfId="30112" xr:uid="{00000000-0005-0000-0000-00008A750000}"/>
    <cellStyle name="Normal 396 3 4" xfId="30113" xr:uid="{00000000-0005-0000-0000-00008B750000}"/>
    <cellStyle name="Normal 396 3 4 2" xfId="30114" xr:uid="{00000000-0005-0000-0000-00008C750000}"/>
    <cellStyle name="Normal 396 3 4 2 2" xfId="30115" xr:uid="{00000000-0005-0000-0000-00008D750000}"/>
    <cellStyle name="Normal 396 3 4 3" xfId="30116" xr:uid="{00000000-0005-0000-0000-00008E750000}"/>
    <cellStyle name="Normal 396 3 5" xfId="30117" xr:uid="{00000000-0005-0000-0000-00008F750000}"/>
    <cellStyle name="Normal 396 3 5 2" xfId="30118" xr:uid="{00000000-0005-0000-0000-000090750000}"/>
    <cellStyle name="Normal 396 3 5 2 2" xfId="30119" xr:uid="{00000000-0005-0000-0000-000091750000}"/>
    <cellStyle name="Normal 396 3 5 3" xfId="30120" xr:uid="{00000000-0005-0000-0000-000092750000}"/>
    <cellStyle name="Normal 396 3 6" xfId="30121" xr:uid="{00000000-0005-0000-0000-000093750000}"/>
    <cellStyle name="Normal 396 4" xfId="30122" xr:uid="{00000000-0005-0000-0000-000094750000}"/>
    <cellStyle name="Normal 396 4 2" xfId="30123" xr:uid="{00000000-0005-0000-0000-000095750000}"/>
    <cellStyle name="Normal 396 4 2 2" xfId="30124" xr:uid="{00000000-0005-0000-0000-000096750000}"/>
    <cellStyle name="Normal 396 4 3" xfId="30125" xr:uid="{00000000-0005-0000-0000-000097750000}"/>
    <cellStyle name="Normal 396 5" xfId="30126" xr:uid="{00000000-0005-0000-0000-000098750000}"/>
    <cellStyle name="Normal 396 5 2" xfId="30127" xr:uid="{00000000-0005-0000-0000-000099750000}"/>
    <cellStyle name="Normal 396 5 2 2" xfId="30128" xr:uid="{00000000-0005-0000-0000-00009A750000}"/>
    <cellStyle name="Normal 396 5 3" xfId="30129" xr:uid="{00000000-0005-0000-0000-00009B750000}"/>
    <cellStyle name="Normal 396 6" xfId="30130" xr:uid="{00000000-0005-0000-0000-00009C750000}"/>
    <cellStyle name="Normal 396 6 2" xfId="30131" xr:uid="{00000000-0005-0000-0000-00009D750000}"/>
    <cellStyle name="Normal 396 6 2 2" xfId="30132" xr:uid="{00000000-0005-0000-0000-00009E750000}"/>
    <cellStyle name="Normal 396 6 3" xfId="30133" xr:uid="{00000000-0005-0000-0000-00009F750000}"/>
    <cellStyle name="Normal 396 7" xfId="30134" xr:uid="{00000000-0005-0000-0000-0000A0750000}"/>
    <cellStyle name="Normal 397" xfId="30135" xr:uid="{00000000-0005-0000-0000-0000A1750000}"/>
    <cellStyle name="Normal 397 2" xfId="30136" xr:uid="{00000000-0005-0000-0000-0000A2750000}"/>
    <cellStyle name="Normal 397 2 2" xfId="30137" xr:uid="{00000000-0005-0000-0000-0000A3750000}"/>
    <cellStyle name="Normal 397 2 2 2" xfId="30138" xr:uid="{00000000-0005-0000-0000-0000A4750000}"/>
    <cellStyle name="Normal 397 2 3" xfId="30139" xr:uid="{00000000-0005-0000-0000-0000A5750000}"/>
    <cellStyle name="Normal 397 2 3 2" xfId="30140" xr:uid="{00000000-0005-0000-0000-0000A6750000}"/>
    <cellStyle name="Normal 397 2 3 2 2" xfId="30141" xr:uid="{00000000-0005-0000-0000-0000A7750000}"/>
    <cellStyle name="Normal 397 2 3 3" xfId="30142" xr:uid="{00000000-0005-0000-0000-0000A8750000}"/>
    <cellStyle name="Normal 397 2 4" xfId="30143" xr:uid="{00000000-0005-0000-0000-0000A9750000}"/>
    <cellStyle name="Normal 397 2 4 2" xfId="30144" xr:uid="{00000000-0005-0000-0000-0000AA750000}"/>
    <cellStyle name="Normal 397 2 4 2 2" xfId="30145" xr:uid="{00000000-0005-0000-0000-0000AB750000}"/>
    <cellStyle name="Normal 397 2 4 3" xfId="30146" xr:uid="{00000000-0005-0000-0000-0000AC750000}"/>
    <cellStyle name="Normal 397 2 5" xfId="30147" xr:uid="{00000000-0005-0000-0000-0000AD750000}"/>
    <cellStyle name="Normal 397 3" xfId="30148" xr:uid="{00000000-0005-0000-0000-0000AE750000}"/>
    <cellStyle name="Normal 397 3 2" xfId="30149" xr:uid="{00000000-0005-0000-0000-0000AF750000}"/>
    <cellStyle name="Normal 397 3 2 2" xfId="30150" xr:uid="{00000000-0005-0000-0000-0000B0750000}"/>
    <cellStyle name="Normal 397 3 2 2 2" xfId="30151" xr:uid="{00000000-0005-0000-0000-0000B1750000}"/>
    <cellStyle name="Normal 397 3 2 3" xfId="30152" xr:uid="{00000000-0005-0000-0000-0000B2750000}"/>
    <cellStyle name="Normal 397 3 2 3 2" xfId="30153" xr:uid="{00000000-0005-0000-0000-0000B3750000}"/>
    <cellStyle name="Normal 397 3 2 3 2 2" xfId="30154" xr:uid="{00000000-0005-0000-0000-0000B4750000}"/>
    <cellStyle name="Normal 397 3 2 3 3" xfId="30155" xr:uid="{00000000-0005-0000-0000-0000B5750000}"/>
    <cellStyle name="Normal 397 3 2 4" xfId="30156" xr:uid="{00000000-0005-0000-0000-0000B6750000}"/>
    <cellStyle name="Normal 397 3 3" xfId="30157" xr:uid="{00000000-0005-0000-0000-0000B7750000}"/>
    <cellStyle name="Normal 397 3 3 2" xfId="30158" xr:uid="{00000000-0005-0000-0000-0000B8750000}"/>
    <cellStyle name="Normal 397 3 3 2 2" xfId="30159" xr:uid="{00000000-0005-0000-0000-0000B9750000}"/>
    <cellStyle name="Normal 397 3 3 3" xfId="30160" xr:uid="{00000000-0005-0000-0000-0000BA750000}"/>
    <cellStyle name="Normal 397 3 4" xfId="30161" xr:uid="{00000000-0005-0000-0000-0000BB750000}"/>
    <cellStyle name="Normal 397 3 4 2" xfId="30162" xr:uid="{00000000-0005-0000-0000-0000BC750000}"/>
    <cellStyle name="Normal 397 3 4 2 2" xfId="30163" xr:uid="{00000000-0005-0000-0000-0000BD750000}"/>
    <cellStyle name="Normal 397 3 4 3" xfId="30164" xr:uid="{00000000-0005-0000-0000-0000BE750000}"/>
    <cellStyle name="Normal 397 3 5" xfId="30165" xr:uid="{00000000-0005-0000-0000-0000BF750000}"/>
    <cellStyle name="Normal 397 3 5 2" xfId="30166" xr:uid="{00000000-0005-0000-0000-0000C0750000}"/>
    <cellStyle name="Normal 397 3 5 2 2" xfId="30167" xr:uid="{00000000-0005-0000-0000-0000C1750000}"/>
    <cellStyle name="Normal 397 3 5 3" xfId="30168" xr:uid="{00000000-0005-0000-0000-0000C2750000}"/>
    <cellStyle name="Normal 397 3 6" xfId="30169" xr:uid="{00000000-0005-0000-0000-0000C3750000}"/>
    <cellStyle name="Normal 397 4" xfId="30170" xr:uid="{00000000-0005-0000-0000-0000C4750000}"/>
    <cellStyle name="Normal 397 4 2" xfId="30171" xr:uid="{00000000-0005-0000-0000-0000C5750000}"/>
    <cellStyle name="Normal 397 4 2 2" xfId="30172" xr:uid="{00000000-0005-0000-0000-0000C6750000}"/>
    <cellStyle name="Normal 397 4 3" xfId="30173" xr:uid="{00000000-0005-0000-0000-0000C7750000}"/>
    <cellStyle name="Normal 397 5" xfId="30174" xr:uid="{00000000-0005-0000-0000-0000C8750000}"/>
    <cellStyle name="Normal 397 5 2" xfId="30175" xr:uid="{00000000-0005-0000-0000-0000C9750000}"/>
    <cellStyle name="Normal 397 5 2 2" xfId="30176" xr:uid="{00000000-0005-0000-0000-0000CA750000}"/>
    <cellStyle name="Normal 397 5 3" xfId="30177" xr:uid="{00000000-0005-0000-0000-0000CB750000}"/>
    <cellStyle name="Normal 397 6" xfId="30178" xr:uid="{00000000-0005-0000-0000-0000CC750000}"/>
    <cellStyle name="Normal 397 6 2" xfId="30179" xr:uid="{00000000-0005-0000-0000-0000CD750000}"/>
    <cellStyle name="Normal 397 6 2 2" xfId="30180" xr:uid="{00000000-0005-0000-0000-0000CE750000}"/>
    <cellStyle name="Normal 397 6 3" xfId="30181" xr:uid="{00000000-0005-0000-0000-0000CF750000}"/>
    <cellStyle name="Normal 397 7" xfId="30182" xr:uid="{00000000-0005-0000-0000-0000D0750000}"/>
    <cellStyle name="Normal 398" xfId="30183" xr:uid="{00000000-0005-0000-0000-0000D1750000}"/>
    <cellStyle name="Normal 398 2" xfId="30184" xr:uid="{00000000-0005-0000-0000-0000D2750000}"/>
    <cellStyle name="Normal 398 2 2" xfId="30185" xr:uid="{00000000-0005-0000-0000-0000D3750000}"/>
    <cellStyle name="Normal 398 2 2 2" xfId="30186" xr:uid="{00000000-0005-0000-0000-0000D4750000}"/>
    <cellStyle name="Normal 398 2 3" xfId="30187" xr:uid="{00000000-0005-0000-0000-0000D5750000}"/>
    <cellStyle name="Normal 398 2 3 2" xfId="30188" xr:uid="{00000000-0005-0000-0000-0000D6750000}"/>
    <cellStyle name="Normal 398 2 3 2 2" xfId="30189" xr:uid="{00000000-0005-0000-0000-0000D7750000}"/>
    <cellStyle name="Normal 398 2 3 3" xfId="30190" xr:uid="{00000000-0005-0000-0000-0000D8750000}"/>
    <cellStyle name="Normal 398 2 4" xfId="30191" xr:uid="{00000000-0005-0000-0000-0000D9750000}"/>
    <cellStyle name="Normal 398 2 4 2" xfId="30192" xr:uid="{00000000-0005-0000-0000-0000DA750000}"/>
    <cellStyle name="Normal 398 2 4 2 2" xfId="30193" xr:uid="{00000000-0005-0000-0000-0000DB750000}"/>
    <cellStyle name="Normal 398 2 4 3" xfId="30194" xr:uid="{00000000-0005-0000-0000-0000DC750000}"/>
    <cellStyle name="Normal 398 2 5" xfId="30195" xr:uid="{00000000-0005-0000-0000-0000DD750000}"/>
    <cellStyle name="Normal 398 3" xfId="30196" xr:uid="{00000000-0005-0000-0000-0000DE750000}"/>
    <cellStyle name="Normal 398 3 2" xfId="30197" xr:uid="{00000000-0005-0000-0000-0000DF750000}"/>
    <cellStyle name="Normal 398 3 2 2" xfId="30198" xr:uid="{00000000-0005-0000-0000-0000E0750000}"/>
    <cellStyle name="Normal 398 3 2 2 2" xfId="30199" xr:uid="{00000000-0005-0000-0000-0000E1750000}"/>
    <cellStyle name="Normal 398 3 2 3" xfId="30200" xr:uid="{00000000-0005-0000-0000-0000E2750000}"/>
    <cellStyle name="Normal 398 3 2 3 2" xfId="30201" xr:uid="{00000000-0005-0000-0000-0000E3750000}"/>
    <cellStyle name="Normal 398 3 2 3 2 2" xfId="30202" xr:uid="{00000000-0005-0000-0000-0000E4750000}"/>
    <cellStyle name="Normal 398 3 2 3 3" xfId="30203" xr:uid="{00000000-0005-0000-0000-0000E5750000}"/>
    <cellStyle name="Normal 398 3 2 4" xfId="30204" xr:uid="{00000000-0005-0000-0000-0000E6750000}"/>
    <cellStyle name="Normal 398 3 3" xfId="30205" xr:uid="{00000000-0005-0000-0000-0000E7750000}"/>
    <cellStyle name="Normal 398 3 3 2" xfId="30206" xr:uid="{00000000-0005-0000-0000-0000E8750000}"/>
    <cellStyle name="Normal 398 3 3 2 2" xfId="30207" xr:uid="{00000000-0005-0000-0000-0000E9750000}"/>
    <cellStyle name="Normal 398 3 3 3" xfId="30208" xr:uid="{00000000-0005-0000-0000-0000EA750000}"/>
    <cellStyle name="Normal 398 3 4" xfId="30209" xr:uid="{00000000-0005-0000-0000-0000EB750000}"/>
    <cellStyle name="Normal 398 3 4 2" xfId="30210" xr:uid="{00000000-0005-0000-0000-0000EC750000}"/>
    <cellStyle name="Normal 398 3 4 2 2" xfId="30211" xr:uid="{00000000-0005-0000-0000-0000ED750000}"/>
    <cellStyle name="Normal 398 3 4 3" xfId="30212" xr:uid="{00000000-0005-0000-0000-0000EE750000}"/>
    <cellStyle name="Normal 398 3 5" xfId="30213" xr:uid="{00000000-0005-0000-0000-0000EF750000}"/>
    <cellStyle name="Normal 398 3 5 2" xfId="30214" xr:uid="{00000000-0005-0000-0000-0000F0750000}"/>
    <cellStyle name="Normal 398 3 5 2 2" xfId="30215" xr:uid="{00000000-0005-0000-0000-0000F1750000}"/>
    <cellStyle name="Normal 398 3 5 3" xfId="30216" xr:uid="{00000000-0005-0000-0000-0000F2750000}"/>
    <cellStyle name="Normal 398 3 6" xfId="30217" xr:uid="{00000000-0005-0000-0000-0000F3750000}"/>
    <cellStyle name="Normal 398 4" xfId="30218" xr:uid="{00000000-0005-0000-0000-0000F4750000}"/>
    <cellStyle name="Normal 398 4 2" xfId="30219" xr:uid="{00000000-0005-0000-0000-0000F5750000}"/>
    <cellStyle name="Normal 398 4 2 2" xfId="30220" xr:uid="{00000000-0005-0000-0000-0000F6750000}"/>
    <cellStyle name="Normal 398 4 3" xfId="30221" xr:uid="{00000000-0005-0000-0000-0000F7750000}"/>
    <cellStyle name="Normal 398 5" xfId="30222" xr:uid="{00000000-0005-0000-0000-0000F8750000}"/>
    <cellStyle name="Normal 398 5 2" xfId="30223" xr:uid="{00000000-0005-0000-0000-0000F9750000}"/>
    <cellStyle name="Normal 398 5 2 2" xfId="30224" xr:uid="{00000000-0005-0000-0000-0000FA750000}"/>
    <cellStyle name="Normal 398 5 3" xfId="30225" xr:uid="{00000000-0005-0000-0000-0000FB750000}"/>
    <cellStyle name="Normal 398 6" xfId="30226" xr:uid="{00000000-0005-0000-0000-0000FC750000}"/>
    <cellStyle name="Normal 398 6 2" xfId="30227" xr:uid="{00000000-0005-0000-0000-0000FD750000}"/>
    <cellStyle name="Normal 398 6 2 2" xfId="30228" xr:uid="{00000000-0005-0000-0000-0000FE750000}"/>
    <cellStyle name="Normal 398 6 3" xfId="30229" xr:uid="{00000000-0005-0000-0000-0000FF750000}"/>
    <cellStyle name="Normal 398 7" xfId="30230" xr:uid="{00000000-0005-0000-0000-000000760000}"/>
    <cellStyle name="Normal 399" xfId="30231" xr:uid="{00000000-0005-0000-0000-000001760000}"/>
    <cellStyle name="Normal 399 2" xfId="30232" xr:uid="{00000000-0005-0000-0000-000002760000}"/>
    <cellStyle name="Normal 399 2 2" xfId="30233" xr:uid="{00000000-0005-0000-0000-000003760000}"/>
    <cellStyle name="Normal 399 2 2 2" xfId="30234" xr:uid="{00000000-0005-0000-0000-000004760000}"/>
    <cellStyle name="Normal 399 2 3" xfId="30235" xr:uid="{00000000-0005-0000-0000-000005760000}"/>
    <cellStyle name="Normal 399 2 3 2" xfId="30236" xr:uid="{00000000-0005-0000-0000-000006760000}"/>
    <cellStyle name="Normal 399 2 3 2 2" xfId="30237" xr:uid="{00000000-0005-0000-0000-000007760000}"/>
    <cellStyle name="Normal 399 2 3 3" xfId="30238" xr:uid="{00000000-0005-0000-0000-000008760000}"/>
    <cellStyle name="Normal 399 2 4" xfId="30239" xr:uid="{00000000-0005-0000-0000-000009760000}"/>
    <cellStyle name="Normal 399 2 4 2" xfId="30240" xr:uid="{00000000-0005-0000-0000-00000A760000}"/>
    <cellStyle name="Normal 399 2 4 2 2" xfId="30241" xr:uid="{00000000-0005-0000-0000-00000B760000}"/>
    <cellStyle name="Normal 399 2 4 3" xfId="30242" xr:uid="{00000000-0005-0000-0000-00000C760000}"/>
    <cellStyle name="Normal 399 2 5" xfId="30243" xr:uid="{00000000-0005-0000-0000-00000D760000}"/>
    <cellStyle name="Normal 399 3" xfId="30244" xr:uid="{00000000-0005-0000-0000-00000E760000}"/>
    <cellStyle name="Normal 399 3 2" xfId="30245" xr:uid="{00000000-0005-0000-0000-00000F760000}"/>
    <cellStyle name="Normal 399 3 2 2" xfId="30246" xr:uid="{00000000-0005-0000-0000-000010760000}"/>
    <cellStyle name="Normal 399 3 2 2 2" xfId="30247" xr:uid="{00000000-0005-0000-0000-000011760000}"/>
    <cellStyle name="Normal 399 3 2 3" xfId="30248" xr:uid="{00000000-0005-0000-0000-000012760000}"/>
    <cellStyle name="Normal 399 3 2 3 2" xfId="30249" xr:uid="{00000000-0005-0000-0000-000013760000}"/>
    <cellStyle name="Normal 399 3 2 3 2 2" xfId="30250" xr:uid="{00000000-0005-0000-0000-000014760000}"/>
    <cellStyle name="Normal 399 3 2 3 3" xfId="30251" xr:uid="{00000000-0005-0000-0000-000015760000}"/>
    <cellStyle name="Normal 399 3 2 4" xfId="30252" xr:uid="{00000000-0005-0000-0000-000016760000}"/>
    <cellStyle name="Normal 399 3 3" xfId="30253" xr:uid="{00000000-0005-0000-0000-000017760000}"/>
    <cellStyle name="Normal 399 3 3 2" xfId="30254" xr:uid="{00000000-0005-0000-0000-000018760000}"/>
    <cellStyle name="Normal 399 3 3 2 2" xfId="30255" xr:uid="{00000000-0005-0000-0000-000019760000}"/>
    <cellStyle name="Normal 399 3 3 3" xfId="30256" xr:uid="{00000000-0005-0000-0000-00001A760000}"/>
    <cellStyle name="Normal 399 3 4" xfId="30257" xr:uid="{00000000-0005-0000-0000-00001B760000}"/>
    <cellStyle name="Normal 399 3 4 2" xfId="30258" xr:uid="{00000000-0005-0000-0000-00001C760000}"/>
    <cellStyle name="Normal 399 3 4 2 2" xfId="30259" xr:uid="{00000000-0005-0000-0000-00001D760000}"/>
    <cellStyle name="Normal 399 3 4 3" xfId="30260" xr:uid="{00000000-0005-0000-0000-00001E760000}"/>
    <cellStyle name="Normal 399 3 5" xfId="30261" xr:uid="{00000000-0005-0000-0000-00001F760000}"/>
    <cellStyle name="Normal 399 3 5 2" xfId="30262" xr:uid="{00000000-0005-0000-0000-000020760000}"/>
    <cellStyle name="Normal 399 3 5 2 2" xfId="30263" xr:uid="{00000000-0005-0000-0000-000021760000}"/>
    <cellStyle name="Normal 399 3 5 3" xfId="30264" xr:uid="{00000000-0005-0000-0000-000022760000}"/>
    <cellStyle name="Normal 399 3 6" xfId="30265" xr:uid="{00000000-0005-0000-0000-000023760000}"/>
    <cellStyle name="Normal 399 4" xfId="30266" xr:uid="{00000000-0005-0000-0000-000024760000}"/>
    <cellStyle name="Normal 399 4 2" xfId="30267" xr:uid="{00000000-0005-0000-0000-000025760000}"/>
    <cellStyle name="Normal 399 4 2 2" xfId="30268" xr:uid="{00000000-0005-0000-0000-000026760000}"/>
    <cellStyle name="Normal 399 4 3" xfId="30269" xr:uid="{00000000-0005-0000-0000-000027760000}"/>
    <cellStyle name="Normal 399 5" xfId="30270" xr:uid="{00000000-0005-0000-0000-000028760000}"/>
    <cellStyle name="Normal 399 5 2" xfId="30271" xr:uid="{00000000-0005-0000-0000-000029760000}"/>
    <cellStyle name="Normal 399 5 2 2" xfId="30272" xr:uid="{00000000-0005-0000-0000-00002A760000}"/>
    <cellStyle name="Normal 399 5 3" xfId="30273" xr:uid="{00000000-0005-0000-0000-00002B760000}"/>
    <cellStyle name="Normal 399 6" xfId="30274" xr:uid="{00000000-0005-0000-0000-00002C760000}"/>
    <cellStyle name="Normal 399 6 2" xfId="30275" xr:uid="{00000000-0005-0000-0000-00002D760000}"/>
    <cellStyle name="Normal 399 6 2 2" xfId="30276" xr:uid="{00000000-0005-0000-0000-00002E760000}"/>
    <cellStyle name="Normal 399 6 3" xfId="30277" xr:uid="{00000000-0005-0000-0000-00002F760000}"/>
    <cellStyle name="Normal 399 7" xfId="30278" xr:uid="{00000000-0005-0000-0000-000030760000}"/>
    <cellStyle name="Normal 4" xfId="5" xr:uid="{00000000-0005-0000-0000-000031760000}"/>
    <cellStyle name="Normal 4 10" xfId="30280" xr:uid="{00000000-0005-0000-0000-000032760000}"/>
    <cellStyle name="Normal 4 10 2" xfId="30281" xr:uid="{00000000-0005-0000-0000-000033760000}"/>
    <cellStyle name="Normal 4 11" xfId="30282" xr:uid="{00000000-0005-0000-0000-000034760000}"/>
    <cellStyle name="Normal 4 12" xfId="30283" xr:uid="{00000000-0005-0000-0000-000035760000}"/>
    <cellStyle name="Normal 4 13" xfId="30279" xr:uid="{00000000-0005-0000-0000-000036760000}"/>
    <cellStyle name="Normal 4 2" xfId="30284" xr:uid="{00000000-0005-0000-0000-000037760000}"/>
    <cellStyle name="Normal 4 2 2" xfId="30285" xr:uid="{00000000-0005-0000-0000-000038760000}"/>
    <cellStyle name="Normal 4 2 2 2" xfId="30286" xr:uid="{00000000-0005-0000-0000-000039760000}"/>
    <cellStyle name="Normal 4 2 2 2 2" xfId="30287" xr:uid="{00000000-0005-0000-0000-00003A760000}"/>
    <cellStyle name="Normal 4 2 2 3" xfId="30288" xr:uid="{00000000-0005-0000-0000-00003B760000}"/>
    <cellStyle name="Normal 4 2 2 3 2" xfId="30289" xr:uid="{00000000-0005-0000-0000-00003C760000}"/>
    <cellStyle name="Normal 4 2 2 3 2 2" xfId="30290" xr:uid="{00000000-0005-0000-0000-00003D760000}"/>
    <cellStyle name="Normal 4 2 2 3 3" xfId="30291" xr:uid="{00000000-0005-0000-0000-00003E760000}"/>
    <cellStyle name="Normal 4 2 2 4" xfId="30292" xr:uid="{00000000-0005-0000-0000-00003F760000}"/>
    <cellStyle name="Normal 4 2 2 4 2" xfId="30293" xr:uid="{00000000-0005-0000-0000-000040760000}"/>
    <cellStyle name="Normal 4 2 2 4 2 2" xfId="30294" xr:uid="{00000000-0005-0000-0000-000041760000}"/>
    <cellStyle name="Normal 4 2 2 4 3" xfId="30295" xr:uid="{00000000-0005-0000-0000-000042760000}"/>
    <cellStyle name="Normal 4 2 2 5" xfId="30296" xr:uid="{00000000-0005-0000-0000-000043760000}"/>
    <cellStyle name="Normal 4 2 3" xfId="30297" xr:uid="{00000000-0005-0000-0000-000044760000}"/>
    <cellStyle name="Normal 4 2 3 2" xfId="30298" xr:uid="{00000000-0005-0000-0000-000045760000}"/>
    <cellStyle name="Normal 4 2 3 2 2" xfId="30299" xr:uid="{00000000-0005-0000-0000-000046760000}"/>
    <cellStyle name="Normal 4 2 3 2 2 2" xfId="30300" xr:uid="{00000000-0005-0000-0000-000047760000}"/>
    <cellStyle name="Normal 4 2 3 2 3" xfId="30301" xr:uid="{00000000-0005-0000-0000-000048760000}"/>
    <cellStyle name="Normal 4 2 3 2 3 2" xfId="30302" xr:uid="{00000000-0005-0000-0000-000049760000}"/>
    <cellStyle name="Normal 4 2 3 2 3 2 2" xfId="30303" xr:uid="{00000000-0005-0000-0000-00004A760000}"/>
    <cellStyle name="Normal 4 2 3 2 3 3" xfId="30304" xr:uid="{00000000-0005-0000-0000-00004B760000}"/>
    <cellStyle name="Normal 4 2 3 2 4" xfId="30305" xr:uid="{00000000-0005-0000-0000-00004C760000}"/>
    <cellStyle name="Normal 4 2 3 3" xfId="30306" xr:uid="{00000000-0005-0000-0000-00004D760000}"/>
    <cellStyle name="Normal 4 2 3 3 2" xfId="30307" xr:uid="{00000000-0005-0000-0000-00004E760000}"/>
    <cellStyle name="Normal 4 2 3 3 2 2" xfId="30308" xr:uid="{00000000-0005-0000-0000-00004F760000}"/>
    <cellStyle name="Normal 4 2 3 3 3" xfId="30309" xr:uid="{00000000-0005-0000-0000-000050760000}"/>
    <cellStyle name="Normal 4 2 3 4" xfId="30310" xr:uid="{00000000-0005-0000-0000-000051760000}"/>
    <cellStyle name="Normal 4 2 3 4 2" xfId="30311" xr:uid="{00000000-0005-0000-0000-000052760000}"/>
    <cellStyle name="Normal 4 2 3 4 2 2" xfId="30312" xr:uid="{00000000-0005-0000-0000-000053760000}"/>
    <cellStyle name="Normal 4 2 3 4 3" xfId="30313" xr:uid="{00000000-0005-0000-0000-000054760000}"/>
    <cellStyle name="Normal 4 2 3 5" xfId="30314" xr:uid="{00000000-0005-0000-0000-000055760000}"/>
    <cellStyle name="Normal 4 2 3 5 2" xfId="30315" xr:uid="{00000000-0005-0000-0000-000056760000}"/>
    <cellStyle name="Normal 4 2 3 5 2 2" xfId="30316" xr:uid="{00000000-0005-0000-0000-000057760000}"/>
    <cellStyle name="Normal 4 2 3 5 3" xfId="30317" xr:uid="{00000000-0005-0000-0000-000058760000}"/>
    <cellStyle name="Normal 4 2 3 6" xfId="30318" xr:uid="{00000000-0005-0000-0000-000059760000}"/>
    <cellStyle name="Normal 4 2 4" xfId="30319" xr:uid="{00000000-0005-0000-0000-00005A760000}"/>
    <cellStyle name="Normal 4 2 4 2" xfId="30320" xr:uid="{00000000-0005-0000-0000-00005B760000}"/>
    <cellStyle name="Normal 4 2 4 2 2" xfId="30321" xr:uid="{00000000-0005-0000-0000-00005C760000}"/>
    <cellStyle name="Normal 4 2 4 3" xfId="30322" xr:uid="{00000000-0005-0000-0000-00005D760000}"/>
    <cellStyle name="Normal 4 2 5" xfId="30323" xr:uid="{00000000-0005-0000-0000-00005E760000}"/>
    <cellStyle name="Normal 4 2 5 2" xfId="30324" xr:uid="{00000000-0005-0000-0000-00005F760000}"/>
    <cellStyle name="Normal 4 2 5 2 2" xfId="30325" xr:uid="{00000000-0005-0000-0000-000060760000}"/>
    <cellStyle name="Normal 4 2 5 3" xfId="30326" xr:uid="{00000000-0005-0000-0000-000061760000}"/>
    <cellStyle name="Normal 4 2 6" xfId="30327" xr:uid="{00000000-0005-0000-0000-000062760000}"/>
    <cellStyle name="Normal 4 2 6 2" xfId="30328" xr:uid="{00000000-0005-0000-0000-000063760000}"/>
    <cellStyle name="Normal 4 2 6 2 2" xfId="30329" xr:uid="{00000000-0005-0000-0000-000064760000}"/>
    <cellStyle name="Normal 4 2 6 3" xfId="30330" xr:uid="{00000000-0005-0000-0000-000065760000}"/>
    <cellStyle name="Normal 4 2 7" xfId="30331" xr:uid="{00000000-0005-0000-0000-000066760000}"/>
    <cellStyle name="Normal 4 2 7 2" xfId="30332" xr:uid="{00000000-0005-0000-0000-000067760000}"/>
    <cellStyle name="Normal 4 2 8" xfId="30333" xr:uid="{00000000-0005-0000-0000-000068760000}"/>
    <cellStyle name="Normal 4 3" xfId="30334" xr:uid="{00000000-0005-0000-0000-000069760000}"/>
    <cellStyle name="Normal 4 3 2" xfId="30335" xr:uid="{00000000-0005-0000-0000-00006A760000}"/>
    <cellStyle name="Normal 4 3 2 2" xfId="30336" xr:uid="{00000000-0005-0000-0000-00006B760000}"/>
    <cellStyle name="Normal 4 3 2 2 2" xfId="30337" xr:uid="{00000000-0005-0000-0000-00006C760000}"/>
    <cellStyle name="Normal 4 3 2 3" xfId="30338" xr:uid="{00000000-0005-0000-0000-00006D760000}"/>
    <cellStyle name="Normal 4 3 2 3 2" xfId="30339" xr:uid="{00000000-0005-0000-0000-00006E760000}"/>
    <cellStyle name="Normal 4 3 2 3 2 2" xfId="30340" xr:uid="{00000000-0005-0000-0000-00006F760000}"/>
    <cellStyle name="Normal 4 3 2 3 3" xfId="30341" xr:uid="{00000000-0005-0000-0000-000070760000}"/>
    <cellStyle name="Normal 4 3 2 4" xfId="30342" xr:uid="{00000000-0005-0000-0000-000071760000}"/>
    <cellStyle name="Normal 4 3 2 4 2" xfId="30343" xr:uid="{00000000-0005-0000-0000-000072760000}"/>
    <cellStyle name="Normal 4 3 2 4 2 2" xfId="30344" xr:uid="{00000000-0005-0000-0000-000073760000}"/>
    <cellStyle name="Normal 4 3 2 4 3" xfId="30345" xr:uid="{00000000-0005-0000-0000-000074760000}"/>
    <cellStyle name="Normal 4 3 2 5" xfId="30346" xr:uid="{00000000-0005-0000-0000-000075760000}"/>
    <cellStyle name="Normal 4 3 3" xfId="30347" xr:uid="{00000000-0005-0000-0000-000076760000}"/>
    <cellStyle name="Normal 4 3 3 2" xfId="30348" xr:uid="{00000000-0005-0000-0000-000077760000}"/>
    <cellStyle name="Normal 4 3 3 2 2" xfId="30349" xr:uid="{00000000-0005-0000-0000-000078760000}"/>
    <cellStyle name="Normal 4 3 3 3" xfId="30350" xr:uid="{00000000-0005-0000-0000-000079760000}"/>
    <cellStyle name="Normal 4 3 4" xfId="30351" xr:uid="{00000000-0005-0000-0000-00007A760000}"/>
    <cellStyle name="Normal 4 3 4 2" xfId="30352" xr:uid="{00000000-0005-0000-0000-00007B760000}"/>
    <cellStyle name="Normal 4 3 4 2 2" xfId="30353" xr:uid="{00000000-0005-0000-0000-00007C760000}"/>
    <cellStyle name="Normal 4 3 4 3" xfId="30354" xr:uid="{00000000-0005-0000-0000-00007D760000}"/>
    <cellStyle name="Normal 4 3 5" xfId="30355" xr:uid="{00000000-0005-0000-0000-00007E760000}"/>
    <cellStyle name="Normal 4 3 5 2" xfId="30356" xr:uid="{00000000-0005-0000-0000-00007F760000}"/>
    <cellStyle name="Normal 4 3 5 2 2" xfId="30357" xr:uid="{00000000-0005-0000-0000-000080760000}"/>
    <cellStyle name="Normal 4 3 5 3" xfId="30358" xr:uid="{00000000-0005-0000-0000-000081760000}"/>
    <cellStyle name="Normal 4 3 6" xfId="30359" xr:uid="{00000000-0005-0000-0000-000082760000}"/>
    <cellStyle name="Normal 4 4" xfId="30360" xr:uid="{00000000-0005-0000-0000-000083760000}"/>
    <cellStyle name="Normal 4 4 2" xfId="30361" xr:uid="{00000000-0005-0000-0000-000084760000}"/>
    <cellStyle name="Normal 4 4 2 2" xfId="30362" xr:uid="{00000000-0005-0000-0000-000085760000}"/>
    <cellStyle name="Normal 4 4 2 2 2" xfId="30363" xr:uid="{00000000-0005-0000-0000-000086760000}"/>
    <cellStyle name="Normal 4 4 2 3" xfId="30364" xr:uid="{00000000-0005-0000-0000-000087760000}"/>
    <cellStyle name="Normal 4 4 2 3 2" xfId="30365" xr:uid="{00000000-0005-0000-0000-000088760000}"/>
    <cellStyle name="Normal 4 4 2 3 2 2" xfId="30366" xr:uid="{00000000-0005-0000-0000-000089760000}"/>
    <cellStyle name="Normal 4 4 2 3 3" xfId="30367" xr:uid="{00000000-0005-0000-0000-00008A760000}"/>
    <cellStyle name="Normal 4 4 2 4" xfId="30368" xr:uid="{00000000-0005-0000-0000-00008B760000}"/>
    <cellStyle name="Normal 4 4 2 4 2" xfId="30369" xr:uid="{00000000-0005-0000-0000-00008C760000}"/>
    <cellStyle name="Normal 4 4 2 4 2 2" xfId="30370" xr:uid="{00000000-0005-0000-0000-00008D760000}"/>
    <cellStyle name="Normal 4 4 2 4 3" xfId="30371" xr:uid="{00000000-0005-0000-0000-00008E760000}"/>
    <cellStyle name="Normal 4 4 2 5" xfId="30372" xr:uid="{00000000-0005-0000-0000-00008F760000}"/>
    <cellStyle name="Normal 4 4 3" xfId="30373" xr:uid="{00000000-0005-0000-0000-000090760000}"/>
    <cellStyle name="Normal 4 4 3 2" xfId="30374" xr:uid="{00000000-0005-0000-0000-000091760000}"/>
    <cellStyle name="Normal 4 4 3 2 2" xfId="30375" xr:uid="{00000000-0005-0000-0000-000092760000}"/>
    <cellStyle name="Normal 4 4 3 3" xfId="30376" xr:uid="{00000000-0005-0000-0000-000093760000}"/>
    <cellStyle name="Normal 4 4 4" xfId="30377" xr:uid="{00000000-0005-0000-0000-000094760000}"/>
    <cellStyle name="Normal 4 4 4 2" xfId="30378" xr:uid="{00000000-0005-0000-0000-000095760000}"/>
    <cellStyle name="Normal 4 4 4 2 2" xfId="30379" xr:uid="{00000000-0005-0000-0000-000096760000}"/>
    <cellStyle name="Normal 4 4 4 3" xfId="30380" xr:uid="{00000000-0005-0000-0000-000097760000}"/>
    <cellStyle name="Normal 4 4 5" xfId="30381" xr:uid="{00000000-0005-0000-0000-000098760000}"/>
    <cellStyle name="Normal 4 4 5 2" xfId="30382" xr:uid="{00000000-0005-0000-0000-000099760000}"/>
    <cellStyle name="Normal 4 4 5 2 2" xfId="30383" xr:uid="{00000000-0005-0000-0000-00009A760000}"/>
    <cellStyle name="Normal 4 4 5 3" xfId="30384" xr:uid="{00000000-0005-0000-0000-00009B760000}"/>
    <cellStyle name="Normal 4 4 6" xfId="30385" xr:uid="{00000000-0005-0000-0000-00009C760000}"/>
    <cellStyle name="Normal 4 5" xfId="30386" xr:uid="{00000000-0005-0000-0000-00009D760000}"/>
    <cellStyle name="Normal 4 5 2" xfId="30387" xr:uid="{00000000-0005-0000-0000-00009E760000}"/>
    <cellStyle name="Normal 4 5 2 2" xfId="30388" xr:uid="{00000000-0005-0000-0000-00009F760000}"/>
    <cellStyle name="Normal 4 5 3" xfId="30389" xr:uid="{00000000-0005-0000-0000-0000A0760000}"/>
    <cellStyle name="Normal 4 5 3 2" xfId="30390" xr:uid="{00000000-0005-0000-0000-0000A1760000}"/>
    <cellStyle name="Normal 4 5 3 2 2" xfId="30391" xr:uid="{00000000-0005-0000-0000-0000A2760000}"/>
    <cellStyle name="Normal 4 5 3 3" xfId="30392" xr:uid="{00000000-0005-0000-0000-0000A3760000}"/>
    <cellStyle name="Normal 4 5 4" xfId="30393" xr:uid="{00000000-0005-0000-0000-0000A4760000}"/>
    <cellStyle name="Normal 4 5 4 2" xfId="30394" xr:uid="{00000000-0005-0000-0000-0000A5760000}"/>
    <cellStyle name="Normal 4 5 4 2 2" xfId="30395" xr:uid="{00000000-0005-0000-0000-0000A6760000}"/>
    <cellStyle name="Normal 4 5 4 3" xfId="30396" xr:uid="{00000000-0005-0000-0000-0000A7760000}"/>
    <cellStyle name="Normal 4 5 5" xfId="30397" xr:uid="{00000000-0005-0000-0000-0000A8760000}"/>
    <cellStyle name="Normal 4 6" xfId="30398" xr:uid="{00000000-0005-0000-0000-0000A9760000}"/>
    <cellStyle name="Normal 4 6 2" xfId="30399" xr:uid="{00000000-0005-0000-0000-0000AA760000}"/>
    <cellStyle name="Normal 4 6 2 2" xfId="30400" xr:uid="{00000000-0005-0000-0000-0000AB760000}"/>
    <cellStyle name="Normal 4 6 3" xfId="30401" xr:uid="{00000000-0005-0000-0000-0000AC760000}"/>
    <cellStyle name="Normal 4 6 3 2" xfId="30402" xr:uid="{00000000-0005-0000-0000-0000AD760000}"/>
    <cellStyle name="Normal 4 6 3 2 2" xfId="30403" xr:uid="{00000000-0005-0000-0000-0000AE760000}"/>
    <cellStyle name="Normal 4 6 3 3" xfId="30404" xr:uid="{00000000-0005-0000-0000-0000AF760000}"/>
    <cellStyle name="Normal 4 6 4" xfId="30405" xr:uid="{00000000-0005-0000-0000-0000B0760000}"/>
    <cellStyle name="Normal 4 6 4 2" xfId="30406" xr:uid="{00000000-0005-0000-0000-0000B1760000}"/>
    <cellStyle name="Normal 4 6 4 2 2" xfId="30407" xr:uid="{00000000-0005-0000-0000-0000B2760000}"/>
    <cellStyle name="Normal 4 6 4 3" xfId="30408" xr:uid="{00000000-0005-0000-0000-0000B3760000}"/>
    <cellStyle name="Normal 4 6 5" xfId="30409" xr:uid="{00000000-0005-0000-0000-0000B4760000}"/>
    <cellStyle name="Normal 4 7" xfId="30410" xr:uid="{00000000-0005-0000-0000-0000B5760000}"/>
    <cellStyle name="Normal 4 7 2" xfId="30411" xr:uid="{00000000-0005-0000-0000-0000B6760000}"/>
    <cellStyle name="Normal 4 7 2 2" xfId="30412" xr:uid="{00000000-0005-0000-0000-0000B7760000}"/>
    <cellStyle name="Normal 4 7 3" xfId="30413" xr:uid="{00000000-0005-0000-0000-0000B8760000}"/>
    <cellStyle name="Normal 4 8" xfId="30414" xr:uid="{00000000-0005-0000-0000-0000B9760000}"/>
    <cellStyle name="Normal 4 8 2" xfId="30415" xr:uid="{00000000-0005-0000-0000-0000BA760000}"/>
    <cellStyle name="Normal 4 8 2 2" xfId="30416" xr:uid="{00000000-0005-0000-0000-0000BB760000}"/>
    <cellStyle name="Normal 4 8 3" xfId="30417" xr:uid="{00000000-0005-0000-0000-0000BC760000}"/>
    <cellStyle name="Normal 4 9" xfId="30418" xr:uid="{00000000-0005-0000-0000-0000BD760000}"/>
    <cellStyle name="Normal 4 9 2" xfId="30419" xr:uid="{00000000-0005-0000-0000-0000BE760000}"/>
    <cellStyle name="Normal 4 9 2 2" xfId="30420" xr:uid="{00000000-0005-0000-0000-0000BF760000}"/>
    <cellStyle name="Normal 4 9 3" xfId="30421" xr:uid="{00000000-0005-0000-0000-0000C0760000}"/>
    <cellStyle name="Normal 40" xfId="30422" xr:uid="{00000000-0005-0000-0000-0000C1760000}"/>
    <cellStyle name="Normal 40 2" xfId="30423" xr:uid="{00000000-0005-0000-0000-0000C2760000}"/>
    <cellStyle name="Normal 40 2 2" xfId="30424" xr:uid="{00000000-0005-0000-0000-0000C3760000}"/>
    <cellStyle name="Normal 40 2 2 2" xfId="30425" xr:uid="{00000000-0005-0000-0000-0000C4760000}"/>
    <cellStyle name="Normal 40 2 2 2 2" xfId="30426" xr:uid="{00000000-0005-0000-0000-0000C5760000}"/>
    <cellStyle name="Normal 40 2 2 3" xfId="30427" xr:uid="{00000000-0005-0000-0000-0000C6760000}"/>
    <cellStyle name="Normal 40 2 2 3 2" xfId="30428" xr:uid="{00000000-0005-0000-0000-0000C7760000}"/>
    <cellStyle name="Normal 40 2 2 3 2 2" xfId="30429" xr:uid="{00000000-0005-0000-0000-0000C8760000}"/>
    <cellStyle name="Normal 40 2 2 3 3" xfId="30430" xr:uid="{00000000-0005-0000-0000-0000C9760000}"/>
    <cellStyle name="Normal 40 2 2 4" xfId="30431" xr:uid="{00000000-0005-0000-0000-0000CA760000}"/>
    <cellStyle name="Normal 40 2 2 4 2" xfId="30432" xr:uid="{00000000-0005-0000-0000-0000CB760000}"/>
    <cellStyle name="Normal 40 2 2 4 2 2" xfId="30433" xr:uid="{00000000-0005-0000-0000-0000CC760000}"/>
    <cellStyle name="Normal 40 2 2 4 3" xfId="30434" xr:uid="{00000000-0005-0000-0000-0000CD760000}"/>
    <cellStyle name="Normal 40 2 2 5" xfId="30435" xr:uid="{00000000-0005-0000-0000-0000CE760000}"/>
    <cellStyle name="Normal 40 2 3" xfId="30436" xr:uid="{00000000-0005-0000-0000-0000CF760000}"/>
    <cellStyle name="Normal 40 2 3 2" xfId="30437" xr:uid="{00000000-0005-0000-0000-0000D0760000}"/>
    <cellStyle name="Normal 40 2 3 2 2" xfId="30438" xr:uid="{00000000-0005-0000-0000-0000D1760000}"/>
    <cellStyle name="Normal 40 2 3 3" xfId="30439" xr:uid="{00000000-0005-0000-0000-0000D2760000}"/>
    <cellStyle name="Normal 40 2 4" xfId="30440" xr:uid="{00000000-0005-0000-0000-0000D3760000}"/>
    <cellStyle name="Normal 40 2 4 2" xfId="30441" xr:uid="{00000000-0005-0000-0000-0000D4760000}"/>
    <cellStyle name="Normal 40 2 4 2 2" xfId="30442" xr:uid="{00000000-0005-0000-0000-0000D5760000}"/>
    <cellStyle name="Normal 40 2 4 3" xfId="30443" xr:uid="{00000000-0005-0000-0000-0000D6760000}"/>
    <cellStyle name="Normal 40 2 5" xfId="30444" xr:uid="{00000000-0005-0000-0000-0000D7760000}"/>
    <cellStyle name="Normal 40 2 5 2" xfId="30445" xr:uid="{00000000-0005-0000-0000-0000D8760000}"/>
    <cellStyle name="Normal 40 2 5 2 2" xfId="30446" xr:uid="{00000000-0005-0000-0000-0000D9760000}"/>
    <cellStyle name="Normal 40 2 5 3" xfId="30447" xr:uid="{00000000-0005-0000-0000-0000DA760000}"/>
    <cellStyle name="Normal 40 2 6" xfId="30448" xr:uid="{00000000-0005-0000-0000-0000DB760000}"/>
    <cellStyle name="Normal 40 3" xfId="30449" xr:uid="{00000000-0005-0000-0000-0000DC760000}"/>
    <cellStyle name="Normal 40 3 2" xfId="30450" xr:uid="{00000000-0005-0000-0000-0000DD760000}"/>
    <cellStyle name="Normal 40 3 2 2" xfId="30451" xr:uid="{00000000-0005-0000-0000-0000DE760000}"/>
    <cellStyle name="Normal 40 3 3" xfId="30452" xr:uid="{00000000-0005-0000-0000-0000DF760000}"/>
    <cellStyle name="Normal 40 3 3 2" xfId="30453" xr:uid="{00000000-0005-0000-0000-0000E0760000}"/>
    <cellStyle name="Normal 40 3 3 2 2" xfId="30454" xr:uid="{00000000-0005-0000-0000-0000E1760000}"/>
    <cellStyle name="Normal 40 3 3 3" xfId="30455" xr:uid="{00000000-0005-0000-0000-0000E2760000}"/>
    <cellStyle name="Normal 40 3 4" xfId="30456" xr:uid="{00000000-0005-0000-0000-0000E3760000}"/>
    <cellStyle name="Normal 40 3 4 2" xfId="30457" xr:uid="{00000000-0005-0000-0000-0000E4760000}"/>
    <cellStyle name="Normal 40 3 4 2 2" xfId="30458" xr:uid="{00000000-0005-0000-0000-0000E5760000}"/>
    <cellStyle name="Normal 40 3 4 3" xfId="30459" xr:uid="{00000000-0005-0000-0000-0000E6760000}"/>
    <cellStyle name="Normal 40 3 5" xfId="30460" xr:uid="{00000000-0005-0000-0000-0000E7760000}"/>
    <cellStyle name="Normal 40 4" xfId="30461" xr:uid="{00000000-0005-0000-0000-0000E8760000}"/>
    <cellStyle name="Normal 40 4 2" xfId="30462" xr:uid="{00000000-0005-0000-0000-0000E9760000}"/>
    <cellStyle name="Normal 40 4 2 2" xfId="30463" xr:uid="{00000000-0005-0000-0000-0000EA760000}"/>
    <cellStyle name="Normal 40 4 3" xfId="30464" xr:uid="{00000000-0005-0000-0000-0000EB760000}"/>
    <cellStyle name="Normal 40 5" xfId="30465" xr:uid="{00000000-0005-0000-0000-0000EC760000}"/>
    <cellStyle name="Normal 40 5 2" xfId="30466" xr:uid="{00000000-0005-0000-0000-0000ED760000}"/>
    <cellStyle name="Normal 40 5 2 2" xfId="30467" xr:uid="{00000000-0005-0000-0000-0000EE760000}"/>
    <cellStyle name="Normal 40 5 3" xfId="30468" xr:uid="{00000000-0005-0000-0000-0000EF760000}"/>
    <cellStyle name="Normal 40 6" xfId="30469" xr:uid="{00000000-0005-0000-0000-0000F0760000}"/>
    <cellStyle name="Normal 40 6 2" xfId="30470" xr:uid="{00000000-0005-0000-0000-0000F1760000}"/>
    <cellStyle name="Normal 40 6 2 2" xfId="30471" xr:uid="{00000000-0005-0000-0000-0000F2760000}"/>
    <cellStyle name="Normal 40 6 3" xfId="30472" xr:uid="{00000000-0005-0000-0000-0000F3760000}"/>
    <cellStyle name="Normal 40 7" xfId="30473" xr:uid="{00000000-0005-0000-0000-0000F4760000}"/>
    <cellStyle name="Normal 400" xfId="30474" xr:uid="{00000000-0005-0000-0000-0000F5760000}"/>
    <cellStyle name="Normal 400 2" xfId="30475" xr:uid="{00000000-0005-0000-0000-0000F6760000}"/>
    <cellStyle name="Normal 400 2 2" xfId="30476" xr:uid="{00000000-0005-0000-0000-0000F7760000}"/>
    <cellStyle name="Normal 400 2 2 2" xfId="30477" xr:uid="{00000000-0005-0000-0000-0000F8760000}"/>
    <cellStyle name="Normal 400 2 3" xfId="30478" xr:uid="{00000000-0005-0000-0000-0000F9760000}"/>
    <cellStyle name="Normal 400 2 3 2" xfId="30479" xr:uid="{00000000-0005-0000-0000-0000FA760000}"/>
    <cellStyle name="Normal 400 2 3 2 2" xfId="30480" xr:uid="{00000000-0005-0000-0000-0000FB760000}"/>
    <cellStyle name="Normal 400 2 3 3" xfId="30481" xr:uid="{00000000-0005-0000-0000-0000FC760000}"/>
    <cellStyle name="Normal 400 2 4" xfId="30482" xr:uid="{00000000-0005-0000-0000-0000FD760000}"/>
    <cellStyle name="Normal 400 2 4 2" xfId="30483" xr:uid="{00000000-0005-0000-0000-0000FE760000}"/>
    <cellStyle name="Normal 400 2 4 2 2" xfId="30484" xr:uid="{00000000-0005-0000-0000-0000FF760000}"/>
    <cellStyle name="Normal 400 2 4 3" xfId="30485" xr:uid="{00000000-0005-0000-0000-000000770000}"/>
    <cellStyle name="Normal 400 2 5" xfId="30486" xr:uid="{00000000-0005-0000-0000-000001770000}"/>
    <cellStyle name="Normal 400 3" xfId="30487" xr:uid="{00000000-0005-0000-0000-000002770000}"/>
    <cellStyle name="Normal 400 3 2" xfId="30488" xr:uid="{00000000-0005-0000-0000-000003770000}"/>
    <cellStyle name="Normal 400 3 2 2" xfId="30489" xr:uid="{00000000-0005-0000-0000-000004770000}"/>
    <cellStyle name="Normal 400 3 2 2 2" xfId="30490" xr:uid="{00000000-0005-0000-0000-000005770000}"/>
    <cellStyle name="Normal 400 3 2 3" xfId="30491" xr:uid="{00000000-0005-0000-0000-000006770000}"/>
    <cellStyle name="Normal 400 3 2 3 2" xfId="30492" xr:uid="{00000000-0005-0000-0000-000007770000}"/>
    <cellStyle name="Normal 400 3 2 3 2 2" xfId="30493" xr:uid="{00000000-0005-0000-0000-000008770000}"/>
    <cellStyle name="Normal 400 3 2 3 3" xfId="30494" xr:uid="{00000000-0005-0000-0000-000009770000}"/>
    <cellStyle name="Normal 400 3 2 4" xfId="30495" xr:uid="{00000000-0005-0000-0000-00000A770000}"/>
    <cellStyle name="Normal 400 3 3" xfId="30496" xr:uid="{00000000-0005-0000-0000-00000B770000}"/>
    <cellStyle name="Normal 400 3 3 2" xfId="30497" xr:uid="{00000000-0005-0000-0000-00000C770000}"/>
    <cellStyle name="Normal 400 3 3 2 2" xfId="30498" xr:uid="{00000000-0005-0000-0000-00000D770000}"/>
    <cellStyle name="Normal 400 3 3 3" xfId="30499" xr:uid="{00000000-0005-0000-0000-00000E770000}"/>
    <cellStyle name="Normal 400 3 4" xfId="30500" xr:uid="{00000000-0005-0000-0000-00000F770000}"/>
    <cellStyle name="Normal 400 3 4 2" xfId="30501" xr:uid="{00000000-0005-0000-0000-000010770000}"/>
    <cellStyle name="Normal 400 3 4 2 2" xfId="30502" xr:uid="{00000000-0005-0000-0000-000011770000}"/>
    <cellStyle name="Normal 400 3 4 3" xfId="30503" xr:uid="{00000000-0005-0000-0000-000012770000}"/>
    <cellStyle name="Normal 400 3 5" xfId="30504" xr:uid="{00000000-0005-0000-0000-000013770000}"/>
    <cellStyle name="Normal 400 3 5 2" xfId="30505" xr:uid="{00000000-0005-0000-0000-000014770000}"/>
    <cellStyle name="Normal 400 3 5 2 2" xfId="30506" xr:uid="{00000000-0005-0000-0000-000015770000}"/>
    <cellStyle name="Normal 400 3 5 3" xfId="30507" xr:uid="{00000000-0005-0000-0000-000016770000}"/>
    <cellStyle name="Normal 400 3 6" xfId="30508" xr:uid="{00000000-0005-0000-0000-000017770000}"/>
    <cellStyle name="Normal 400 4" xfId="30509" xr:uid="{00000000-0005-0000-0000-000018770000}"/>
    <cellStyle name="Normal 400 4 2" xfId="30510" xr:uid="{00000000-0005-0000-0000-000019770000}"/>
    <cellStyle name="Normal 400 4 2 2" xfId="30511" xr:uid="{00000000-0005-0000-0000-00001A770000}"/>
    <cellStyle name="Normal 400 4 3" xfId="30512" xr:uid="{00000000-0005-0000-0000-00001B770000}"/>
    <cellStyle name="Normal 400 5" xfId="30513" xr:uid="{00000000-0005-0000-0000-00001C770000}"/>
    <cellStyle name="Normal 400 5 2" xfId="30514" xr:uid="{00000000-0005-0000-0000-00001D770000}"/>
    <cellStyle name="Normal 400 5 2 2" xfId="30515" xr:uid="{00000000-0005-0000-0000-00001E770000}"/>
    <cellStyle name="Normal 400 5 3" xfId="30516" xr:uid="{00000000-0005-0000-0000-00001F770000}"/>
    <cellStyle name="Normal 400 6" xfId="30517" xr:uid="{00000000-0005-0000-0000-000020770000}"/>
    <cellStyle name="Normal 400 6 2" xfId="30518" xr:uid="{00000000-0005-0000-0000-000021770000}"/>
    <cellStyle name="Normal 400 6 2 2" xfId="30519" xr:uid="{00000000-0005-0000-0000-000022770000}"/>
    <cellStyle name="Normal 400 6 3" xfId="30520" xr:uid="{00000000-0005-0000-0000-000023770000}"/>
    <cellStyle name="Normal 400 7" xfId="30521" xr:uid="{00000000-0005-0000-0000-000024770000}"/>
    <cellStyle name="Normal 401" xfId="30522" xr:uid="{00000000-0005-0000-0000-000025770000}"/>
    <cellStyle name="Normal 401 2" xfId="30523" xr:uid="{00000000-0005-0000-0000-000026770000}"/>
    <cellStyle name="Normal 401 2 2" xfId="30524" xr:uid="{00000000-0005-0000-0000-000027770000}"/>
    <cellStyle name="Normal 401 2 2 2" xfId="30525" xr:uid="{00000000-0005-0000-0000-000028770000}"/>
    <cellStyle name="Normal 401 2 3" xfId="30526" xr:uid="{00000000-0005-0000-0000-000029770000}"/>
    <cellStyle name="Normal 401 2 3 2" xfId="30527" xr:uid="{00000000-0005-0000-0000-00002A770000}"/>
    <cellStyle name="Normal 401 2 3 2 2" xfId="30528" xr:uid="{00000000-0005-0000-0000-00002B770000}"/>
    <cellStyle name="Normal 401 2 3 3" xfId="30529" xr:uid="{00000000-0005-0000-0000-00002C770000}"/>
    <cellStyle name="Normal 401 2 4" xfId="30530" xr:uid="{00000000-0005-0000-0000-00002D770000}"/>
    <cellStyle name="Normal 401 2 4 2" xfId="30531" xr:uid="{00000000-0005-0000-0000-00002E770000}"/>
    <cellStyle name="Normal 401 2 4 2 2" xfId="30532" xr:uid="{00000000-0005-0000-0000-00002F770000}"/>
    <cellStyle name="Normal 401 2 4 3" xfId="30533" xr:uid="{00000000-0005-0000-0000-000030770000}"/>
    <cellStyle name="Normal 401 2 5" xfId="30534" xr:uid="{00000000-0005-0000-0000-000031770000}"/>
    <cellStyle name="Normal 401 3" xfId="30535" xr:uid="{00000000-0005-0000-0000-000032770000}"/>
    <cellStyle name="Normal 401 3 2" xfId="30536" xr:uid="{00000000-0005-0000-0000-000033770000}"/>
    <cellStyle name="Normal 401 3 2 2" xfId="30537" xr:uid="{00000000-0005-0000-0000-000034770000}"/>
    <cellStyle name="Normal 401 3 2 2 2" xfId="30538" xr:uid="{00000000-0005-0000-0000-000035770000}"/>
    <cellStyle name="Normal 401 3 2 3" xfId="30539" xr:uid="{00000000-0005-0000-0000-000036770000}"/>
    <cellStyle name="Normal 401 3 2 3 2" xfId="30540" xr:uid="{00000000-0005-0000-0000-000037770000}"/>
    <cellStyle name="Normal 401 3 2 3 2 2" xfId="30541" xr:uid="{00000000-0005-0000-0000-000038770000}"/>
    <cellStyle name="Normal 401 3 2 3 3" xfId="30542" xr:uid="{00000000-0005-0000-0000-000039770000}"/>
    <cellStyle name="Normal 401 3 2 4" xfId="30543" xr:uid="{00000000-0005-0000-0000-00003A770000}"/>
    <cellStyle name="Normal 401 3 3" xfId="30544" xr:uid="{00000000-0005-0000-0000-00003B770000}"/>
    <cellStyle name="Normal 401 3 3 2" xfId="30545" xr:uid="{00000000-0005-0000-0000-00003C770000}"/>
    <cellStyle name="Normal 401 3 3 2 2" xfId="30546" xr:uid="{00000000-0005-0000-0000-00003D770000}"/>
    <cellStyle name="Normal 401 3 3 3" xfId="30547" xr:uid="{00000000-0005-0000-0000-00003E770000}"/>
    <cellStyle name="Normal 401 3 4" xfId="30548" xr:uid="{00000000-0005-0000-0000-00003F770000}"/>
    <cellStyle name="Normal 401 3 4 2" xfId="30549" xr:uid="{00000000-0005-0000-0000-000040770000}"/>
    <cellStyle name="Normal 401 3 4 2 2" xfId="30550" xr:uid="{00000000-0005-0000-0000-000041770000}"/>
    <cellStyle name="Normal 401 3 4 3" xfId="30551" xr:uid="{00000000-0005-0000-0000-000042770000}"/>
    <cellStyle name="Normal 401 3 5" xfId="30552" xr:uid="{00000000-0005-0000-0000-000043770000}"/>
    <cellStyle name="Normal 401 3 5 2" xfId="30553" xr:uid="{00000000-0005-0000-0000-000044770000}"/>
    <cellStyle name="Normal 401 3 5 2 2" xfId="30554" xr:uid="{00000000-0005-0000-0000-000045770000}"/>
    <cellStyle name="Normal 401 3 5 3" xfId="30555" xr:uid="{00000000-0005-0000-0000-000046770000}"/>
    <cellStyle name="Normal 401 3 6" xfId="30556" xr:uid="{00000000-0005-0000-0000-000047770000}"/>
    <cellStyle name="Normal 401 4" xfId="30557" xr:uid="{00000000-0005-0000-0000-000048770000}"/>
    <cellStyle name="Normal 401 4 2" xfId="30558" xr:uid="{00000000-0005-0000-0000-000049770000}"/>
    <cellStyle name="Normal 401 4 2 2" xfId="30559" xr:uid="{00000000-0005-0000-0000-00004A770000}"/>
    <cellStyle name="Normal 401 4 3" xfId="30560" xr:uid="{00000000-0005-0000-0000-00004B770000}"/>
    <cellStyle name="Normal 401 5" xfId="30561" xr:uid="{00000000-0005-0000-0000-00004C770000}"/>
    <cellStyle name="Normal 401 5 2" xfId="30562" xr:uid="{00000000-0005-0000-0000-00004D770000}"/>
    <cellStyle name="Normal 401 5 2 2" xfId="30563" xr:uid="{00000000-0005-0000-0000-00004E770000}"/>
    <cellStyle name="Normal 401 5 3" xfId="30564" xr:uid="{00000000-0005-0000-0000-00004F770000}"/>
    <cellStyle name="Normal 401 6" xfId="30565" xr:uid="{00000000-0005-0000-0000-000050770000}"/>
    <cellStyle name="Normal 401 6 2" xfId="30566" xr:uid="{00000000-0005-0000-0000-000051770000}"/>
    <cellStyle name="Normal 401 6 2 2" xfId="30567" xr:uid="{00000000-0005-0000-0000-000052770000}"/>
    <cellStyle name="Normal 401 6 3" xfId="30568" xr:uid="{00000000-0005-0000-0000-000053770000}"/>
    <cellStyle name="Normal 401 7" xfId="30569" xr:uid="{00000000-0005-0000-0000-000054770000}"/>
    <cellStyle name="Normal 402" xfId="30570" xr:uid="{00000000-0005-0000-0000-000055770000}"/>
    <cellStyle name="Normal 402 2" xfId="30571" xr:uid="{00000000-0005-0000-0000-000056770000}"/>
    <cellStyle name="Normal 402 2 2" xfId="30572" xr:uid="{00000000-0005-0000-0000-000057770000}"/>
    <cellStyle name="Normal 402 2 2 2" xfId="30573" xr:uid="{00000000-0005-0000-0000-000058770000}"/>
    <cellStyle name="Normal 402 2 3" xfId="30574" xr:uid="{00000000-0005-0000-0000-000059770000}"/>
    <cellStyle name="Normal 402 2 3 2" xfId="30575" xr:uid="{00000000-0005-0000-0000-00005A770000}"/>
    <cellStyle name="Normal 402 2 3 2 2" xfId="30576" xr:uid="{00000000-0005-0000-0000-00005B770000}"/>
    <cellStyle name="Normal 402 2 3 3" xfId="30577" xr:uid="{00000000-0005-0000-0000-00005C770000}"/>
    <cellStyle name="Normal 402 2 4" xfId="30578" xr:uid="{00000000-0005-0000-0000-00005D770000}"/>
    <cellStyle name="Normal 402 2 4 2" xfId="30579" xr:uid="{00000000-0005-0000-0000-00005E770000}"/>
    <cellStyle name="Normal 402 2 4 2 2" xfId="30580" xr:uid="{00000000-0005-0000-0000-00005F770000}"/>
    <cellStyle name="Normal 402 2 4 3" xfId="30581" xr:uid="{00000000-0005-0000-0000-000060770000}"/>
    <cellStyle name="Normal 402 2 5" xfId="30582" xr:uid="{00000000-0005-0000-0000-000061770000}"/>
    <cellStyle name="Normal 402 3" xfId="30583" xr:uid="{00000000-0005-0000-0000-000062770000}"/>
    <cellStyle name="Normal 402 3 2" xfId="30584" xr:uid="{00000000-0005-0000-0000-000063770000}"/>
    <cellStyle name="Normal 402 3 2 2" xfId="30585" xr:uid="{00000000-0005-0000-0000-000064770000}"/>
    <cellStyle name="Normal 402 3 2 2 2" xfId="30586" xr:uid="{00000000-0005-0000-0000-000065770000}"/>
    <cellStyle name="Normal 402 3 2 3" xfId="30587" xr:uid="{00000000-0005-0000-0000-000066770000}"/>
    <cellStyle name="Normal 402 3 2 3 2" xfId="30588" xr:uid="{00000000-0005-0000-0000-000067770000}"/>
    <cellStyle name="Normal 402 3 2 3 2 2" xfId="30589" xr:uid="{00000000-0005-0000-0000-000068770000}"/>
    <cellStyle name="Normal 402 3 2 3 3" xfId="30590" xr:uid="{00000000-0005-0000-0000-000069770000}"/>
    <cellStyle name="Normal 402 3 2 4" xfId="30591" xr:uid="{00000000-0005-0000-0000-00006A770000}"/>
    <cellStyle name="Normal 402 3 3" xfId="30592" xr:uid="{00000000-0005-0000-0000-00006B770000}"/>
    <cellStyle name="Normal 402 3 3 2" xfId="30593" xr:uid="{00000000-0005-0000-0000-00006C770000}"/>
    <cellStyle name="Normal 402 3 3 2 2" xfId="30594" xr:uid="{00000000-0005-0000-0000-00006D770000}"/>
    <cellStyle name="Normal 402 3 3 3" xfId="30595" xr:uid="{00000000-0005-0000-0000-00006E770000}"/>
    <cellStyle name="Normal 402 3 4" xfId="30596" xr:uid="{00000000-0005-0000-0000-00006F770000}"/>
    <cellStyle name="Normal 402 3 4 2" xfId="30597" xr:uid="{00000000-0005-0000-0000-000070770000}"/>
    <cellStyle name="Normal 402 3 4 2 2" xfId="30598" xr:uid="{00000000-0005-0000-0000-000071770000}"/>
    <cellStyle name="Normal 402 3 4 3" xfId="30599" xr:uid="{00000000-0005-0000-0000-000072770000}"/>
    <cellStyle name="Normal 402 3 5" xfId="30600" xr:uid="{00000000-0005-0000-0000-000073770000}"/>
    <cellStyle name="Normal 402 3 5 2" xfId="30601" xr:uid="{00000000-0005-0000-0000-000074770000}"/>
    <cellStyle name="Normal 402 3 5 2 2" xfId="30602" xr:uid="{00000000-0005-0000-0000-000075770000}"/>
    <cellStyle name="Normal 402 3 5 3" xfId="30603" xr:uid="{00000000-0005-0000-0000-000076770000}"/>
    <cellStyle name="Normal 402 3 6" xfId="30604" xr:uid="{00000000-0005-0000-0000-000077770000}"/>
    <cellStyle name="Normal 402 4" xfId="30605" xr:uid="{00000000-0005-0000-0000-000078770000}"/>
    <cellStyle name="Normal 402 4 2" xfId="30606" xr:uid="{00000000-0005-0000-0000-000079770000}"/>
    <cellStyle name="Normal 402 4 2 2" xfId="30607" xr:uid="{00000000-0005-0000-0000-00007A770000}"/>
    <cellStyle name="Normal 402 4 3" xfId="30608" xr:uid="{00000000-0005-0000-0000-00007B770000}"/>
    <cellStyle name="Normal 402 5" xfId="30609" xr:uid="{00000000-0005-0000-0000-00007C770000}"/>
    <cellStyle name="Normal 402 5 2" xfId="30610" xr:uid="{00000000-0005-0000-0000-00007D770000}"/>
    <cellStyle name="Normal 402 5 2 2" xfId="30611" xr:uid="{00000000-0005-0000-0000-00007E770000}"/>
    <cellStyle name="Normal 402 5 3" xfId="30612" xr:uid="{00000000-0005-0000-0000-00007F770000}"/>
    <cellStyle name="Normal 402 6" xfId="30613" xr:uid="{00000000-0005-0000-0000-000080770000}"/>
    <cellStyle name="Normal 402 6 2" xfId="30614" xr:uid="{00000000-0005-0000-0000-000081770000}"/>
    <cellStyle name="Normal 402 6 2 2" xfId="30615" xr:uid="{00000000-0005-0000-0000-000082770000}"/>
    <cellStyle name="Normal 402 6 3" xfId="30616" xr:uid="{00000000-0005-0000-0000-000083770000}"/>
    <cellStyle name="Normal 402 7" xfId="30617" xr:uid="{00000000-0005-0000-0000-000084770000}"/>
    <cellStyle name="Normal 403" xfId="30618" xr:uid="{00000000-0005-0000-0000-000085770000}"/>
    <cellStyle name="Normal 403 2" xfId="30619" xr:uid="{00000000-0005-0000-0000-000086770000}"/>
    <cellStyle name="Normal 403 2 2" xfId="30620" xr:uid="{00000000-0005-0000-0000-000087770000}"/>
    <cellStyle name="Normal 403 2 2 2" xfId="30621" xr:uid="{00000000-0005-0000-0000-000088770000}"/>
    <cellStyle name="Normal 403 2 3" xfId="30622" xr:uid="{00000000-0005-0000-0000-000089770000}"/>
    <cellStyle name="Normal 403 2 3 2" xfId="30623" xr:uid="{00000000-0005-0000-0000-00008A770000}"/>
    <cellStyle name="Normal 403 2 3 2 2" xfId="30624" xr:uid="{00000000-0005-0000-0000-00008B770000}"/>
    <cellStyle name="Normal 403 2 3 3" xfId="30625" xr:uid="{00000000-0005-0000-0000-00008C770000}"/>
    <cellStyle name="Normal 403 2 4" xfId="30626" xr:uid="{00000000-0005-0000-0000-00008D770000}"/>
    <cellStyle name="Normal 403 2 4 2" xfId="30627" xr:uid="{00000000-0005-0000-0000-00008E770000}"/>
    <cellStyle name="Normal 403 2 4 2 2" xfId="30628" xr:uid="{00000000-0005-0000-0000-00008F770000}"/>
    <cellStyle name="Normal 403 2 4 3" xfId="30629" xr:uid="{00000000-0005-0000-0000-000090770000}"/>
    <cellStyle name="Normal 403 2 5" xfId="30630" xr:uid="{00000000-0005-0000-0000-000091770000}"/>
    <cellStyle name="Normal 403 3" xfId="30631" xr:uid="{00000000-0005-0000-0000-000092770000}"/>
    <cellStyle name="Normal 403 3 2" xfId="30632" xr:uid="{00000000-0005-0000-0000-000093770000}"/>
    <cellStyle name="Normal 403 3 2 2" xfId="30633" xr:uid="{00000000-0005-0000-0000-000094770000}"/>
    <cellStyle name="Normal 403 3 2 2 2" xfId="30634" xr:uid="{00000000-0005-0000-0000-000095770000}"/>
    <cellStyle name="Normal 403 3 2 3" xfId="30635" xr:uid="{00000000-0005-0000-0000-000096770000}"/>
    <cellStyle name="Normal 403 3 2 3 2" xfId="30636" xr:uid="{00000000-0005-0000-0000-000097770000}"/>
    <cellStyle name="Normal 403 3 2 3 2 2" xfId="30637" xr:uid="{00000000-0005-0000-0000-000098770000}"/>
    <cellStyle name="Normal 403 3 2 3 3" xfId="30638" xr:uid="{00000000-0005-0000-0000-000099770000}"/>
    <cellStyle name="Normal 403 3 2 4" xfId="30639" xr:uid="{00000000-0005-0000-0000-00009A770000}"/>
    <cellStyle name="Normal 403 3 3" xfId="30640" xr:uid="{00000000-0005-0000-0000-00009B770000}"/>
    <cellStyle name="Normal 403 3 3 2" xfId="30641" xr:uid="{00000000-0005-0000-0000-00009C770000}"/>
    <cellStyle name="Normal 403 3 3 2 2" xfId="30642" xr:uid="{00000000-0005-0000-0000-00009D770000}"/>
    <cellStyle name="Normal 403 3 3 3" xfId="30643" xr:uid="{00000000-0005-0000-0000-00009E770000}"/>
    <cellStyle name="Normal 403 3 4" xfId="30644" xr:uid="{00000000-0005-0000-0000-00009F770000}"/>
    <cellStyle name="Normal 403 3 4 2" xfId="30645" xr:uid="{00000000-0005-0000-0000-0000A0770000}"/>
    <cellStyle name="Normal 403 3 4 2 2" xfId="30646" xr:uid="{00000000-0005-0000-0000-0000A1770000}"/>
    <cellStyle name="Normal 403 3 4 3" xfId="30647" xr:uid="{00000000-0005-0000-0000-0000A2770000}"/>
    <cellStyle name="Normal 403 3 5" xfId="30648" xr:uid="{00000000-0005-0000-0000-0000A3770000}"/>
    <cellStyle name="Normal 403 3 5 2" xfId="30649" xr:uid="{00000000-0005-0000-0000-0000A4770000}"/>
    <cellStyle name="Normal 403 3 5 2 2" xfId="30650" xr:uid="{00000000-0005-0000-0000-0000A5770000}"/>
    <cellStyle name="Normal 403 3 5 3" xfId="30651" xr:uid="{00000000-0005-0000-0000-0000A6770000}"/>
    <cellStyle name="Normal 403 3 6" xfId="30652" xr:uid="{00000000-0005-0000-0000-0000A7770000}"/>
    <cellStyle name="Normal 403 4" xfId="30653" xr:uid="{00000000-0005-0000-0000-0000A8770000}"/>
    <cellStyle name="Normal 403 4 2" xfId="30654" xr:uid="{00000000-0005-0000-0000-0000A9770000}"/>
    <cellStyle name="Normal 403 4 2 2" xfId="30655" xr:uid="{00000000-0005-0000-0000-0000AA770000}"/>
    <cellStyle name="Normal 403 4 3" xfId="30656" xr:uid="{00000000-0005-0000-0000-0000AB770000}"/>
    <cellStyle name="Normal 403 5" xfId="30657" xr:uid="{00000000-0005-0000-0000-0000AC770000}"/>
    <cellStyle name="Normal 403 5 2" xfId="30658" xr:uid="{00000000-0005-0000-0000-0000AD770000}"/>
    <cellStyle name="Normal 403 5 2 2" xfId="30659" xr:uid="{00000000-0005-0000-0000-0000AE770000}"/>
    <cellStyle name="Normal 403 5 3" xfId="30660" xr:uid="{00000000-0005-0000-0000-0000AF770000}"/>
    <cellStyle name="Normal 403 6" xfId="30661" xr:uid="{00000000-0005-0000-0000-0000B0770000}"/>
    <cellStyle name="Normal 403 6 2" xfId="30662" xr:uid="{00000000-0005-0000-0000-0000B1770000}"/>
    <cellStyle name="Normal 403 6 2 2" xfId="30663" xr:uid="{00000000-0005-0000-0000-0000B2770000}"/>
    <cellStyle name="Normal 403 6 3" xfId="30664" xr:uid="{00000000-0005-0000-0000-0000B3770000}"/>
    <cellStyle name="Normal 403 7" xfId="30665" xr:uid="{00000000-0005-0000-0000-0000B4770000}"/>
    <cellStyle name="Normal 404" xfId="30666" xr:uid="{00000000-0005-0000-0000-0000B5770000}"/>
    <cellStyle name="Normal 404 2" xfId="30667" xr:uid="{00000000-0005-0000-0000-0000B6770000}"/>
    <cellStyle name="Normal 404 2 2" xfId="30668" xr:uid="{00000000-0005-0000-0000-0000B7770000}"/>
    <cellStyle name="Normal 404 2 2 2" xfId="30669" xr:uid="{00000000-0005-0000-0000-0000B8770000}"/>
    <cellStyle name="Normal 404 2 3" xfId="30670" xr:uid="{00000000-0005-0000-0000-0000B9770000}"/>
    <cellStyle name="Normal 404 2 3 2" xfId="30671" xr:uid="{00000000-0005-0000-0000-0000BA770000}"/>
    <cellStyle name="Normal 404 2 3 2 2" xfId="30672" xr:uid="{00000000-0005-0000-0000-0000BB770000}"/>
    <cellStyle name="Normal 404 2 3 3" xfId="30673" xr:uid="{00000000-0005-0000-0000-0000BC770000}"/>
    <cellStyle name="Normal 404 2 4" xfId="30674" xr:uid="{00000000-0005-0000-0000-0000BD770000}"/>
    <cellStyle name="Normal 404 2 4 2" xfId="30675" xr:uid="{00000000-0005-0000-0000-0000BE770000}"/>
    <cellStyle name="Normal 404 2 4 2 2" xfId="30676" xr:uid="{00000000-0005-0000-0000-0000BF770000}"/>
    <cellStyle name="Normal 404 2 4 3" xfId="30677" xr:uid="{00000000-0005-0000-0000-0000C0770000}"/>
    <cellStyle name="Normal 404 2 5" xfId="30678" xr:uid="{00000000-0005-0000-0000-0000C1770000}"/>
    <cellStyle name="Normal 404 3" xfId="30679" xr:uid="{00000000-0005-0000-0000-0000C2770000}"/>
    <cellStyle name="Normal 404 3 2" xfId="30680" xr:uid="{00000000-0005-0000-0000-0000C3770000}"/>
    <cellStyle name="Normal 404 3 2 2" xfId="30681" xr:uid="{00000000-0005-0000-0000-0000C4770000}"/>
    <cellStyle name="Normal 404 3 2 2 2" xfId="30682" xr:uid="{00000000-0005-0000-0000-0000C5770000}"/>
    <cellStyle name="Normal 404 3 2 3" xfId="30683" xr:uid="{00000000-0005-0000-0000-0000C6770000}"/>
    <cellStyle name="Normal 404 3 2 3 2" xfId="30684" xr:uid="{00000000-0005-0000-0000-0000C7770000}"/>
    <cellStyle name="Normal 404 3 2 3 2 2" xfId="30685" xr:uid="{00000000-0005-0000-0000-0000C8770000}"/>
    <cellStyle name="Normal 404 3 2 3 3" xfId="30686" xr:uid="{00000000-0005-0000-0000-0000C9770000}"/>
    <cellStyle name="Normal 404 3 2 4" xfId="30687" xr:uid="{00000000-0005-0000-0000-0000CA770000}"/>
    <cellStyle name="Normal 404 3 3" xfId="30688" xr:uid="{00000000-0005-0000-0000-0000CB770000}"/>
    <cellStyle name="Normal 404 3 3 2" xfId="30689" xr:uid="{00000000-0005-0000-0000-0000CC770000}"/>
    <cellStyle name="Normal 404 3 3 2 2" xfId="30690" xr:uid="{00000000-0005-0000-0000-0000CD770000}"/>
    <cellStyle name="Normal 404 3 3 3" xfId="30691" xr:uid="{00000000-0005-0000-0000-0000CE770000}"/>
    <cellStyle name="Normal 404 3 4" xfId="30692" xr:uid="{00000000-0005-0000-0000-0000CF770000}"/>
    <cellStyle name="Normal 404 3 4 2" xfId="30693" xr:uid="{00000000-0005-0000-0000-0000D0770000}"/>
    <cellStyle name="Normal 404 3 4 2 2" xfId="30694" xr:uid="{00000000-0005-0000-0000-0000D1770000}"/>
    <cellStyle name="Normal 404 3 4 3" xfId="30695" xr:uid="{00000000-0005-0000-0000-0000D2770000}"/>
    <cellStyle name="Normal 404 3 5" xfId="30696" xr:uid="{00000000-0005-0000-0000-0000D3770000}"/>
    <cellStyle name="Normal 404 3 5 2" xfId="30697" xr:uid="{00000000-0005-0000-0000-0000D4770000}"/>
    <cellStyle name="Normal 404 3 5 2 2" xfId="30698" xr:uid="{00000000-0005-0000-0000-0000D5770000}"/>
    <cellStyle name="Normal 404 3 5 3" xfId="30699" xr:uid="{00000000-0005-0000-0000-0000D6770000}"/>
    <cellStyle name="Normal 404 3 6" xfId="30700" xr:uid="{00000000-0005-0000-0000-0000D7770000}"/>
    <cellStyle name="Normal 404 4" xfId="30701" xr:uid="{00000000-0005-0000-0000-0000D8770000}"/>
    <cellStyle name="Normal 404 4 2" xfId="30702" xr:uid="{00000000-0005-0000-0000-0000D9770000}"/>
    <cellStyle name="Normal 404 4 2 2" xfId="30703" xr:uid="{00000000-0005-0000-0000-0000DA770000}"/>
    <cellStyle name="Normal 404 4 3" xfId="30704" xr:uid="{00000000-0005-0000-0000-0000DB770000}"/>
    <cellStyle name="Normal 404 5" xfId="30705" xr:uid="{00000000-0005-0000-0000-0000DC770000}"/>
    <cellStyle name="Normal 404 5 2" xfId="30706" xr:uid="{00000000-0005-0000-0000-0000DD770000}"/>
    <cellStyle name="Normal 404 5 2 2" xfId="30707" xr:uid="{00000000-0005-0000-0000-0000DE770000}"/>
    <cellStyle name="Normal 404 5 3" xfId="30708" xr:uid="{00000000-0005-0000-0000-0000DF770000}"/>
    <cellStyle name="Normal 404 6" xfId="30709" xr:uid="{00000000-0005-0000-0000-0000E0770000}"/>
    <cellStyle name="Normal 404 6 2" xfId="30710" xr:uid="{00000000-0005-0000-0000-0000E1770000}"/>
    <cellStyle name="Normal 404 6 2 2" xfId="30711" xr:uid="{00000000-0005-0000-0000-0000E2770000}"/>
    <cellStyle name="Normal 404 6 3" xfId="30712" xr:uid="{00000000-0005-0000-0000-0000E3770000}"/>
    <cellStyle name="Normal 404 7" xfId="30713" xr:uid="{00000000-0005-0000-0000-0000E4770000}"/>
    <cellStyle name="Normal 405" xfId="30714" xr:uid="{00000000-0005-0000-0000-0000E5770000}"/>
    <cellStyle name="Normal 405 2" xfId="30715" xr:uid="{00000000-0005-0000-0000-0000E6770000}"/>
    <cellStyle name="Normal 405 2 2" xfId="30716" xr:uid="{00000000-0005-0000-0000-0000E7770000}"/>
    <cellStyle name="Normal 405 2 2 2" xfId="30717" xr:uid="{00000000-0005-0000-0000-0000E8770000}"/>
    <cellStyle name="Normal 405 2 3" xfId="30718" xr:uid="{00000000-0005-0000-0000-0000E9770000}"/>
    <cellStyle name="Normal 405 2 3 2" xfId="30719" xr:uid="{00000000-0005-0000-0000-0000EA770000}"/>
    <cellStyle name="Normal 405 2 3 2 2" xfId="30720" xr:uid="{00000000-0005-0000-0000-0000EB770000}"/>
    <cellStyle name="Normal 405 2 3 3" xfId="30721" xr:uid="{00000000-0005-0000-0000-0000EC770000}"/>
    <cellStyle name="Normal 405 2 4" xfId="30722" xr:uid="{00000000-0005-0000-0000-0000ED770000}"/>
    <cellStyle name="Normal 405 2 4 2" xfId="30723" xr:uid="{00000000-0005-0000-0000-0000EE770000}"/>
    <cellStyle name="Normal 405 2 4 2 2" xfId="30724" xr:uid="{00000000-0005-0000-0000-0000EF770000}"/>
    <cellStyle name="Normal 405 2 4 3" xfId="30725" xr:uid="{00000000-0005-0000-0000-0000F0770000}"/>
    <cellStyle name="Normal 405 2 5" xfId="30726" xr:uid="{00000000-0005-0000-0000-0000F1770000}"/>
    <cellStyle name="Normal 405 3" xfId="30727" xr:uid="{00000000-0005-0000-0000-0000F2770000}"/>
    <cellStyle name="Normal 405 3 2" xfId="30728" xr:uid="{00000000-0005-0000-0000-0000F3770000}"/>
    <cellStyle name="Normal 405 3 2 2" xfId="30729" xr:uid="{00000000-0005-0000-0000-0000F4770000}"/>
    <cellStyle name="Normal 405 3 2 2 2" xfId="30730" xr:uid="{00000000-0005-0000-0000-0000F5770000}"/>
    <cellStyle name="Normal 405 3 2 3" xfId="30731" xr:uid="{00000000-0005-0000-0000-0000F6770000}"/>
    <cellStyle name="Normal 405 3 2 3 2" xfId="30732" xr:uid="{00000000-0005-0000-0000-0000F7770000}"/>
    <cellStyle name="Normal 405 3 2 3 2 2" xfId="30733" xr:uid="{00000000-0005-0000-0000-0000F8770000}"/>
    <cellStyle name="Normal 405 3 2 3 3" xfId="30734" xr:uid="{00000000-0005-0000-0000-0000F9770000}"/>
    <cellStyle name="Normal 405 3 2 4" xfId="30735" xr:uid="{00000000-0005-0000-0000-0000FA770000}"/>
    <cellStyle name="Normal 405 3 3" xfId="30736" xr:uid="{00000000-0005-0000-0000-0000FB770000}"/>
    <cellStyle name="Normal 405 3 3 2" xfId="30737" xr:uid="{00000000-0005-0000-0000-0000FC770000}"/>
    <cellStyle name="Normal 405 3 3 2 2" xfId="30738" xr:uid="{00000000-0005-0000-0000-0000FD770000}"/>
    <cellStyle name="Normal 405 3 3 3" xfId="30739" xr:uid="{00000000-0005-0000-0000-0000FE770000}"/>
    <cellStyle name="Normal 405 3 4" xfId="30740" xr:uid="{00000000-0005-0000-0000-0000FF770000}"/>
    <cellStyle name="Normal 405 3 4 2" xfId="30741" xr:uid="{00000000-0005-0000-0000-000000780000}"/>
    <cellStyle name="Normal 405 3 4 2 2" xfId="30742" xr:uid="{00000000-0005-0000-0000-000001780000}"/>
    <cellStyle name="Normal 405 3 4 3" xfId="30743" xr:uid="{00000000-0005-0000-0000-000002780000}"/>
    <cellStyle name="Normal 405 3 5" xfId="30744" xr:uid="{00000000-0005-0000-0000-000003780000}"/>
    <cellStyle name="Normal 405 3 5 2" xfId="30745" xr:uid="{00000000-0005-0000-0000-000004780000}"/>
    <cellStyle name="Normal 405 3 5 2 2" xfId="30746" xr:uid="{00000000-0005-0000-0000-000005780000}"/>
    <cellStyle name="Normal 405 3 5 3" xfId="30747" xr:uid="{00000000-0005-0000-0000-000006780000}"/>
    <cellStyle name="Normal 405 3 6" xfId="30748" xr:uid="{00000000-0005-0000-0000-000007780000}"/>
    <cellStyle name="Normal 405 4" xfId="30749" xr:uid="{00000000-0005-0000-0000-000008780000}"/>
    <cellStyle name="Normal 405 4 2" xfId="30750" xr:uid="{00000000-0005-0000-0000-000009780000}"/>
    <cellStyle name="Normal 405 4 2 2" xfId="30751" xr:uid="{00000000-0005-0000-0000-00000A780000}"/>
    <cellStyle name="Normal 405 4 3" xfId="30752" xr:uid="{00000000-0005-0000-0000-00000B780000}"/>
    <cellStyle name="Normal 405 5" xfId="30753" xr:uid="{00000000-0005-0000-0000-00000C780000}"/>
    <cellStyle name="Normal 405 5 2" xfId="30754" xr:uid="{00000000-0005-0000-0000-00000D780000}"/>
    <cellStyle name="Normal 405 5 2 2" xfId="30755" xr:uid="{00000000-0005-0000-0000-00000E780000}"/>
    <cellStyle name="Normal 405 5 3" xfId="30756" xr:uid="{00000000-0005-0000-0000-00000F780000}"/>
    <cellStyle name="Normal 405 6" xfId="30757" xr:uid="{00000000-0005-0000-0000-000010780000}"/>
    <cellStyle name="Normal 405 6 2" xfId="30758" xr:uid="{00000000-0005-0000-0000-000011780000}"/>
    <cellStyle name="Normal 405 6 2 2" xfId="30759" xr:uid="{00000000-0005-0000-0000-000012780000}"/>
    <cellStyle name="Normal 405 6 3" xfId="30760" xr:uid="{00000000-0005-0000-0000-000013780000}"/>
    <cellStyle name="Normal 405 7" xfId="30761" xr:uid="{00000000-0005-0000-0000-000014780000}"/>
    <cellStyle name="Normal 406" xfId="30762" xr:uid="{00000000-0005-0000-0000-000015780000}"/>
    <cellStyle name="Normal 406 2" xfId="30763" xr:uid="{00000000-0005-0000-0000-000016780000}"/>
    <cellStyle name="Normal 406 2 2" xfId="30764" xr:uid="{00000000-0005-0000-0000-000017780000}"/>
    <cellStyle name="Normal 406 2 2 2" xfId="30765" xr:uid="{00000000-0005-0000-0000-000018780000}"/>
    <cellStyle name="Normal 406 2 3" xfId="30766" xr:uid="{00000000-0005-0000-0000-000019780000}"/>
    <cellStyle name="Normal 406 2 3 2" xfId="30767" xr:uid="{00000000-0005-0000-0000-00001A780000}"/>
    <cellStyle name="Normal 406 2 3 2 2" xfId="30768" xr:uid="{00000000-0005-0000-0000-00001B780000}"/>
    <cellStyle name="Normal 406 2 3 3" xfId="30769" xr:uid="{00000000-0005-0000-0000-00001C780000}"/>
    <cellStyle name="Normal 406 2 4" xfId="30770" xr:uid="{00000000-0005-0000-0000-00001D780000}"/>
    <cellStyle name="Normal 406 2 4 2" xfId="30771" xr:uid="{00000000-0005-0000-0000-00001E780000}"/>
    <cellStyle name="Normal 406 2 4 2 2" xfId="30772" xr:uid="{00000000-0005-0000-0000-00001F780000}"/>
    <cellStyle name="Normal 406 2 4 3" xfId="30773" xr:uid="{00000000-0005-0000-0000-000020780000}"/>
    <cellStyle name="Normal 406 2 5" xfId="30774" xr:uid="{00000000-0005-0000-0000-000021780000}"/>
    <cellStyle name="Normal 406 3" xfId="30775" xr:uid="{00000000-0005-0000-0000-000022780000}"/>
    <cellStyle name="Normal 406 3 2" xfId="30776" xr:uid="{00000000-0005-0000-0000-000023780000}"/>
    <cellStyle name="Normal 406 3 2 2" xfId="30777" xr:uid="{00000000-0005-0000-0000-000024780000}"/>
    <cellStyle name="Normal 406 3 2 2 2" xfId="30778" xr:uid="{00000000-0005-0000-0000-000025780000}"/>
    <cellStyle name="Normal 406 3 2 3" xfId="30779" xr:uid="{00000000-0005-0000-0000-000026780000}"/>
    <cellStyle name="Normal 406 3 2 3 2" xfId="30780" xr:uid="{00000000-0005-0000-0000-000027780000}"/>
    <cellStyle name="Normal 406 3 2 3 2 2" xfId="30781" xr:uid="{00000000-0005-0000-0000-000028780000}"/>
    <cellStyle name="Normal 406 3 2 3 3" xfId="30782" xr:uid="{00000000-0005-0000-0000-000029780000}"/>
    <cellStyle name="Normal 406 3 2 4" xfId="30783" xr:uid="{00000000-0005-0000-0000-00002A780000}"/>
    <cellStyle name="Normal 406 3 3" xfId="30784" xr:uid="{00000000-0005-0000-0000-00002B780000}"/>
    <cellStyle name="Normal 406 3 3 2" xfId="30785" xr:uid="{00000000-0005-0000-0000-00002C780000}"/>
    <cellStyle name="Normal 406 3 3 2 2" xfId="30786" xr:uid="{00000000-0005-0000-0000-00002D780000}"/>
    <cellStyle name="Normal 406 3 3 3" xfId="30787" xr:uid="{00000000-0005-0000-0000-00002E780000}"/>
    <cellStyle name="Normal 406 3 4" xfId="30788" xr:uid="{00000000-0005-0000-0000-00002F780000}"/>
    <cellStyle name="Normal 406 3 4 2" xfId="30789" xr:uid="{00000000-0005-0000-0000-000030780000}"/>
    <cellStyle name="Normal 406 3 4 2 2" xfId="30790" xr:uid="{00000000-0005-0000-0000-000031780000}"/>
    <cellStyle name="Normal 406 3 4 3" xfId="30791" xr:uid="{00000000-0005-0000-0000-000032780000}"/>
    <cellStyle name="Normal 406 3 5" xfId="30792" xr:uid="{00000000-0005-0000-0000-000033780000}"/>
    <cellStyle name="Normal 406 3 5 2" xfId="30793" xr:uid="{00000000-0005-0000-0000-000034780000}"/>
    <cellStyle name="Normal 406 3 5 2 2" xfId="30794" xr:uid="{00000000-0005-0000-0000-000035780000}"/>
    <cellStyle name="Normal 406 3 5 3" xfId="30795" xr:uid="{00000000-0005-0000-0000-000036780000}"/>
    <cellStyle name="Normal 406 3 6" xfId="30796" xr:uid="{00000000-0005-0000-0000-000037780000}"/>
    <cellStyle name="Normal 406 4" xfId="30797" xr:uid="{00000000-0005-0000-0000-000038780000}"/>
    <cellStyle name="Normal 406 4 2" xfId="30798" xr:uid="{00000000-0005-0000-0000-000039780000}"/>
    <cellStyle name="Normal 406 4 2 2" xfId="30799" xr:uid="{00000000-0005-0000-0000-00003A780000}"/>
    <cellStyle name="Normal 406 4 3" xfId="30800" xr:uid="{00000000-0005-0000-0000-00003B780000}"/>
    <cellStyle name="Normal 406 5" xfId="30801" xr:uid="{00000000-0005-0000-0000-00003C780000}"/>
    <cellStyle name="Normal 406 5 2" xfId="30802" xr:uid="{00000000-0005-0000-0000-00003D780000}"/>
    <cellStyle name="Normal 406 5 2 2" xfId="30803" xr:uid="{00000000-0005-0000-0000-00003E780000}"/>
    <cellStyle name="Normal 406 5 3" xfId="30804" xr:uid="{00000000-0005-0000-0000-00003F780000}"/>
    <cellStyle name="Normal 406 6" xfId="30805" xr:uid="{00000000-0005-0000-0000-000040780000}"/>
    <cellStyle name="Normal 406 6 2" xfId="30806" xr:uid="{00000000-0005-0000-0000-000041780000}"/>
    <cellStyle name="Normal 406 6 2 2" xfId="30807" xr:uid="{00000000-0005-0000-0000-000042780000}"/>
    <cellStyle name="Normal 406 6 3" xfId="30808" xr:uid="{00000000-0005-0000-0000-000043780000}"/>
    <cellStyle name="Normal 406 7" xfId="30809" xr:uid="{00000000-0005-0000-0000-000044780000}"/>
    <cellStyle name="Normal 407" xfId="30810" xr:uid="{00000000-0005-0000-0000-000045780000}"/>
    <cellStyle name="Normal 407 2" xfId="30811" xr:uid="{00000000-0005-0000-0000-000046780000}"/>
    <cellStyle name="Normal 407 2 2" xfId="30812" xr:uid="{00000000-0005-0000-0000-000047780000}"/>
    <cellStyle name="Normal 407 2 2 2" xfId="30813" xr:uid="{00000000-0005-0000-0000-000048780000}"/>
    <cellStyle name="Normal 407 2 3" xfId="30814" xr:uid="{00000000-0005-0000-0000-000049780000}"/>
    <cellStyle name="Normal 407 2 3 2" xfId="30815" xr:uid="{00000000-0005-0000-0000-00004A780000}"/>
    <cellStyle name="Normal 407 2 3 2 2" xfId="30816" xr:uid="{00000000-0005-0000-0000-00004B780000}"/>
    <cellStyle name="Normal 407 2 3 3" xfId="30817" xr:uid="{00000000-0005-0000-0000-00004C780000}"/>
    <cellStyle name="Normal 407 2 4" xfId="30818" xr:uid="{00000000-0005-0000-0000-00004D780000}"/>
    <cellStyle name="Normal 407 2 4 2" xfId="30819" xr:uid="{00000000-0005-0000-0000-00004E780000}"/>
    <cellStyle name="Normal 407 2 4 2 2" xfId="30820" xr:uid="{00000000-0005-0000-0000-00004F780000}"/>
    <cellStyle name="Normal 407 2 4 3" xfId="30821" xr:uid="{00000000-0005-0000-0000-000050780000}"/>
    <cellStyle name="Normal 407 2 5" xfId="30822" xr:uid="{00000000-0005-0000-0000-000051780000}"/>
    <cellStyle name="Normal 407 3" xfId="30823" xr:uid="{00000000-0005-0000-0000-000052780000}"/>
    <cellStyle name="Normal 407 3 2" xfId="30824" xr:uid="{00000000-0005-0000-0000-000053780000}"/>
    <cellStyle name="Normal 407 3 2 2" xfId="30825" xr:uid="{00000000-0005-0000-0000-000054780000}"/>
    <cellStyle name="Normal 407 3 2 2 2" xfId="30826" xr:uid="{00000000-0005-0000-0000-000055780000}"/>
    <cellStyle name="Normal 407 3 2 3" xfId="30827" xr:uid="{00000000-0005-0000-0000-000056780000}"/>
    <cellStyle name="Normal 407 3 2 3 2" xfId="30828" xr:uid="{00000000-0005-0000-0000-000057780000}"/>
    <cellStyle name="Normal 407 3 2 3 2 2" xfId="30829" xr:uid="{00000000-0005-0000-0000-000058780000}"/>
    <cellStyle name="Normal 407 3 2 3 3" xfId="30830" xr:uid="{00000000-0005-0000-0000-000059780000}"/>
    <cellStyle name="Normal 407 3 2 4" xfId="30831" xr:uid="{00000000-0005-0000-0000-00005A780000}"/>
    <cellStyle name="Normal 407 3 3" xfId="30832" xr:uid="{00000000-0005-0000-0000-00005B780000}"/>
    <cellStyle name="Normal 407 3 3 2" xfId="30833" xr:uid="{00000000-0005-0000-0000-00005C780000}"/>
    <cellStyle name="Normal 407 3 3 2 2" xfId="30834" xr:uid="{00000000-0005-0000-0000-00005D780000}"/>
    <cellStyle name="Normal 407 3 3 3" xfId="30835" xr:uid="{00000000-0005-0000-0000-00005E780000}"/>
    <cellStyle name="Normal 407 3 4" xfId="30836" xr:uid="{00000000-0005-0000-0000-00005F780000}"/>
    <cellStyle name="Normal 407 3 4 2" xfId="30837" xr:uid="{00000000-0005-0000-0000-000060780000}"/>
    <cellStyle name="Normal 407 3 4 2 2" xfId="30838" xr:uid="{00000000-0005-0000-0000-000061780000}"/>
    <cellStyle name="Normal 407 3 4 3" xfId="30839" xr:uid="{00000000-0005-0000-0000-000062780000}"/>
    <cellStyle name="Normal 407 3 5" xfId="30840" xr:uid="{00000000-0005-0000-0000-000063780000}"/>
    <cellStyle name="Normal 407 3 5 2" xfId="30841" xr:uid="{00000000-0005-0000-0000-000064780000}"/>
    <cellStyle name="Normal 407 3 5 2 2" xfId="30842" xr:uid="{00000000-0005-0000-0000-000065780000}"/>
    <cellStyle name="Normal 407 3 5 3" xfId="30843" xr:uid="{00000000-0005-0000-0000-000066780000}"/>
    <cellStyle name="Normal 407 3 6" xfId="30844" xr:uid="{00000000-0005-0000-0000-000067780000}"/>
    <cellStyle name="Normal 407 4" xfId="30845" xr:uid="{00000000-0005-0000-0000-000068780000}"/>
    <cellStyle name="Normal 407 4 2" xfId="30846" xr:uid="{00000000-0005-0000-0000-000069780000}"/>
    <cellStyle name="Normal 407 4 2 2" xfId="30847" xr:uid="{00000000-0005-0000-0000-00006A780000}"/>
    <cellStyle name="Normal 407 4 3" xfId="30848" xr:uid="{00000000-0005-0000-0000-00006B780000}"/>
    <cellStyle name="Normal 407 5" xfId="30849" xr:uid="{00000000-0005-0000-0000-00006C780000}"/>
    <cellStyle name="Normal 407 5 2" xfId="30850" xr:uid="{00000000-0005-0000-0000-00006D780000}"/>
    <cellStyle name="Normal 407 5 2 2" xfId="30851" xr:uid="{00000000-0005-0000-0000-00006E780000}"/>
    <cellStyle name="Normal 407 5 3" xfId="30852" xr:uid="{00000000-0005-0000-0000-00006F780000}"/>
    <cellStyle name="Normal 407 6" xfId="30853" xr:uid="{00000000-0005-0000-0000-000070780000}"/>
    <cellStyle name="Normal 407 6 2" xfId="30854" xr:uid="{00000000-0005-0000-0000-000071780000}"/>
    <cellStyle name="Normal 407 6 2 2" xfId="30855" xr:uid="{00000000-0005-0000-0000-000072780000}"/>
    <cellStyle name="Normal 407 6 3" xfId="30856" xr:uid="{00000000-0005-0000-0000-000073780000}"/>
    <cellStyle name="Normal 407 7" xfId="30857" xr:uid="{00000000-0005-0000-0000-000074780000}"/>
    <cellStyle name="Normal 408" xfId="30858" xr:uid="{00000000-0005-0000-0000-000075780000}"/>
    <cellStyle name="Normal 408 2" xfId="30859" xr:uid="{00000000-0005-0000-0000-000076780000}"/>
    <cellStyle name="Normal 408 2 2" xfId="30860" xr:uid="{00000000-0005-0000-0000-000077780000}"/>
    <cellStyle name="Normal 408 2 2 2" xfId="30861" xr:uid="{00000000-0005-0000-0000-000078780000}"/>
    <cellStyle name="Normal 408 2 3" xfId="30862" xr:uid="{00000000-0005-0000-0000-000079780000}"/>
    <cellStyle name="Normal 408 2 3 2" xfId="30863" xr:uid="{00000000-0005-0000-0000-00007A780000}"/>
    <cellStyle name="Normal 408 2 3 2 2" xfId="30864" xr:uid="{00000000-0005-0000-0000-00007B780000}"/>
    <cellStyle name="Normal 408 2 3 3" xfId="30865" xr:uid="{00000000-0005-0000-0000-00007C780000}"/>
    <cellStyle name="Normal 408 2 4" xfId="30866" xr:uid="{00000000-0005-0000-0000-00007D780000}"/>
    <cellStyle name="Normal 408 2 4 2" xfId="30867" xr:uid="{00000000-0005-0000-0000-00007E780000}"/>
    <cellStyle name="Normal 408 2 4 2 2" xfId="30868" xr:uid="{00000000-0005-0000-0000-00007F780000}"/>
    <cellStyle name="Normal 408 2 4 3" xfId="30869" xr:uid="{00000000-0005-0000-0000-000080780000}"/>
    <cellStyle name="Normal 408 2 5" xfId="30870" xr:uid="{00000000-0005-0000-0000-000081780000}"/>
    <cellStyle name="Normal 408 3" xfId="30871" xr:uid="{00000000-0005-0000-0000-000082780000}"/>
    <cellStyle name="Normal 408 3 2" xfId="30872" xr:uid="{00000000-0005-0000-0000-000083780000}"/>
    <cellStyle name="Normal 408 3 2 2" xfId="30873" xr:uid="{00000000-0005-0000-0000-000084780000}"/>
    <cellStyle name="Normal 408 3 2 2 2" xfId="30874" xr:uid="{00000000-0005-0000-0000-000085780000}"/>
    <cellStyle name="Normal 408 3 2 3" xfId="30875" xr:uid="{00000000-0005-0000-0000-000086780000}"/>
    <cellStyle name="Normal 408 3 2 3 2" xfId="30876" xr:uid="{00000000-0005-0000-0000-000087780000}"/>
    <cellStyle name="Normal 408 3 2 3 2 2" xfId="30877" xr:uid="{00000000-0005-0000-0000-000088780000}"/>
    <cellStyle name="Normal 408 3 2 3 3" xfId="30878" xr:uid="{00000000-0005-0000-0000-000089780000}"/>
    <cellStyle name="Normal 408 3 2 4" xfId="30879" xr:uid="{00000000-0005-0000-0000-00008A780000}"/>
    <cellStyle name="Normal 408 3 3" xfId="30880" xr:uid="{00000000-0005-0000-0000-00008B780000}"/>
    <cellStyle name="Normal 408 3 3 2" xfId="30881" xr:uid="{00000000-0005-0000-0000-00008C780000}"/>
    <cellStyle name="Normal 408 3 3 2 2" xfId="30882" xr:uid="{00000000-0005-0000-0000-00008D780000}"/>
    <cellStyle name="Normal 408 3 3 3" xfId="30883" xr:uid="{00000000-0005-0000-0000-00008E780000}"/>
    <cellStyle name="Normal 408 3 4" xfId="30884" xr:uid="{00000000-0005-0000-0000-00008F780000}"/>
    <cellStyle name="Normal 408 3 4 2" xfId="30885" xr:uid="{00000000-0005-0000-0000-000090780000}"/>
    <cellStyle name="Normal 408 3 4 2 2" xfId="30886" xr:uid="{00000000-0005-0000-0000-000091780000}"/>
    <cellStyle name="Normal 408 3 4 3" xfId="30887" xr:uid="{00000000-0005-0000-0000-000092780000}"/>
    <cellStyle name="Normal 408 3 5" xfId="30888" xr:uid="{00000000-0005-0000-0000-000093780000}"/>
    <cellStyle name="Normal 408 3 5 2" xfId="30889" xr:uid="{00000000-0005-0000-0000-000094780000}"/>
    <cellStyle name="Normal 408 3 5 2 2" xfId="30890" xr:uid="{00000000-0005-0000-0000-000095780000}"/>
    <cellStyle name="Normal 408 3 5 3" xfId="30891" xr:uid="{00000000-0005-0000-0000-000096780000}"/>
    <cellStyle name="Normal 408 3 6" xfId="30892" xr:uid="{00000000-0005-0000-0000-000097780000}"/>
    <cellStyle name="Normal 408 4" xfId="30893" xr:uid="{00000000-0005-0000-0000-000098780000}"/>
    <cellStyle name="Normal 408 4 2" xfId="30894" xr:uid="{00000000-0005-0000-0000-000099780000}"/>
    <cellStyle name="Normal 408 4 2 2" xfId="30895" xr:uid="{00000000-0005-0000-0000-00009A780000}"/>
    <cellStyle name="Normal 408 4 3" xfId="30896" xr:uid="{00000000-0005-0000-0000-00009B780000}"/>
    <cellStyle name="Normal 408 5" xfId="30897" xr:uid="{00000000-0005-0000-0000-00009C780000}"/>
    <cellStyle name="Normal 408 5 2" xfId="30898" xr:uid="{00000000-0005-0000-0000-00009D780000}"/>
    <cellStyle name="Normal 408 5 2 2" xfId="30899" xr:uid="{00000000-0005-0000-0000-00009E780000}"/>
    <cellStyle name="Normal 408 5 3" xfId="30900" xr:uid="{00000000-0005-0000-0000-00009F780000}"/>
    <cellStyle name="Normal 408 6" xfId="30901" xr:uid="{00000000-0005-0000-0000-0000A0780000}"/>
    <cellStyle name="Normal 408 6 2" xfId="30902" xr:uid="{00000000-0005-0000-0000-0000A1780000}"/>
    <cellStyle name="Normal 408 6 2 2" xfId="30903" xr:uid="{00000000-0005-0000-0000-0000A2780000}"/>
    <cellStyle name="Normal 408 6 3" xfId="30904" xr:uid="{00000000-0005-0000-0000-0000A3780000}"/>
    <cellStyle name="Normal 408 7" xfId="30905" xr:uid="{00000000-0005-0000-0000-0000A4780000}"/>
    <cellStyle name="Normal 409" xfId="30906" xr:uid="{00000000-0005-0000-0000-0000A5780000}"/>
    <cellStyle name="Normal 409 2" xfId="30907" xr:uid="{00000000-0005-0000-0000-0000A6780000}"/>
    <cellStyle name="Normal 409 2 2" xfId="30908" xr:uid="{00000000-0005-0000-0000-0000A7780000}"/>
    <cellStyle name="Normal 409 2 2 2" xfId="30909" xr:uid="{00000000-0005-0000-0000-0000A8780000}"/>
    <cellStyle name="Normal 409 2 3" xfId="30910" xr:uid="{00000000-0005-0000-0000-0000A9780000}"/>
    <cellStyle name="Normal 409 2 3 2" xfId="30911" xr:uid="{00000000-0005-0000-0000-0000AA780000}"/>
    <cellStyle name="Normal 409 2 3 2 2" xfId="30912" xr:uid="{00000000-0005-0000-0000-0000AB780000}"/>
    <cellStyle name="Normal 409 2 3 3" xfId="30913" xr:uid="{00000000-0005-0000-0000-0000AC780000}"/>
    <cellStyle name="Normal 409 2 4" xfId="30914" xr:uid="{00000000-0005-0000-0000-0000AD780000}"/>
    <cellStyle name="Normal 409 2 4 2" xfId="30915" xr:uid="{00000000-0005-0000-0000-0000AE780000}"/>
    <cellStyle name="Normal 409 2 4 2 2" xfId="30916" xr:uid="{00000000-0005-0000-0000-0000AF780000}"/>
    <cellStyle name="Normal 409 2 4 3" xfId="30917" xr:uid="{00000000-0005-0000-0000-0000B0780000}"/>
    <cellStyle name="Normal 409 2 5" xfId="30918" xr:uid="{00000000-0005-0000-0000-0000B1780000}"/>
    <cellStyle name="Normal 409 3" xfId="30919" xr:uid="{00000000-0005-0000-0000-0000B2780000}"/>
    <cellStyle name="Normal 409 3 2" xfId="30920" xr:uid="{00000000-0005-0000-0000-0000B3780000}"/>
    <cellStyle name="Normal 409 3 2 2" xfId="30921" xr:uid="{00000000-0005-0000-0000-0000B4780000}"/>
    <cellStyle name="Normal 409 3 2 2 2" xfId="30922" xr:uid="{00000000-0005-0000-0000-0000B5780000}"/>
    <cellStyle name="Normal 409 3 2 3" xfId="30923" xr:uid="{00000000-0005-0000-0000-0000B6780000}"/>
    <cellStyle name="Normal 409 3 2 3 2" xfId="30924" xr:uid="{00000000-0005-0000-0000-0000B7780000}"/>
    <cellStyle name="Normal 409 3 2 3 2 2" xfId="30925" xr:uid="{00000000-0005-0000-0000-0000B8780000}"/>
    <cellStyle name="Normal 409 3 2 3 3" xfId="30926" xr:uid="{00000000-0005-0000-0000-0000B9780000}"/>
    <cellStyle name="Normal 409 3 2 4" xfId="30927" xr:uid="{00000000-0005-0000-0000-0000BA780000}"/>
    <cellStyle name="Normal 409 3 3" xfId="30928" xr:uid="{00000000-0005-0000-0000-0000BB780000}"/>
    <cellStyle name="Normal 409 3 3 2" xfId="30929" xr:uid="{00000000-0005-0000-0000-0000BC780000}"/>
    <cellStyle name="Normal 409 3 3 2 2" xfId="30930" xr:uid="{00000000-0005-0000-0000-0000BD780000}"/>
    <cellStyle name="Normal 409 3 3 3" xfId="30931" xr:uid="{00000000-0005-0000-0000-0000BE780000}"/>
    <cellStyle name="Normal 409 3 4" xfId="30932" xr:uid="{00000000-0005-0000-0000-0000BF780000}"/>
    <cellStyle name="Normal 409 3 4 2" xfId="30933" xr:uid="{00000000-0005-0000-0000-0000C0780000}"/>
    <cellStyle name="Normal 409 3 4 2 2" xfId="30934" xr:uid="{00000000-0005-0000-0000-0000C1780000}"/>
    <cellStyle name="Normal 409 3 4 3" xfId="30935" xr:uid="{00000000-0005-0000-0000-0000C2780000}"/>
    <cellStyle name="Normal 409 3 5" xfId="30936" xr:uid="{00000000-0005-0000-0000-0000C3780000}"/>
    <cellStyle name="Normal 409 3 5 2" xfId="30937" xr:uid="{00000000-0005-0000-0000-0000C4780000}"/>
    <cellStyle name="Normal 409 3 5 2 2" xfId="30938" xr:uid="{00000000-0005-0000-0000-0000C5780000}"/>
    <cellStyle name="Normal 409 3 5 3" xfId="30939" xr:uid="{00000000-0005-0000-0000-0000C6780000}"/>
    <cellStyle name="Normal 409 3 6" xfId="30940" xr:uid="{00000000-0005-0000-0000-0000C7780000}"/>
    <cellStyle name="Normal 409 4" xfId="30941" xr:uid="{00000000-0005-0000-0000-0000C8780000}"/>
    <cellStyle name="Normal 409 4 2" xfId="30942" xr:uid="{00000000-0005-0000-0000-0000C9780000}"/>
    <cellStyle name="Normal 409 4 2 2" xfId="30943" xr:uid="{00000000-0005-0000-0000-0000CA780000}"/>
    <cellStyle name="Normal 409 4 3" xfId="30944" xr:uid="{00000000-0005-0000-0000-0000CB780000}"/>
    <cellStyle name="Normal 409 5" xfId="30945" xr:uid="{00000000-0005-0000-0000-0000CC780000}"/>
    <cellStyle name="Normal 409 5 2" xfId="30946" xr:uid="{00000000-0005-0000-0000-0000CD780000}"/>
    <cellStyle name="Normal 409 5 2 2" xfId="30947" xr:uid="{00000000-0005-0000-0000-0000CE780000}"/>
    <cellStyle name="Normal 409 5 3" xfId="30948" xr:uid="{00000000-0005-0000-0000-0000CF780000}"/>
    <cellStyle name="Normal 409 6" xfId="30949" xr:uid="{00000000-0005-0000-0000-0000D0780000}"/>
    <cellStyle name="Normal 409 6 2" xfId="30950" xr:uid="{00000000-0005-0000-0000-0000D1780000}"/>
    <cellStyle name="Normal 409 6 2 2" xfId="30951" xr:uid="{00000000-0005-0000-0000-0000D2780000}"/>
    <cellStyle name="Normal 409 6 3" xfId="30952" xr:uid="{00000000-0005-0000-0000-0000D3780000}"/>
    <cellStyle name="Normal 409 7" xfId="30953" xr:uid="{00000000-0005-0000-0000-0000D4780000}"/>
    <cellStyle name="Normal 41" xfId="30954" xr:uid="{00000000-0005-0000-0000-0000D5780000}"/>
    <cellStyle name="Normal 41 2" xfId="30955" xr:uid="{00000000-0005-0000-0000-0000D6780000}"/>
    <cellStyle name="Normal 41 2 2" xfId="30956" xr:uid="{00000000-0005-0000-0000-0000D7780000}"/>
    <cellStyle name="Normal 41 2 2 2" xfId="30957" xr:uid="{00000000-0005-0000-0000-0000D8780000}"/>
    <cellStyle name="Normal 41 2 2 2 2" xfId="30958" xr:uid="{00000000-0005-0000-0000-0000D9780000}"/>
    <cellStyle name="Normal 41 2 2 3" xfId="30959" xr:uid="{00000000-0005-0000-0000-0000DA780000}"/>
    <cellStyle name="Normal 41 2 2 3 2" xfId="30960" xr:uid="{00000000-0005-0000-0000-0000DB780000}"/>
    <cellStyle name="Normal 41 2 2 3 2 2" xfId="30961" xr:uid="{00000000-0005-0000-0000-0000DC780000}"/>
    <cellStyle name="Normal 41 2 2 3 3" xfId="30962" xr:uid="{00000000-0005-0000-0000-0000DD780000}"/>
    <cellStyle name="Normal 41 2 2 4" xfId="30963" xr:uid="{00000000-0005-0000-0000-0000DE780000}"/>
    <cellStyle name="Normal 41 2 2 4 2" xfId="30964" xr:uid="{00000000-0005-0000-0000-0000DF780000}"/>
    <cellStyle name="Normal 41 2 2 4 2 2" xfId="30965" xr:uid="{00000000-0005-0000-0000-0000E0780000}"/>
    <cellStyle name="Normal 41 2 2 4 3" xfId="30966" xr:uid="{00000000-0005-0000-0000-0000E1780000}"/>
    <cellStyle name="Normal 41 2 2 5" xfId="30967" xr:uid="{00000000-0005-0000-0000-0000E2780000}"/>
    <cellStyle name="Normal 41 2 3" xfId="30968" xr:uid="{00000000-0005-0000-0000-0000E3780000}"/>
    <cellStyle name="Normal 41 2 3 2" xfId="30969" xr:uid="{00000000-0005-0000-0000-0000E4780000}"/>
    <cellStyle name="Normal 41 2 3 2 2" xfId="30970" xr:uid="{00000000-0005-0000-0000-0000E5780000}"/>
    <cellStyle name="Normal 41 2 3 3" xfId="30971" xr:uid="{00000000-0005-0000-0000-0000E6780000}"/>
    <cellStyle name="Normal 41 2 4" xfId="30972" xr:uid="{00000000-0005-0000-0000-0000E7780000}"/>
    <cellStyle name="Normal 41 2 4 2" xfId="30973" xr:uid="{00000000-0005-0000-0000-0000E8780000}"/>
    <cellStyle name="Normal 41 2 4 2 2" xfId="30974" xr:uid="{00000000-0005-0000-0000-0000E9780000}"/>
    <cellStyle name="Normal 41 2 4 3" xfId="30975" xr:uid="{00000000-0005-0000-0000-0000EA780000}"/>
    <cellStyle name="Normal 41 2 5" xfId="30976" xr:uid="{00000000-0005-0000-0000-0000EB780000}"/>
    <cellStyle name="Normal 41 2 5 2" xfId="30977" xr:uid="{00000000-0005-0000-0000-0000EC780000}"/>
    <cellStyle name="Normal 41 2 5 2 2" xfId="30978" xr:uid="{00000000-0005-0000-0000-0000ED780000}"/>
    <cellStyle name="Normal 41 2 5 3" xfId="30979" xr:uid="{00000000-0005-0000-0000-0000EE780000}"/>
    <cellStyle name="Normal 41 2 6" xfId="30980" xr:uid="{00000000-0005-0000-0000-0000EF780000}"/>
    <cellStyle name="Normal 41 3" xfId="30981" xr:uid="{00000000-0005-0000-0000-0000F0780000}"/>
    <cellStyle name="Normal 41 3 2" xfId="30982" xr:uid="{00000000-0005-0000-0000-0000F1780000}"/>
    <cellStyle name="Normal 41 3 2 2" xfId="30983" xr:uid="{00000000-0005-0000-0000-0000F2780000}"/>
    <cellStyle name="Normal 41 3 3" xfId="30984" xr:uid="{00000000-0005-0000-0000-0000F3780000}"/>
    <cellStyle name="Normal 41 3 3 2" xfId="30985" xr:uid="{00000000-0005-0000-0000-0000F4780000}"/>
    <cellStyle name="Normal 41 3 3 2 2" xfId="30986" xr:uid="{00000000-0005-0000-0000-0000F5780000}"/>
    <cellStyle name="Normal 41 3 3 3" xfId="30987" xr:uid="{00000000-0005-0000-0000-0000F6780000}"/>
    <cellStyle name="Normal 41 3 4" xfId="30988" xr:uid="{00000000-0005-0000-0000-0000F7780000}"/>
    <cellStyle name="Normal 41 3 4 2" xfId="30989" xr:uid="{00000000-0005-0000-0000-0000F8780000}"/>
    <cellStyle name="Normal 41 3 4 2 2" xfId="30990" xr:uid="{00000000-0005-0000-0000-0000F9780000}"/>
    <cellStyle name="Normal 41 3 4 3" xfId="30991" xr:uid="{00000000-0005-0000-0000-0000FA780000}"/>
    <cellStyle name="Normal 41 3 5" xfId="30992" xr:uid="{00000000-0005-0000-0000-0000FB780000}"/>
    <cellStyle name="Normal 41 4" xfId="30993" xr:uid="{00000000-0005-0000-0000-0000FC780000}"/>
    <cellStyle name="Normal 41 4 2" xfId="30994" xr:uid="{00000000-0005-0000-0000-0000FD780000}"/>
    <cellStyle name="Normal 41 4 2 2" xfId="30995" xr:uid="{00000000-0005-0000-0000-0000FE780000}"/>
    <cellStyle name="Normal 41 4 3" xfId="30996" xr:uid="{00000000-0005-0000-0000-0000FF780000}"/>
    <cellStyle name="Normal 41 5" xfId="30997" xr:uid="{00000000-0005-0000-0000-000000790000}"/>
    <cellStyle name="Normal 41 5 2" xfId="30998" xr:uid="{00000000-0005-0000-0000-000001790000}"/>
    <cellStyle name="Normal 41 5 2 2" xfId="30999" xr:uid="{00000000-0005-0000-0000-000002790000}"/>
    <cellStyle name="Normal 41 5 3" xfId="31000" xr:uid="{00000000-0005-0000-0000-000003790000}"/>
    <cellStyle name="Normal 41 6" xfId="31001" xr:uid="{00000000-0005-0000-0000-000004790000}"/>
    <cellStyle name="Normal 41 6 2" xfId="31002" xr:uid="{00000000-0005-0000-0000-000005790000}"/>
    <cellStyle name="Normal 41 6 2 2" xfId="31003" xr:uid="{00000000-0005-0000-0000-000006790000}"/>
    <cellStyle name="Normal 41 6 3" xfId="31004" xr:uid="{00000000-0005-0000-0000-000007790000}"/>
    <cellStyle name="Normal 41 7" xfId="31005" xr:uid="{00000000-0005-0000-0000-000008790000}"/>
    <cellStyle name="Normal 410" xfId="31006" xr:uid="{00000000-0005-0000-0000-000009790000}"/>
    <cellStyle name="Normal 410 2" xfId="31007" xr:uid="{00000000-0005-0000-0000-00000A790000}"/>
    <cellStyle name="Normal 410 2 2" xfId="31008" xr:uid="{00000000-0005-0000-0000-00000B790000}"/>
    <cellStyle name="Normal 410 2 2 2" xfId="31009" xr:uid="{00000000-0005-0000-0000-00000C790000}"/>
    <cellStyle name="Normal 410 2 3" xfId="31010" xr:uid="{00000000-0005-0000-0000-00000D790000}"/>
    <cellStyle name="Normal 410 2 3 2" xfId="31011" xr:uid="{00000000-0005-0000-0000-00000E790000}"/>
    <cellStyle name="Normal 410 2 3 2 2" xfId="31012" xr:uid="{00000000-0005-0000-0000-00000F790000}"/>
    <cellStyle name="Normal 410 2 3 3" xfId="31013" xr:uid="{00000000-0005-0000-0000-000010790000}"/>
    <cellStyle name="Normal 410 2 4" xfId="31014" xr:uid="{00000000-0005-0000-0000-000011790000}"/>
    <cellStyle name="Normal 410 2 4 2" xfId="31015" xr:uid="{00000000-0005-0000-0000-000012790000}"/>
    <cellStyle name="Normal 410 2 4 2 2" xfId="31016" xr:uid="{00000000-0005-0000-0000-000013790000}"/>
    <cellStyle name="Normal 410 2 4 3" xfId="31017" xr:uid="{00000000-0005-0000-0000-000014790000}"/>
    <cellStyle name="Normal 410 2 5" xfId="31018" xr:uid="{00000000-0005-0000-0000-000015790000}"/>
    <cellStyle name="Normal 410 3" xfId="31019" xr:uid="{00000000-0005-0000-0000-000016790000}"/>
    <cellStyle name="Normal 410 3 2" xfId="31020" xr:uid="{00000000-0005-0000-0000-000017790000}"/>
    <cellStyle name="Normal 410 3 2 2" xfId="31021" xr:uid="{00000000-0005-0000-0000-000018790000}"/>
    <cellStyle name="Normal 410 3 2 2 2" xfId="31022" xr:uid="{00000000-0005-0000-0000-000019790000}"/>
    <cellStyle name="Normal 410 3 2 3" xfId="31023" xr:uid="{00000000-0005-0000-0000-00001A790000}"/>
    <cellStyle name="Normal 410 3 2 3 2" xfId="31024" xr:uid="{00000000-0005-0000-0000-00001B790000}"/>
    <cellStyle name="Normal 410 3 2 3 2 2" xfId="31025" xr:uid="{00000000-0005-0000-0000-00001C790000}"/>
    <cellStyle name="Normal 410 3 2 3 3" xfId="31026" xr:uid="{00000000-0005-0000-0000-00001D790000}"/>
    <cellStyle name="Normal 410 3 2 4" xfId="31027" xr:uid="{00000000-0005-0000-0000-00001E790000}"/>
    <cellStyle name="Normal 410 3 3" xfId="31028" xr:uid="{00000000-0005-0000-0000-00001F790000}"/>
    <cellStyle name="Normal 410 3 3 2" xfId="31029" xr:uid="{00000000-0005-0000-0000-000020790000}"/>
    <cellStyle name="Normal 410 3 3 2 2" xfId="31030" xr:uid="{00000000-0005-0000-0000-000021790000}"/>
    <cellStyle name="Normal 410 3 3 3" xfId="31031" xr:uid="{00000000-0005-0000-0000-000022790000}"/>
    <cellStyle name="Normal 410 3 4" xfId="31032" xr:uid="{00000000-0005-0000-0000-000023790000}"/>
    <cellStyle name="Normal 410 3 4 2" xfId="31033" xr:uid="{00000000-0005-0000-0000-000024790000}"/>
    <cellStyle name="Normal 410 3 4 2 2" xfId="31034" xr:uid="{00000000-0005-0000-0000-000025790000}"/>
    <cellStyle name="Normal 410 3 4 3" xfId="31035" xr:uid="{00000000-0005-0000-0000-000026790000}"/>
    <cellStyle name="Normal 410 3 5" xfId="31036" xr:uid="{00000000-0005-0000-0000-000027790000}"/>
    <cellStyle name="Normal 410 3 5 2" xfId="31037" xr:uid="{00000000-0005-0000-0000-000028790000}"/>
    <cellStyle name="Normal 410 3 5 2 2" xfId="31038" xr:uid="{00000000-0005-0000-0000-000029790000}"/>
    <cellStyle name="Normal 410 3 5 3" xfId="31039" xr:uid="{00000000-0005-0000-0000-00002A790000}"/>
    <cellStyle name="Normal 410 3 6" xfId="31040" xr:uid="{00000000-0005-0000-0000-00002B790000}"/>
    <cellStyle name="Normal 410 4" xfId="31041" xr:uid="{00000000-0005-0000-0000-00002C790000}"/>
    <cellStyle name="Normal 410 4 2" xfId="31042" xr:uid="{00000000-0005-0000-0000-00002D790000}"/>
    <cellStyle name="Normal 410 4 2 2" xfId="31043" xr:uid="{00000000-0005-0000-0000-00002E790000}"/>
    <cellStyle name="Normal 410 4 3" xfId="31044" xr:uid="{00000000-0005-0000-0000-00002F790000}"/>
    <cellStyle name="Normal 410 5" xfId="31045" xr:uid="{00000000-0005-0000-0000-000030790000}"/>
    <cellStyle name="Normal 410 5 2" xfId="31046" xr:uid="{00000000-0005-0000-0000-000031790000}"/>
    <cellStyle name="Normal 410 5 2 2" xfId="31047" xr:uid="{00000000-0005-0000-0000-000032790000}"/>
    <cellStyle name="Normal 410 5 3" xfId="31048" xr:uid="{00000000-0005-0000-0000-000033790000}"/>
    <cellStyle name="Normal 410 6" xfId="31049" xr:uid="{00000000-0005-0000-0000-000034790000}"/>
    <cellStyle name="Normal 410 6 2" xfId="31050" xr:uid="{00000000-0005-0000-0000-000035790000}"/>
    <cellStyle name="Normal 410 6 2 2" xfId="31051" xr:uid="{00000000-0005-0000-0000-000036790000}"/>
    <cellStyle name="Normal 410 6 3" xfId="31052" xr:uid="{00000000-0005-0000-0000-000037790000}"/>
    <cellStyle name="Normal 410 7" xfId="31053" xr:uid="{00000000-0005-0000-0000-000038790000}"/>
    <cellStyle name="Normal 411" xfId="31054" xr:uid="{00000000-0005-0000-0000-000039790000}"/>
    <cellStyle name="Normal 411 2" xfId="31055" xr:uid="{00000000-0005-0000-0000-00003A790000}"/>
    <cellStyle name="Normal 411 2 2" xfId="31056" xr:uid="{00000000-0005-0000-0000-00003B790000}"/>
    <cellStyle name="Normal 411 2 2 2" xfId="31057" xr:uid="{00000000-0005-0000-0000-00003C790000}"/>
    <cellStyle name="Normal 411 2 3" xfId="31058" xr:uid="{00000000-0005-0000-0000-00003D790000}"/>
    <cellStyle name="Normal 411 2 3 2" xfId="31059" xr:uid="{00000000-0005-0000-0000-00003E790000}"/>
    <cellStyle name="Normal 411 2 3 2 2" xfId="31060" xr:uid="{00000000-0005-0000-0000-00003F790000}"/>
    <cellStyle name="Normal 411 2 3 3" xfId="31061" xr:uid="{00000000-0005-0000-0000-000040790000}"/>
    <cellStyle name="Normal 411 2 4" xfId="31062" xr:uid="{00000000-0005-0000-0000-000041790000}"/>
    <cellStyle name="Normal 411 2 4 2" xfId="31063" xr:uid="{00000000-0005-0000-0000-000042790000}"/>
    <cellStyle name="Normal 411 2 4 2 2" xfId="31064" xr:uid="{00000000-0005-0000-0000-000043790000}"/>
    <cellStyle name="Normal 411 2 4 3" xfId="31065" xr:uid="{00000000-0005-0000-0000-000044790000}"/>
    <cellStyle name="Normal 411 2 5" xfId="31066" xr:uid="{00000000-0005-0000-0000-000045790000}"/>
    <cellStyle name="Normal 411 3" xfId="31067" xr:uid="{00000000-0005-0000-0000-000046790000}"/>
    <cellStyle name="Normal 411 3 2" xfId="31068" xr:uid="{00000000-0005-0000-0000-000047790000}"/>
    <cellStyle name="Normal 411 3 2 2" xfId="31069" xr:uid="{00000000-0005-0000-0000-000048790000}"/>
    <cellStyle name="Normal 411 3 2 2 2" xfId="31070" xr:uid="{00000000-0005-0000-0000-000049790000}"/>
    <cellStyle name="Normal 411 3 2 3" xfId="31071" xr:uid="{00000000-0005-0000-0000-00004A790000}"/>
    <cellStyle name="Normal 411 3 2 3 2" xfId="31072" xr:uid="{00000000-0005-0000-0000-00004B790000}"/>
    <cellStyle name="Normal 411 3 2 3 2 2" xfId="31073" xr:uid="{00000000-0005-0000-0000-00004C790000}"/>
    <cellStyle name="Normal 411 3 2 3 3" xfId="31074" xr:uid="{00000000-0005-0000-0000-00004D790000}"/>
    <cellStyle name="Normal 411 3 2 4" xfId="31075" xr:uid="{00000000-0005-0000-0000-00004E790000}"/>
    <cellStyle name="Normal 411 3 3" xfId="31076" xr:uid="{00000000-0005-0000-0000-00004F790000}"/>
    <cellStyle name="Normal 411 3 3 2" xfId="31077" xr:uid="{00000000-0005-0000-0000-000050790000}"/>
    <cellStyle name="Normal 411 3 3 2 2" xfId="31078" xr:uid="{00000000-0005-0000-0000-000051790000}"/>
    <cellStyle name="Normal 411 3 3 3" xfId="31079" xr:uid="{00000000-0005-0000-0000-000052790000}"/>
    <cellStyle name="Normal 411 3 4" xfId="31080" xr:uid="{00000000-0005-0000-0000-000053790000}"/>
    <cellStyle name="Normal 411 3 4 2" xfId="31081" xr:uid="{00000000-0005-0000-0000-000054790000}"/>
    <cellStyle name="Normal 411 3 4 2 2" xfId="31082" xr:uid="{00000000-0005-0000-0000-000055790000}"/>
    <cellStyle name="Normal 411 3 4 3" xfId="31083" xr:uid="{00000000-0005-0000-0000-000056790000}"/>
    <cellStyle name="Normal 411 3 5" xfId="31084" xr:uid="{00000000-0005-0000-0000-000057790000}"/>
    <cellStyle name="Normal 411 3 5 2" xfId="31085" xr:uid="{00000000-0005-0000-0000-000058790000}"/>
    <cellStyle name="Normal 411 3 5 2 2" xfId="31086" xr:uid="{00000000-0005-0000-0000-000059790000}"/>
    <cellStyle name="Normal 411 3 5 3" xfId="31087" xr:uid="{00000000-0005-0000-0000-00005A790000}"/>
    <cellStyle name="Normal 411 3 6" xfId="31088" xr:uid="{00000000-0005-0000-0000-00005B790000}"/>
    <cellStyle name="Normal 411 4" xfId="31089" xr:uid="{00000000-0005-0000-0000-00005C790000}"/>
    <cellStyle name="Normal 411 4 2" xfId="31090" xr:uid="{00000000-0005-0000-0000-00005D790000}"/>
    <cellStyle name="Normal 411 4 2 2" xfId="31091" xr:uid="{00000000-0005-0000-0000-00005E790000}"/>
    <cellStyle name="Normal 411 4 3" xfId="31092" xr:uid="{00000000-0005-0000-0000-00005F790000}"/>
    <cellStyle name="Normal 411 5" xfId="31093" xr:uid="{00000000-0005-0000-0000-000060790000}"/>
    <cellStyle name="Normal 411 5 2" xfId="31094" xr:uid="{00000000-0005-0000-0000-000061790000}"/>
    <cellStyle name="Normal 411 5 2 2" xfId="31095" xr:uid="{00000000-0005-0000-0000-000062790000}"/>
    <cellStyle name="Normal 411 5 3" xfId="31096" xr:uid="{00000000-0005-0000-0000-000063790000}"/>
    <cellStyle name="Normal 411 6" xfId="31097" xr:uid="{00000000-0005-0000-0000-000064790000}"/>
    <cellStyle name="Normal 411 6 2" xfId="31098" xr:uid="{00000000-0005-0000-0000-000065790000}"/>
    <cellStyle name="Normal 411 6 2 2" xfId="31099" xr:uid="{00000000-0005-0000-0000-000066790000}"/>
    <cellStyle name="Normal 411 6 3" xfId="31100" xr:uid="{00000000-0005-0000-0000-000067790000}"/>
    <cellStyle name="Normal 411 7" xfId="31101" xr:uid="{00000000-0005-0000-0000-000068790000}"/>
    <cellStyle name="Normal 412" xfId="31102" xr:uid="{00000000-0005-0000-0000-000069790000}"/>
    <cellStyle name="Normal 412 2" xfId="31103" xr:uid="{00000000-0005-0000-0000-00006A790000}"/>
    <cellStyle name="Normal 412 2 2" xfId="31104" xr:uid="{00000000-0005-0000-0000-00006B790000}"/>
    <cellStyle name="Normal 412 2 2 2" xfId="31105" xr:uid="{00000000-0005-0000-0000-00006C790000}"/>
    <cellStyle name="Normal 412 2 3" xfId="31106" xr:uid="{00000000-0005-0000-0000-00006D790000}"/>
    <cellStyle name="Normal 412 2 3 2" xfId="31107" xr:uid="{00000000-0005-0000-0000-00006E790000}"/>
    <cellStyle name="Normal 412 2 3 2 2" xfId="31108" xr:uid="{00000000-0005-0000-0000-00006F790000}"/>
    <cellStyle name="Normal 412 2 3 3" xfId="31109" xr:uid="{00000000-0005-0000-0000-000070790000}"/>
    <cellStyle name="Normal 412 2 4" xfId="31110" xr:uid="{00000000-0005-0000-0000-000071790000}"/>
    <cellStyle name="Normal 412 2 4 2" xfId="31111" xr:uid="{00000000-0005-0000-0000-000072790000}"/>
    <cellStyle name="Normal 412 2 4 2 2" xfId="31112" xr:uid="{00000000-0005-0000-0000-000073790000}"/>
    <cellStyle name="Normal 412 2 4 3" xfId="31113" xr:uid="{00000000-0005-0000-0000-000074790000}"/>
    <cellStyle name="Normal 412 2 5" xfId="31114" xr:uid="{00000000-0005-0000-0000-000075790000}"/>
    <cellStyle name="Normal 412 3" xfId="31115" xr:uid="{00000000-0005-0000-0000-000076790000}"/>
    <cellStyle name="Normal 412 3 2" xfId="31116" xr:uid="{00000000-0005-0000-0000-000077790000}"/>
    <cellStyle name="Normal 412 3 2 2" xfId="31117" xr:uid="{00000000-0005-0000-0000-000078790000}"/>
    <cellStyle name="Normal 412 3 2 2 2" xfId="31118" xr:uid="{00000000-0005-0000-0000-000079790000}"/>
    <cellStyle name="Normal 412 3 2 3" xfId="31119" xr:uid="{00000000-0005-0000-0000-00007A790000}"/>
    <cellStyle name="Normal 412 3 2 3 2" xfId="31120" xr:uid="{00000000-0005-0000-0000-00007B790000}"/>
    <cellStyle name="Normal 412 3 2 3 2 2" xfId="31121" xr:uid="{00000000-0005-0000-0000-00007C790000}"/>
    <cellStyle name="Normal 412 3 2 3 3" xfId="31122" xr:uid="{00000000-0005-0000-0000-00007D790000}"/>
    <cellStyle name="Normal 412 3 2 4" xfId="31123" xr:uid="{00000000-0005-0000-0000-00007E790000}"/>
    <cellStyle name="Normal 412 3 3" xfId="31124" xr:uid="{00000000-0005-0000-0000-00007F790000}"/>
    <cellStyle name="Normal 412 3 3 2" xfId="31125" xr:uid="{00000000-0005-0000-0000-000080790000}"/>
    <cellStyle name="Normal 412 3 3 2 2" xfId="31126" xr:uid="{00000000-0005-0000-0000-000081790000}"/>
    <cellStyle name="Normal 412 3 3 3" xfId="31127" xr:uid="{00000000-0005-0000-0000-000082790000}"/>
    <cellStyle name="Normal 412 3 4" xfId="31128" xr:uid="{00000000-0005-0000-0000-000083790000}"/>
    <cellStyle name="Normal 412 3 4 2" xfId="31129" xr:uid="{00000000-0005-0000-0000-000084790000}"/>
    <cellStyle name="Normal 412 3 4 2 2" xfId="31130" xr:uid="{00000000-0005-0000-0000-000085790000}"/>
    <cellStyle name="Normal 412 3 4 3" xfId="31131" xr:uid="{00000000-0005-0000-0000-000086790000}"/>
    <cellStyle name="Normal 412 3 5" xfId="31132" xr:uid="{00000000-0005-0000-0000-000087790000}"/>
    <cellStyle name="Normal 412 3 5 2" xfId="31133" xr:uid="{00000000-0005-0000-0000-000088790000}"/>
    <cellStyle name="Normal 412 3 5 2 2" xfId="31134" xr:uid="{00000000-0005-0000-0000-000089790000}"/>
    <cellStyle name="Normal 412 3 5 3" xfId="31135" xr:uid="{00000000-0005-0000-0000-00008A790000}"/>
    <cellStyle name="Normal 412 3 6" xfId="31136" xr:uid="{00000000-0005-0000-0000-00008B790000}"/>
    <cellStyle name="Normal 412 4" xfId="31137" xr:uid="{00000000-0005-0000-0000-00008C790000}"/>
    <cellStyle name="Normal 412 4 2" xfId="31138" xr:uid="{00000000-0005-0000-0000-00008D790000}"/>
    <cellStyle name="Normal 412 4 2 2" xfId="31139" xr:uid="{00000000-0005-0000-0000-00008E790000}"/>
    <cellStyle name="Normal 412 4 3" xfId="31140" xr:uid="{00000000-0005-0000-0000-00008F790000}"/>
    <cellStyle name="Normal 412 5" xfId="31141" xr:uid="{00000000-0005-0000-0000-000090790000}"/>
    <cellStyle name="Normal 412 5 2" xfId="31142" xr:uid="{00000000-0005-0000-0000-000091790000}"/>
    <cellStyle name="Normal 412 5 2 2" xfId="31143" xr:uid="{00000000-0005-0000-0000-000092790000}"/>
    <cellStyle name="Normal 412 5 3" xfId="31144" xr:uid="{00000000-0005-0000-0000-000093790000}"/>
    <cellStyle name="Normal 412 6" xfId="31145" xr:uid="{00000000-0005-0000-0000-000094790000}"/>
    <cellStyle name="Normal 412 6 2" xfId="31146" xr:uid="{00000000-0005-0000-0000-000095790000}"/>
    <cellStyle name="Normal 412 6 2 2" xfId="31147" xr:uid="{00000000-0005-0000-0000-000096790000}"/>
    <cellStyle name="Normal 412 6 3" xfId="31148" xr:uid="{00000000-0005-0000-0000-000097790000}"/>
    <cellStyle name="Normal 412 7" xfId="31149" xr:uid="{00000000-0005-0000-0000-000098790000}"/>
    <cellStyle name="Normal 413" xfId="31150" xr:uid="{00000000-0005-0000-0000-000099790000}"/>
    <cellStyle name="Normal 413 2" xfId="31151" xr:uid="{00000000-0005-0000-0000-00009A790000}"/>
    <cellStyle name="Normal 413 2 2" xfId="31152" xr:uid="{00000000-0005-0000-0000-00009B790000}"/>
    <cellStyle name="Normal 413 2 2 2" xfId="31153" xr:uid="{00000000-0005-0000-0000-00009C790000}"/>
    <cellStyle name="Normal 413 2 3" xfId="31154" xr:uid="{00000000-0005-0000-0000-00009D790000}"/>
    <cellStyle name="Normal 413 2 3 2" xfId="31155" xr:uid="{00000000-0005-0000-0000-00009E790000}"/>
    <cellStyle name="Normal 413 2 3 2 2" xfId="31156" xr:uid="{00000000-0005-0000-0000-00009F790000}"/>
    <cellStyle name="Normal 413 2 3 3" xfId="31157" xr:uid="{00000000-0005-0000-0000-0000A0790000}"/>
    <cellStyle name="Normal 413 2 4" xfId="31158" xr:uid="{00000000-0005-0000-0000-0000A1790000}"/>
    <cellStyle name="Normal 413 2 4 2" xfId="31159" xr:uid="{00000000-0005-0000-0000-0000A2790000}"/>
    <cellStyle name="Normal 413 2 4 2 2" xfId="31160" xr:uid="{00000000-0005-0000-0000-0000A3790000}"/>
    <cellStyle name="Normal 413 2 4 3" xfId="31161" xr:uid="{00000000-0005-0000-0000-0000A4790000}"/>
    <cellStyle name="Normal 413 2 5" xfId="31162" xr:uid="{00000000-0005-0000-0000-0000A5790000}"/>
    <cellStyle name="Normal 413 3" xfId="31163" xr:uid="{00000000-0005-0000-0000-0000A6790000}"/>
    <cellStyle name="Normal 413 3 2" xfId="31164" xr:uid="{00000000-0005-0000-0000-0000A7790000}"/>
    <cellStyle name="Normal 413 3 2 2" xfId="31165" xr:uid="{00000000-0005-0000-0000-0000A8790000}"/>
    <cellStyle name="Normal 413 3 2 2 2" xfId="31166" xr:uid="{00000000-0005-0000-0000-0000A9790000}"/>
    <cellStyle name="Normal 413 3 2 3" xfId="31167" xr:uid="{00000000-0005-0000-0000-0000AA790000}"/>
    <cellStyle name="Normal 413 3 2 3 2" xfId="31168" xr:uid="{00000000-0005-0000-0000-0000AB790000}"/>
    <cellStyle name="Normal 413 3 2 3 2 2" xfId="31169" xr:uid="{00000000-0005-0000-0000-0000AC790000}"/>
    <cellStyle name="Normal 413 3 2 3 3" xfId="31170" xr:uid="{00000000-0005-0000-0000-0000AD790000}"/>
    <cellStyle name="Normal 413 3 2 4" xfId="31171" xr:uid="{00000000-0005-0000-0000-0000AE790000}"/>
    <cellStyle name="Normal 413 3 3" xfId="31172" xr:uid="{00000000-0005-0000-0000-0000AF790000}"/>
    <cellStyle name="Normal 413 3 3 2" xfId="31173" xr:uid="{00000000-0005-0000-0000-0000B0790000}"/>
    <cellStyle name="Normal 413 3 3 2 2" xfId="31174" xr:uid="{00000000-0005-0000-0000-0000B1790000}"/>
    <cellStyle name="Normal 413 3 3 3" xfId="31175" xr:uid="{00000000-0005-0000-0000-0000B2790000}"/>
    <cellStyle name="Normal 413 3 4" xfId="31176" xr:uid="{00000000-0005-0000-0000-0000B3790000}"/>
    <cellStyle name="Normal 413 3 4 2" xfId="31177" xr:uid="{00000000-0005-0000-0000-0000B4790000}"/>
    <cellStyle name="Normal 413 3 4 2 2" xfId="31178" xr:uid="{00000000-0005-0000-0000-0000B5790000}"/>
    <cellStyle name="Normal 413 3 4 3" xfId="31179" xr:uid="{00000000-0005-0000-0000-0000B6790000}"/>
    <cellStyle name="Normal 413 3 5" xfId="31180" xr:uid="{00000000-0005-0000-0000-0000B7790000}"/>
    <cellStyle name="Normal 413 3 5 2" xfId="31181" xr:uid="{00000000-0005-0000-0000-0000B8790000}"/>
    <cellStyle name="Normal 413 3 5 2 2" xfId="31182" xr:uid="{00000000-0005-0000-0000-0000B9790000}"/>
    <cellStyle name="Normal 413 3 5 3" xfId="31183" xr:uid="{00000000-0005-0000-0000-0000BA790000}"/>
    <cellStyle name="Normal 413 3 6" xfId="31184" xr:uid="{00000000-0005-0000-0000-0000BB790000}"/>
    <cellStyle name="Normal 413 4" xfId="31185" xr:uid="{00000000-0005-0000-0000-0000BC790000}"/>
    <cellStyle name="Normal 413 4 2" xfId="31186" xr:uid="{00000000-0005-0000-0000-0000BD790000}"/>
    <cellStyle name="Normal 413 4 2 2" xfId="31187" xr:uid="{00000000-0005-0000-0000-0000BE790000}"/>
    <cellStyle name="Normal 413 4 3" xfId="31188" xr:uid="{00000000-0005-0000-0000-0000BF790000}"/>
    <cellStyle name="Normal 413 5" xfId="31189" xr:uid="{00000000-0005-0000-0000-0000C0790000}"/>
    <cellStyle name="Normal 413 5 2" xfId="31190" xr:uid="{00000000-0005-0000-0000-0000C1790000}"/>
    <cellStyle name="Normal 413 5 2 2" xfId="31191" xr:uid="{00000000-0005-0000-0000-0000C2790000}"/>
    <cellStyle name="Normal 413 5 3" xfId="31192" xr:uid="{00000000-0005-0000-0000-0000C3790000}"/>
    <cellStyle name="Normal 413 6" xfId="31193" xr:uid="{00000000-0005-0000-0000-0000C4790000}"/>
    <cellStyle name="Normal 413 6 2" xfId="31194" xr:uid="{00000000-0005-0000-0000-0000C5790000}"/>
    <cellStyle name="Normal 413 6 2 2" xfId="31195" xr:uid="{00000000-0005-0000-0000-0000C6790000}"/>
    <cellStyle name="Normal 413 6 3" xfId="31196" xr:uid="{00000000-0005-0000-0000-0000C7790000}"/>
    <cellStyle name="Normal 413 7" xfId="31197" xr:uid="{00000000-0005-0000-0000-0000C8790000}"/>
    <cellStyle name="Normal 414" xfId="31198" xr:uid="{00000000-0005-0000-0000-0000C9790000}"/>
    <cellStyle name="Normal 414 2" xfId="31199" xr:uid="{00000000-0005-0000-0000-0000CA790000}"/>
    <cellStyle name="Normal 414 2 2" xfId="31200" xr:uid="{00000000-0005-0000-0000-0000CB790000}"/>
    <cellStyle name="Normal 414 2 2 2" xfId="31201" xr:uid="{00000000-0005-0000-0000-0000CC790000}"/>
    <cellStyle name="Normal 414 2 3" xfId="31202" xr:uid="{00000000-0005-0000-0000-0000CD790000}"/>
    <cellStyle name="Normal 414 2 3 2" xfId="31203" xr:uid="{00000000-0005-0000-0000-0000CE790000}"/>
    <cellStyle name="Normal 414 2 3 2 2" xfId="31204" xr:uid="{00000000-0005-0000-0000-0000CF790000}"/>
    <cellStyle name="Normal 414 2 3 3" xfId="31205" xr:uid="{00000000-0005-0000-0000-0000D0790000}"/>
    <cellStyle name="Normal 414 2 4" xfId="31206" xr:uid="{00000000-0005-0000-0000-0000D1790000}"/>
    <cellStyle name="Normal 414 2 4 2" xfId="31207" xr:uid="{00000000-0005-0000-0000-0000D2790000}"/>
    <cellStyle name="Normal 414 2 4 2 2" xfId="31208" xr:uid="{00000000-0005-0000-0000-0000D3790000}"/>
    <cellStyle name="Normal 414 2 4 3" xfId="31209" xr:uid="{00000000-0005-0000-0000-0000D4790000}"/>
    <cellStyle name="Normal 414 2 5" xfId="31210" xr:uid="{00000000-0005-0000-0000-0000D5790000}"/>
    <cellStyle name="Normal 414 3" xfId="31211" xr:uid="{00000000-0005-0000-0000-0000D6790000}"/>
    <cellStyle name="Normal 414 3 2" xfId="31212" xr:uid="{00000000-0005-0000-0000-0000D7790000}"/>
    <cellStyle name="Normal 414 3 2 2" xfId="31213" xr:uid="{00000000-0005-0000-0000-0000D8790000}"/>
    <cellStyle name="Normal 414 3 2 2 2" xfId="31214" xr:uid="{00000000-0005-0000-0000-0000D9790000}"/>
    <cellStyle name="Normal 414 3 2 3" xfId="31215" xr:uid="{00000000-0005-0000-0000-0000DA790000}"/>
    <cellStyle name="Normal 414 3 2 3 2" xfId="31216" xr:uid="{00000000-0005-0000-0000-0000DB790000}"/>
    <cellStyle name="Normal 414 3 2 3 2 2" xfId="31217" xr:uid="{00000000-0005-0000-0000-0000DC790000}"/>
    <cellStyle name="Normal 414 3 2 3 3" xfId="31218" xr:uid="{00000000-0005-0000-0000-0000DD790000}"/>
    <cellStyle name="Normal 414 3 2 4" xfId="31219" xr:uid="{00000000-0005-0000-0000-0000DE790000}"/>
    <cellStyle name="Normal 414 3 3" xfId="31220" xr:uid="{00000000-0005-0000-0000-0000DF790000}"/>
    <cellStyle name="Normal 414 3 3 2" xfId="31221" xr:uid="{00000000-0005-0000-0000-0000E0790000}"/>
    <cellStyle name="Normal 414 3 3 2 2" xfId="31222" xr:uid="{00000000-0005-0000-0000-0000E1790000}"/>
    <cellStyle name="Normal 414 3 3 3" xfId="31223" xr:uid="{00000000-0005-0000-0000-0000E2790000}"/>
    <cellStyle name="Normal 414 3 4" xfId="31224" xr:uid="{00000000-0005-0000-0000-0000E3790000}"/>
    <cellStyle name="Normal 414 3 4 2" xfId="31225" xr:uid="{00000000-0005-0000-0000-0000E4790000}"/>
    <cellStyle name="Normal 414 3 4 2 2" xfId="31226" xr:uid="{00000000-0005-0000-0000-0000E5790000}"/>
    <cellStyle name="Normal 414 3 4 3" xfId="31227" xr:uid="{00000000-0005-0000-0000-0000E6790000}"/>
    <cellStyle name="Normal 414 3 5" xfId="31228" xr:uid="{00000000-0005-0000-0000-0000E7790000}"/>
    <cellStyle name="Normal 414 3 5 2" xfId="31229" xr:uid="{00000000-0005-0000-0000-0000E8790000}"/>
    <cellStyle name="Normal 414 3 5 2 2" xfId="31230" xr:uid="{00000000-0005-0000-0000-0000E9790000}"/>
    <cellStyle name="Normal 414 3 5 3" xfId="31231" xr:uid="{00000000-0005-0000-0000-0000EA790000}"/>
    <cellStyle name="Normal 414 3 6" xfId="31232" xr:uid="{00000000-0005-0000-0000-0000EB790000}"/>
    <cellStyle name="Normal 414 4" xfId="31233" xr:uid="{00000000-0005-0000-0000-0000EC790000}"/>
    <cellStyle name="Normal 414 4 2" xfId="31234" xr:uid="{00000000-0005-0000-0000-0000ED790000}"/>
    <cellStyle name="Normal 414 4 2 2" xfId="31235" xr:uid="{00000000-0005-0000-0000-0000EE790000}"/>
    <cellStyle name="Normal 414 4 3" xfId="31236" xr:uid="{00000000-0005-0000-0000-0000EF790000}"/>
    <cellStyle name="Normal 414 5" xfId="31237" xr:uid="{00000000-0005-0000-0000-0000F0790000}"/>
    <cellStyle name="Normal 414 5 2" xfId="31238" xr:uid="{00000000-0005-0000-0000-0000F1790000}"/>
    <cellStyle name="Normal 414 5 2 2" xfId="31239" xr:uid="{00000000-0005-0000-0000-0000F2790000}"/>
    <cellStyle name="Normal 414 5 3" xfId="31240" xr:uid="{00000000-0005-0000-0000-0000F3790000}"/>
    <cellStyle name="Normal 414 6" xfId="31241" xr:uid="{00000000-0005-0000-0000-0000F4790000}"/>
    <cellStyle name="Normal 414 6 2" xfId="31242" xr:uid="{00000000-0005-0000-0000-0000F5790000}"/>
    <cellStyle name="Normal 414 6 2 2" xfId="31243" xr:uid="{00000000-0005-0000-0000-0000F6790000}"/>
    <cellStyle name="Normal 414 6 3" xfId="31244" xr:uid="{00000000-0005-0000-0000-0000F7790000}"/>
    <cellStyle name="Normal 414 7" xfId="31245" xr:uid="{00000000-0005-0000-0000-0000F8790000}"/>
    <cellStyle name="Normal 415" xfId="31246" xr:uid="{00000000-0005-0000-0000-0000F9790000}"/>
    <cellStyle name="Normal 415 2" xfId="31247" xr:uid="{00000000-0005-0000-0000-0000FA790000}"/>
    <cellStyle name="Normal 415 2 2" xfId="31248" xr:uid="{00000000-0005-0000-0000-0000FB790000}"/>
    <cellStyle name="Normal 415 2 2 2" xfId="31249" xr:uid="{00000000-0005-0000-0000-0000FC790000}"/>
    <cellStyle name="Normal 415 2 3" xfId="31250" xr:uid="{00000000-0005-0000-0000-0000FD790000}"/>
    <cellStyle name="Normal 415 2 3 2" xfId="31251" xr:uid="{00000000-0005-0000-0000-0000FE790000}"/>
    <cellStyle name="Normal 415 2 3 2 2" xfId="31252" xr:uid="{00000000-0005-0000-0000-0000FF790000}"/>
    <cellStyle name="Normal 415 2 3 3" xfId="31253" xr:uid="{00000000-0005-0000-0000-0000007A0000}"/>
    <cellStyle name="Normal 415 2 4" xfId="31254" xr:uid="{00000000-0005-0000-0000-0000017A0000}"/>
    <cellStyle name="Normal 415 2 4 2" xfId="31255" xr:uid="{00000000-0005-0000-0000-0000027A0000}"/>
    <cellStyle name="Normal 415 2 4 2 2" xfId="31256" xr:uid="{00000000-0005-0000-0000-0000037A0000}"/>
    <cellStyle name="Normal 415 2 4 3" xfId="31257" xr:uid="{00000000-0005-0000-0000-0000047A0000}"/>
    <cellStyle name="Normal 415 2 5" xfId="31258" xr:uid="{00000000-0005-0000-0000-0000057A0000}"/>
    <cellStyle name="Normal 415 3" xfId="31259" xr:uid="{00000000-0005-0000-0000-0000067A0000}"/>
    <cellStyle name="Normal 415 3 2" xfId="31260" xr:uid="{00000000-0005-0000-0000-0000077A0000}"/>
    <cellStyle name="Normal 415 3 2 2" xfId="31261" xr:uid="{00000000-0005-0000-0000-0000087A0000}"/>
    <cellStyle name="Normal 415 3 2 2 2" xfId="31262" xr:uid="{00000000-0005-0000-0000-0000097A0000}"/>
    <cellStyle name="Normal 415 3 2 3" xfId="31263" xr:uid="{00000000-0005-0000-0000-00000A7A0000}"/>
    <cellStyle name="Normal 415 3 2 3 2" xfId="31264" xr:uid="{00000000-0005-0000-0000-00000B7A0000}"/>
    <cellStyle name="Normal 415 3 2 3 2 2" xfId="31265" xr:uid="{00000000-0005-0000-0000-00000C7A0000}"/>
    <cellStyle name="Normal 415 3 2 3 3" xfId="31266" xr:uid="{00000000-0005-0000-0000-00000D7A0000}"/>
    <cellStyle name="Normal 415 3 2 4" xfId="31267" xr:uid="{00000000-0005-0000-0000-00000E7A0000}"/>
    <cellStyle name="Normal 415 3 3" xfId="31268" xr:uid="{00000000-0005-0000-0000-00000F7A0000}"/>
    <cellStyle name="Normal 415 3 3 2" xfId="31269" xr:uid="{00000000-0005-0000-0000-0000107A0000}"/>
    <cellStyle name="Normal 415 3 3 2 2" xfId="31270" xr:uid="{00000000-0005-0000-0000-0000117A0000}"/>
    <cellStyle name="Normal 415 3 3 3" xfId="31271" xr:uid="{00000000-0005-0000-0000-0000127A0000}"/>
    <cellStyle name="Normal 415 3 4" xfId="31272" xr:uid="{00000000-0005-0000-0000-0000137A0000}"/>
    <cellStyle name="Normal 415 3 4 2" xfId="31273" xr:uid="{00000000-0005-0000-0000-0000147A0000}"/>
    <cellStyle name="Normal 415 3 4 2 2" xfId="31274" xr:uid="{00000000-0005-0000-0000-0000157A0000}"/>
    <cellStyle name="Normal 415 3 4 3" xfId="31275" xr:uid="{00000000-0005-0000-0000-0000167A0000}"/>
    <cellStyle name="Normal 415 3 5" xfId="31276" xr:uid="{00000000-0005-0000-0000-0000177A0000}"/>
    <cellStyle name="Normal 415 3 5 2" xfId="31277" xr:uid="{00000000-0005-0000-0000-0000187A0000}"/>
    <cellStyle name="Normal 415 3 5 2 2" xfId="31278" xr:uid="{00000000-0005-0000-0000-0000197A0000}"/>
    <cellStyle name="Normal 415 3 5 3" xfId="31279" xr:uid="{00000000-0005-0000-0000-00001A7A0000}"/>
    <cellStyle name="Normal 415 3 6" xfId="31280" xr:uid="{00000000-0005-0000-0000-00001B7A0000}"/>
    <cellStyle name="Normal 415 4" xfId="31281" xr:uid="{00000000-0005-0000-0000-00001C7A0000}"/>
    <cellStyle name="Normal 415 4 2" xfId="31282" xr:uid="{00000000-0005-0000-0000-00001D7A0000}"/>
    <cellStyle name="Normal 415 4 2 2" xfId="31283" xr:uid="{00000000-0005-0000-0000-00001E7A0000}"/>
    <cellStyle name="Normal 415 4 3" xfId="31284" xr:uid="{00000000-0005-0000-0000-00001F7A0000}"/>
    <cellStyle name="Normal 415 5" xfId="31285" xr:uid="{00000000-0005-0000-0000-0000207A0000}"/>
    <cellStyle name="Normal 415 5 2" xfId="31286" xr:uid="{00000000-0005-0000-0000-0000217A0000}"/>
    <cellStyle name="Normal 415 5 2 2" xfId="31287" xr:uid="{00000000-0005-0000-0000-0000227A0000}"/>
    <cellStyle name="Normal 415 5 3" xfId="31288" xr:uid="{00000000-0005-0000-0000-0000237A0000}"/>
    <cellStyle name="Normal 415 6" xfId="31289" xr:uid="{00000000-0005-0000-0000-0000247A0000}"/>
    <cellStyle name="Normal 415 6 2" xfId="31290" xr:uid="{00000000-0005-0000-0000-0000257A0000}"/>
    <cellStyle name="Normal 415 6 2 2" xfId="31291" xr:uid="{00000000-0005-0000-0000-0000267A0000}"/>
    <cellStyle name="Normal 415 6 3" xfId="31292" xr:uid="{00000000-0005-0000-0000-0000277A0000}"/>
    <cellStyle name="Normal 415 7" xfId="31293" xr:uid="{00000000-0005-0000-0000-0000287A0000}"/>
    <cellStyle name="Normal 416" xfId="31294" xr:uid="{00000000-0005-0000-0000-0000297A0000}"/>
    <cellStyle name="Normal 416 2" xfId="31295" xr:uid="{00000000-0005-0000-0000-00002A7A0000}"/>
    <cellStyle name="Normal 416 2 2" xfId="31296" xr:uid="{00000000-0005-0000-0000-00002B7A0000}"/>
    <cellStyle name="Normal 416 2 2 2" xfId="31297" xr:uid="{00000000-0005-0000-0000-00002C7A0000}"/>
    <cellStyle name="Normal 416 2 3" xfId="31298" xr:uid="{00000000-0005-0000-0000-00002D7A0000}"/>
    <cellStyle name="Normal 416 2 3 2" xfId="31299" xr:uid="{00000000-0005-0000-0000-00002E7A0000}"/>
    <cellStyle name="Normal 416 2 3 2 2" xfId="31300" xr:uid="{00000000-0005-0000-0000-00002F7A0000}"/>
    <cellStyle name="Normal 416 2 3 3" xfId="31301" xr:uid="{00000000-0005-0000-0000-0000307A0000}"/>
    <cellStyle name="Normal 416 2 4" xfId="31302" xr:uid="{00000000-0005-0000-0000-0000317A0000}"/>
    <cellStyle name="Normal 416 2 4 2" xfId="31303" xr:uid="{00000000-0005-0000-0000-0000327A0000}"/>
    <cellStyle name="Normal 416 2 4 2 2" xfId="31304" xr:uid="{00000000-0005-0000-0000-0000337A0000}"/>
    <cellStyle name="Normal 416 2 4 3" xfId="31305" xr:uid="{00000000-0005-0000-0000-0000347A0000}"/>
    <cellStyle name="Normal 416 2 5" xfId="31306" xr:uid="{00000000-0005-0000-0000-0000357A0000}"/>
    <cellStyle name="Normal 416 3" xfId="31307" xr:uid="{00000000-0005-0000-0000-0000367A0000}"/>
    <cellStyle name="Normal 416 3 2" xfId="31308" xr:uid="{00000000-0005-0000-0000-0000377A0000}"/>
    <cellStyle name="Normal 416 3 2 2" xfId="31309" xr:uid="{00000000-0005-0000-0000-0000387A0000}"/>
    <cellStyle name="Normal 416 3 2 2 2" xfId="31310" xr:uid="{00000000-0005-0000-0000-0000397A0000}"/>
    <cellStyle name="Normal 416 3 2 3" xfId="31311" xr:uid="{00000000-0005-0000-0000-00003A7A0000}"/>
    <cellStyle name="Normal 416 3 2 3 2" xfId="31312" xr:uid="{00000000-0005-0000-0000-00003B7A0000}"/>
    <cellStyle name="Normal 416 3 2 3 2 2" xfId="31313" xr:uid="{00000000-0005-0000-0000-00003C7A0000}"/>
    <cellStyle name="Normal 416 3 2 3 3" xfId="31314" xr:uid="{00000000-0005-0000-0000-00003D7A0000}"/>
    <cellStyle name="Normal 416 3 2 4" xfId="31315" xr:uid="{00000000-0005-0000-0000-00003E7A0000}"/>
    <cellStyle name="Normal 416 3 3" xfId="31316" xr:uid="{00000000-0005-0000-0000-00003F7A0000}"/>
    <cellStyle name="Normal 416 3 3 2" xfId="31317" xr:uid="{00000000-0005-0000-0000-0000407A0000}"/>
    <cellStyle name="Normal 416 3 3 2 2" xfId="31318" xr:uid="{00000000-0005-0000-0000-0000417A0000}"/>
    <cellStyle name="Normal 416 3 3 3" xfId="31319" xr:uid="{00000000-0005-0000-0000-0000427A0000}"/>
    <cellStyle name="Normal 416 3 4" xfId="31320" xr:uid="{00000000-0005-0000-0000-0000437A0000}"/>
    <cellStyle name="Normal 416 3 4 2" xfId="31321" xr:uid="{00000000-0005-0000-0000-0000447A0000}"/>
    <cellStyle name="Normal 416 3 4 2 2" xfId="31322" xr:uid="{00000000-0005-0000-0000-0000457A0000}"/>
    <cellStyle name="Normal 416 3 4 3" xfId="31323" xr:uid="{00000000-0005-0000-0000-0000467A0000}"/>
    <cellStyle name="Normal 416 3 5" xfId="31324" xr:uid="{00000000-0005-0000-0000-0000477A0000}"/>
    <cellStyle name="Normal 416 3 5 2" xfId="31325" xr:uid="{00000000-0005-0000-0000-0000487A0000}"/>
    <cellStyle name="Normal 416 3 5 2 2" xfId="31326" xr:uid="{00000000-0005-0000-0000-0000497A0000}"/>
    <cellStyle name="Normal 416 3 5 3" xfId="31327" xr:uid="{00000000-0005-0000-0000-00004A7A0000}"/>
    <cellStyle name="Normal 416 3 6" xfId="31328" xr:uid="{00000000-0005-0000-0000-00004B7A0000}"/>
    <cellStyle name="Normal 416 4" xfId="31329" xr:uid="{00000000-0005-0000-0000-00004C7A0000}"/>
    <cellStyle name="Normal 416 4 2" xfId="31330" xr:uid="{00000000-0005-0000-0000-00004D7A0000}"/>
    <cellStyle name="Normal 416 4 2 2" xfId="31331" xr:uid="{00000000-0005-0000-0000-00004E7A0000}"/>
    <cellStyle name="Normal 416 4 3" xfId="31332" xr:uid="{00000000-0005-0000-0000-00004F7A0000}"/>
    <cellStyle name="Normal 416 5" xfId="31333" xr:uid="{00000000-0005-0000-0000-0000507A0000}"/>
    <cellStyle name="Normal 416 5 2" xfId="31334" xr:uid="{00000000-0005-0000-0000-0000517A0000}"/>
    <cellStyle name="Normal 416 5 2 2" xfId="31335" xr:uid="{00000000-0005-0000-0000-0000527A0000}"/>
    <cellStyle name="Normal 416 5 3" xfId="31336" xr:uid="{00000000-0005-0000-0000-0000537A0000}"/>
    <cellStyle name="Normal 416 6" xfId="31337" xr:uid="{00000000-0005-0000-0000-0000547A0000}"/>
    <cellStyle name="Normal 416 6 2" xfId="31338" xr:uid="{00000000-0005-0000-0000-0000557A0000}"/>
    <cellStyle name="Normal 416 6 2 2" xfId="31339" xr:uid="{00000000-0005-0000-0000-0000567A0000}"/>
    <cellStyle name="Normal 416 6 3" xfId="31340" xr:uid="{00000000-0005-0000-0000-0000577A0000}"/>
    <cellStyle name="Normal 416 7" xfId="31341" xr:uid="{00000000-0005-0000-0000-0000587A0000}"/>
    <cellStyle name="Normal 417" xfId="31342" xr:uid="{00000000-0005-0000-0000-0000597A0000}"/>
    <cellStyle name="Normal 417 2" xfId="31343" xr:uid="{00000000-0005-0000-0000-00005A7A0000}"/>
    <cellStyle name="Normal 417 2 2" xfId="31344" xr:uid="{00000000-0005-0000-0000-00005B7A0000}"/>
    <cellStyle name="Normal 417 2 2 2" xfId="31345" xr:uid="{00000000-0005-0000-0000-00005C7A0000}"/>
    <cellStyle name="Normal 417 2 3" xfId="31346" xr:uid="{00000000-0005-0000-0000-00005D7A0000}"/>
    <cellStyle name="Normal 417 2 3 2" xfId="31347" xr:uid="{00000000-0005-0000-0000-00005E7A0000}"/>
    <cellStyle name="Normal 417 2 3 2 2" xfId="31348" xr:uid="{00000000-0005-0000-0000-00005F7A0000}"/>
    <cellStyle name="Normal 417 2 3 3" xfId="31349" xr:uid="{00000000-0005-0000-0000-0000607A0000}"/>
    <cellStyle name="Normal 417 2 4" xfId="31350" xr:uid="{00000000-0005-0000-0000-0000617A0000}"/>
    <cellStyle name="Normal 417 2 4 2" xfId="31351" xr:uid="{00000000-0005-0000-0000-0000627A0000}"/>
    <cellStyle name="Normal 417 2 4 2 2" xfId="31352" xr:uid="{00000000-0005-0000-0000-0000637A0000}"/>
    <cellStyle name="Normal 417 2 4 3" xfId="31353" xr:uid="{00000000-0005-0000-0000-0000647A0000}"/>
    <cellStyle name="Normal 417 2 5" xfId="31354" xr:uid="{00000000-0005-0000-0000-0000657A0000}"/>
    <cellStyle name="Normal 417 3" xfId="31355" xr:uid="{00000000-0005-0000-0000-0000667A0000}"/>
    <cellStyle name="Normal 417 3 2" xfId="31356" xr:uid="{00000000-0005-0000-0000-0000677A0000}"/>
    <cellStyle name="Normal 417 3 2 2" xfId="31357" xr:uid="{00000000-0005-0000-0000-0000687A0000}"/>
    <cellStyle name="Normal 417 3 2 2 2" xfId="31358" xr:uid="{00000000-0005-0000-0000-0000697A0000}"/>
    <cellStyle name="Normal 417 3 2 3" xfId="31359" xr:uid="{00000000-0005-0000-0000-00006A7A0000}"/>
    <cellStyle name="Normal 417 3 2 3 2" xfId="31360" xr:uid="{00000000-0005-0000-0000-00006B7A0000}"/>
    <cellStyle name="Normal 417 3 2 3 2 2" xfId="31361" xr:uid="{00000000-0005-0000-0000-00006C7A0000}"/>
    <cellStyle name="Normal 417 3 2 3 3" xfId="31362" xr:uid="{00000000-0005-0000-0000-00006D7A0000}"/>
    <cellStyle name="Normal 417 3 2 4" xfId="31363" xr:uid="{00000000-0005-0000-0000-00006E7A0000}"/>
    <cellStyle name="Normal 417 3 3" xfId="31364" xr:uid="{00000000-0005-0000-0000-00006F7A0000}"/>
    <cellStyle name="Normal 417 3 3 2" xfId="31365" xr:uid="{00000000-0005-0000-0000-0000707A0000}"/>
    <cellStyle name="Normal 417 3 3 2 2" xfId="31366" xr:uid="{00000000-0005-0000-0000-0000717A0000}"/>
    <cellStyle name="Normal 417 3 3 3" xfId="31367" xr:uid="{00000000-0005-0000-0000-0000727A0000}"/>
    <cellStyle name="Normal 417 3 4" xfId="31368" xr:uid="{00000000-0005-0000-0000-0000737A0000}"/>
    <cellStyle name="Normal 417 3 4 2" xfId="31369" xr:uid="{00000000-0005-0000-0000-0000747A0000}"/>
    <cellStyle name="Normal 417 3 4 2 2" xfId="31370" xr:uid="{00000000-0005-0000-0000-0000757A0000}"/>
    <cellStyle name="Normal 417 3 4 3" xfId="31371" xr:uid="{00000000-0005-0000-0000-0000767A0000}"/>
    <cellStyle name="Normal 417 3 5" xfId="31372" xr:uid="{00000000-0005-0000-0000-0000777A0000}"/>
    <cellStyle name="Normal 417 3 5 2" xfId="31373" xr:uid="{00000000-0005-0000-0000-0000787A0000}"/>
    <cellStyle name="Normal 417 3 5 2 2" xfId="31374" xr:uid="{00000000-0005-0000-0000-0000797A0000}"/>
    <cellStyle name="Normal 417 3 5 3" xfId="31375" xr:uid="{00000000-0005-0000-0000-00007A7A0000}"/>
    <cellStyle name="Normal 417 3 6" xfId="31376" xr:uid="{00000000-0005-0000-0000-00007B7A0000}"/>
    <cellStyle name="Normal 417 4" xfId="31377" xr:uid="{00000000-0005-0000-0000-00007C7A0000}"/>
    <cellStyle name="Normal 417 4 2" xfId="31378" xr:uid="{00000000-0005-0000-0000-00007D7A0000}"/>
    <cellStyle name="Normal 417 4 2 2" xfId="31379" xr:uid="{00000000-0005-0000-0000-00007E7A0000}"/>
    <cellStyle name="Normal 417 4 3" xfId="31380" xr:uid="{00000000-0005-0000-0000-00007F7A0000}"/>
    <cellStyle name="Normal 417 5" xfId="31381" xr:uid="{00000000-0005-0000-0000-0000807A0000}"/>
    <cellStyle name="Normal 417 5 2" xfId="31382" xr:uid="{00000000-0005-0000-0000-0000817A0000}"/>
    <cellStyle name="Normal 417 5 2 2" xfId="31383" xr:uid="{00000000-0005-0000-0000-0000827A0000}"/>
    <cellStyle name="Normal 417 5 3" xfId="31384" xr:uid="{00000000-0005-0000-0000-0000837A0000}"/>
    <cellStyle name="Normal 417 6" xfId="31385" xr:uid="{00000000-0005-0000-0000-0000847A0000}"/>
    <cellStyle name="Normal 417 6 2" xfId="31386" xr:uid="{00000000-0005-0000-0000-0000857A0000}"/>
    <cellStyle name="Normal 417 6 2 2" xfId="31387" xr:uid="{00000000-0005-0000-0000-0000867A0000}"/>
    <cellStyle name="Normal 417 6 3" xfId="31388" xr:uid="{00000000-0005-0000-0000-0000877A0000}"/>
    <cellStyle name="Normal 417 7" xfId="31389" xr:uid="{00000000-0005-0000-0000-0000887A0000}"/>
    <cellStyle name="Normal 418" xfId="31390" xr:uid="{00000000-0005-0000-0000-0000897A0000}"/>
    <cellStyle name="Normal 418 2" xfId="31391" xr:uid="{00000000-0005-0000-0000-00008A7A0000}"/>
    <cellStyle name="Normal 418 2 2" xfId="31392" xr:uid="{00000000-0005-0000-0000-00008B7A0000}"/>
    <cellStyle name="Normal 418 2 2 2" xfId="31393" xr:uid="{00000000-0005-0000-0000-00008C7A0000}"/>
    <cellStyle name="Normal 418 2 3" xfId="31394" xr:uid="{00000000-0005-0000-0000-00008D7A0000}"/>
    <cellStyle name="Normal 418 2 3 2" xfId="31395" xr:uid="{00000000-0005-0000-0000-00008E7A0000}"/>
    <cellStyle name="Normal 418 2 3 2 2" xfId="31396" xr:uid="{00000000-0005-0000-0000-00008F7A0000}"/>
    <cellStyle name="Normal 418 2 3 3" xfId="31397" xr:uid="{00000000-0005-0000-0000-0000907A0000}"/>
    <cellStyle name="Normal 418 2 4" xfId="31398" xr:uid="{00000000-0005-0000-0000-0000917A0000}"/>
    <cellStyle name="Normal 418 2 4 2" xfId="31399" xr:uid="{00000000-0005-0000-0000-0000927A0000}"/>
    <cellStyle name="Normal 418 2 4 2 2" xfId="31400" xr:uid="{00000000-0005-0000-0000-0000937A0000}"/>
    <cellStyle name="Normal 418 2 4 3" xfId="31401" xr:uid="{00000000-0005-0000-0000-0000947A0000}"/>
    <cellStyle name="Normal 418 2 5" xfId="31402" xr:uid="{00000000-0005-0000-0000-0000957A0000}"/>
    <cellStyle name="Normal 418 3" xfId="31403" xr:uid="{00000000-0005-0000-0000-0000967A0000}"/>
    <cellStyle name="Normal 418 3 2" xfId="31404" xr:uid="{00000000-0005-0000-0000-0000977A0000}"/>
    <cellStyle name="Normal 418 3 2 2" xfId="31405" xr:uid="{00000000-0005-0000-0000-0000987A0000}"/>
    <cellStyle name="Normal 418 3 2 2 2" xfId="31406" xr:uid="{00000000-0005-0000-0000-0000997A0000}"/>
    <cellStyle name="Normal 418 3 2 3" xfId="31407" xr:uid="{00000000-0005-0000-0000-00009A7A0000}"/>
    <cellStyle name="Normal 418 3 2 3 2" xfId="31408" xr:uid="{00000000-0005-0000-0000-00009B7A0000}"/>
    <cellStyle name="Normal 418 3 2 3 2 2" xfId="31409" xr:uid="{00000000-0005-0000-0000-00009C7A0000}"/>
    <cellStyle name="Normal 418 3 2 3 3" xfId="31410" xr:uid="{00000000-0005-0000-0000-00009D7A0000}"/>
    <cellStyle name="Normal 418 3 2 4" xfId="31411" xr:uid="{00000000-0005-0000-0000-00009E7A0000}"/>
    <cellStyle name="Normal 418 3 3" xfId="31412" xr:uid="{00000000-0005-0000-0000-00009F7A0000}"/>
    <cellStyle name="Normal 418 3 3 2" xfId="31413" xr:uid="{00000000-0005-0000-0000-0000A07A0000}"/>
    <cellStyle name="Normal 418 3 3 2 2" xfId="31414" xr:uid="{00000000-0005-0000-0000-0000A17A0000}"/>
    <cellStyle name="Normal 418 3 3 3" xfId="31415" xr:uid="{00000000-0005-0000-0000-0000A27A0000}"/>
    <cellStyle name="Normal 418 3 4" xfId="31416" xr:uid="{00000000-0005-0000-0000-0000A37A0000}"/>
    <cellStyle name="Normal 418 3 4 2" xfId="31417" xr:uid="{00000000-0005-0000-0000-0000A47A0000}"/>
    <cellStyle name="Normal 418 3 4 2 2" xfId="31418" xr:uid="{00000000-0005-0000-0000-0000A57A0000}"/>
    <cellStyle name="Normal 418 3 4 3" xfId="31419" xr:uid="{00000000-0005-0000-0000-0000A67A0000}"/>
    <cellStyle name="Normal 418 3 5" xfId="31420" xr:uid="{00000000-0005-0000-0000-0000A77A0000}"/>
    <cellStyle name="Normal 418 3 5 2" xfId="31421" xr:uid="{00000000-0005-0000-0000-0000A87A0000}"/>
    <cellStyle name="Normal 418 3 5 2 2" xfId="31422" xr:uid="{00000000-0005-0000-0000-0000A97A0000}"/>
    <cellStyle name="Normal 418 3 5 3" xfId="31423" xr:uid="{00000000-0005-0000-0000-0000AA7A0000}"/>
    <cellStyle name="Normal 418 3 6" xfId="31424" xr:uid="{00000000-0005-0000-0000-0000AB7A0000}"/>
    <cellStyle name="Normal 418 4" xfId="31425" xr:uid="{00000000-0005-0000-0000-0000AC7A0000}"/>
    <cellStyle name="Normal 418 4 2" xfId="31426" xr:uid="{00000000-0005-0000-0000-0000AD7A0000}"/>
    <cellStyle name="Normal 418 4 2 2" xfId="31427" xr:uid="{00000000-0005-0000-0000-0000AE7A0000}"/>
    <cellStyle name="Normal 418 4 3" xfId="31428" xr:uid="{00000000-0005-0000-0000-0000AF7A0000}"/>
    <cellStyle name="Normal 418 5" xfId="31429" xr:uid="{00000000-0005-0000-0000-0000B07A0000}"/>
    <cellStyle name="Normal 418 5 2" xfId="31430" xr:uid="{00000000-0005-0000-0000-0000B17A0000}"/>
    <cellStyle name="Normal 418 5 2 2" xfId="31431" xr:uid="{00000000-0005-0000-0000-0000B27A0000}"/>
    <cellStyle name="Normal 418 5 3" xfId="31432" xr:uid="{00000000-0005-0000-0000-0000B37A0000}"/>
    <cellStyle name="Normal 418 6" xfId="31433" xr:uid="{00000000-0005-0000-0000-0000B47A0000}"/>
    <cellStyle name="Normal 418 6 2" xfId="31434" xr:uid="{00000000-0005-0000-0000-0000B57A0000}"/>
    <cellStyle name="Normal 418 6 2 2" xfId="31435" xr:uid="{00000000-0005-0000-0000-0000B67A0000}"/>
    <cellStyle name="Normal 418 6 3" xfId="31436" xr:uid="{00000000-0005-0000-0000-0000B77A0000}"/>
    <cellStyle name="Normal 418 7" xfId="31437" xr:uid="{00000000-0005-0000-0000-0000B87A0000}"/>
    <cellStyle name="Normal 419" xfId="31438" xr:uid="{00000000-0005-0000-0000-0000B97A0000}"/>
    <cellStyle name="Normal 419 2" xfId="31439" xr:uid="{00000000-0005-0000-0000-0000BA7A0000}"/>
    <cellStyle name="Normal 419 2 2" xfId="31440" xr:uid="{00000000-0005-0000-0000-0000BB7A0000}"/>
    <cellStyle name="Normal 419 2 2 2" xfId="31441" xr:uid="{00000000-0005-0000-0000-0000BC7A0000}"/>
    <cellStyle name="Normal 419 2 3" xfId="31442" xr:uid="{00000000-0005-0000-0000-0000BD7A0000}"/>
    <cellStyle name="Normal 419 2 3 2" xfId="31443" xr:uid="{00000000-0005-0000-0000-0000BE7A0000}"/>
    <cellStyle name="Normal 419 2 3 2 2" xfId="31444" xr:uid="{00000000-0005-0000-0000-0000BF7A0000}"/>
    <cellStyle name="Normal 419 2 3 3" xfId="31445" xr:uid="{00000000-0005-0000-0000-0000C07A0000}"/>
    <cellStyle name="Normal 419 2 4" xfId="31446" xr:uid="{00000000-0005-0000-0000-0000C17A0000}"/>
    <cellStyle name="Normal 419 2 4 2" xfId="31447" xr:uid="{00000000-0005-0000-0000-0000C27A0000}"/>
    <cellStyle name="Normal 419 2 4 2 2" xfId="31448" xr:uid="{00000000-0005-0000-0000-0000C37A0000}"/>
    <cellStyle name="Normal 419 2 4 3" xfId="31449" xr:uid="{00000000-0005-0000-0000-0000C47A0000}"/>
    <cellStyle name="Normal 419 2 5" xfId="31450" xr:uid="{00000000-0005-0000-0000-0000C57A0000}"/>
    <cellStyle name="Normal 419 3" xfId="31451" xr:uid="{00000000-0005-0000-0000-0000C67A0000}"/>
    <cellStyle name="Normal 419 3 2" xfId="31452" xr:uid="{00000000-0005-0000-0000-0000C77A0000}"/>
    <cellStyle name="Normal 419 3 2 2" xfId="31453" xr:uid="{00000000-0005-0000-0000-0000C87A0000}"/>
    <cellStyle name="Normal 419 3 2 2 2" xfId="31454" xr:uid="{00000000-0005-0000-0000-0000C97A0000}"/>
    <cellStyle name="Normal 419 3 2 3" xfId="31455" xr:uid="{00000000-0005-0000-0000-0000CA7A0000}"/>
    <cellStyle name="Normal 419 3 2 3 2" xfId="31456" xr:uid="{00000000-0005-0000-0000-0000CB7A0000}"/>
    <cellStyle name="Normal 419 3 2 3 2 2" xfId="31457" xr:uid="{00000000-0005-0000-0000-0000CC7A0000}"/>
    <cellStyle name="Normal 419 3 2 3 3" xfId="31458" xr:uid="{00000000-0005-0000-0000-0000CD7A0000}"/>
    <cellStyle name="Normal 419 3 2 4" xfId="31459" xr:uid="{00000000-0005-0000-0000-0000CE7A0000}"/>
    <cellStyle name="Normal 419 3 3" xfId="31460" xr:uid="{00000000-0005-0000-0000-0000CF7A0000}"/>
    <cellStyle name="Normal 419 3 3 2" xfId="31461" xr:uid="{00000000-0005-0000-0000-0000D07A0000}"/>
    <cellStyle name="Normal 419 3 3 2 2" xfId="31462" xr:uid="{00000000-0005-0000-0000-0000D17A0000}"/>
    <cellStyle name="Normal 419 3 3 3" xfId="31463" xr:uid="{00000000-0005-0000-0000-0000D27A0000}"/>
    <cellStyle name="Normal 419 3 4" xfId="31464" xr:uid="{00000000-0005-0000-0000-0000D37A0000}"/>
    <cellStyle name="Normal 419 3 4 2" xfId="31465" xr:uid="{00000000-0005-0000-0000-0000D47A0000}"/>
    <cellStyle name="Normal 419 3 4 2 2" xfId="31466" xr:uid="{00000000-0005-0000-0000-0000D57A0000}"/>
    <cellStyle name="Normal 419 3 4 3" xfId="31467" xr:uid="{00000000-0005-0000-0000-0000D67A0000}"/>
    <cellStyle name="Normal 419 3 5" xfId="31468" xr:uid="{00000000-0005-0000-0000-0000D77A0000}"/>
    <cellStyle name="Normal 419 3 5 2" xfId="31469" xr:uid="{00000000-0005-0000-0000-0000D87A0000}"/>
    <cellStyle name="Normal 419 3 5 2 2" xfId="31470" xr:uid="{00000000-0005-0000-0000-0000D97A0000}"/>
    <cellStyle name="Normal 419 3 5 3" xfId="31471" xr:uid="{00000000-0005-0000-0000-0000DA7A0000}"/>
    <cellStyle name="Normal 419 3 6" xfId="31472" xr:uid="{00000000-0005-0000-0000-0000DB7A0000}"/>
    <cellStyle name="Normal 419 4" xfId="31473" xr:uid="{00000000-0005-0000-0000-0000DC7A0000}"/>
    <cellStyle name="Normal 419 4 2" xfId="31474" xr:uid="{00000000-0005-0000-0000-0000DD7A0000}"/>
    <cellStyle name="Normal 419 4 2 2" xfId="31475" xr:uid="{00000000-0005-0000-0000-0000DE7A0000}"/>
    <cellStyle name="Normal 419 4 3" xfId="31476" xr:uid="{00000000-0005-0000-0000-0000DF7A0000}"/>
    <cellStyle name="Normal 419 5" xfId="31477" xr:uid="{00000000-0005-0000-0000-0000E07A0000}"/>
    <cellStyle name="Normal 419 5 2" xfId="31478" xr:uid="{00000000-0005-0000-0000-0000E17A0000}"/>
    <cellStyle name="Normal 419 5 2 2" xfId="31479" xr:uid="{00000000-0005-0000-0000-0000E27A0000}"/>
    <cellStyle name="Normal 419 5 3" xfId="31480" xr:uid="{00000000-0005-0000-0000-0000E37A0000}"/>
    <cellStyle name="Normal 419 6" xfId="31481" xr:uid="{00000000-0005-0000-0000-0000E47A0000}"/>
    <cellStyle name="Normal 419 6 2" xfId="31482" xr:uid="{00000000-0005-0000-0000-0000E57A0000}"/>
    <cellStyle name="Normal 419 6 2 2" xfId="31483" xr:uid="{00000000-0005-0000-0000-0000E67A0000}"/>
    <cellStyle name="Normal 419 6 3" xfId="31484" xr:uid="{00000000-0005-0000-0000-0000E77A0000}"/>
    <cellStyle name="Normal 419 7" xfId="31485" xr:uid="{00000000-0005-0000-0000-0000E87A0000}"/>
    <cellStyle name="Normal 42" xfId="31486" xr:uid="{00000000-0005-0000-0000-0000E97A0000}"/>
    <cellStyle name="Normal 42 2" xfId="31487" xr:uid="{00000000-0005-0000-0000-0000EA7A0000}"/>
    <cellStyle name="Normal 42 2 2" xfId="31488" xr:uid="{00000000-0005-0000-0000-0000EB7A0000}"/>
    <cellStyle name="Normal 42 2 2 2" xfId="31489" xr:uid="{00000000-0005-0000-0000-0000EC7A0000}"/>
    <cellStyle name="Normal 42 2 2 2 2" xfId="31490" xr:uid="{00000000-0005-0000-0000-0000ED7A0000}"/>
    <cellStyle name="Normal 42 2 2 3" xfId="31491" xr:uid="{00000000-0005-0000-0000-0000EE7A0000}"/>
    <cellStyle name="Normal 42 2 2 3 2" xfId="31492" xr:uid="{00000000-0005-0000-0000-0000EF7A0000}"/>
    <cellStyle name="Normal 42 2 2 3 2 2" xfId="31493" xr:uid="{00000000-0005-0000-0000-0000F07A0000}"/>
    <cellStyle name="Normal 42 2 2 3 3" xfId="31494" xr:uid="{00000000-0005-0000-0000-0000F17A0000}"/>
    <cellStyle name="Normal 42 2 2 4" xfId="31495" xr:uid="{00000000-0005-0000-0000-0000F27A0000}"/>
    <cellStyle name="Normal 42 2 2 4 2" xfId="31496" xr:uid="{00000000-0005-0000-0000-0000F37A0000}"/>
    <cellStyle name="Normal 42 2 2 4 2 2" xfId="31497" xr:uid="{00000000-0005-0000-0000-0000F47A0000}"/>
    <cellStyle name="Normal 42 2 2 4 3" xfId="31498" xr:uid="{00000000-0005-0000-0000-0000F57A0000}"/>
    <cellStyle name="Normal 42 2 2 5" xfId="31499" xr:uid="{00000000-0005-0000-0000-0000F67A0000}"/>
    <cellStyle name="Normal 42 2 3" xfId="31500" xr:uid="{00000000-0005-0000-0000-0000F77A0000}"/>
    <cellStyle name="Normal 42 2 3 2" xfId="31501" xr:uid="{00000000-0005-0000-0000-0000F87A0000}"/>
    <cellStyle name="Normal 42 2 3 2 2" xfId="31502" xr:uid="{00000000-0005-0000-0000-0000F97A0000}"/>
    <cellStyle name="Normal 42 2 3 3" xfId="31503" xr:uid="{00000000-0005-0000-0000-0000FA7A0000}"/>
    <cellStyle name="Normal 42 2 4" xfId="31504" xr:uid="{00000000-0005-0000-0000-0000FB7A0000}"/>
    <cellStyle name="Normal 42 2 4 2" xfId="31505" xr:uid="{00000000-0005-0000-0000-0000FC7A0000}"/>
    <cellStyle name="Normal 42 2 4 2 2" xfId="31506" xr:uid="{00000000-0005-0000-0000-0000FD7A0000}"/>
    <cellStyle name="Normal 42 2 4 3" xfId="31507" xr:uid="{00000000-0005-0000-0000-0000FE7A0000}"/>
    <cellStyle name="Normal 42 2 5" xfId="31508" xr:uid="{00000000-0005-0000-0000-0000FF7A0000}"/>
    <cellStyle name="Normal 42 2 5 2" xfId="31509" xr:uid="{00000000-0005-0000-0000-0000007B0000}"/>
    <cellStyle name="Normal 42 2 5 2 2" xfId="31510" xr:uid="{00000000-0005-0000-0000-0000017B0000}"/>
    <cellStyle name="Normal 42 2 5 3" xfId="31511" xr:uid="{00000000-0005-0000-0000-0000027B0000}"/>
    <cellStyle name="Normal 42 2 6" xfId="31512" xr:uid="{00000000-0005-0000-0000-0000037B0000}"/>
    <cellStyle name="Normal 42 3" xfId="31513" xr:uid="{00000000-0005-0000-0000-0000047B0000}"/>
    <cellStyle name="Normal 42 3 2" xfId="31514" xr:uid="{00000000-0005-0000-0000-0000057B0000}"/>
    <cellStyle name="Normal 42 3 2 2" xfId="31515" xr:uid="{00000000-0005-0000-0000-0000067B0000}"/>
    <cellStyle name="Normal 42 3 3" xfId="31516" xr:uid="{00000000-0005-0000-0000-0000077B0000}"/>
    <cellStyle name="Normal 42 3 3 2" xfId="31517" xr:uid="{00000000-0005-0000-0000-0000087B0000}"/>
    <cellStyle name="Normal 42 3 3 2 2" xfId="31518" xr:uid="{00000000-0005-0000-0000-0000097B0000}"/>
    <cellStyle name="Normal 42 3 3 3" xfId="31519" xr:uid="{00000000-0005-0000-0000-00000A7B0000}"/>
    <cellStyle name="Normal 42 3 4" xfId="31520" xr:uid="{00000000-0005-0000-0000-00000B7B0000}"/>
    <cellStyle name="Normal 42 3 4 2" xfId="31521" xr:uid="{00000000-0005-0000-0000-00000C7B0000}"/>
    <cellStyle name="Normal 42 3 4 2 2" xfId="31522" xr:uid="{00000000-0005-0000-0000-00000D7B0000}"/>
    <cellStyle name="Normal 42 3 4 3" xfId="31523" xr:uid="{00000000-0005-0000-0000-00000E7B0000}"/>
    <cellStyle name="Normal 42 3 5" xfId="31524" xr:uid="{00000000-0005-0000-0000-00000F7B0000}"/>
    <cellStyle name="Normal 42 4" xfId="31525" xr:uid="{00000000-0005-0000-0000-0000107B0000}"/>
    <cellStyle name="Normal 42 4 2" xfId="31526" xr:uid="{00000000-0005-0000-0000-0000117B0000}"/>
    <cellStyle name="Normal 42 4 2 2" xfId="31527" xr:uid="{00000000-0005-0000-0000-0000127B0000}"/>
    <cellStyle name="Normal 42 4 3" xfId="31528" xr:uid="{00000000-0005-0000-0000-0000137B0000}"/>
    <cellStyle name="Normal 42 5" xfId="31529" xr:uid="{00000000-0005-0000-0000-0000147B0000}"/>
    <cellStyle name="Normal 42 5 2" xfId="31530" xr:uid="{00000000-0005-0000-0000-0000157B0000}"/>
    <cellStyle name="Normal 42 5 2 2" xfId="31531" xr:uid="{00000000-0005-0000-0000-0000167B0000}"/>
    <cellStyle name="Normal 42 5 3" xfId="31532" xr:uid="{00000000-0005-0000-0000-0000177B0000}"/>
    <cellStyle name="Normal 42 6" xfId="31533" xr:uid="{00000000-0005-0000-0000-0000187B0000}"/>
    <cellStyle name="Normal 42 6 2" xfId="31534" xr:uid="{00000000-0005-0000-0000-0000197B0000}"/>
    <cellStyle name="Normal 42 6 2 2" xfId="31535" xr:uid="{00000000-0005-0000-0000-00001A7B0000}"/>
    <cellStyle name="Normal 42 6 3" xfId="31536" xr:uid="{00000000-0005-0000-0000-00001B7B0000}"/>
    <cellStyle name="Normal 42 7" xfId="31537" xr:uid="{00000000-0005-0000-0000-00001C7B0000}"/>
    <cellStyle name="Normal 420" xfId="31538" xr:uid="{00000000-0005-0000-0000-00001D7B0000}"/>
    <cellStyle name="Normal 420 2" xfId="31539" xr:uid="{00000000-0005-0000-0000-00001E7B0000}"/>
    <cellStyle name="Normal 420 2 2" xfId="31540" xr:uid="{00000000-0005-0000-0000-00001F7B0000}"/>
    <cellStyle name="Normal 420 2 2 2" xfId="31541" xr:uid="{00000000-0005-0000-0000-0000207B0000}"/>
    <cellStyle name="Normal 420 2 3" xfId="31542" xr:uid="{00000000-0005-0000-0000-0000217B0000}"/>
    <cellStyle name="Normal 420 2 3 2" xfId="31543" xr:uid="{00000000-0005-0000-0000-0000227B0000}"/>
    <cellStyle name="Normal 420 2 3 2 2" xfId="31544" xr:uid="{00000000-0005-0000-0000-0000237B0000}"/>
    <cellStyle name="Normal 420 2 3 3" xfId="31545" xr:uid="{00000000-0005-0000-0000-0000247B0000}"/>
    <cellStyle name="Normal 420 2 4" xfId="31546" xr:uid="{00000000-0005-0000-0000-0000257B0000}"/>
    <cellStyle name="Normal 420 2 4 2" xfId="31547" xr:uid="{00000000-0005-0000-0000-0000267B0000}"/>
    <cellStyle name="Normal 420 2 4 2 2" xfId="31548" xr:uid="{00000000-0005-0000-0000-0000277B0000}"/>
    <cellStyle name="Normal 420 2 4 3" xfId="31549" xr:uid="{00000000-0005-0000-0000-0000287B0000}"/>
    <cellStyle name="Normal 420 2 5" xfId="31550" xr:uid="{00000000-0005-0000-0000-0000297B0000}"/>
    <cellStyle name="Normal 420 3" xfId="31551" xr:uid="{00000000-0005-0000-0000-00002A7B0000}"/>
    <cellStyle name="Normal 420 3 2" xfId="31552" xr:uid="{00000000-0005-0000-0000-00002B7B0000}"/>
    <cellStyle name="Normal 420 3 2 2" xfId="31553" xr:uid="{00000000-0005-0000-0000-00002C7B0000}"/>
    <cellStyle name="Normal 420 3 2 2 2" xfId="31554" xr:uid="{00000000-0005-0000-0000-00002D7B0000}"/>
    <cellStyle name="Normal 420 3 2 3" xfId="31555" xr:uid="{00000000-0005-0000-0000-00002E7B0000}"/>
    <cellStyle name="Normal 420 3 2 3 2" xfId="31556" xr:uid="{00000000-0005-0000-0000-00002F7B0000}"/>
    <cellStyle name="Normal 420 3 2 3 2 2" xfId="31557" xr:uid="{00000000-0005-0000-0000-0000307B0000}"/>
    <cellStyle name="Normal 420 3 2 3 3" xfId="31558" xr:uid="{00000000-0005-0000-0000-0000317B0000}"/>
    <cellStyle name="Normal 420 3 2 4" xfId="31559" xr:uid="{00000000-0005-0000-0000-0000327B0000}"/>
    <cellStyle name="Normal 420 3 3" xfId="31560" xr:uid="{00000000-0005-0000-0000-0000337B0000}"/>
    <cellStyle name="Normal 420 3 3 2" xfId="31561" xr:uid="{00000000-0005-0000-0000-0000347B0000}"/>
    <cellStyle name="Normal 420 3 3 2 2" xfId="31562" xr:uid="{00000000-0005-0000-0000-0000357B0000}"/>
    <cellStyle name="Normal 420 3 3 3" xfId="31563" xr:uid="{00000000-0005-0000-0000-0000367B0000}"/>
    <cellStyle name="Normal 420 3 4" xfId="31564" xr:uid="{00000000-0005-0000-0000-0000377B0000}"/>
    <cellStyle name="Normal 420 3 4 2" xfId="31565" xr:uid="{00000000-0005-0000-0000-0000387B0000}"/>
    <cellStyle name="Normal 420 3 4 2 2" xfId="31566" xr:uid="{00000000-0005-0000-0000-0000397B0000}"/>
    <cellStyle name="Normal 420 3 4 3" xfId="31567" xr:uid="{00000000-0005-0000-0000-00003A7B0000}"/>
    <cellStyle name="Normal 420 3 5" xfId="31568" xr:uid="{00000000-0005-0000-0000-00003B7B0000}"/>
    <cellStyle name="Normal 420 3 5 2" xfId="31569" xr:uid="{00000000-0005-0000-0000-00003C7B0000}"/>
    <cellStyle name="Normal 420 3 5 2 2" xfId="31570" xr:uid="{00000000-0005-0000-0000-00003D7B0000}"/>
    <cellStyle name="Normal 420 3 5 3" xfId="31571" xr:uid="{00000000-0005-0000-0000-00003E7B0000}"/>
    <cellStyle name="Normal 420 3 6" xfId="31572" xr:uid="{00000000-0005-0000-0000-00003F7B0000}"/>
    <cellStyle name="Normal 420 4" xfId="31573" xr:uid="{00000000-0005-0000-0000-0000407B0000}"/>
    <cellStyle name="Normal 420 4 2" xfId="31574" xr:uid="{00000000-0005-0000-0000-0000417B0000}"/>
    <cellStyle name="Normal 420 4 2 2" xfId="31575" xr:uid="{00000000-0005-0000-0000-0000427B0000}"/>
    <cellStyle name="Normal 420 4 3" xfId="31576" xr:uid="{00000000-0005-0000-0000-0000437B0000}"/>
    <cellStyle name="Normal 420 5" xfId="31577" xr:uid="{00000000-0005-0000-0000-0000447B0000}"/>
    <cellStyle name="Normal 420 5 2" xfId="31578" xr:uid="{00000000-0005-0000-0000-0000457B0000}"/>
    <cellStyle name="Normal 420 5 2 2" xfId="31579" xr:uid="{00000000-0005-0000-0000-0000467B0000}"/>
    <cellStyle name="Normal 420 5 3" xfId="31580" xr:uid="{00000000-0005-0000-0000-0000477B0000}"/>
    <cellStyle name="Normal 420 6" xfId="31581" xr:uid="{00000000-0005-0000-0000-0000487B0000}"/>
    <cellStyle name="Normal 420 6 2" xfId="31582" xr:uid="{00000000-0005-0000-0000-0000497B0000}"/>
    <cellStyle name="Normal 420 6 2 2" xfId="31583" xr:uid="{00000000-0005-0000-0000-00004A7B0000}"/>
    <cellStyle name="Normal 420 6 3" xfId="31584" xr:uid="{00000000-0005-0000-0000-00004B7B0000}"/>
    <cellStyle name="Normal 420 7" xfId="31585" xr:uid="{00000000-0005-0000-0000-00004C7B0000}"/>
    <cellStyle name="Normal 421" xfId="31586" xr:uid="{00000000-0005-0000-0000-00004D7B0000}"/>
    <cellStyle name="Normal 421 2" xfId="31587" xr:uid="{00000000-0005-0000-0000-00004E7B0000}"/>
    <cellStyle name="Normal 421 2 2" xfId="31588" xr:uid="{00000000-0005-0000-0000-00004F7B0000}"/>
    <cellStyle name="Normal 421 2 2 2" xfId="31589" xr:uid="{00000000-0005-0000-0000-0000507B0000}"/>
    <cellStyle name="Normal 421 2 2 2 2" xfId="31590" xr:uid="{00000000-0005-0000-0000-0000517B0000}"/>
    <cellStyle name="Normal 421 2 2 3" xfId="31591" xr:uid="{00000000-0005-0000-0000-0000527B0000}"/>
    <cellStyle name="Normal 421 2 2 3 2" xfId="31592" xr:uid="{00000000-0005-0000-0000-0000537B0000}"/>
    <cellStyle name="Normal 421 2 2 3 2 2" xfId="31593" xr:uid="{00000000-0005-0000-0000-0000547B0000}"/>
    <cellStyle name="Normal 421 2 2 3 3" xfId="31594" xr:uid="{00000000-0005-0000-0000-0000557B0000}"/>
    <cellStyle name="Normal 421 2 2 4" xfId="31595" xr:uid="{00000000-0005-0000-0000-0000567B0000}"/>
    <cellStyle name="Normal 421 2 2 4 2" xfId="31596" xr:uid="{00000000-0005-0000-0000-0000577B0000}"/>
    <cellStyle name="Normal 421 2 2 4 2 2" xfId="31597" xr:uid="{00000000-0005-0000-0000-0000587B0000}"/>
    <cellStyle name="Normal 421 2 2 4 3" xfId="31598" xr:uid="{00000000-0005-0000-0000-0000597B0000}"/>
    <cellStyle name="Normal 421 2 2 5" xfId="31599" xr:uid="{00000000-0005-0000-0000-00005A7B0000}"/>
    <cellStyle name="Normal 421 2 3" xfId="31600" xr:uid="{00000000-0005-0000-0000-00005B7B0000}"/>
    <cellStyle name="Normal 421 2 3 2" xfId="31601" xr:uid="{00000000-0005-0000-0000-00005C7B0000}"/>
    <cellStyle name="Normal 421 2 3 2 2" xfId="31602" xr:uid="{00000000-0005-0000-0000-00005D7B0000}"/>
    <cellStyle name="Normal 421 2 3 2 2 2" xfId="31603" xr:uid="{00000000-0005-0000-0000-00005E7B0000}"/>
    <cellStyle name="Normal 421 2 3 2 3" xfId="31604" xr:uid="{00000000-0005-0000-0000-00005F7B0000}"/>
    <cellStyle name="Normal 421 2 3 2 3 2" xfId="31605" xr:uid="{00000000-0005-0000-0000-0000607B0000}"/>
    <cellStyle name="Normal 421 2 3 2 3 2 2" xfId="31606" xr:uid="{00000000-0005-0000-0000-0000617B0000}"/>
    <cellStyle name="Normal 421 2 3 2 3 3" xfId="31607" xr:uid="{00000000-0005-0000-0000-0000627B0000}"/>
    <cellStyle name="Normal 421 2 3 2 4" xfId="31608" xr:uid="{00000000-0005-0000-0000-0000637B0000}"/>
    <cellStyle name="Normal 421 2 3 3" xfId="31609" xr:uid="{00000000-0005-0000-0000-0000647B0000}"/>
    <cellStyle name="Normal 421 2 3 3 2" xfId="31610" xr:uid="{00000000-0005-0000-0000-0000657B0000}"/>
    <cellStyle name="Normal 421 2 3 3 2 2" xfId="31611" xr:uid="{00000000-0005-0000-0000-0000667B0000}"/>
    <cellStyle name="Normal 421 2 3 3 3" xfId="31612" xr:uid="{00000000-0005-0000-0000-0000677B0000}"/>
    <cellStyle name="Normal 421 2 3 4" xfId="31613" xr:uid="{00000000-0005-0000-0000-0000687B0000}"/>
    <cellStyle name="Normal 421 2 3 4 2" xfId="31614" xr:uid="{00000000-0005-0000-0000-0000697B0000}"/>
    <cellStyle name="Normal 421 2 3 4 2 2" xfId="31615" xr:uid="{00000000-0005-0000-0000-00006A7B0000}"/>
    <cellStyle name="Normal 421 2 3 4 3" xfId="31616" xr:uid="{00000000-0005-0000-0000-00006B7B0000}"/>
    <cellStyle name="Normal 421 2 3 5" xfId="31617" xr:uid="{00000000-0005-0000-0000-00006C7B0000}"/>
    <cellStyle name="Normal 421 2 3 5 2" xfId="31618" xr:uid="{00000000-0005-0000-0000-00006D7B0000}"/>
    <cellStyle name="Normal 421 2 3 5 2 2" xfId="31619" xr:uid="{00000000-0005-0000-0000-00006E7B0000}"/>
    <cellStyle name="Normal 421 2 3 5 3" xfId="31620" xr:uid="{00000000-0005-0000-0000-00006F7B0000}"/>
    <cellStyle name="Normal 421 2 3 6" xfId="31621" xr:uid="{00000000-0005-0000-0000-0000707B0000}"/>
    <cellStyle name="Normal 421 2 4" xfId="31622" xr:uid="{00000000-0005-0000-0000-0000717B0000}"/>
    <cellStyle name="Normal 421 2 4 2" xfId="31623" xr:uid="{00000000-0005-0000-0000-0000727B0000}"/>
    <cellStyle name="Normal 421 2 4 2 2" xfId="31624" xr:uid="{00000000-0005-0000-0000-0000737B0000}"/>
    <cellStyle name="Normal 421 2 4 3" xfId="31625" xr:uid="{00000000-0005-0000-0000-0000747B0000}"/>
    <cellStyle name="Normal 421 2 5" xfId="31626" xr:uid="{00000000-0005-0000-0000-0000757B0000}"/>
    <cellStyle name="Normal 421 2 5 2" xfId="31627" xr:uid="{00000000-0005-0000-0000-0000767B0000}"/>
    <cellStyle name="Normal 421 2 5 2 2" xfId="31628" xr:uid="{00000000-0005-0000-0000-0000777B0000}"/>
    <cellStyle name="Normal 421 2 5 3" xfId="31629" xr:uid="{00000000-0005-0000-0000-0000787B0000}"/>
    <cellStyle name="Normal 421 2 6" xfId="31630" xr:uid="{00000000-0005-0000-0000-0000797B0000}"/>
    <cellStyle name="Normal 421 2 6 2" xfId="31631" xr:uid="{00000000-0005-0000-0000-00007A7B0000}"/>
    <cellStyle name="Normal 421 2 6 2 2" xfId="31632" xr:uid="{00000000-0005-0000-0000-00007B7B0000}"/>
    <cellStyle name="Normal 421 2 6 3" xfId="31633" xr:uid="{00000000-0005-0000-0000-00007C7B0000}"/>
    <cellStyle name="Normal 421 2 7" xfId="31634" xr:uid="{00000000-0005-0000-0000-00007D7B0000}"/>
    <cellStyle name="Normal 421 3" xfId="31635" xr:uid="{00000000-0005-0000-0000-00007E7B0000}"/>
    <cellStyle name="Normal 421 3 2" xfId="31636" xr:uid="{00000000-0005-0000-0000-00007F7B0000}"/>
    <cellStyle name="Normal 421 3 2 2" xfId="31637" xr:uid="{00000000-0005-0000-0000-0000807B0000}"/>
    <cellStyle name="Normal 421 3 3" xfId="31638" xr:uid="{00000000-0005-0000-0000-0000817B0000}"/>
    <cellStyle name="Normal 421 3 3 2" xfId="31639" xr:uid="{00000000-0005-0000-0000-0000827B0000}"/>
    <cellStyle name="Normal 421 3 3 2 2" xfId="31640" xr:uid="{00000000-0005-0000-0000-0000837B0000}"/>
    <cellStyle name="Normal 421 3 3 3" xfId="31641" xr:uid="{00000000-0005-0000-0000-0000847B0000}"/>
    <cellStyle name="Normal 421 3 4" xfId="31642" xr:uid="{00000000-0005-0000-0000-0000857B0000}"/>
    <cellStyle name="Normal 421 3 4 2" xfId="31643" xr:uid="{00000000-0005-0000-0000-0000867B0000}"/>
    <cellStyle name="Normal 421 3 4 2 2" xfId="31644" xr:uid="{00000000-0005-0000-0000-0000877B0000}"/>
    <cellStyle name="Normal 421 3 4 3" xfId="31645" xr:uid="{00000000-0005-0000-0000-0000887B0000}"/>
    <cellStyle name="Normal 421 3 5" xfId="31646" xr:uid="{00000000-0005-0000-0000-0000897B0000}"/>
    <cellStyle name="Normal 421 4" xfId="31647" xr:uid="{00000000-0005-0000-0000-00008A7B0000}"/>
    <cellStyle name="Normal 421 4 2" xfId="31648" xr:uid="{00000000-0005-0000-0000-00008B7B0000}"/>
    <cellStyle name="Normal 421 4 2 2" xfId="31649" xr:uid="{00000000-0005-0000-0000-00008C7B0000}"/>
    <cellStyle name="Normal 421 4 2 2 2" xfId="31650" xr:uid="{00000000-0005-0000-0000-00008D7B0000}"/>
    <cellStyle name="Normal 421 4 2 3" xfId="31651" xr:uid="{00000000-0005-0000-0000-00008E7B0000}"/>
    <cellStyle name="Normal 421 4 2 3 2" xfId="31652" xr:uid="{00000000-0005-0000-0000-00008F7B0000}"/>
    <cellStyle name="Normal 421 4 2 3 2 2" xfId="31653" xr:uid="{00000000-0005-0000-0000-0000907B0000}"/>
    <cellStyle name="Normal 421 4 2 3 3" xfId="31654" xr:uid="{00000000-0005-0000-0000-0000917B0000}"/>
    <cellStyle name="Normal 421 4 2 4" xfId="31655" xr:uid="{00000000-0005-0000-0000-0000927B0000}"/>
    <cellStyle name="Normal 421 4 3" xfId="31656" xr:uid="{00000000-0005-0000-0000-0000937B0000}"/>
    <cellStyle name="Normal 421 4 3 2" xfId="31657" xr:uid="{00000000-0005-0000-0000-0000947B0000}"/>
    <cellStyle name="Normal 421 4 3 2 2" xfId="31658" xr:uid="{00000000-0005-0000-0000-0000957B0000}"/>
    <cellStyle name="Normal 421 4 3 3" xfId="31659" xr:uid="{00000000-0005-0000-0000-0000967B0000}"/>
    <cellStyle name="Normal 421 4 4" xfId="31660" xr:uid="{00000000-0005-0000-0000-0000977B0000}"/>
    <cellStyle name="Normal 421 4 4 2" xfId="31661" xr:uid="{00000000-0005-0000-0000-0000987B0000}"/>
    <cellStyle name="Normal 421 4 4 2 2" xfId="31662" xr:uid="{00000000-0005-0000-0000-0000997B0000}"/>
    <cellStyle name="Normal 421 4 4 3" xfId="31663" xr:uid="{00000000-0005-0000-0000-00009A7B0000}"/>
    <cellStyle name="Normal 421 4 5" xfId="31664" xr:uid="{00000000-0005-0000-0000-00009B7B0000}"/>
    <cellStyle name="Normal 421 4 5 2" xfId="31665" xr:uid="{00000000-0005-0000-0000-00009C7B0000}"/>
    <cellStyle name="Normal 421 4 5 2 2" xfId="31666" xr:uid="{00000000-0005-0000-0000-00009D7B0000}"/>
    <cellStyle name="Normal 421 4 5 3" xfId="31667" xr:uid="{00000000-0005-0000-0000-00009E7B0000}"/>
    <cellStyle name="Normal 421 4 6" xfId="31668" xr:uid="{00000000-0005-0000-0000-00009F7B0000}"/>
    <cellStyle name="Normal 421 5" xfId="31669" xr:uid="{00000000-0005-0000-0000-0000A07B0000}"/>
    <cellStyle name="Normal 421 5 2" xfId="31670" xr:uid="{00000000-0005-0000-0000-0000A17B0000}"/>
    <cellStyle name="Normal 421 5 2 2" xfId="31671" xr:uid="{00000000-0005-0000-0000-0000A27B0000}"/>
    <cellStyle name="Normal 421 5 3" xfId="31672" xr:uid="{00000000-0005-0000-0000-0000A37B0000}"/>
    <cellStyle name="Normal 421 6" xfId="31673" xr:uid="{00000000-0005-0000-0000-0000A47B0000}"/>
    <cellStyle name="Normal 421 6 2" xfId="31674" xr:uid="{00000000-0005-0000-0000-0000A57B0000}"/>
    <cellStyle name="Normal 421 6 2 2" xfId="31675" xr:uid="{00000000-0005-0000-0000-0000A67B0000}"/>
    <cellStyle name="Normal 421 6 3" xfId="31676" xr:uid="{00000000-0005-0000-0000-0000A77B0000}"/>
    <cellStyle name="Normal 421 7" xfId="31677" xr:uid="{00000000-0005-0000-0000-0000A87B0000}"/>
    <cellStyle name="Normal 421 7 2" xfId="31678" xr:uid="{00000000-0005-0000-0000-0000A97B0000}"/>
    <cellStyle name="Normal 421 7 2 2" xfId="31679" xr:uid="{00000000-0005-0000-0000-0000AA7B0000}"/>
    <cellStyle name="Normal 421 7 3" xfId="31680" xr:uid="{00000000-0005-0000-0000-0000AB7B0000}"/>
    <cellStyle name="Normal 421 8" xfId="31681" xr:uid="{00000000-0005-0000-0000-0000AC7B0000}"/>
    <cellStyle name="Normal 421 8 2" xfId="31682" xr:uid="{00000000-0005-0000-0000-0000AD7B0000}"/>
    <cellStyle name="Normal 43" xfId="31717" xr:uid="{A0E37F63-AE3D-48FD-99AB-643B1DF4AE50}"/>
    <cellStyle name="Normal 44" xfId="31718" xr:uid="{7A719802-80DE-4E79-8E2B-0057021D9856}"/>
    <cellStyle name="Normal 45" xfId="31721" xr:uid="{0A718804-F7CA-4C6E-9871-7C0AFDEFBCB3}"/>
    <cellStyle name="Normal 46" xfId="31730" xr:uid="{FDABFBC1-2FF7-4DA8-81C0-3D5E67188F31}"/>
    <cellStyle name="Normal 47" xfId="31733" xr:uid="{CBBD7BB1-8697-4787-985A-9FED7762A24B}"/>
    <cellStyle name="Normal 48" xfId="31736" xr:uid="{F524DEA6-5EFB-4E52-96C9-D37D24374FCC}"/>
    <cellStyle name="Normal 49" xfId="31739" xr:uid="{A82AEB73-F1CF-4628-85F5-28804BE05874}"/>
    <cellStyle name="Normal 5" xfId="7" xr:uid="{00000000-0005-0000-0000-0000AE7B0000}"/>
    <cellStyle name="Normal 50" xfId="31741" xr:uid="{8671083C-4346-4551-94F9-5E05B2BE0215}"/>
    <cellStyle name="Normal 51" xfId="31743" xr:uid="{540AE33C-2282-4C65-AC09-AF653FFFDF05}"/>
    <cellStyle name="Normal 6" xfId="56" xr:uid="{00000000-0005-0000-0000-0000AF7B0000}"/>
    <cellStyle name="Normal 7" xfId="14" xr:uid="{00000000-0005-0000-0000-0000B07B0000}"/>
    <cellStyle name="Normal 747 3" xfId="55" xr:uid="{00000000-0005-0000-0000-0000B17B0000}"/>
    <cellStyle name="Normal 749" xfId="31683" xr:uid="{00000000-0005-0000-0000-0000B27B0000}"/>
    <cellStyle name="Normal 750 2" xfId="31688" xr:uid="{00000000-0005-0000-0000-0000B37B0000}"/>
    <cellStyle name="Normal 8" xfId="81" xr:uid="{00000000-0005-0000-0000-0000B47B0000}"/>
    <cellStyle name="Normal 9" xfId="82" xr:uid="{00000000-0005-0000-0000-0000B57B0000}"/>
    <cellStyle name="Normal 9 2" xfId="31724" xr:uid="{8220E4DD-5C33-4339-91B0-05F6F8611495}"/>
    <cellStyle name="Percent" xfId="1" builtinId="5"/>
    <cellStyle name="Percent 10" xfId="31684" xr:uid="{00000000-0005-0000-0000-0000B77B0000}"/>
    <cellStyle name="Percent 156" xfId="31685" xr:uid="{00000000-0005-0000-0000-0000B87B0000}"/>
    <cellStyle name="Percent 2" xfId="85" xr:uid="{00000000-0005-0000-0000-0000B97B0000}"/>
    <cellStyle name="Percent 3" xfId="31689" xr:uid="{00000000-0005-0000-0000-0000BA7B0000}"/>
    <cellStyle name="Percent 3 2" xfId="31725" xr:uid="{98823307-6053-4004-B9D0-185BEB54B514}"/>
    <cellStyle name="Percent 4" xfId="8" xr:uid="{00000000-0005-0000-0000-0000BB7B0000}"/>
    <cellStyle name="Percent 41" xfId="83" xr:uid="{00000000-0005-0000-0000-0000BC7B0000}"/>
    <cellStyle name="Percent 45" xfId="84" xr:uid="{00000000-0005-0000-0000-0000BD7B0000}"/>
    <cellStyle name="Percent 5" xfId="31720" xr:uid="{A5D8C3D7-2355-463B-810B-7B39C12223F2}"/>
    <cellStyle name="SAPBorder" xfId="20" xr:uid="{00000000-0005-0000-0000-0000BE7B0000}"/>
    <cellStyle name="SAPDataCell" xfId="21" xr:uid="{00000000-0005-0000-0000-0000BF7B0000}"/>
    <cellStyle name="SAPDataCell 2" xfId="31694" xr:uid="{00000000-0005-0000-0000-0000C07B0000}"/>
    <cellStyle name="SAPDataTotalCell" xfId="22" xr:uid="{00000000-0005-0000-0000-0000C17B0000}"/>
    <cellStyle name="SAPDataTotalCell 2" xfId="31696" xr:uid="{00000000-0005-0000-0000-0000C27B0000}"/>
    <cellStyle name="SAPDimensionCell" xfId="23" xr:uid="{00000000-0005-0000-0000-0000C37B0000}"/>
    <cellStyle name="SAPDimensionCell 2" xfId="31692" xr:uid="{00000000-0005-0000-0000-0000C47B0000}"/>
    <cellStyle name="SAPEditableDataCell" xfId="24" xr:uid="{00000000-0005-0000-0000-0000C57B0000}"/>
    <cellStyle name="SAPEditableDataTotalCell" xfId="25" xr:uid="{00000000-0005-0000-0000-0000C67B0000}"/>
    <cellStyle name="SAPEmphasized" xfId="26" xr:uid="{00000000-0005-0000-0000-0000C77B0000}"/>
    <cellStyle name="SAPEmphasizedEditableDataCell" xfId="27" xr:uid="{00000000-0005-0000-0000-0000C87B0000}"/>
    <cellStyle name="SAPEmphasizedEditableDataTotalCell" xfId="28" xr:uid="{00000000-0005-0000-0000-0000C97B0000}"/>
    <cellStyle name="SAPEmphasizedLockedDataCell" xfId="29" xr:uid="{00000000-0005-0000-0000-0000CA7B0000}"/>
    <cellStyle name="SAPEmphasizedLockedDataTotalCell" xfId="30" xr:uid="{00000000-0005-0000-0000-0000CB7B0000}"/>
    <cellStyle name="SAPEmphasizedReadonlyDataCell" xfId="31" xr:uid="{00000000-0005-0000-0000-0000CC7B0000}"/>
    <cellStyle name="SAPEmphasizedReadonlyDataTotalCell" xfId="32" xr:uid="{00000000-0005-0000-0000-0000CD7B0000}"/>
    <cellStyle name="SAPEmphasizedTotal" xfId="33" xr:uid="{00000000-0005-0000-0000-0000CE7B0000}"/>
    <cellStyle name="SAPExceptionLevel1" xfId="34" xr:uid="{00000000-0005-0000-0000-0000CF7B0000}"/>
    <cellStyle name="SAPExceptionLevel2" xfId="35" xr:uid="{00000000-0005-0000-0000-0000D07B0000}"/>
    <cellStyle name="SAPExceptionLevel3" xfId="36" xr:uid="{00000000-0005-0000-0000-0000D17B0000}"/>
    <cellStyle name="SAPExceptionLevel4" xfId="37" xr:uid="{00000000-0005-0000-0000-0000D27B0000}"/>
    <cellStyle name="SAPExceptionLevel5" xfId="38" xr:uid="{00000000-0005-0000-0000-0000D37B0000}"/>
    <cellStyle name="SAPExceptionLevel6" xfId="39" xr:uid="{00000000-0005-0000-0000-0000D47B0000}"/>
    <cellStyle name="SAPExceptionLevel7" xfId="40" xr:uid="{00000000-0005-0000-0000-0000D57B0000}"/>
    <cellStyle name="SAPExceptionLevel8" xfId="41" xr:uid="{00000000-0005-0000-0000-0000D67B0000}"/>
    <cellStyle name="SAPExceptionLevel9" xfId="42" xr:uid="{00000000-0005-0000-0000-0000D77B0000}"/>
    <cellStyle name="SAPHierarchyCell0" xfId="43" xr:uid="{00000000-0005-0000-0000-0000D87B0000}"/>
    <cellStyle name="SAPHierarchyCell1" xfId="44" xr:uid="{00000000-0005-0000-0000-0000D97B0000}"/>
    <cellStyle name="SAPHierarchyCell2" xfId="45" xr:uid="{00000000-0005-0000-0000-0000DA7B0000}"/>
    <cellStyle name="SAPHierarchyCell3" xfId="46" xr:uid="{00000000-0005-0000-0000-0000DB7B0000}"/>
    <cellStyle name="SAPHierarchyCell4" xfId="47" xr:uid="{00000000-0005-0000-0000-0000DC7B0000}"/>
    <cellStyle name="SAPLockedDataCell" xfId="48" xr:uid="{00000000-0005-0000-0000-0000DD7B0000}"/>
    <cellStyle name="SAPLockedDataTotalCell" xfId="49" xr:uid="{00000000-0005-0000-0000-0000DE7B0000}"/>
    <cellStyle name="SAPMemberCell" xfId="50" xr:uid="{00000000-0005-0000-0000-0000DF7B0000}"/>
    <cellStyle name="SAPMemberCell 2" xfId="31693" xr:uid="{00000000-0005-0000-0000-0000E07B0000}"/>
    <cellStyle name="SAPMemberTotalCell" xfId="51" xr:uid="{00000000-0005-0000-0000-0000E17B0000}"/>
    <cellStyle name="SAPMemberTotalCell 2" xfId="31695" xr:uid="{00000000-0005-0000-0000-0000E27B0000}"/>
    <cellStyle name="SAPReadonlyDataCell" xfId="52" xr:uid="{00000000-0005-0000-0000-0000E37B0000}"/>
    <cellStyle name="SAPReadonlyDataTotalCell" xfId="53" xr:uid="{00000000-0005-0000-0000-0000E47B0000}"/>
  </cellStyles>
  <dxfs count="0"/>
  <tableStyles count="1" defaultTableStyle="TableStyleMedium2" defaultPivotStyle="PivotStyleLight16">
    <tableStyle name="Invisible" pivot="0" table="0" count="0" xr9:uid="{17727F79-17B9-419D-B40B-5B6BDBBAB6EE}"/>
  </tableStyles>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a:t>HV Base TRR -</a:t>
            </a:r>
            <a:r>
              <a:rPr lang="en-US" baseline="0"/>
              <a:t> 5</a:t>
            </a:r>
            <a:r>
              <a:rPr lang="en-US"/>
              <a:t> Largest PTOs</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lineChart>
        <c:grouping val="standard"/>
        <c:varyColors val="0"/>
        <c:ser>
          <c:idx val="0"/>
          <c:order val="0"/>
          <c:tx>
            <c:strRef>
              <c:f>'Comparison of 2026 vs. 2025'!$C$9</c:f>
              <c:strCache>
                <c:ptCount val="1"/>
                <c:pt idx="0">
                  <c:v>Current Model</c:v>
                </c:pt>
              </c:strCache>
            </c:strRef>
          </c:tx>
          <c:spPr>
            <a:ln w="28575" cap="rnd">
              <a:solidFill>
                <a:schemeClr val="accent1"/>
              </a:solidFill>
              <a:round/>
            </a:ln>
            <a:effectLst/>
          </c:spPr>
          <c:marker>
            <c:symbol val="none"/>
          </c:marker>
          <c:cat>
            <c:numRef>
              <c:f>'Comparison of 2026 vs. 2025'!$D$8:$S$8</c:f>
              <c:numCache>
                <c:formatCode>General</c:formatCode>
                <c:ptCount val="1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numCache>
            </c:numRef>
          </c:cat>
          <c:val>
            <c:numRef>
              <c:f>'Comparison of 2026 vs. 2025'!$D$10:$S$10</c:f>
              <c:numCache>
                <c:formatCode>#,##0.0_);\(#,##0.0\)</c:formatCode>
                <c:ptCount val="16"/>
                <c:pt idx="1">
                  <c:v>3071.208153</c:v>
                </c:pt>
                <c:pt idx="2">
                  <c:v>3078.1218061767277</c:v>
                </c:pt>
                <c:pt idx="3">
                  <c:v>3091.4568425175567</c:v>
                </c:pt>
                <c:pt idx="4">
                  <c:v>3105.0585795852026</c:v>
                </c:pt>
                <c:pt idx="5">
                  <c:v>3118.9323513942018</c:v>
                </c:pt>
                <c:pt idx="6">
                  <c:v>3133.0835986393809</c:v>
                </c:pt>
                <c:pt idx="7">
                  <c:v>3147.5178708294629</c:v>
                </c:pt>
                <c:pt idx="8">
                  <c:v>3162.2408284633466</c:v>
                </c:pt>
                <c:pt idx="9">
                  <c:v>3177.2582452499087</c:v>
                </c:pt>
                <c:pt idx="10">
                  <c:v>3192.5760103722018</c:v>
                </c:pt>
                <c:pt idx="11">
                  <c:v>3208.2001307969404</c:v>
                </c:pt>
                <c:pt idx="12">
                  <c:v>3224.1367336301741</c:v>
                </c:pt>
                <c:pt idx="13">
                  <c:v>3240.3920685200724</c:v>
                </c:pt>
                <c:pt idx="14">
                  <c:v>3256.9725101077684</c:v>
                </c:pt>
                <c:pt idx="15">
                  <c:v>3273.8845605272181</c:v>
                </c:pt>
              </c:numCache>
            </c:numRef>
          </c:val>
          <c:smooth val="0"/>
          <c:extLst>
            <c:ext xmlns:c16="http://schemas.microsoft.com/office/drawing/2014/chart" uri="{C3380CC4-5D6E-409C-BE32-E72D297353CC}">
              <c16:uniqueId val="{00000000-7744-4FB4-8080-E0CF2852315A}"/>
            </c:ext>
          </c:extLst>
        </c:ser>
        <c:ser>
          <c:idx val="1"/>
          <c:order val="1"/>
          <c:tx>
            <c:strRef>
              <c:f>'Comparison of 2026 vs. 2025'!$C$14</c:f>
              <c:strCache>
                <c:ptCount val="1"/>
                <c:pt idx="0">
                  <c:v>Previous Model</c:v>
                </c:pt>
              </c:strCache>
            </c:strRef>
          </c:tx>
          <c:spPr>
            <a:ln w="28575" cap="rnd">
              <a:solidFill>
                <a:schemeClr val="accent2"/>
              </a:solidFill>
              <a:round/>
            </a:ln>
            <a:effectLst/>
          </c:spPr>
          <c:marker>
            <c:symbol val="none"/>
          </c:marker>
          <c:cat>
            <c:numRef>
              <c:f>'Comparison of 2026 vs. 2025'!$D$8:$S$8</c:f>
              <c:numCache>
                <c:formatCode>General</c:formatCode>
                <c:ptCount val="1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numCache>
            </c:numRef>
          </c:cat>
          <c:val>
            <c:numRef>
              <c:f>'Comparison of 2026 vs. 2025'!$D$15:$S$15</c:f>
              <c:numCache>
                <c:formatCode>#,##0.0_);\(#,##0.0\)</c:formatCode>
                <c:ptCount val="16"/>
                <c:pt idx="0">
                  <c:v>2911.0232409999999</c:v>
                </c:pt>
                <c:pt idx="1">
                  <c:v>2920.0386265056604</c:v>
                </c:pt>
                <c:pt idx="2">
                  <c:v>2929.2343197214345</c:v>
                </c:pt>
                <c:pt idx="3">
                  <c:v>2938.613926801524</c:v>
                </c:pt>
                <c:pt idx="4">
                  <c:v>2948.1811260232157</c:v>
                </c:pt>
                <c:pt idx="5">
                  <c:v>2957.9396692293412</c:v>
                </c:pt>
                <c:pt idx="6">
                  <c:v>2967.893383299589</c:v>
                </c:pt>
                <c:pt idx="7">
                  <c:v>2978.0461716512418</c:v>
                </c:pt>
                <c:pt idx="8">
                  <c:v>2988.4020157699269</c:v>
                </c:pt>
                <c:pt idx="9">
                  <c:v>2998.9649767709871</c:v>
                </c:pt>
                <c:pt idx="10">
                  <c:v>3009.7391969920673</c:v>
                </c:pt>
                <c:pt idx="11">
                  <c:v>3020.72890161757</c:v>
                </c:pt>
                <c:pt idx="12">
                  <c:v>3031.9384003355817</c:v>
                </c:pt>
                <c:pt idx="13">
                  <c:v>3043.3720890279546</c:v>
                </c:pt>
                <c:pt idx="14">
                  <c:v>3055.0344514941748</c:v>
                </c:pt>
              </c:numCache>
            </c:numRef>
          </c:val>
          <c:smooth val="0"/>
          <c:extLst>
            <c:ext xmlns:c16="http://schemas.microsoft.com/office/drawing/2014/chart" uri="{C3380CC4-5D6E-409C-BE32-E72D297353CC}">
              <c16:uniqueId val="{00000001-7744-4FB4-8080-E0CF2852315A}"/>
            </c:ext>
          </c:extLst>
        </c:ser>
        <c:dLbls>
          <c:showLegendKey val="0"/>
          <c:showVal val="0"/>
          <c:showCatName val="0"/>
          <c:showSerName val="0"/>
          <c:showPercent val="0"/>
          <c:showBubbleSize val="0"/>
        </c:dLbls>
        <c:smooth val="0"/>
        <c:axId val="1011769408"/>
        <c:axId val="1011757344"/>
      </c:lineChart>
      <c:catAx>
        <c:axId val="1011769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011757344"/>
        <c:crosses val="autoZero"/>
        <c:auto val="1"/>
        <c:lblAlgn val="ctr"/>
        <c:lblOffset val="100"/>
        <c:tickLblSkip val="2"/>
        <c:noMultiLvlLbl val="0"/>
      </c:catAx>
      <c:valAx>
        <c:axId val="1011757344"/>
        <c:scaling>
          <c:orientation val="minMax"/>
          <c:min val="25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Millions of $</a:t>
                </a:r>
              </a:p>
            </c:rich>
          </c:tx>
          <c:layout>
            <c:manualLayout>
              <c:xMode val="edge"/>
              <c:yMode val="edge"/>
              <c:x val="2.2397887896807463E-2"/>
              <c:y val="0.353021255827619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_);\(#,##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0117694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a:t>HV Base TRR (5 Largest PTOs)</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strRef>
              <c:f>'Comparison of 2026 vs. 2025'!$D$114</c:f>
              <c:strCache>
                <c:ptCount val="1"/>
                <c:pt idx="0">
                  <c:v>2019</c:v>
                </c:pt>
              </c:strCache>
            </c:strRef>
          </c:tx>
          <c:spPr>
            <a:solidFill>
              <a:schemeClr val="accent1"/>
            </a:solidFill>
            <a:ln>
              <a:noFill/>
            </a:ln>
            <a:effectLst/>
          </c:spPr>
          <c:invertIfNegative val="0"/>
          <c:cat>
            <c:strRef>
              <c:f>('Comparison of 2026 vs. 2025'!$C$115:$C$117,'Comparison of 2026 vs. 2025'!$C$124,'Comparison of 2026 vs. 2025'!$C$126)</c:f>
              <c:strCache>
                <c:ptCount val="5"/>
                <c:pt idx="0">
                  <c:v>PG&amp;E</c:v>
                </c:pt>
                <c:pt idx="1">
                  <c:v>SCE</c:v>
                </c:pt>
                <c:pt idx="2">
                  <c:v>SDG&amp;E</c:v>
                </c:pt>
                <c:pt idx="3">
                  <c:v>DATC Path 15</c:v>
                </c:pt>
                <c:pt idx="4">
                  <c:v>Trans Bay Cable</c:v>
                </c:pt>
              </c:strCache>
            </c:strRef>
          </c:cat>
          <c:val>
            <c:numRef>
              <c:f>('Comparison of 2026 vs. 2025'!$D$115:$D$117,'Comparison of 2026 vs. 2025'!$D$124,'Comparison of 2026 vs. 2025'!$D$126)</c:f>
              <c:numCache>
                <c:formatCode>#,##0.00</c:formatCode>
                <c:ptCount val="5"/>
                <c:pt idx="0">
                  <c:v>735.15599999999995</c:v>
                </c:pt>
                <c:pt idx="1">
                  <c:v>1002.3010410000001</c:v>
                </c:pt>
                <c:pt idx="2">
                  <c:v>530.41899999999998</c:v>
                </c:pt>
                <c:pt idx="3">
                  <c:v>25.571090000000002</c:v>
                </c:pt>
                <c:pt idx="4">
                  <c:v>124.3931</c:v>
                </c:pt>
              </c:numCache>
            </c:numRef>
          </c:val>
          <c:extLst>
            <c:ext xmlns:c16="http://schemas.microsoft.com/office/drawing/2014/chart" uri="{C3380CC4-5D6E-409C-BE32-E72D297353CC}">
              <c16:uniqueId val="{00000000-8B9E-4247-A72E-E2936C87ACE0}"/>
            </c:ext>
          </c:extLst>
        </c:ser>
        <c:ser>
          <c:idx val="1"/>
          <c:order val="1"/>
          <c:tx>
            <c:strRef>
              <c:f>'Comparison of 2026 vs. 2025'!$E$114</c:f>
              <c:strCache>
                <c:ptCount val="1"/>
                <c:pt idx="0">
                  <c:v>2020</c:v>
                </c:pt>
              </c:strCache>
            </c:strRef>
          </c:tx>
          <c:spPr>
            <a:solidFill>
              <a:schemeClr val="accent2"/>
            </a:solidFill>
            <a:ln>
              <a:noFill/>
            </a:ln>
            <a:effectLst/>
          </c:spPr>
          <c:invertIfNegative val="0"/>
          <c:cat>
            <c:strRef>
              <c:f>('Comparison of 2026 vs. 2025'!$C$115:$C$117,'Comparison of 2026 vs. 2025'!$C$124,'Comparison of 2026 vs. 2025'!$C$126)</c:f>
              <c:strCache>
                <c:ptCount val="5"/>
                <c:pt idx="0">
                  <c:v>PG&amp;E</c:v>
                </c:pt>
                <c:pt idx="1">
                  <c:v>SCE</c:v>
                </c:pt>
                <c:pt idx="2">
                  <c:v>SDG&amp;E</c:v>
                </c:pt>
                <c:pt idx="3">
                  <c:v>DATC Path 15</c:v>
                </c:pt>
                <c:pt idx="4">
                  <c:v>Trans Bay Cable</c:v>
                </c:pt>
              </c:strCache>
            </c:strRef>
          </c:cat>
          <c:val>
            <c:numRef>
              <c:f>('Comparison of 2026 vs. 2025'!$E$115:$E$117,'Comparison of 2026 vs. 2025'!$E$124,'Comparison of 2026 vs. 2025'!$E$126)</c:f>
              <c:numCache>
                <c:formatCode>#,##0.00</c:formatCode>
                <c:ptCount val="5"/>
                <c:pt idx="0">
                  <c:v>977.11394700000005</c:v>
                </c:pt>
                <c:pt idx="1">
                  <c:v>929.23981600000002</c:v>
                </c:pt>
                <c:pt idx="2">
                  <c:v>566.25066700000002</c:v>
                </c:pt>
                <c:pt idx="3">
                  <c:v>25.571090000000002</c:v>
                </c:pt>
                <c:pt idx="4">
                  <c:v>124.3931</c:v>
                </c:pt>
              </c:numCache>
            </c:numRef>
          </c:val>
          <c:extLst>
            <c:ext xmlns:c16="http://schemas.microsoft.com/office/drawing/2014/chart" uri="{C3380CC4-5D6E-409C-BE32-E72D297353CC}">
              <c16:uniqueId val="{00000001-8B9E-4247-A72E-E2936C87ACE0}"/>
            </c:ext>
          </c:extLst>
        </c:ser>
        <c:ser>
          <c:idx val="2"/>
          <c:order val="2"/>
          <c:tx>
            <c:strRef>
              <c:f>'Comparison of 2026 vs. 2025'!$F$114</c:f>
              <c:strCache>
                <c:ptCount val="1"/>
                <c:pt idx="0">
                  <c:v>2021</c:v>
                </c:pt>
              </c:strCache>
            </c:strRef>
          </c:tx>
          <c:spPr>
            <a:solidFill>
              <a:schemeClr val="accent3"/>
            </a:solidFill>
            <a:ln>
              <a:noFill/>
            </a:ln>
            <a:effectLst/>
          </c:spPr>
          <c:invertIfNegative val="0"/>
          <c:cat>
            <c:strRef>
              <c:f>('Comparison of 2026 vs. 2025'!$C$115:$C$117,'Comparison of 2026 vs. 2025'!$C$124,'Comparison of 2026 vs. 2025'!$C$126)</c:f>
              <c:strCache>
                <c:ptCount val="5"/>
                <c:pt idx="0">
                  <c:v>PG&amp;E</c:v>
                </c:pt>
                <c:pt idx="1">
                  <c:v>SCE</c:v>
                </c:pt>
                <c:pt idx="2">
                  <c:v>SDG&amp;E</c:v>
                </c:pt>
                <c:pt idx="3">
                  <c:v>DATC Path 15</c:v>
                </c:pt>
                <c:pt idx="4">
                  <c:v>Trans Bay Cable</c:v>
                </c:pt>
              </c:strCache>
            </c:strRef>
          </c:cat>
          <c:val>
            <c:numRef>
              <c:f>('Comparison of 2026 vs. 2025'!$F$115:$F$117,'Comparison of 2026 vs. 2025'!$F$124,'Comparison of 2026 vs. 2025'!$F$126)</c:f>
              <c:numCache>
                <c:formatCode>#,##0.00</c:formatCode>
                <c:ptCount val="5"/>
                <c:pt idx="0">
                  <c:v>963.94173799999999</c:v>
                </c:pt>
                <c:pt idx="1">
                  <c:v>1050.1652509999999</c:v>
                </c:pt>
                <c:pt idx="2">
                  <c:v>532.18451500000003</c:v>
                </c:pt>
                <c:pt idx="3">
                  <c:v>21.724074999999999</c:v>
                </c:pt>
                <c:pt idx="4">
                  <c:v>125.41500000000001</c:v>
                </c:pt>
              </c:numCache>
            </c:numRef>
          </c:val>
          <c:extLst>
            <c:ext xmlns:c16="http://schemas.microsoft.com/office/drawing/2014/chart" uri="{C3380CC4-5D6E-409C-BE32-E72D297353CC}">
              <c16:uniqueId val="{00000002-8B9E-4247-A72E-E2936C87ACE0}"/>
            </c:ext>
          </c:extLst>
        </c:ser>
        <c:ser>
          <c:idx val="3"/>
          <c:order val="3"/>
          <c:tx>
            <c:strRef>
              <c:f>'Comparison of 2026 vs. 2025'!$G$114</c:f>
              <c:strCache>
                <c:ptCount val="1"/>
                <c:pt idx="0">
                  <c:v>2022</c:v>
                </c:pt>
              </c:strCache>
            </c:strRef>
          </c:tx>
          <c:spPr>
            <a:solidFill>
              <a:schemeClr val="accent4"/>
            </a:solidFill>
            <a:ln>
              <a:noFill/>
            </a:ln>
            <a:effectLst/>
          </c:spPr>
          <c:invertIfNegative val="0"/>
          <c:cat>
            <c:strRef>
              <c:f>('Comparison of 2026 vs. 2025'!$C$115:$C$117,'Comparison of 2026 vs. 2025'!$C$124,'Comparison of 2026 vs. 2025'!$C$126)</c:f>
              <c:strCache>
                <c:ptCount val="5"/>
                <c:pt idx="0">
                  <c:v>PG&amp;E</c:v>
                </c:pt>
                <c:pt idx="1">
                  <c:v>SCE</c:v>
                </c:pt>
                <c:pt idx="2">
                  <c:v>SDG&amp;E</c:v>
                </c:pt>
                <c:pt idx="3">
                  <c:v>DATC Path 15</c:v>
                </c:pt>
                <c:pt idx="4">
                  <c:v>Trans Bay Cable</c:v>
                </c:pt>
              </c:strCache>
            </c:strRef>
          </c:cat>
          <c:val>
            <c:numRef>
              <c:f>('Comparison of 2026 vs. 2025'!$G$115:$G$117,'Comparison of 2026 vs. 2025'!$G$124,'Comparison of 2026 vs. 2025'!$G$126)</c:f>
              <c:numCache>
                <c:formatCode>#,##0.00</c:formatCode>
                <c:ptCount val="5"/>
                <c:pt idx="0">
                  <c:v>1206.305147</c:v>
                </c:pt>
                <c:pt idx="1">
                  <c:v>1351.5688299999999</c:v>
                </c:pt>
                <c:pt idx="2">
                  <c:v>575.13609399999996</c:v>
                </c:pt>
                <c:pt idx="3">
                  <c:v>20.5</c:v>
                </c:pt>
                <c:pt idx="4">
                  <c:v>125.41500000000001</c:v>
                </c:pt>
              </c:numCache>
            </c:numRef>
          </c:val>
          <c:extLst>
            <c:ext xmlns:c16="http://schemas.microsoft.com/office/drawing/2014/chart" uri="{C3380CC4-5D6E-409C-BE32-E72D297353CC}">
              <c16:uniqueId val="{00000003-8B9E-4247-A72E-E2936C87ACE0}"/>
            </c:ext>
          </c:extLst>
        </c:ser>
        <c:ser>
          <c:idx val="4"/>
          <c:order val="4"/>
          <c:tx>
            <c:strRef>
              <c:f>'Comparison of 2026 vs. 2025'!$H$114</c:f>
              <c:strCache>
                <c:ptCount val="1"/>
                <c:pt idx="0">
                  <c:v>2023</c:v>
                </c:pt>
              </c:strCache>
            </c:strRef>
          </c:tx>
          <c:spPr>
            <a:solidFill>
              <a:schemeClr val="accent5"/>
            </a:solidFill>
            <a:ln>
              <a:noFill/>
            </a:ln>
            <a:effectLst/>
          </c:spPr>
          <c:invertIfNegative val="0"/>
          <c:cat>
            <c:strRef>
              <c:f>('Comparison of 2026 vs. 2025'!$C$115:$C$117,'Comparison of 2026 vs. 2025'!$C$124,'Comparison of 2026 vs. 2025'!$C$126)</c:f>
              <c:strCache>
                <c:ptCount val="5"/>
                <c:pt idx="0">
                  <c:v>PG&amp;E</c:v>
                </c:pt>
                <c:pt idx="1">
                  <c:v>SCE</c:v>
                </c:pt>
                <c:pt idx="2">
                  <c:v>SDG&amp;E</c:v>
                </c:pt>
                <c:pt idx="3">
                  <c:v>DATC Path 15</c:v>
                </c:pt>
                <c:pt idx="4">
                  <c:v>Trans Bay Cable</c:v>
                </c:pt>
              </c:strCache>
            </c:strRef>
          </c:cat>
          <c:val>
            <c:numRef>
              <c:f>('Comparison of 2026 vs. 2025'!$H$115:$H$117,'Comparison of 2026 vs. 2025'!$H$124,'Comparison of 2026 vs. 2025'!$H$126)</c:f>
              <c:numCache>
                <c:formatCode>#,##0.00</c:formatCode>
                <c:ptCount val="5"/>
                <c:pt idx="0">
                  <c:v>1126.225459</c:v>
                </c:pt>
                <c:pt idx="1">
                  <c:v>1347.5303329999999</c:v>
                </c:pt>
                <c:pt idx="2">
                  <c:v>587.72298899999998</c:v>
                </c:pt>
                <c:pt idx="3">
                  <c:v>20.5</c:v>
                </c:pt>
                <c:pt idx="4">
                  <c:v>125.41500000000001</c:v>
                </c:pt>
              </c:numCache>
            </c:numRef>
          </c:val>
          <c:extLst>
            <c:ext xmlns:c16="http://schemas.microsoft.com/office/drawing/2014/chart" uri="{C3380CC4-5D6E-409C-BE32-E72D297353CC}">
              <c16:uniqueId val="{00000004-8B9E-4247-A72E-E2936C87ACE0}"/>
            </c:ext>
          </c:extLst>
        </c:ser>
        <c:ser>
          <c:idx val="6"/>
          <c:order val="5"/>
          <c:tx>
            <c:strRef>
              <c:f>'Comparison of 2026 vs. 2025'!$I$114</c:f>
              <c:strCache>
                <c:ptCount val="1"/>
                <c:pt idx="0">
                  <c:v>2024</c:v>
                </c:pt>
              </c:strCache>
            </c:strRef>
          </c:tx>
          <c:spPr>
            <a:solidFill>
              <a:schemeClr val="accent6"/>
            </a:solidFill>
            <a:ln>
              <a:noFill/>
            </a:ln>
            <a:effectLst/>
          </c:spPr>
          <c:invertIfNegative val="0"/>
          <c:val>
            <c:numRef>
              <c:f>('Comparison of 2026 vs. 2025'!$I$115,'Comparison of 2026 vs. 2025'!$I$116,'Comparison of 2026 vs. 2025'!$I$117,'Comparison of 2026 vs. 2025'!$I$124,'Comparison of 2026 vs. 2025'!$I$126)</c:f>
              <c:numCache>
                <c:formatCode>#,##0.00</c:formatCode>
                <c:ptCount val="5"/>
                <c:pt idx="0">
                  <c:v>957.69792099999995</c:v>
                </c:pt>
                <c:pt idx="1">
                  <c:v>1061.8176329999999</c:v>
                </c:pt>
                <c:pt idx="2">
                  <c:v>602.609105</c:v>
                </c:pt>
                <c:pt idx="3">
                  <c:v>18.5</c:v>
                </c:pt>
                <c:pt idx="4">
                  <c:v>125.41500000000001</c:v>
                </c:pt>
              </c:numCache>
            </c:numRef>
          </c:val>
          <c:extLst>
            <c:ext xmlns:c16="http://schemas.microsoft.com/office/drawing/2014/chart" uri="{C3380CC4-5D6E-409C-BE32-E72D297353CC}">
              <c16:uniqueId val="{00000000-F414-4EF7-9F67-1F9DDC2A2196}"/>
            </c:ext>
          </c:extLst>
        </c:ser>
        <c:ser>
          <c:idx val="5"/>
          <c:order val="6"/>
          <c:tx>
            <c:strRef>
              <c:f>'Comparison of 2026 vs. 2025'!$J$114</c:f>
              <c:strCache>
                <c:ptCount val="1"/>
                <c:pt idx="0">
                  <c:v>2025</c:v>
                </c:pt>
              </c:strCache>
            </c:strRef>
          </c:tx>
          <c:spPr>
            <a:solidFill>
              <a:schemeClr val="tx2"/>
            </a:solidFill>
            <a:ln>
              <a:noFill/>
            </a:ln>
            <a:effectLst/>
          </c:spPr>
          <c:invertIfNegative val="0"/>
          <c:cat>
            <c:strRef>
              <c:f>('Comparison of 2026 vs. 2025'!$C$115:$C$117,'Comparison of 2026 vs. 2025'!$C$124,'Comparison of 2026 vs. 2025'!$C$126)</c:f>
              <c:strCache>
                <c:ptCount val="5"/>
                <c:pt idx="0">
                  <c:v>PG&amp;E</c:v>
                </c:pt>
                <c:pt idx="1">
                  <c:v>SCE</c:v>
                </c:pt>
                <c:pt idx="2">
                  <c:v>SDG&amp;E</c:v>
                </c:pt>
                <c:pt idx="3">
                  <c:v>DATC Path 15</c:v>
                </c:pt>
                <c:pt idx="4">
                  <c:v>Trans Bay Cable</c:v>
                </c:pt>
              </c:strCache>
            </c:strRef>
          </c:cat>
          <c:val>
            <c:numRef>
              <c:f>('Comparison of 2026 vs. 2025'!$K$115:$K$117,'Comparison of 2026 vs. 2025'!$K$124,'Comparison of 2026 vs. 2025'!$K$126)</c:f>
              <c:numCache>
                <c:formatCode>#,##0.00</c:formatCode>
                <c:ptCount val="5"/>
                <c:pt idx="0">
                  <c:v>906.90429600000004</c:v>
                </c:pt>
                <c:pt idx="1">
                  <c:v>1414.7739489999999</c:v>
                </c:pt>
                <c:pt idx="2">
                  <c:v>599.32600300000001</c:v>
                </c:pt>
                <c:pt idx="3">
                  <c:v>24.788905</c:v>
                </c:pt>
                <c:pt idx="4">
                  <c:v>125.41500000000001</c:v>
                </c:pt>
              </c:numCache>
            </c:numRef>
          </c:val>
          <c:extLst>
            <c:ext xmlns:c16="http://schemas.microsoft.com/office/drawing/2014/chart" uri="{C3380CC4-5D6E-409C-BE32-E72D297353CC}">
              <c16:uniqueId val="{00000006-8B9E-4247-A72E-E2936C87ACE0}"/>
            </c:ext>
          </c:extLst>
        </c:ser>
        <c:ser>
          <c:idx val="7"/>
          <c:order val="7"/>
          <c:tx>
            <c:strRef>
              <c:f>'Comparison of 2026 vs. 2025'!$K$114</c:f>
              <c:strCache>
                <c:ptCount val="1"/>
                <c:pt idx="0">
                  <c:v>2026</c:v>
                </c:pt>
              </c:strCache>
            </c:strRef>
          </c:tx>
          <c:spPr>
            <a:solidFill>
              <a:schemeClr val="accent2">
                <a:lumMod val="60000"/>
              </a:schemeClr>
            </a:solidFill>
            <a:ln>
              <a:noFill/>
            </a:ln>
            <a:effectLst/>
          </c:spPr>
          <c:invertIfNegative val="0"/>
          <c:val>
            <c:numRef>
              <c:f>('Comparison of 2026 vs. 2025'!$K$115:$K$117,'Comparison of 2026 vs. 2025'!$K$124,'Comparison of 2026 vs. 2025'!$K$126)</c:f>
              <c:numCache>
                <c:formatCode>#,##0.00</c:formatCode>
                <c:ptCount val="5"/>
                <c:pt idx="0">
                  <c:v>906.90429600000004</c:v>
                </c:pt>
                <c:pt idx="1">
                  <c:v>1414.7739489999999</c:v>
                </c:pt>
                <c:pt idx="2">
                  <c:v>599.32600300000001</c:v>
                </c:pt>
                <c:pt idx="3">
                  <c:v>24.788905</c:v>
                </c:pt>
                <c:pt idx="4">
                  <c:v>125.41500000000001</c:v>
                </c:pt>
              </c:numCache>
            </c:numRef>
          </c:val>
          <c:extLst>
            <c:ext xmlns:c16="http://schemas.microsoft.com/office/drawing/2014/chart" uri="{C3380CC4-5D6E-409C-BE32-E72D297353CC}">
              <c16:uniqueId val="{00000002-00D4-40AA-9849-15F0ACD47171}"/>
            </c:ext>
          </c:extLst>
        </c:ser>
        <c:dLbls>
          <c:showLegendKey val="0"/>
          <c:showVal val="0"/>
          <c:showCatName val="0"/>
          <c:showSerName val="0"/>
          <c:showPercent val="0"/>
          <c:showBubbleSize val="0"/>
        </c:dLbls>
        <c:gapWidth val="150"/>
        <c:axId val="751065280"/>
        <c:axId val="751065696"/>
      </c:barChart>
      <c:catAx>
        <c:axId val="7510652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751065696"/>
        <c:crosses val="autoZero"/>
        <c:auto val="1"/>
        <c:lblAlgn val="ctr"/>
        <c:lblOffset val="100"/>
        <c:noMultiLvlLbl val="0"/>
      </c:catAx>
      <c:valAx>
        <c:axId val="7510656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Millions of $</a:t>
                </a:r>
              </a:p>
            </c:rich>
          </c:tx>
          <c:layout>
            <c:manualLayout>
              <c:xMode val="edge"/>
              <c:yMode val="edge"/>
              <c:x val="1.4255457803844901E-2"/>
              <c:y val="0.3756000438366194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7510652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a:t>HV TRBAA (5 Largest PTOs)</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strRef>
              <c:f>'Comparison of 2026 vs. 2025'!$D$143</c:f>
              <c:strCache>
                <c:ptCount val="1"/>
                <c:pt idx="0">
                  <c:v>2019</c:v>
                </c:pt>
              </c:strCache>
            </c:strRef>
          </c:tx>
          <c:spPr>
            <a:solidFill>
              <a:schemeClr val="accent1"/>
            </a:solidFill>
            <a:ln>
              <a:noFill/>
            </a:ln>
            <a:effectLst/>
          </c:spPr>
          <c:invertIfNegative val="0"/>
          <c:cat>
            <c:strRef>
              <c:f>('Comparison of 2026 vs. 2025'!$C$144:$C$146,'Comparison of 2026 vs. 2025'!$C$153,'Comparison of 2026 vs. 2025'!$C$155)</c:f>
              <c:strCache>
                <c:ptCount val="5"/>
                <c:pt idx="0">
                  <c:v>PG&amp;E</c:v>
                </c:pt>
                <c:pt idx="1">
                  <c:v>SCE</c:v>
                </c:pt>
                <c:pt idx="2">
                  <c:v>SDG&amp;E</c:v>
                </c:pt>
                <c:pt idx="3">
                  <c:v>DATC Path 15</c:v>
                </c:pt>
                <c:pt idx="4">
                  <c:v>Trans Bay Cable</c:v>
                </c:pt>
              </c:strCache>
            </c:strRef>
          </c:cat>
          <c:val>
            <c:numRef>
              <c:f>('Comparison of 2026 vs. 2025'!$D$144:$D$146,'Comparison of 2026 vs. 2025'!$D$153,'Comparison of 2026 vs. 2025'!$D$155)</c:f>
              <c:numCache>
                <c:formatCode>#,##0.00</c:formatCode>
                <c:ptCount val="5"/>
                <c:pt idx="0">
                  <c:v>-172.74053900000001</c:v>
                </c:pt>
                <c:pt idx="1">
                  <c:v>-72.644844000000006</c:v>
                </c:pt>
                <c:pt idx="2">
                  <c:v>-6.5538210000000001</c:v>
                </c:pt>
                <c:pt idx="3">
                  <c:v>-0.42818899999999999</c:v>
                </c:pt>
                <c:pt idx="4">
                  <c:v>0.32583800000000002</c:v>
                </c:pt>
              </c:numCache>
            </c:numRef>
          </c:val>
          <c:extLst>
            <c:ext xmlns:c16="http://schemas.microsoft.com/office/drawing/2014/chart" uri="{C3380CC4-5D6E-409C-BE32-E72D297353CC}">
              <c16:uniqueId val="{00000000-F0C0-4BD5-B94D-58CD06491647}"/>
            </c:ext>
          </c:extLst>
        </c:ser>
        <c:ser>
          <c:idx val="1"/>
          <c:order val="1"/>
          <c:tx>
            <c:strRef>
              <c:f>'Comparison of 2026 vs. 2025'!$E$143</c:f>
              <c:strCache>
                <c:ptCount val="1"/>
                <c:pt idx="0">
                  <c:v>2020</c:v>
                </c:pt>
              </c:strCache>
            </c:strRef>
          </c:tx>
          <c:spPr>
            <a:solidFill>
              <a:schemeClr val="accent2"/>
            </a:solidFill>
            <a:ln>
              <a:noFill/>
            </a:ln>
            <a:effectLst/>
          </c:spPr>
          <c:invertIfNegative val="0"/>
          <c:cat>
            <c:strRef>
              <c:f>('Comparison of 2026 vs. 2025'!$C$144:$C$146,'Comparison of 2026 vs. 2025'!$C$153,'Comparison of 2026 vs. 2025'!$C$155)</c:f>
              <c:strCache>
                <c:ptCount val="5"/>
                <c:pt idx="0">
                  <c:v>PG&amp;E</c:v>
                </c:pt>
                <c:pt idx="1">
                  <c:v>SCE</c:v>
                </c:pt>
                <c:pt idx="2">
                  <c:v>SDG&amp;E</c:v>
                </c:pt>
                <c:pt idx="3">
                  <c:v>DATC Path 15</c:v>
                </c:pt>
                <c:pt idx="4">
                  <c:v>Trans Bay Cable</c:v>
                </c:pt>
              </c:strCache>
            </c:strRef>
          </c:cat>
          <c:val>
            <c:numRef>
              <c:f>('Comparison of 2026 vs. 2025'!$E$144:$E$146,'Comparison of 2026 vs. 2025'!$E$153,'Comparison of 2026 vs. 2025'!$E$155)</c:f>
              <c:numCache>
                <c:formatCode>#,##0.00</c:formatCode>
                <c:ptCount val="5"/>
                <c:pt idx="0">
                  <c:v>-183.646502</c:v>
                </c:pt>
                <c:pt idx="1">
                  <c:v>-61.021515999999998</c:v>
                </c:pt>
                <c:pt idx="2">
                  <c:v>-19.022459000000001</c:v>
                </c:pt>
                <c:pt idx="3">
                  <c:v>0.50053499999999995</c:v>
                </c:pt>
                <c:pt idx="4">
                  <c:v>-1.9974099999999999</c:v>
                </c:pt>
              </c:numCache>
            </c:numRef>
          </c:val>
          <c:extLst>
            <c:ext xmlns:c16="http://schemas.microsoft.com/office/drawing/2014/chart" uri="{C3380CC4-5D6E-409C-BE32-E72D297353CC}">
              <c16:uniqueId val="{00000001-F0C0-4BD5-B94D-58CD06491647}"/>
            </c:ext>
          </c:extLst>
        </c:ser>
        <c:ser>
          <c:idx val="2"/>
          <c:order val="2"/>
          <c:tx>
            <c:strRef>
              <c:f>'Comparison of 2026 vs. 2025'!$F$143</c:f>
              <c:strCache>
                <c:ptCount val="1"/>
                <c:pt idx="0">
                  <c:v>2021</c:v>
                </c:pt>
              </c:strCache>
            </c:strRef>
          </c:tx>
          <c:spPr>
            <a:solidFill>
              <a:schemeClr val="accent3"/>
            </a:solidFill>
            <a:ln>
              <a:noFill/>
            </a:ln>
            <a:effectLst/>
          </c:spPr>
          <c:invertIfNegative val="0"/>
          <c:cat>
            <c:strRef>
              <c:f>('Comparison of 2026 vs. 2025'!$C$144:$C$146,'Comparison of 2026 vs. 2025'!$C$153,'Comparison of 2026 vs. 2025'!$C$155)</c:f>
              <c:strCache>
                <c:ptCount val="5"/>
                <c:pt idx="0">
                  <c:v>PG&amp;E</c:v>
                </c:pt>
                <c:pt idx="1">
                  <c:v>SCE</c:v>
                </c:pt>
                <c:pt idx="2">
                  <c:v>SDG&amp;E</c:v>
                </c:pt>
                <c:pt idx="3">
                  <c:v>DATC Path 15</c:v>
                </c:pt>
                <c:pt idx="4">
                  <c:v>Trans Bay Cable</c:v>
                </c:pt>
              </c:strCache>
            </c:strRef>
          </c:cat>
          <c:val>
            <c:numRef>
              <c:f>('Comparison of 2026 vs. 2025'!$F$144:$F$146,'Comparison of 2026 vs. 2025'!$F$153,'Comparison of 2026 vs. 2025'!$F$155)</c:f>
              <c:numCache>
                <c:formatCode>#,##0.00</c:formatCode>
                <c:ptCount val="5"/>
                <c:pt idx="0">
                  <c:v>-113.75045299999999</c:v>
                </c:pt>
                <c:pt idx="1">
                  <c:v>-90.700417000000002</c:v>
                </c:pt>
                <c:pt idx="2">
                  <c:v>-19.022459000000001</c:v>
                </c:pt>
                <c:pt idx="3">
                  <c:v>0.50053499999999995</c:v>
                </c:pt>
                <c:pt idx="4">
                  <c:v>1.5365200000000001</c:v>
                </c:pt>
              </c:numCache>
            </c:numRef>
          </c:val>
          <c:extLst>
            <c:ext xmlns:c16="http://schemas.microsoft.com/office/drawing/2014/chart" uri="{C3380CC4-5D6E-409C-BE32-E72D297353CC}">
              <c16:uniqueId val="{00000002-F0C0-4BD5-B94D-58CD06491647}"/>
            </c:ext>
          </c:extLst>
        </c:ser>
        <c:ser>
          <c:idx val="3"/>
          <c:order val="3"/>
          <c:tx>
            <c:strRef>
              <c:f>'Comparison of 2026 vs. 2025'!$G$143</c:f>
              <c:strCache>
                <c:ptCount val="1"/>
                <c:pt idx="0">
                  <c:v>2022</c:v>
                </c:pt>
              </c:strCache>
            </c:strRef>
          </c:tx>
          <c:spPr>
            <a:solidFill>
              <a:schemeClr val="accent4"/>
            </a:solidFill>
            <a:ln>
              <a:noFill/>
            </a:ln>
            <a:effectLst/>
          </c:spPr>
          <c:invertIfNegative val="0"/>
          <c:cat>
            <c:strRef>
              <c:f>('Comparison of 2026 vs. 2025'!$C$144:$C$146,'Comparison of 2026 vs. 2025'!$C$153,'Comparison of 2026 vs. 2025'!$C$155)</c:f>
              <c:strCache>
                <c:ptCount val="5"/>
                <c:pt idx="0">
                  <c:v>PG&amp;E</c:v>
                </c:pt>
                <c:pt idx="1">
                  <c:v>SCE</c:v>
                </c:pt>
                <c:pt idx="2">
                  <c:v>SDG&amp;E</c:v>
                </c:pt>
                <c:pt idx="3">
                  <c:v>DATC Path 15</c:v>
                </c:pt>
                <c:pt idx="4">
                  <c:v>Trans Bay Cable</c:v>
                </c:pt>
              </c:strCache>
            </c:strRef>
          </c:cat>
          <c:val>
            <c:numRef>
              <c:f>('Comparison of 2026 vs. 2025'!$G$144:$G$146,'Comparison of 2026 vs. 2025'!$G$153,'Comparison of 2026 vs. 2025'!$G$155)</c:f>
              <c:numCache>
                <c:formatCode>#,##0.00</c:formatCode>
                <c:ptCount val="5"/>
                <c:pt idx="0">
                  <c:v>-103.68849299999999</c:v>
                </c:pt>
                <c:pt idx="1">
                  <c:v>-110.802984</c:v>
                </c:pt>
                <c:pt idx="2">
                  <c:v>-22.488313000000002</c:v>
                </c:pt>
                <c:pt idx="3">
                  <c:v>-4.9264000000000002E-2</c:v>
                </c:pt>
                <c:pt idx="4">
                  <c:v>6.3512050000000002</c:v>
                </c:pt>
              </c:numCache>
            </c:numRef>
          </c:val>
          <c:extLst>
            <c:ext xmlns:c16="http://schemas.microsoft.com/office/drawing/2014/chart" uri="{C3380CC4-5D6E-409C-BE32-E72D297353CC}">
              <c16:uniqueId val="{00000003-F0C0-4BD5-B94D-58CD06491647}"/>
            </c:ext>
          </c:extLst>
        </c:ser>
        <c:ser>
          <c:idx val="4"/>
          <c:order val="4"/>
          <c:tx>
            <c:strRef>
              <c:f>'Comparison of 2026 vs. 2025'!$H$143</c:f>
              <c:strCache>
                <c:ptCount val="1"/>
                <c:pt idx="0">
                  <c:v>2023</c:v>
                </c:pt>
              </c:strCache>
            </c:strRef>
          </c:tx>
          <c:spPr>
            <a:solidFill>
              <a:schemeClr val="accent5"/>
            </a:solidFill>
            <a:ln>
              <a:noFill/>
            </a:ln>
            <a:effectLst/>
          </c:spPr>
          <c:invertIfNegative val="0"/>
          <c:cat>
            <c:strRef>
              <c:f>('Comparison of 2026 vs. 2025'!$C$144:$C$146,'Comparison of 2026 vs. 2025'!$C$153,'Comparison of 2026 vs. 2025'!$C$155)</c:f>
              <c:strCache>
                <c:ptCount val="5"/>
                <c:pt idx="0">
                  <c:v>PG&amp;E</c:v>
                </c:pt>
                <c:pt idx="1">
                  <c:v>SCE</c:v>
                </c:pt>
                <c:pt idx="2">
                  <c:v>SDG&amp;E</c:v>
                </c:pt>
                <c:pt idx="3">
                  <c:v>DATC Path 15</c:v>
                </c:pt>
                <c:pt idx="4">
                  <c:v>Trans Bay Cable</c:v>
                </c:pt>
              </c:strCache>
            </c:strRef>
          </c:cat>
          <c:val>
            <c:numRef>
              <c:f>('Comparison of 2026 vs. 2025'!$H$144:$H$146,'Comparison of 2026 vs. 2025'!$H$153,'Comparison of 2026 vs. 2025'!$H$155)</c:f>
              <c:numCache>
                <c:formatCode>#,##0.00</c:formatCode>
                <c:ptCount val="5"/>
                <c:pt idx="0">
                  <c:v>-254.058526</c:v>
                </c:pt>
                <c:pt idx="1">
                  <c:v>-110.802984</c:v>
                </c:pt>
                <c:pt idx="2">
                  <c:v>-23.535944000000001</c:v>
                </c:pt>
                <c:pt idx="3">
                  <c:v>7.4595999999999996E-2</c:v>
                </c:pt>
                <c:pt idx="4">
                  <c:v>-6.2815529999999997</c:v>
                </c:pt>
              </c:numCache>
            </c:numRef>
          </c:val>
          <c:extLst>
            <c:ext xmlns:c16="http://schemas.microsoft.com/office/drawing/2014/chart" uri="{C3380CC4-5D6E-409C-BE32-E72D297353CC}">
              <c16:uniqueId val="{00000004-F0C0-4BD5-B94D-58CD06491647}"/>
            </c:ext>
          </c:extLst>
        </c:ser>
        <c:ser>
          <c:idx val="6"/>
          <c:order val="5"/>
          <c:tx>
            <c:strRef>
              <c:f>'Comparison of 2026 vs. 2025'!$I$143</c:f>
              <c:strCache>
                <c:ptCount val="1"/>
                <c:pt idx="0">
                  <c:v>2024</c:v>
                </c:pt>
              </c:strCache>
            </c:strRef>
          </c:tx>
          <c:spPr>
            <a:solidFill>
              <a:schemeClr val="accent6"/>
            </a:solidFill>
            <a:ln>
              <a:noFill/>
            </a:ln>
            <a:effectLst/>
          </c:spPr>
          <c:invertIfNegative val="0"/>
          <c:val>
            <c:numRef>
              <c:f>('Comparison of 2026 vs. 2025'!$I$144,'Comparison of 2026 vs. 2025'!$I$145,'Comparison of 2026 vs. 2025'!$I$146,'Comparison of 2026 vs. 2025'!$I$153,'Comparison of 2026 vs. 2025'!$I$155)</c:f>
              <c:numCache>
                <c:formatCode>#,##0.00</c:formatCode>
                <c:ptCount val="5"/>
                <c:pt idx="0">
                  <c:v>-286.21194400000002</c:v>
                </c:pt>
                <c:pt idx="1">
                  <c:v>-279.910124</c:v>
                </c:pt>
                <c:pt idx="2">
                  <c:v>-42.345438999999999</c:v>
                </c:pt>
                <c:pt idx="3">
                  <c:v>0.35550100000000001</c:v>
                </c:pt>
                <c:pt idx="4">
                  <c:v>-7.4965840000000004</c:v>
                </c:pt>
              </c:numCache>
            </c:numRef>
          </c:val>
          <c:extLst>
            <c:ext xmlns:c16="http://schemas.microsoft.com/office/drawing/2014/chart" uri="{C3380CC4-5D6E-409C-BE32-E72D297353CC}">
              <c16:uniqueId val="{00000000-1A72-412E-A729-F9A8004132ED}"/>
            </c:ext>
          </c:extLst>
        </c:ser>
        <c:ser>
          <c:idx val="5"/>
          <c:order val="6"/>
          <c:tx>
            <c:strRef>
              <c:f>'Comparison of 2026 vs. 2025'!$J$143</c:f>
              <c:strCache>
                <c:ptCount val="1"/>
                <c:pt idx="0">
                  <c:v>2025</c:v>
                </c:pt>
              </c:strCache>
            </c:strRef>
          </c:tx>
          <c:spPr>
            <a:solidFill>
              <a:schemeClr val="tx2"/>
            </a:solidFill>
            <a:ln>
              <a:noFill/>
            </a:ln>
            <a:effectLst/>
          </c:spPr>
          <c:invertIfNegative val="0"/>
          <c:cat>
            <c:strRef>
              <c:f>('Comparison of 2026 vs. 2025'!$C$144:$C$146,'Comparison of 2026 vs. 2025'!$C$153,'Comparison of 2026 vs. 2025'!$C$155)</c:f>
              <c:strCache>
                <c:ptCount val="5"/>
                <c:pt idx="0">
                  <c:v>PG&amp;E</c:v>
                </c:pt>
                <c:pt idx="1">
                  <c:v>SCE</c:v>
                </c:pt>
                <c:pt idx="2">
                  <c:v>SDG&amp;E</c:v>
                </c:pt>
                <c:pt idx="3">
                  <c:v>DATC Path 15</c:v>
                </c:pt>
                <c:pt idx="4">
                  <c:v>Trans Bay Cable</c:v>
                </c:pt>
              </c:strCache>
            </c:strRef>
          </c:cat>
          <c:val>
            <c:numRef>
              <c:f>('Comparison of 2026 vs. 2025'!$K$144:$K$146,'Comparison of 2026 vs. 2025'!$K$153,'Comparison of 2026 vs. 2025'!$K$155)</c:f>
              <c:numCache>
                <c:formatCode>#,##0.00</c:formatCode>
                <c:ptCount val="5"/>
                <c:pt idx="0">
                  <c:v>-72.266227999999998</c:v>
                </c:pt>
                <c:pt idx="1">
                  <c:v>-170.89738800000001</c:v>
                </c:pt>
                <c:pt idx="2">
                  <c:v>-39.987951000000002</c:v>
                </c:pt>
                <c:pt idx="3">
                  <c:v>1.661538</c:v>
                </c:pt>
                <c:pt idx="4">
                  <c:v>8.7045440000000003</c:v>
                </c:pt>
              </c:numCache>
            </c:numRef>
          </c:val>
          <c:extLst>
            <c:ext xmlns:c16="http://schemas.microsoft.com/office/drawing/2014/chart" uri="{C3380CC4-5D6E-409C-BE32-E72D297353CC}">
              <c16:uniqueId val="{00000005-F0C0-4BD5-B94D-58CD06491647}"/>
            </c:ext>
          </c:extLst>
        </c:ser>
        <c:ser>
          <c:idx val="7"/>
          <c:order val="7"/>
          <c:tx>
            <c:strRef>
              <c:f>'Comparison of 2026 vs. 2025'!$K$143</c:f>
              <c:strCache>
                <c:ptCount val="1"/>
                <c:pt idx="0">
                  <c:v>2026</c:v>
                </c:pt>
              </c:strCache>
            </c:strRef>
          </c:tx>
          <c:spPr>
            <a:solidFill>
              <a:schemeClr val="accent2">
                <a:lumMod val="60000"/>
              </a:schemeClr>
            </a:solidFill>
            <a:ln>
              <a:noFill/>
            </a:ln>
            <a:effectLst/>
          </c:spPr>
          <c:invertIfNegative val="0"/>
          <c:val>
            <c:numRef>
              <c:f>('Comparison of 2026 vs. 2025'!$K$144:$K$146,'Comparison of 2026 vs. 2025'!$K$153,'Comparison of 2026 vs. 2025'!$K$155)</c:f>
              <c:numCache>
                <c:formatCode>#,##0.00</c:formatCode>
                <c:ptCount val="5"/>
                <c:pt idx="0">
                  <c:v>-72.266227999999998</c:v>
                </c:pt>
                <c:pt idx="1">
                  <c:v>-170.89738800000001</c:v>
                </c:pt>
                <c:pt idx="2">
                  <c:v>-39.987951000000002</c:v>
                </c:pt>
                <c:pt idx="3">
                  <c:v>1.661538</c:v>
                </c:pt>
                <c:pt idx="4">
                  <c:v>8.7045440000000003</c:v>
                </c:pt>
              </c:numCache>
            </c:numRef>
          </c:val>
          <c:extLst>
            <c:ext xmlns:c16="http://schemas.microsoft.com/office/drawing/2014/chart" uri="{C3380CC4-5D6E-409C-BE32-E72D297353CC}">
              <c16:uniqueId val="{00000000-A3D0-4948-9D17-2FE29DEF2253}"/>
            </c:ext>
          </c:extLst>
        </c:ser>
        <c:dLbls>
          <c:showLegendKey val="0"/>
          <c:showVal val="0"/>
          <c:showCatName val="0"/>
          <c:showSerName val="0"/>
          <c:showPercent val="0"/>
          <c:showBubbleSize val="0"/>
        </c:dLbls>
        <c:gapWidth val="150"/>
        <c:axId val="751076096"/>
        <c:axId val="751059456"/>
      </c:barChart>
      <c:catAx>
        <c:axId val="7510760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751059456"/>
        <c:crosses val="autoZero"/>
        <c:auto val="1"/>
        <c:lblAlgn val="ctr"/>
        <c:lblOffset val="100"/>
        <c:noMultiLvlLbl val="0"/>
      </c:catAx>
      <c:valAx>
        <c:axId val="75105945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Millions of $</a:t>
                </a:r>
              </a:p>
            </c:rich>
          </c:tx>
          <c:layout>
            <c:manualLayout>
              <c:xMode val="edge"/>
              <c:yMode val="edge"/>
              <c:x val="1.6292301855301908E-2"/>
              <c:y val="0.3755193909989901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7510760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a:t>HV Standby Credit (5 Largest PTOs)</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strRef>
              <c:f>'Comparison of 2026 vs. 2025'!$D$171</c:f>
              <c:strCache>
                <c:ptCount val="1"/>
                <c:pt idx="0">
                  <c:v>2019</c:v>
                </c:pt>
              </c:strCache>
            </c:strRef>
          </c:tx>
          <c:spPr>
            <a:solidFill>
              <a:schemeClr val="accent1"/>
            </a:solidFill>
            <a:ln>
              <a:noFill/>
            </a:ln>
            <a:effectLst/>
          </c:spPr>
          <c:invertIfNegative val="0"/>
          <c:cat>
            <c:strRef>
              <c:f>('Comparison of 2026 vs. 2025'!$C$172:$C$174,'Comparison of 2026 vs. 2025'!$C$181,'Comparison of 2026 vs. 2025'!$C$183)</c:f>
              <c:strCache>
                <c:ptCount val="5"/>
                <c:pt idx="0">
                  <c:v>PG&amp;E</c:v>
                </c:pt>
                <c:pt idx="1">
                  <c:v>SCE</c:v>
                </c:pt>
                <c:pt idx="2">
                  <c:v>SDG&amp;E</c:v>
                </c:pt>
                <c:pt idx="3">
                  <c:v>DATC Path 15</c:v>
                </c:pt>
                <c:pt idx="4">
                  <c:v>Trans Bay Cable</c:v>
                </c:pt>
              </c:strCache>
            </c:strRef>
          </c:cat>
          <c:val>
            <c:numRef>
              <c:f>('Comparison of 2026 vs. 2025'!$D$172:$D$174,'Comparison of 2026 vs. 2025'!$D$181,'Comparison of 2026 vs. 2025'!$D$183)</c:f>
              <c:numCache>
                <c:formatCode>#,##0.00</c:formatCode>
                <c:ptCount val="5"/>
                <c:pt idx="0">
                  <c:v>-3.251722</c:v>
                </c:pt>
                <c:pt idx="1">
                  <c:v>-7.5513240000000001</c:v>
                </c:pt>
                <c:pt idx="2">
                  <c:v>-8.3793699999999998</c:v>
                </c:pt>
                <c:pt idx="3">
                  <c:v>0</c:v>
                </c:pt>
                <c:pt idx="4">
                  <c:v>0</c:v>
                </c:pt>
              </c:numCache>
            </c:numRef>
          </c:val>
          <c:extLst>
            <c:ext xmlns:c16="http://schemas.microsoft.com/office/drawing/2014/chart" uri="{C3380CC4-5D6E-409C-BE32-E72D297353CC}">
              <c16:uniqueId val="{00000000-B25B-43DF-B470-2EC51301D91C}"/>
            </c:ext>
          </c:extLst>
        </c:ser>
        <c:ser>
          <c:idx val="1"/>
          <c:order val="1"/>
          <c:tx>
            <c:strRef>
              <c:f>'Comparison of 2026 vs. 2025'!$E$171</c:f>
              <c:strCache>
                <c:ptCount val="1"/>
                <c:pt idx="0">
                  <c:v>2020</c:v>
                </c:pt>
              </c:strCache>
            </c:strRef>
          </c:tx>
          <c:spPr>
            <a:solidFill>
              <a:schemeClr val="accent2"/>
            </a:solidFill>
            <a:ln>
              <a:noFill/>
            </a:ln>
            <a:effectLst/>
          </c:spPr>
          <c:invertIfNegative val="0"/>
          <c:cat>
            <c:strRef>
              <c:f>('Comparison of 2026 vs. 2025'!$C$172:$C$174,'Comparison of 2026 vs. 2025'!$C$181,'Comparison of 2026 vs. 2025'!$C$183)</c:f>
              <c:strCache>
                <c:ptCount val="5"/>
                <c:pt idx="0">
                  <c:v>PG&amp;E</c:v>
                </c:pt>
                <c:pt idx="1">
                  <c:v>SCE</c:v>
                </c:pt>
                <c:pt idx="2">
                  <c:v>SDG&amp;E</c:v>
                </c:pt>
                <c:pt idx="3">
                  <c:v>DATC Path 15</c:v>
                </c:pt>
                <c:pt idx="4">
                  <c:v>Trans Bay Cable</c:v>
                </c:pt>
              </c:strCache>
            </c:strRef>
          </c:cat>
          <c:val>
            <c:numRef>
              <c:f>('Comparison of 2026 vs. 2025'!$E$172:$E$174,'Comparison of 2026 vs. 2025'!$E$181,'Comparison of 2026 vs. 2025'!$E$183)</c:f>
              <c:numCache>
                <c:formatCode>#,##0.00</c:formatCode>
                <c:ptCount val="5"/>
                <c:pt idx="0">
                  <c:v>-5.0228479999999998</c:v>
                </c:pt>
                <c:pt idx="1">
                  <c:v>-6.5629939999999998</c:v>
                </c:pt>
                <c:pt idx="2">
                  <c:v>-8.9091260000000005</c:v>
                </c:pt>
                <c:pt idx="3">
                  <c:v>0</c:v>
                </c:pt>
                <c:pt idx="4">
                  <c:v>0</c:v>
                </c:pt>
              </c:numCache>
            </c:numRef>
          </c:val>
          <c:extLst>
            <c:ext xmlns:c16="http://schemas.microsoft.com/office/drawing/2014/chart" uri="{C3380CC4-5D6E-409C-BE32-E72D297353CC}">
              <c16:uniqueId val="{00000001-B25B-43DF-B470-2EC51301D91C}"/>
            </c:ext>
          </c:extLst>
        </c:ser>
        <c:ser>
          <c:idx val="2"/>
          <c:order val="2"/>
          <c:tx>
            <c:strRef>
              <c:f>'Comparison of 2026 vs. 2025'!$F$171</c:f>
              <c:strCache>
                <c:ptCount val="1"/>
                <c:pt idx="0">
                  <c:v>2021</c:v>
                </c:pt>
              </c:strCache>
            </c:strRef>
          </c:tx>
          <c:spPr>
            <a:solidFill>
              <a:schemeClr val="accent3"/>
            </a:solidFill>
            <a:ln>
              <a:noFill/>
            </a:ln>
            <a:effectLst/>
          </c:spPr>
          <c:invertIfNegative val="0"/>
          <c:cat>
            <c:strRef>
              <c:f>('Comparison of 2026 vs. 2025'!$C$172:$C$174,'Comparison of 2026 vs. 2025'!$C$181,'Comparison of 2026 vs. 2025'!$C$183)</c:f>
              <c:strCache>
                <c:ptCount val="5"/>
                <c:pt idx="0">
                  <c:v>PG&amp;E</c:v>
                </c:pt>
                <c:pt idx="1">
                  <c:v>SCE</c:v>
                </c:pt>
                <c:pt idx="2">
                  <c:v>SDG&amp;E</c:v>
                </c:pt>
                <c:pt idx="3">
                  <c:v>DATC Path 15</c:v>
                </c:pt>
                <c:pt idx="4">
                  <c:v>Trans Bay Cable</c:v>
                </c:pt>
              </c:strCache>
            </c:strRef>
          </c:cat>
          <c:val>
            <c:numRef>
              <c:f>('Comparison of 2026 vs. 2025'!$F$172:$F$174,'Comparison of 2026 vs. 2025'!$F$181,'Comparison of 2026 vs. 2025'!$F$183)</c:f>
              <c:numCache>
                <c:formatCode>#,##0.00</c:formatCode>
                <c:ptCount val="5"/>
                <c:pt idx="0">
                  <c:v>-4.2712279999999998</c:v>
                </c:pt>
                <c:pt idx="1">
                  <c:v>-7.9623480000000004</c:v>
                </c:pt>
                <c:pt idx="2">
                  <c:v>-8.3417659999999998</c:v>
                </c:pt>
                <c:pt idx="3">
                  <c:v>0</c:v>
                </c:pt>
                <c:pt idx="4">
                  <c:v>0</c:v>
                </c:pt>
              </c:numCache>
            </c:numRef>
          </c:val>
          <c:extLst>
            <c:ext xmlns:c16="http://schemas.microsoft.com/office/drawing/2014/chart" uri="{C3380CC4-5D6E-409C-BE32-E72D297353CC}">
              <c16:uniqueId val="{00000002-B25B-43DF-B470-2EC51301D91C}"/>
            </c:ext>
          </c:extLst>
        </c:ser>
        <c:ser>
          <c:idx val="3"/>
          <c:order val="3"/>
          <c:tx>
            <c:strRef>
              <c:f>'Comparison of 2026 vs. 2025'!$G$171</c:f>
              <c:strCache>
                <c:ptCount val="1"/>
                <c:pt idx="0">
                  <c:v>2022</c:v>
                </c:pt>
              </c:strCache>
            </c:strRef>
          </c:tx>
          <c:spPr>
            <a:solidFill>
              <a:schemeClr val="accent4"/>
            </a:solidFill>
            <a:ln>
              <a:noFill/>
            </a:ln>
            <a:effectLst/>
          </c:spPr>
          <c:invertIfNegative val="0"/>
          <c:cat>
            <c:strRef>
              <c:f>('Comparison of 2026 vs. 2025'!$C$172:$C$174,'Comparison of 2026 vs. 2025'!$C$181,'Comparison of 2026 vs. 2025'!$C$183)</c:f>
              <c:strCache>
                <c:ptCount val="5"/>
                <c:pt idx="0">
                  <c:v>PG&amp;E</c:v>
                </c:pt>
                <c:pt idx="1">
                  <c:v>SCE</c:v>
                </c:pt>
                <c:pt idx="2">
                  <c:v>SDG&amp;E</c:v>
                </c:pt>
                <c:pt idx="3">
                  <c:v>DATC Path 15</c:v>
                </c:pt>
                <c:pt idx="4">
                  <c:v>Trans Bay Cable</c:v>
                </c:pt>
              </c:strCache>
            </c:strRef>
          </c:cat>
          <c:val>
            <c:numRef>
              <c:f>('Comparison of 2026 vs. 2025'!$G$172:$G$174,'Comparison of 2026 vs. 2025'!$G$181,'Comparison of 2026 vs. 2025'!$G$183)</c:f>
              <c:numCache>
                <c:formatCode>#,##0.00</c:formatCode>
                <c:ptCount val="5"/>
                <c:pt idx="0">
                  <c:v>-2.8553480000000002</c:v>
                </c:pt>
                <c:pt idx="1">
                  <c:v>-8.9081779999999995</c:v>
                </c:pt>
                <c:pt idx="2">
                  <c:v>-9.0993560000000002</c:v>
                </c:pt>
                <c:pt idx="3">
                  <c:v>0</c:v>
                </c:pt>
                <c:pt idx="4">
                  <c:v>0</c:v>
                </c:pt>
              </c:numCache>
            </c:numRef>
          </c:val>
          <c:extLst>
            <c:ext xmlns:c16="http://schemas.microsoft.com/office/drawing/2014/chart" uri="{C3380CC4-5D6E-409C-BE32-E72D297353CC}">
              <c16:uniqueId val="{00000003-B25B-43DF-B470-2EC51301D91C}"/>
            </c:ext>
          </c:extLst>
        </c:ser>
        <c:ser>
          <c:idx val="4"/>
          <c:order val="4"/>
          <c:tx>
            <c:strRef>
              <c:f>'Comparison of 2026 vs. 2025'!$H$171</c:f>
              <c:strCache>
                <c:ptCount val="1"/>
                <c:pt idx="0">
                  <c:v>2023</c:v>
                </c:pt>
              </c:strCache>
            </c:strRef>
          </c:tx>
          <c:spPr>
            <a:solidFill>
              <a:schemeClr val="accent5"/>
            </a:solidFill>
            <a:ln>
              <a:noFill/>
            </a:ln>
            <a:effectLst/>
          </c:spPr>
          <c:invertIfNegative val="0"/>
          <c:cat>
            <c:strRef>
              <c:f>('Comparison of 2026 vs. 2025'!$C$172:$C$174,'Comparison of 2026 vs. 2025'!$C$181,'Comparison of 2026 vs. 2025'!$C$183)</c:f>
              <c:strCache>
                <c:ptCount val="5"/>
                <c:pt idx="0">
                  <c:v>PG&amp;E</c:v>
                </c:pt>
                <c:pt idx="1">
                  <c:v>SCE</c:v>
                </c:pt>
                <c:pt idx="2">
                  <c:v>SDG&amp;E</c:v>
                </c:pt>
                <c:pt idx="3">
                  <c:v>DATC Path 15</c:v>
                </c:pt>
                <c:pt idx="4">
                  <c:v>Trans Bay Cable</c:v>
                </c:pt>
              </c:strCache>
            </c:strRef>
          </c:cat>
          <c:val>
            <c:numRef>
              <c:f>('Comparison of 2026 vs. 2025'!$H$172:$H$174,'Comparison of 2026 vs. 2025'!$H$181,'Comparison of 2026 vs. 2025'!$H$183)</c:f>
              <c:numCache>
                <c:formatCode>#,##0.00</c:formatCode>
                <c:ptCount val="5"/>
                <c:pt idx="0">
                  <c:v>-3.2838509999999999</c:v>
                </c:pt>
                <c:pt idx="1">
                  <c:v>-8.9081779999999995</c:v>
                </c:pt>
                <c:pt idx="2">
                  <c:v>-9.2568660000000005</c:v>
                </c:pt>
                <c:pt idx="3">
                  <c:v>0</c:v>
                </c:pt>
                <c:pt idx="4">
                  <c:v>0</c:v>
                </c:pt>
              </c:numCache>
            </c:numRef>
          </c:val>
          <c:extLst>
            <c:ext xmlns:c16="http://schemas.microsoft.com/office/drawing/2014/chart" uri="{C3380CC4-5D6E-409C-BE32-E72D297353CC}">
              <c16:uniqueId val="{00000004-B25B-43DF-B470-2EC51301D91C}"/>
            </c:ext>
          </c:extLst>
        </c:ser>
        <c:ser>
          <c:idx val="6"/>
          <c:order val="5"/>
          <c:tx>
            <c:strRef>
              <c:f>'Comparison of 2026 vs. 2025'!$I$171</c:f>
              <c:strCache>
                <c:ptCount val="1"/>
                <c:pt idx="0">
                  <c:v>2024</c:v>
                </c:pt>
              </c:strCache>
            </c:strRef>
          </c:tx>
          <c:spPr>
            <a:solidFill>
              <a:schemeClr val="accent6"/>
            </a:solidFill>
            <a:ln>
              <a:noFill/>
            </a:ln>
            <a:effectLst/>
          </c:spPr>
          <c:invertIfNegative val="0"/>
          <c:val>
            <c:numRef>
              <c:f>('Comparison of 2026 vs. 2025'!$I$172,'Comparison of 2026 vs. 2025'!$I$173,'Comparison of 2026 vs. 2025'!$I$174,'Comparison of 2026 vs. 2025'!$I$181,'Comparison of 2026 vs. 2025'!$I$183)</c:f>
              <c:numCache>
                <c:formatCode>#,##0.00</c:formatCode>
                <c:ptCount val="5"/>
                <c:pt idx="0">
                  <c:v>-3.4524879999999998</c:v>
                </c:pt>
                <c:pt idx="1">
                  <c:v>-7.1683349999999999</c:v>
                </c:pt>
                <c:pt idx="2">
                  <c:v>-9.2925939999999994</c:v>
                </c:pt>
                <c:pt idx="3">
                  <c:v>0</c:v>
                </c:pt>
                <c:pt idx="4">
                  <c:v>0</c:v>
                </c:pt>
              </c:numCache>
            </c:numRef>
          </c:val>
          <c:extLst>
            <c:ext xmlns:c16="http://schemas.microsoft.com/office/drawing/2014/chart" uri="{C3380CC4-5D6E-409C-BE32-E72D297353CC}">
              <c16:uniqueId val="{00000000-70FF-49CD-B8FF-16A368354609}"/>
            </c:ext>
          </c:extLst>
        </c:ser>
        <c:ser>
          <c:idx val="5"/>
          <c:order val="6"/>
          <c:tx>
            <c:strRef>
              <c:f>'Comparison of 2026 vs. 2025'!$J$171</c:f>
              <c:strCache>
                <c:ptCount val="1"/>
                <c:pt idx="0">
                  <c:v>2025</c:v>
                </c:pt>
              </c:strCache>
            </c:strRef>
          </c:tx>
          <c:spPr>
            <a:solidFill>
              <a:schemeClr val="tx2"/>
            </a:solidFill>
            <a:ln>
              <a:noFill/>
            </a:ln>
            <a:effectLst/>
          </c:spPr>
          <c:invertIfNegative val="0"/>
          <c:val>
            <c:numRef>
              <c:f>('Comparison of 2026 vs. 2025'!$K$172:$K$174,'Comparison of 2026 vs. 2025'!$K$181,'Comparison of 2026 vs. 2025'!$K$183)</c:f>
              <c:numCache>
                <c:formatCode>#,##0.00</c:formatCode>
                <c:ptCount val="5"/>
                <c:pt idx="0">
                  <c:v>-2.90862</c:v>
                </c:pt>
                <c:pt idx="1">
                  <c:v>-10.990415</c:v>
                </c:pt>
                <c:pt idx="2">
                  <c:v>-6.0959050000000001</c:v>
                </c:pt>
                <c:pt idx="3">
                  <c:v>0</c:v>
                </c:pt>
                <c:pt idx="4">
                  <c:v>0</c:v>
                </c:pt>
              </c:numCache>
            </c:numRef>
          </c:val>
          <c:extLst>
            <c:ext xmlns:c16="http://schemas.microsoft.com/office/drawing/2014/chart" uri="{C3380CC4-5D6E-409C-BE32-E72D297353CC}">
              <c16:uniqueId val="{00000005-B25B-43DF-B470-2EC51301D91C}"/>
            </c:ext>
          </c:extLst>
        </c:ser>
        <c:ser>
          <c:idx val="7"/>
          <c:order val="7"/>
          <c:tx>
            <c:strRef>
              <c:f>'Comparison of 2026 vs. 2025'!$K$171</c:f>
              <c:strCache>
                <c:ptCount val="1"/>
                <c:pt idx="0">
                  <c:v>2026</c:v>
                </c:pt>
              </c:strCache>
            </c:strRef>
          </c:tx>
          <c:spPr>
            <a:solidFill>
              <a:schemeClr val="accent2">
                <a:lumMod val="60000"/>
              </a:schemeClr>
            </a:solidFill>
            <a:ln>
              <a:noFill/>
            </a:ln>
            <a:effectLst/>
          </c:spPr>
          <c:invertIfNegative val="0"/>
          <c:val>
            <c:numRef>
              <c:f>('Comparison of 2026 vs. 2025'!$K$172:$K$174,'Comparison of 2026 vs. 2025'!$K$181,'Comparison of 2026 vs. 2025'!$K$183)</c:f>
              <c:numCache>
                <c:formatCode>#,##0.00</c:formatCode>
                <c:ptCount val="5"/>
                <c:pt idx="0">
                  <c:v>-2.90862</c:v>
                </c:pt>
                <c:pt idx="1">
                  <c:v>-10.990415</c:v>
                </c:pt>
                <c:pt idx="2">
                  <c:v>-6.0959050000000001</c:v>
                </c:pt>
                <c:pt idx="3">
                  <c:v>0</c:v>
                </c:pt>
                <c:pt idx="4">
                  <c:v>0</c:v>
                </c:pt>
              </c:numCache>
            </c:numRef>
          </c:val>
          <c:extLst>
            <c:ext xmlns:c16="http://schemas.microsoft.com/office/drawing/2014/chart" uri="{C3380CC4-5D6E-409C-BE32-E72D297353CC}">
              <c16:uniqueId val="{00000001-9DE6-4637-9F9B-78B67472A81F}"/>
            </c:ext>
          </c:extLst>
        </c:ser>
        <c:dLbls>
          <c:showLegendKey val="0"/>
          <c:showVal val="0"/>
          <c:showCatName val="0"/>
          <c:showSerName val="0"/>
          <c:showPercent val="0"/>
          <c:showBubbleSize val="0"/>
        </c:dLbls>
        <c:gapWidth val="150"/>
        <c:axId val="39637744"/>
        <c:axId val="39634416"/>
      </c:barChart>
      <c:catAx>
        <c:axId val="3963774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39634416"/>
        <c:crosses val="autoZero"/>
        <c:auto val="1"/>
        <c:lblAlgn val="ctr"/>
        <c:lblOffset val="100"/>
        <c:noMultiLvlLbl val="0"/>
      </c:catAx>
      <c:valAx>
        <c:axId val="396344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Millions of $</a:t>
                </a:r>
              </a:p>
            </c:rich>
          </c:tx>
          <c:layout>
            <c:manualLayout>
              <c:xMode val="edge"/>
              <c:yMode val="edge"/>
              <c:x val="1.6291951775822745E-2"/>
              <c:y val="0.3755193909989901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39637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a:t>HV Total (All PTOs)</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stacked"/>
        <c:varyColors val="0"/>
        <c:ser>
          <c:idx val="0"/>
          <c:order val="0"/>
          <c:tx>
            <c:strRef>
              <c:f>'Comparison of 2026 vs. 2025'!$C$113</c:f>
              <c:strCache>
                <c:ptCount val="1"/>
                <c:pt idx="0">
                  <c:v>HV Base TRR</c:v>
                </c:pt>
              </c:strCache>
            </c:strRef>
          </c:tx>
          <c:spPr>
            <a:solidFill>
              <a:schemeClr val="accent1"/>
            </a:solidFill>
            <a:ln>
              <a:noFill/>
            </a:ln>
            <a:effectLst/>
          </c:spPr>
          <c:invertIfNegative val="0"/>
          <c:cat>
            <c:numRef>
              <c:f>'Comparison of 2026 vs. 2025'!$D$199:$K$199</c:f>
              <c:numCache>
                <c:formatCode>General</c:formatCode>
                <c:ptCount val="8"/>
                <c:pt idx="0">
                  <c:v>2019</c:v>
                </c:pt>
                <c:pt idx="1">
                  <c:v>2020</c:v>
                </c:pt>
                <c:pt idx="2">
                  <c:v>2021</c:v>
                </c:pt>
                <c:pt idx="3">
                  <c:v>2022</c:v>
                </c:pt>
                <c:pt idx="4">
                  <c:v>2023</c:v>
                </c:pt>
                <c:pt idx="5">
                  <c:v>2024</c:v>
                </c:pt>
                <c:pt idx="6">
                  <c:v>2025</c:v>
                </c:pt>
                <c:pt idx="7">
                  <c:v>2026</c:v>
                </c:pt>
              </c:numCache>
            </c:numRef>
          </c:cat>
          <c:val>
            <c:numRef>
              <c:f>'Comparison of 2026 vs. 2025'!$D$139:$K$139</c:f>
              <c:numCache>
                <c:formatCode>#,##0.00</c:formatCode>
                <c:ptCount val="8"/>
                <c:pt idx="0">
                  <c:v>2540.3748609999989</c:v>
                </c:pt>
                <c:pt idx="1">
                  <c:v>2727.5672060000006</c:v>
                </c:pt>
                <c:pt idx="2">
                  <c:v>2800.3491959999997</c:v>
                </c:pt>
                <c:pt idx="3">
                  <c:v>3500.4791479999999</c:v>
                </c:pt>
                <c:pt idx="4">
                  <c:v>3445.4963040000002</c:v>
                </c:pt>
                <c:pt idx="5">
                  <c:v>3013.2024119999996</c:v>
                </c:pt>
                <c:pt idx="6">
                  <c:v>3296.0820780000004</c:v>
                </c:pt>
                <c:pt idx="7">
                  <c:v>3469.3681949999996</c:v>
                </c:pt>
              </c:numCache>
            </c:numRef>
          </c:val>
          <c:extLst>
            <c:ext xmlns:c16="http://schemas.microsoft.com/office/drawing/2014/chart" uri="{C3380CC4-5D6E-409C-BE32-E72D297353CC}">
              <c16:uniqueId val="{00000000-B06C-4D97-8361-04BB618827AC}"/>
            </c:ext>
          </c:extLst>
        </c:ser>
        <c:ser>
          <c:idx val="1"/>
          <c:order val="1"/>
          <c:tx>
            <c:strRef>
              <c:f>'Comparison of 2026 vs. 2025'!$C$142</c:f>
              <c:strCache>
                <c:ptCount val="1"/>
                <c:pt idx="0">
                  <c:v>HV TRBAA</c:v>
                </c:pt>
              </c:strCache>
            </c:strRef>
          </c:tx>
          <c:spPr>
            <a:solidFill>
              <a:schemeClr val="accent2"/>
            </a:solidFill>
            <a:ln>
              <a:noFill/>
            </a:ln>
            <a:effectLst/>
          </c:spPr>
          <c:invertIfNegative val="0"/>
          <c:cat>
            <c:numRef>
              <c:f>'Comparison of 2026 vs. 2025'!$D$199:$K$199</c:f>
              <c:numCache>
                <c:formatCode>General</c:formatCode>
                <c:ptCount val="8"/>
                <c:pt idx="0">
                  <c:v>2019</c:v>
                </c:pt>
                <c:pt idx="1">
                  <c:v>2020</c:v>
                </c:pt>
                <c:pt idx="2">
                  <c:v>2021</c:v>
                </c:pt>
                <c:pt idx="3">
                  <c:v>2022</c:v>
                </c:pt>
                <c:pt idx="4">
                  <c:v>2023</c:v>
                </c:pt>
                <c:pt idx="5">
                  <c:v>2024</c:v>
                </c:pt>
                <c:pt idx="6">
                  <c:v>2025</c:v>
                </c:pt>
                <c:pt idx="7">
                  <c:v>2026</c:v>
                </c:pt>
              </c:numCache>
            </c:numRef>
          </c:cat>
          <c:val>
            <c:numRef>
              <c:f>'Comparison of 2026 vs. 2025'!$D$168:$K$168</c:f>
              <c:numCache>
                <c:formatCode>#,##0.00</c:formatCode>
                <c:ptCount val="8"/>
                <c:pt idx="0">
                  <c:v>-252.15405500000003</c:v>
                </c:pt>
                <c:pt idx="1">
                  <c:v>-264.91941100000003</c:v>
                </c:pt>
                <c:pt idx="2">
                  <c:v>-221.42012700000001</c:v>
                </c:pt>
                <c:pt idx="3">
                  <c:v>-237.34923800000001</c:v>
                </c:pt>
                <c:pt idx="4">
                  <c:v>-406.82986500000004</c:v>
                </c:pt>
                <c:pt idx="5">
                  <c:v>-629.88443700000028</c:v>
                </c:pt>
                <c:pt idx="6">
                  <c:v>-431.82180600000009</c:v>
                </c:pt>
                <c:pt idx="7">
                  <c:v>-264.06492699999995</c:v>
                </c:pt>
              </c:numCache>
            </c:numRef>
          </c:val>
          <c:extLst>
            <c:ext xmlns:c16="http://schemas.microsoft.com/office/drawing/2014/chart" uri="{C3380CC4-5D6E-409C-BE32-E72D297353CC}">
              <c16:uniqueId val="{00000001-B06C-4D97-8361-04BB618827AC}"/>
            </c:ext>
          </c:extLst>
        </c:ser>
        <c:ser>
          <c:idx val="2"/>
          <c:order val="2"/>
          <c:tx>
            <c:strRef>
              <c:f>'Comparison of 2026 vs. 2025'!$C$170</c:f>
              <c:strCache>
                <c:ptCount val="1"/>
                <c:pt idx="0">
                  <c:v>HV Standby Credit</c:v>
                </c:pt>
              </c:strCache>
            </c:strRef>
          </c:tx>
          <c:spPr>
            <a:solidFill>
              <a:schemeClr val="accent3"/>
            </a:solidFill>
            <a:ln>
              <a:noFill/>
            </a:ln>
            <a:effectLst/>
          </c:spPr>
          <c:invertIfNegative val="0"/>
          <c:cat>
            <c:numRef>
              <c:f>'Comparison of 2026 vs. 2025'!$D$199:$K$199</c:f>
              <c:numCache>
                <c:formatCode>General</c:formatCode>
                <c:ptCount val="8"/>
                <c:pt idx="0">
                  <c:v>2019</c:v>
                </c:pt>
                <c:pt idx="1">
                  <c:v>2020</c:v>
                </c:pt>
                <c:pt idx="2">
                  <c:v>2021</c:v>
                </c:pt>
                <c:pt idx="3">
                  <c:v>2022</c:v>
                </c:pt>
                <c:pt idx="4">
                  <c:v>2023</c:v>
                </c:pt>
                <c:pt idx="5">
                  <c:v>2024</c:v>
                </c:pt>
                <c:pt idx="6">
                  <c:v>2025</c:v>
                </c:pt>
                <c:pt idx="7">
                  <c:v>2026</c:v>
                </c:pt>
              </c:numCache>
            </c:numRef>
          </c:cat>
          <c:val>
            <c:numRef>
              <c:f>'Comparison of 2026 vs. 2025'!$D$196:$K$196</c:f>
              <c:numCache>
                <c:formatCode>#,##0.00</c:formatCode>
                <c:ptCount val="8"/>
                <c:pt idx="0">
                  <c:v>-19.033021000000002</c:v>
                </c:pt>
                <c:pt idx="1">
                  <c:v>-20.494968</c:v>
                </c:pt>
                <c:pt idx="2">
                  <c:v>-20.600313</c:v>
                </c:pt>
                <c:pt idx="3">
                  <c:v>-20.862881999999999</c:v>
                </c:pt>
                <c:pt idx="4">
                  <c:v>-21.448895</c:v>
                </c:pt>
                <c:pt idx="5">
                  <c:v>-19.913416999999999</c:v>
                </c:pt>
                <c:pt idx="6">
                  <c:v>-20.644755</c:v>
                </c:pt>
                <c:pt idx="7">
                  <c:v>-19.99494</c:v>
                </c:pt>
              </c:numCache>
            </c:numRef>
          </c:val>
          <c:extLst>
            <c:ext xmlns:c16="http://schemas.microsoft.com/office/drawing/2014/chart" uri="{C3380CC4-5D6E-409C-BE32-E72D297353CC}">
              <c16:uniqueId val="{00000002-B06C-4D97-8361-04BB618827AC}"/>
            </c:ext>
          </c:extLst>
        </c:ser>
        <c:dLbls>
          <c:showLegendKey val="0"/>
          <c:showVal val="0"/>
          <c:showCatName val="0"/>
          <c:showSerName val="0"/>
          <c:showPercent val="0"/>
          <c:showBubbleSize val="0"/>
        </c:dLbls>
        <c:gapWidth val="150"/>
        <c:overlap val="100"/>
        <c:axId val="988140000"/>
        <c:axId val="988122112"/>
      </c:barChart>
      <c:catAx>
        <c:axId val="98814000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988122112"/>
        <c:crosses val="autoZero"/>
        <c:auto val="1"/>
        <c:lblAlgn val="ctr"/>
        <c:lblOffset val="100"/>
        <c:noMultiLvlLbl val="0"/>
      </c:catAx>
      <c:valAx>
        <c:axId val="9881221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Millions of $</a:t>
                </a:r>
              </a:p>
            </c:rich>
          </c:tx>
          <c:layout>
            <c:manualLayout>
              <c:xMode val="edge"/>
              <c:yMode val="edge"/>
              <c:x val="1.2218963831867057E-2"/>
              <c:y val="0.3755193909989901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9881400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a:t>TAC Rate Forecast</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lineChart>
        <c:grouping val="standard"/>
        <c:varyColors val="0"/>
        <c:ser>
          <c:idx val="1"/>
          <c:order val="0"/>
          <c:tx>
            <c:strRef>
              <c:f>'Comparison of 2026 vs. 2025'!$C$67</c:f>
              <c:strCache>
                <c:ptCount val="1"/>
                <c:pt idx="0">
                  <c:v>Current Model</c:v>
                </c:pt>
              </c:strCache>
            </c:strRef>
          </c:tx>
          <c:spPr>
            <a:ln w="28575" cap="rnd">
              <a:solidFill>
                <a:schemeClr val="accent1"/>
              </a:solidFill>
              <a:round/>
            </a:ln>
            <a:effectLst/>
          </c:spPr>
          <c:marker>
            <c:symbol val="none"/>
          </c:marker>
          <c:cat>
            <c:numRef>
              <c:f>'Comparison of 2026 vs. 2025'!$D$66:$R$66</c:f>
              <c:numCache>
                <c:formatCode>General</c:formatCode>
                <c:ptCount val="15"/>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numCache>
            </c:numRef>
          </c:cat>
          <c:val>
            <c:numRef>
              <c:f>'Comparison of 2026 vs. 2025'!$D$67:$S$67</c:f>
              <c:numCache>
                <c:formatCode>#,##0.0_);\(#,##0.0\)</c:formatCode>
                <c:ptCount val="16"/>
                <c:pt idx="1">
                  <c:v>15.816167263513378</c:v>
                </c:pt>
                <c:pt idx="2">
                  <c:v>16.215363070942683</c:v>
                </c:pt>
                <c:pt idx="3">
                  <c:v>18.052116176746235</c:v>
                </c:pt>
                <c:pt idx="4">
                  <c:v>20.435457136865626</c:v>
                </c:pt>
                <c:pt idx="5">
                  <c:v>21.974943378223319</c:v>
                </c:pt>
                <c:pt idx="6">
                  <c:v>23.241244927104169</c:v>
                </c:pt>
                <c:pt idx="7">
                  <c:v>24.475596779115175</c:v>
                </c:pt>
                <c:pt idx="8">
                  <c:v>25.436505219207511</c:v>
                </c:pt>
                <c:pt idx="9">
                  <c:v>25.937277513260693</c:v>
                </c:pt>
                <c:pt idx="10">
                  <c:v>26.000816026577763</c:v>
                </c:pt>
                <c:pt idx="11">
                  <c:v>25.399776615368296</c:v>
                </c:pt>
                <c:pt idx="12">
                  <c:v>24.670476087052322</c:v>
                </c:pt>
                <c:pt idx="13">
                  <c:v>23.969328085669137</c:v>
                </c:pt>
                <c:pt idx="14">
                  <c:v>23.276087178762303</c:v>
                </c:pt>
                <c:pt idx="15">
                  <c:v>22.586555452567399</c:v>
                </c:pt>
              </c:numCache>
            </c:numRef>
          </c:val>
          <c:smooth val="0"/>
          <c:extLst>
            <c:ext xmlns:c16="http://schemas.microsoft.com/office/drawing/2014/chart" uri="{C3380CC4-5D6E-409C-BE32-E72D297353CC}">
              <c16:uniqueId val="{00000001-2BB3-49B8-A41B-8BFAC4C24E60}"/>
            </c:ext>
          </c:extLst>
        </c:ser>
        <c:ser>
          <c:idx val="2"/>
          <c:order val="1"/>
          <c:tx>
            <c:strRef>
              <c:f>'Comparison of 2026 vs. 2025'!$C$68</c:f>
              <c:strCache>
                <c:ptCount val="1"/>
                <c:pt idx="0">
                  <c:v>Previous Model</c:v>
                </c:pt>
              </c:strCache>
            </c:strRef>
          </c:tx>
          <c:spPr>
            <a:ln w="28575" cap="rnd">
              <a:solidFill>
                <a:schemeClr val="accent2"/>
              </a:solidFill>
              <a:round/>
            </a:ln>
            <a:effectLst/>
          </c:spPr>
          <c:marker>
            <c:symbol val="none"/>
          </c:marker>
          <c:cat>
            <c:numRef>
              <c:f>'Comparison of 2026 vs. 2025'!$D$66:$R$66</c:f>
              <c:numCache>
                <c:formatCode>General</c:formatCode>
                <c:ptCount val="15"/>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numCache>
            </c:numRef>
          </c:cat>
          <c:val>
            <c:numRef>
              <c:f>'Comparison of 2026 vs. 2025'!$D$68:$S$68</c:f>
              <c:numCache>
                <c:formatCode>#,##0.0_);\(#,##0.0\)</c:formatCode>
                <c:ptCount val="16"/>
                <c:pt idx="0">
                  <c:v>14.869257771088252</c:v>
                </c:pt>
                <c:pt idx="1">
                  <c:v>15.109112336536539</c:v>
                </c:pt>
                <c:pt idx="2">
                  <c:v>15.58391796796289</c:v>
                </c:pt>
                <c:pt idx="3">
                  <c:v>17.159720252186698</c:v>
                </c:pt>
                <c:pt idx="4">
                  <c:v>18.822065661125347</c:v>
                </c:pt>
                <c:pt idx="5">
                  <c:v>19.20668121415347</c:v>
                </c:pt>
                <c:pt idx="6">
                  <c:v>19.462142259999791</c:v>
                </c:pt>
                <c:pt idx="7">
                  <c:v>19.717566731735253</c:v>
                </c:pt>
                <c:pt idx="8">
                  <c:v>20.452939311820007</c:v>
                </c:pt>
                <c:pt idx="9">
                  <c:v>21.221213708816251</c:v>
                </c:pt>
                <c:pt idx="10">
                  <c:v>21.219730016236703</c:v>
                </c:pt>
                <c:pt idx="11">
                  <c:v>21.004465236234264</c:v>
                </c:pt>
                <c:pt idx="12">
                  <c:v>20.484810598918035</c:v>
                </c:pt>
                <c:pt idx="13">
                  <c:v>19.911408616863955</c:v>
                </c:pt>
                <c:pt idx="14">
                  <c:v>19.360130993710353</c:v>
                </c:pt>
              </c:numCache>
            </c:numRef>
          </c:val>
          <c:smooth val="0"/>
          <c:extLst>
            <c:ext xmlns:c16="http://schemas.microsoft.com/office/drawing/2014/chart" uri="{C3380CC4-5D6E-409C-BE32-E72D297353CC}">
              <c16:uniqueId val="{00000002-2BB3-49B8-A41B-8BFAC4C24E60}"/>
            </c:ext>
          </c:extLst>
        </c:ser>
        <c:dLbls>
          <c:showLegendKey val="0"/>
          <c:showVal val="0"/>
          <c:showCatName val="0"/>
          <c:showSerName val="0"/>
          <c:showPercent val="0"/>
          <c:showBubbleSize val="0"/>
        </c:dLbls>
        <c:smooth val="0"/>
        <c:axId val="818985968"/>
        <c:axId val="1028070752"/>
      </c:lineChart>
      <c:catAx>
        <c:axId val="818985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028070752"/>
        <c:crosses val="autoZero"/>
        <c:auto val="1"/>
        <c:lblAlgn val="ctr"/>
        <c:lblOffset val="100"/>
        <c:tickLblSkip val="2"/>
        <c:noMultiLvlLbl val="0"/>
      </c:catAx>
      <c:valAx>
        <c:axId val="1028070752"/>
        <c:scaling>
          <c:orientation val="minMax"/>
          <c:min val="1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$/MWh</a:t>
                </a:r>
              </a:p>
            </c:rich>
          </c:tx>
          <c:layout>
            <c:manualLayout>
              <c:xMode val="edge"/>
              <c:yMode val="edge"/>
              <c:x val="2.4495394865765236E-3"/>
              <c:y val="0.4080386169768551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0_);\(#,##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8189859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19</xdr:col>
      <xdr:colOff>376464</xdr:colOff>
      <xdr:row>6</xdr:row>
      <xdr:rowOff>63872</xdr:rowOff>
    </xdr:from>
    <xdr:to>
      <xdr:col>28</xdr:col>
      <xdr:colOff>116861</xdr:colOff>
      <xdr:row>24</xdr:row>
      <xdr:rowOff>140427</xdr:rowOff>
    </xdr:to>
    <xdr:graphicFrame macro="">
      <xdr:nvGraphicFramePr>
        <xdr:cNvPr id="11" name="Chart 1">
          <a:extLst>
            <a:ext uri="{FF2B5EF4-FFF2-40B4-BE49-F238E27FC236}">
              <a16:creationId xmlns:a16="http://schemas.microsoft.com/office/drawing/2014/main" id="{6949C8C8-1EDF-4E77-B7DE-EC7648AF77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455518</xdr:colOff>
      <xdr:row>113</xdr:row>
      <xdr:rowOff>152401</xdr:rowOff>
    </xdr:from>
    <xdr:to>
      <xdr:col>19</xdr:col>
      <xdr:colOff>827688</xdr:colOff>
      <xdr:row>138</xdr:row>
      <xdr:rowOff>25588</xdr:rowOff>
    </xdr:to>
    <xdr:graphicFrame macro="">
      <xdr:nvGraphicFramePr>
        <xdr:cNvPr id="3" name="Chart 2">
          <a:extLst>
            <a:ext uri="{FF2B5EF4-FFF2-40B4-BE49-F238E27FC236}">
              <a16:creationId xmlns:a16="http://schemas.microsoft.com/office/drawing/2014/main" id="{0CB77763-92B4-4CDB-9FDD-E030005EA8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476064</xdr:colOff>
      <xdr:row>142</xdr:row>
      <xdr:rowOff>141194</xdr:rowOff>
    </xdr:from>
    <xdr:to>
      <xdr:col>19</xdr:col>
      <xdr:colOff>819525</xdr:colOff>
      <xdr:row>167</xdr:row>
      <xdr:rowOff>9054</xdr:rowOff>
    </xdr:to>
    <xdr:graphicFrame macro="">
      <xdr:nvGraphicFramePr>
        <xdr:cNvPr id="4" name="Chart 3">
          <a:extLst>
            <a:ext uri="{FF2B5EF4-FFF2-40B4-BE49-F238E27FC236}">
              <a16:creationId xmlns:a16="http://schemas.microsoft.com/office/drawing/2014/main" id="{23BD42FC-D2AD-42D9-A83E-99648F136F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465045</xdr:colOff>
      <xdr:row>170</xdr:row>
      <xdr:rowOff>144369</xdr:rowOff>
    </xdr:from>
    <xdr:to>
      <xdr:col>19</xdr:col>
      <xdr:colOff>827690</xdr:colOff>
      <xdr:row>195</xdr:row>
      <xdr:rowOff>12229</xdr:rowOff>
    </xdr:to>
    <xdr:graphicFrame macro="">
      <xdr:nvGraphicFramePr>
        <xdr:cNvPr id="5" name="Chart 4">
          <a:extLst>
            <a:ext uri="{FF2B5EF4-FFF2-40B4-BE49-F238E27FC236}">
              <a16:creationId xmlns:a16="http://schemas.microsoft.com/office/drawing/2014/main" id="{2E7CA579-415A-4664-98C3-D9105224B2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484095</xdr:colOff>
      <xdr:row>199</xdr:row>
      <xdr:rowOff>40342</xdr:rowOff>
    </xdr:from>
    <xdr:to>
      <xdr:col>19</xdr:col>
      <xdr:colOff>808640</xdr:colOff>
      <xdr:row>223</xdr:row>
      <xdr:rowOff>65084</xdr:rowOff>
    </xdr:to>
    <xdr:graphicFrame macro="">
      <xdr:nvGraphicFramePr>
        <xdr:cNvPr id="6" name="Chart 5">
          <a:extLst>
            <a:ext uri="{FF2B5EF4-FFF2-40B4-BE49-F238E27FC236}">
              <a16:creationId xmlns:a16="http://schemas.microsoft.com/office/drawing/2014/main" id="{D085B1B0-A98A-4DA7-85D9-400503E3B6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xdr:col>
      <xdr:colOff>414396</xdr:colOff>
      <xdr:row>58</xdr:row>
      <xdr:rowOff>132607</xdr:rowOff>
    </xdr:from>
    <xdr:to>
      <xdr:col>28</xdr:col>
      <xdr:colOff>152159</xdr:colOff>
      <xdr:row>78</xdr:row>
      <xdr:rowOff>50312</xdr:rowOff>
    </xdr:to>
    <xdr:graphicFrame macro="">
      <xdr:nvGraphicFramePr>
        <xdr:cNvPr id="7" name="Chart 6">
          <a:extLst>
            <a:ext uri="{FF2B5EF4-FFF2-40B4-BE49-F238E27FC236}">
              <a16:creationId xmlns:a16="http://schemas.microsoft.com/office/drawing/2014/main" id="{F2E5BECB-B04A-F489-08A9-428B536AD14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elibrary.ferc.gov/eLibrary/docfamily?accessionnumber=20250630-3085&amp;optimized=false&amp;sid=237a74e1-05d1-4f11-b709-e2f595f2919b" TargetMode="External"/><Relationship Id="rId2" Type="http://schemas.openxmlformats.org/officeDocument/2006/relationships/hyperlink" Target="https://www.pge.com/assets/pge/docs/regulation/wholesale-transmission-service/to21-ry2026-annual-update-tl.pdf" TargetMode="External"/><Relationship Id="rId1" Type="http://schemas.openxmlformats.org/officeDocument/2006/relationships/hyperlink" Target="https://www.sce.com/sites/default/files/Regulatory/OpenAccessInformation/FormulaTransmissionRate/TO2026%20Draft%20Annual%20Update%20Filing%20Letter.pdf"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sdge.com/rates-and-regulations/tariff-information/ferc-tariffs" TargetMode="External"/><Relationship Id="rId2" Type="http://schemas.openxmlformats.org/officeDocument/2006/relationships/hyperlink" Target="https://www.sce.com/regulatory/open-access-information/formula-transmission-rate" TargetMode="External"/><Relationship Id="rId1" Type="http://schemas.openxmlformats.org/officeDocument/2006/relationships/hyperlink" Target="https://elibrary.ferc.gov/eLibrary/docinfo?accession_number=20230223-3007" TargetMode="External"/><Relationship Id="rId6" Type="http://schemas.openxmlformats.org/officeDocument/2006/relationships/printerSettings" Target="../printerSettings/printerSettings4.bin"/><Relationship Id="rId5" Type="http://schemas.openxmlformats.org/officeDocument/2006/relationships/hyperlink" Target="https://elibrary.ferc.gov/eLibrary/docfamily?accessionnumber=20250630-3085&amp;optimized=false&amp;sid=237a74e1-05d1-4f11-b709-e2f595f2919b" TargetMode="External"/><Relationship Id="rId4" Type="http://schemas.openxmlformats.org/officeDocument/2006/relationships/hyperlink" Target="https://www.pge.com/en/regulation/wholesale-transmission-service.htm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90D1A-B973-45A6-94FE-2F35D4B0F472}">
  <sheetPr codeName="Sheet1">
    <pageSetUpPr autoPageBreaks="0"/>
  </sheetPr>
  <dimension ref="B1:S228"/>
  <sheetViews>
    <sheetView topLeftCell="B1" zoomScale="79" zoomScaleNormal="70" workbookViewId="0">
      <selection activeCell="C1" sqref="C1"/>
    </sheetView>
  </sheetViews>
  <sheetFormatPr defaultRowHeight="12.75"/>
  <cols>
    <col min="2" max="2" width="4.140625" customWidth="1"/>
    <col min="3" max="3" width="26.5703125" bestFit="1" customWidth="1"/>
    <col min="4" max="4" width="22.140625" bestFit="1" customWidth="1"/>
    <col min="5" max="5" width="21.42578125" bestFit="1" customWidth="1"/>
    <col min="6" max="6" width="18.85546875" bestFit="1" customWidth="1"/>
    <col min="7" max="8" width="16.42578125" bestFit="1" customWidth="1"/>
    <col min="9" max="10" width="18.140625" customWidth="1"/>
    <col min="11" max="11" width="17.5703125" customWidth="1"/>
    <col min="12" max="19" width="12.5703125" customWidth="1"/>
    <col min="16384" max="16384" width="9.140625" bestFit="1" customWidth="1"/>
  </cols>
  <sheetData>
    <row r="1" spans="3:19">
      <c r="C1" s="1" t="s">
        <v>276</v>
      </c>
    </row>
    <row r="2" spans="3:19">
      <c r="C2" s="1" t="s">
        <v>0</v>
      </c>
    </row>
    <row r="5" spans="3:19">
      <c r="C5" s="90" t="s">
        <v>1</v>
      </c>
    </row>
    <row r="6" spans="3:19">
      <c r="C6" s="90" t="s">
        <v>2</v>
      </c>
    </row>
    <row r="8" spans="3:19">
      <c r="C8" s="87" t="s">
        <v>3</v>
      </c>
      <c r="D8" s="88">
        <v>2025</v>
      </c>
      <c r="E8" s="88">
        <f>D8+1</f>
        <v>2026</v>
      </c>
      <c r="F8" s="88">
        <f t="shared" ref="F8:R8" si="0">E8+1</f>
        <v>2027</v>
      </c>
      <c r="G8" s="88">
        <f t="shared" si="0"/>
        <v>2028</v>
      </c>
      <c r="H8" s="88">
        <f t="shared" si="0"/>
        <v>2029</v>
      </c>
      <c r="I8" s="88">
        <f t="shared" si="0"/>
        <v>2030</v>
      </c>
      <c r="J8" s="88">
        <f t="shared" si="0"/>
        <v>2031</v>
      </c>
      <c r="K8" s="88">
        <f t="shared" si="0"/>
        <v>2032</v>
      </c>
      <c r="L8" s="88">
        <f t="shared" si="0"/>
        <v>2033</v>
      </c>
      <c r="M8" s="88">
        <f t="shared" si="0"/>
        <v>2034</v>
      </c>
      <c r="N8" s="88">
        <f t="shared" si="0"/>
        <v>2035</v>
      </c>
      <c r="O8" s="88">
        <f t="shared" si="0"/>
        <v>2036</v>
      </c>
      <c r="P8" s="88">
        <f t="shared" si="0"/>
        <v>2037</v>
      </c>
      <c r="Q8" s="88">
        <f t="shared" si="0"/>
        <v>2038</v>
      </c>
      <c r="R8" s="88">
        <f t="shared" si="0"/>
        <v>2039</v>
      </c>
      <c r="S8" s="88">
        <f>R8+1</f>
        <v>2040</v>
      </c>
    </row>
    <row r="9" spans="3:19">
      <c r="C9" s="89" t="s">
        <v>4</v>
      </c>
    </row>
    <row r="10" spans="3:19">
      <c r="C10" s="90" t="s">
        <v>5</v>
      </c>
      <c r="D10" s="142"/>
      <c r="E10" s="91">
        <f>Existing!I221</f>
        <v>3071.208153</v>
      </c>
      <c r="F10" s="91">
        <f>Existing!J221</f>
        <v>3078.1218061767277</v>
      </c>
      <c r="G10" s="91">
        <f>Existing!K221</f>
        <v>3091.4568425175567</v>
      </c>
      <c r="H10" s="91">
        <f>Existing!L221</f>
        <v>3105.0585795852026</v>
      </c>
      <c r="I10" s="91">
        <f>Existing!M221</f>
        <v>3118.9323513942018</v>
      </c>
      <c r="J10" s="91">
        <f>Existing!N221</f>
        <v>3133.0835986393809</v>
      </c>
      <c r="K10" s="91">
        <f>Existing!O221</f>
        <v>3147.5178708294629</v>
      </c>
      <c r="L10" s="91">
        <f>Existing!P221</f>
        <v>3162.2408284633466</v>
      </c>
      <c r="M10" s="91">
        <f>Existing!Q221</f>
        <v>3177.2582452499087</v>
      </c>
      <c r="N10" s="91">
        <f>Existing!R221</f>
        <v>3192.5760103722018</v>
      </c>
      <c r="O10" s="91">
        <f>Existing!S221</f>
        <v>3208.2001307969404</v>
      </c>
      <c r="P10" s="91">
        <f>Existing!T221</f>
        <v>3224.1367336301741</v>
      </c>
      <c r="Q10" s="91">
        <f>Existing!U221</f>
        <v>3240.3920685200724</v>
      </c>
      <c r="R10" s="91">
        <f>Existing!V221</f>
        <v>3256.9725101077684</v>
      </c>
      <c r="S10" s="91">
        <f>Existing!W221</f>
        <v>3273.8845605272181</v>
      </c>
    </row>
    <row r="11" spans="3:19">
      <c r="C11" s="90" t="s">
        <v>6</v>
      </c>
      <c r="D11" s="143"/>
      <c r="E11" s="92">
        <f>Existing!I222</f>
        <v>371.89838700000007</v>
      </c>
      <c r="F11" s="92">
        <f>Existing!J222</f>
        <v>379.3363547400001</v>
      </c>
      <c r="G11" s="92">
        <f>Existing!K222</f>
        <v>386.92308183480009</v>
      </c>
      <c r="H11" s="92">
        <f>Existing!L222</f>
        <v>394.66154347149609</v>
      </c>
      <c r="I11" s="92">
        <f>Existing!M222</f>
        <v>402.55477434092603</v>
      </c>
      <c r="J11" s="92">
        <f>Existing!N222</f>
        <v>410.60586982774458</v>
      </c>
      <c r="K11" s="92">
        <f>Existing!O222</f>
        <v>418.81798722429949</v>
      </c>
      <c r="L11" s="92">
        <f>Existing!P222</f>
        <v>427.19434696878551</v>
      </c>
      <c r="M11" s="92">
        <f>Existing!Q222</f>
        <v>435.73823390816125</v>
      </c>
      <c r="N11" s="92">
        <f>Existing!R222</f>
        <v>444.4529985863245</v>
      </c>
      <c r="O11" s="92">
        <f>Existing!S222</f>
        <v>453.34205855805101</v>
      </c>
      <c r="P11" s="92">
        <f>Existing!T222</f>
        <v>462.40889972921201</v>
      </c>
      <c r="Q11" s="92">
        <f>Existing!U222</f>
        <v>471.65707772379625</v>
      </c>
      <c r="R11" s="92">
        <f>Existing!V222</f>
        <v>481.09021927827217</v>
      </c>
      <c r="S11" s="92">
        <f>Existing!W222</f>
        <v>490.71202366383761</v>
      </c>
    </row>
    <row r="12" spans="3:19">
      <c r="C12" s="90" t="s">
        <v>7</v>
      </c>
      <c r="D12" s="144"/>
      <c r="E12" s="93">
        <f>SUM(E10:E11)</f>
        <v>3443.1065400000002</v>
      </c>
      <c r="F12" s="93">
        <f t="shared" ref="F12:S12" si="1">SUM(F10:F11)</f>
        <v>3457.4581609167276</v>
      </c>
      <c r="G12" s="93">
        <f t="shared" si="1"/>
        <v>3478.3799243523567</v>
      </c>
      <c r="H12" s="93">
        <f t="shared" si="1"/>
        <v>3499.7201230566989</v>
      </c>
      <c r="I12" s="93">
        <f t="shared" si="1"/>
        <v>3521.4871257351278</v>
      </c>
      <c r="J12" s="93">
        <f t="shared" si="1"/>
        <v>3543.6894684671256</v>
      </c>
      <c r="K12" s="93">
        <f t="shared" si="1"/>
        <v>3566.3358580537624</v>
      </c>
      <c r="L12" s="93">
        <f t="shared" si="1"/>
        <v>3589.4351754321319</v>
      </c>
      <c r="M12" s="93">
        <f t="shared" si="1"/>
        <v>3612.9964791580701</v>
      </c>
      <c r="N12" s="93">
        <f t="shared" si="1"/>
        <v>3637.0290089585264</v>
      </c>
      <c r="O12" s="93">
        <f t="shared" si="1"/>
        <v>3661.5421893549915</v>
      </c>
      <c r="P12" s="93">
        <f t="shared" si="1"/>
        <v>3686.5456333593861</v>
      </c>
      <c r="Q12" s="93">
        <f t="shared" si="1"/>
        <v>3712.0491462438686</v>
      </c>
      <c r="R12" s="93">
        <f t="shared" si="1"/>
        <v>3738.0627293860407</v>
      </c>
      <c r="S12" s="93">
        <f t="shared" si="1"/>
        <v>3764.5965841910556</v>
      </c>
    </row>
    <row r="13" spans="3:19">
      <c r="N13" s="94"/>
    </row>
    <row r="14" spans="3:19">
      <c r="C14" s="89" t="s">
        <v>8</v>
      </c>
    </row>
    <row r="15" spans="3:19">
      <c r="C15" s="90" t="s">
        <v>5</v>
      </c>
      <c r="D15" s="91">
        <v>2911.0232409999999</v>
      </c>
      <c r="E15" s="91">
        <v>2920.0386265056604</v>
      </c>
      <c r="F15" s="91">
        <v>2929.2343197214345</v>
      </c>
      <c r="G15" s="91">
        <v>2938.613926801524</v>
      </c>
      <c r="H15" s="91">
        <v>2948.1811260232157</v>
      </c>
      <c r="I15" s="91">
        <v>2957.9396692293412</v>
      </c>
      <c r="J15" s="91">
        <v>2967.893383299589</v>
      </c>
      <c r="K15" s="91">
        <v>2978.0461716512418</v>
      </c>
      <c r="L15" s="91">
        <v>2988.4020157699269</v>
      </c>
      <c r="M15" s="91">
        <v>2998.9649767709871</v>
      </c>
      <c r="N15" s="91">
        <v>3009.7391969920673</v>
      </c>
      <c r="O15" s="91">
        <v>3020.72890161757</v>
      </c>
      <c r="P15" s="91">
        <v>3031.9384003355817</v>
      </c>
      <c r="Q15" s="91">
        <v>3043.3720890279546</v>
      </c>
      <c r="R15" s="91">
        <v>3055.0344514941748</v>
      </c>
      <c r="S15" s="142"/>
    </row>
    <row r="16" spans="3:19">
      <c r="C16" s="90" t="s">
        <v>9</v>
      </c>
      <c r="D16" s="92">
        <v>385.05883699999998</v>
      </c>
      <c r="E16" s="92">
        <v>392.76001373999998</v>
      </c>
      <c r="F16" s="92">
        <v>400.61521401479996</v>
      </c>
      <c r="G16" s="92">
        <v>408.62751829509597</v>
      </c>
      <c r="H16" s="92">
        <v>416.80006866099791</v>
      </c>
      <c r="I16" s="92">
        <v>425.13607003421788</v>
      </c>
      <c r="J16" s="92">
        <v>433.63879143490226</v>
      </c>
      <c r="K16" s="92">
        <v>442.3115672636003</v>
      </c>
      <c r="L16" s="92">
        <v>451.15779860887233</v>
      </c>
      <c r="M16" s="92">
        <v>460.18095458104978</v>
      </c>
      <c r="N16" s="92">
        <v>469.3845736726708</v>
      </c>
      <c r="O16" s="92">
        <v>478.7722651461242</v>
      </c>
      <c r="P16" s="92">
        <v>488.3477104490467</v>
      </c>
      <c r="Q16" s="92">
        <v>498.11466465802766</v>
      </c>
      <c r="R16" s="92">
        <v>508.07695795118821</v>
      </c>
      <c r="S16" s="143"/>
    </row>
    <row r="17" spans="3:19">
      <c r="C17" s="90" t="s">
        <v>7</v>
      </c>
      <c r="D17" s="93">
        <v>3296.0820779999999</v>
      </c>
      <c r="E17" s="93">
        <v>3312.7986402456604</v>
      </c>
      <c r="F17" s="93">
        <v>3329.8495337362347</v>
      </c>
      <c r="G17" s="93">
        <v>3347.2414450966198</v>
      </c>
      <c r="H17" s="93">
        <v>3364.9811946842137</v>
      </c>
      <c r="I17" s="93">
        <v>3383.0757392635592</v>
      </c>
      <c r="J17" s="93">
        <v>3401.5321747344915</v>
      </c>
      <c r="K17" s="93">
        <v>3420.3577389148422</v>
      </c>
      <c r="L17" s="93">
        <v>3439.5598143787993</v>
      </c>
      <c r="M17" s="93">
        <v>3459.1459313520368</v>
      </c>
      <c r="N17" s="93">
        <v>3479.123770664738</v>
      </c>
      <c r="O17" s="93">
        <v>3499.5011667636941</v>
      </c>
      <c r="P17" s="93">
        <v>3520.2861107846284</v>
      </c>
      <c r="Q17" s="93">
        <v>3541.4867536859824</v>
      </c>
      <c r="R17" s="93">
        <v>3563.1114094453633</v>
      </c>
      <c r="S17" s="144"/>
    </row>
    <row r="19" spans="3:19">
      <c r="C19" s="89" t="s">
        <v>10</v>
      </c>
    </row>
    <row r="20" spans="3:19">
      <c r="C20" s="90" t="s">
        <v>11</v>
      </c>
      <c r="D20" s="91"/>
      <c r="E20" s="91">
        <f t="shared" ref="E20:R20" si="2">E10-E15</f>
        <v>151.16952649433961</v>
      </c>
      <c r="F20" s="91">
        <f t="shared" si="2"/>
        <v>148.88748645529313</v>
      </c>
      <c r="G20" s="91">
        <f t="shared" si="2"/>
        <v>152.84291571603262</v>
      </c>
      <c r="H20" s="91">
        <f t="shared" si="2"/>
        <v>156.87745356198684</v>
      </c>
      <c r="I20" s="91">
        <f t="shared" si="2"/>
        <v>160.99268216486053</v>
      </c>
      <c r="J20" s="91">
        <f t="shared" si="2"/>
        <v>165.19021533979185</v>
      </c>
      <c r="K20" s="91">
        <f t="shared" si="2"/>
        <v>169.47169917822112</v>
      </c>
      <c r="L20" s="91">
        <f t="shared" si="2"/>
        <v>173.83881269341964</v>
      </c>
      <c r="M20" s="91">
        <f t="shared" si="2"/>
        <v>178.29326847892162</v>
      </c>
      <c r="N20" s="91">
        <f t="shared" si="2"/>
        <v>182.83681338013457</v>
      </c>
      <c r="O20" s="91">
        <f t="shared" si="2"/>
        <v>187.47122917937031</v>
      </c>
      <c r="P20" s="91">
        <f t="shared" si="2"/>
        <v>192.19833329459243</v>
      </c>
      <c r="Q20" s="91">
        <f t="shared" si="2"/>
        <v>197.01997949211773</v>
      </c>
      <c r="R20" s="91">
        <f t="shared" si="2"/>
        <v>201.93805861359351</v>
      </c>
      <c r="S20" s="142"/>
    </row>
    <row r="21" spans="3:19">
      <c r="C21" s="90" t="s">
        <v>6</v>
      </c>
      <c r="D21" s="92"/>
      <c r="E21" s="92">
        <f t="shared" ref="E21:R21" si="3">E11-E16</f>
        <v>-20.861626739999906</v>
      </c>
      <c r="F21" s="92">
        <f t="shared" si="3"/>
        <v>-21.278859274799856</v>
      </c>
      <c r="G21" s="92">
        <f t="shared" si="3"/>
        <v>-21.704436460295881</v>
      </c>
      <c r="H21" s="92">
        <f t="shared" si="3"/>
        <v>-22.13852518950182</v>
      </c>
      <c r="I21" s="92">
        <f t="shared" si="3"/>
        <v>-22.58129569329185</v>
      </c>
      <c r="J21" s="92">
        <f t="shared" si="3"/>
        <v>-23.032921607157675</v>
      </c>
      <c r="K21" s="92">
        <f t="shared" si="3"/>
        <v>-23.493580039300809</v>
      </c>
      <c r="L21" s="92">
        <f t="shared" si="3"/>
        <v>-23.963451640086816</v>
      </c>
      <c r="M21" s="92">
        <f t="shared" si="3"/>
        <v>-24.442720672888527</v>
      </c>
      <c r="N21" s="92">
        <f t="shared" si="3"/>
        <v>-24.931575086346299</v>
      </c>
      <c r="O21" s="92">
        <f t="shared" si="3"/>
        <v>-25.43020658807319</v>
      </c>
      <c r="P21" s="92">
        <f t="shared" si="3"/>
        <v>-25.938810719834692</v>
      </c>
      <c r="Q21" s="92">
        <f t="shared" si="3"/>
        <v>-26.457586934231415</v>
      </c>
      <c r="R21" s="92">
        <f t="shared" si="3"/>
        <v>-26.986738672916033</v>
      </c>
      <c r="S21" s="143"/>
    </row>
    <row r="22" spans="3:19">
      <c r="C22" s="116" t="s">
        <v>7</v>
      </c>
      <c r="D22" s="114"/>
      <c r="E22" s="114">
        <f>E12-E17</f>
        <v>130.30789975433981</v>
      </c>
      <c r="F22" s="114">
        <f t="shared" ref="F22:R22" si="4">F12-F17</f>
        <v>127.60862718049293</v>
      </c>
      <c r="G22" s="114">
        <f t="shared" si="4"/>
        <v>131.13847925573691</v>
      </c>
      <c r="H22" s="114">
        <f t="shared" si="4"/>
        <v>134.73892837248513</v>
      </c>
      <c r="I22" s="114">
        <f t="shared" si="4"/>
        <v>138.41138647156868</v>
      </c>
      <c r="J22" s="114">
        <f t="shared" si="4"/>
        <v>142.15729373263412</v>
      </c>
      <c r="K22" s="114">
        <f t="shared" si="4"/>
        <v>145.97811913892019</v>
      </c>
      <c r="L22" s="114">
        <f t="shared" si="4"/>
        <v>149.87536105333265</v>
      </c>
      <c r="M22" s="114">
        <f t="shared" si="4"/>
        <v>153.85054780603332</v>
      </c>
      <c r="N22" s="114">
        <f t="shared" si="4"/>
        <v>157.90523829378844</v>
      </c>
      <c r="O22" s="114">
        <f t="shared" si="4"/>
        <v>162.04102259129741</v>
      </c>
      <c r="P22" s="114">
        <f t="shared" si="4"/>
        <v>166.25952257475774</v>
      </c>
      <c r="Q22" s="114">
        <f t="shared" si="4"/>
        <v>170.56239255788614</v>
      </c>
      <c r="R22" s="114">
        <f t="shared" si="4"/>
        <v>174.95131994067742</v>
      </c>
      <c r="S22" s="146"/>
    </row>
    <row r="23" spans="3:19">
      <c r="C23" s="89" t="s">
        <v>12</v>
      </c>
      <c r="F23" s="171"/>
      <c r="G23" s="171"/>
      <c r="H23" s="171"/>
      <c r="I23" s="171"/>
      <c r="J23" s="171"/>
      <c r="K23" s="171"/>
      <c r="L23" s="171"/>
      <c r="M23" s="171"/>
      <c r="N23" s="171"/>
      <c r="O23" s="171"/>
      <c r="P23" s="171"/>
      <c r="Q23" s="171"/>
      <c r="R23" s="171"/>
    </row>
    <row r="24" spans="3:19">
      <c r="F24" s="94"/>
      <c r="G24" s="94"/>
      <c r="H24" s="94"/>
      <c r="I24" s="94"/>
      <c r="J24" s="94"/>
      <c r="K24" s="94"/>
      <c r="L24" s="94"/>
      <c r="M24" s="94"/>
      <c r="N24" s="94"/>
      <c r="O24" s="94"/>
      <c r="P24" s="94"/>
      <c r="Q24" s="94"/>
      <c r="R24" s="94"/>
    </row>
    <row r="25" spans="3:19">
      <c r="C25" s="90" t="s">
        <v>13</v>
      </c>
      <c r="D25" s="148"/>
      <c r="E25" s="148"/>
      <c r="F25" s="148"/>
      <c r="G25" s="148"/>
      <c r="H25" s="148"/>
    </row>
    <row r="26" spans="3:19">
      <c r="C26" s="90"/>
    </row>
    <row r="27" spans="3:19">
      <c r="C27" s="87" t="s">
        <v>14</v>
      </c>
    </row>
    <row r="28" spans="3:19">
      <c r="D28" s="95" t="s">
        <v>8</v>
      </c>
      <c r="E28" s="95" t="s">
        <v>4</v>
      </c>
      <c r="F28" s="95" t="s">
        <v>10</v>
      </c>
      <c r="I28" s="90"/>
    </row>
    <row r="29" spans="3:19">
      <c r="D29" s="96" t="s">
        <v>15</v>
      </c>
      <c r="E29" s="101" t="s">
        <v>16</v>
      </c>
      <c r="F29" s="101" t="s">
        <v>17</v>
      </c>
      <c r="G29" s="101" t="s">
        <v>18</v>
      </c>
    </row>
    <row r="30" spans="3:19">
      <c r="C30" s="110" t="s">
        <v>19</v>
      </c>
      <c r="D30" s="112">
        <v>1006.0976736203578</v>
      </c>
      <c r="E30" s="111">
        <f>Existing!I171</f>
        <v>906.90429600000004</v>
      </c>
      <c r="F30" s="111">
        <f>E30-D30</f>
        <v>-99.193377620357751</v>
      </c>
      <c r="G30" s="113">
        <f>F30/D30</f>
        <v>-9.8592194596195351E-2</v>
      </c>
    </row>
    <row r="31" spans="3:19">
      <c r="C31" s="110" t="s">
        <v>20</v>
      </c>
      <c r="D31" s="112">
        <v>1279.3802503767274</v>
      </c>
      <c r="E31" s="111">
        <f>Existing!I181</f>
        <v>1414.7739489999999</v>
      </c>
      <c r="F31" s="111">
        <f t="shared" ref="F31:F35" si="5">E31-D31</f>
        <v>135.39369862327248</v>
      </c>
      <c r="G31" s="113">
        <f t="shared" ref="G31:G35" si="6">F31/D31</f>
        <v>0.10582756657639848</v>
      </c>
    </row>
    <row r="32" spans="3:19">
      <c r="C32" s="39" t="s">
        <v>21</v>
      </c>
      <c r="D32" s="86">
        <v>495.66411108222428</v>
      </c>
      <c r="E32" s="97">
        <f>Existing!I191</f>
        <v>599.32600300000001</v>
      </c>
      <c r="F32" s="97">
        <f t="shared" si="5"/>
        <v>103.66189191777573</v>
      </c>
      <c r="G32" s="170">
        <f t="shared" si="6"/>
        <v>0.20913737670343369</v>
      </c>
      <c r="I32" s="90" t="s">
        <v>22</v>
      </c>
    </row>
    <row r="33" spans="3:7">
      <c r="C33" s="110" t="s">
        <v>23</v>
      </c>
      <c r="D33" s="112">
        <v>18.593825455260614</v>
      </c>
      <c r="E33" s="111">
        <f>Existing!I201</f>
        <v>24.788905</v>
      </c>
      <c r="F33" s="111">
        <f>E33-D33</f>
        <v>6.1950795447393858</v>
      </c>
      <c r="G33" s="113">
        <f t="shared" si="6"/>
        <v>0.33317939654997986</v>
      </c>
    </row>
    <row r="34" spans="3:7">
      <c r="C34" s="39" t="s">
        <v>24</v>
      </c>
      <c r="D34" s="86">
        <v>126.05106051197353</v>
      </c>
      <c r="E34" s="97">
        <f>Existing!I211</f>
        <v>125.41500000000001</v>
      </c>
      <c r="F34" s="108">
        <f t="shared" si="5"/>
        <v>-0.63606051197352542</v>
      </c>
      <c r="G34" s="109">
        <f t="shared" si="6"/>
        <v>-5.0460544273890212E-3</v>
      </c>
    </row>
    <row r="35" spans="3:7">
      <c r="C35" s="39" t="s">
        <v>25</v>
      </c>
      <c r="D35" s="99">
        <f>SUM(D30:D34)</f>
        <v>2925.7869210465437</v>
      </c>
      <c r="E35" s="99">
        <f>SUM(E30:E34)</f>
        <v>3071.208153</v>
      </c>
      <c r="F35" s="108">
        <f t="shared" si="5"/>
        <v>145.4212319534563</v>
      </c>
      <c r="G35" s="109">
        <f t="shared" si="6"/>
        <v>4.9703288680174845E-2</v>
      </c>
    </row>
    <row r="36" spans="3:7">
      <c r="C36" s="90"/>
    </row>
    <row r="37" spans="3:7">
      <c r="C37" s="90"/>
    </row>
    <row r="38" spans="3:7">
      <c r="C38" s="90" t="s">
        <v>26</v>
      </c>
    </row>
    <row r="39" spans="3:7">
      <c r="C39" s="90" t="s">
        <v>27</v>
      </c>
    </row>
    <row r="40" spans="3:7">
      <c r="C40" s="90"/>
    </row>
    <row r="41" spans="3:7">
      <c r="C41" s="87" t="s">
        <v>28</v>
      </c>
    </row>
    <row r="42" spans="3:7">
      <c r="D42" s="95" t="s">
        <v>8</v>
      </c>
      <c r="E42" s="95" t="s">
        <v>4</v>
      </c>
      <c r="F42" s="95" t="s">
        <v>10</v>
      </c>
    </row>
    <row r="43" spans="3:7">
      <c r="D43" s="96" t="s">
        <v>15</v>
      </c>
      <c r="E43" s="101" t="s">
        <v>16</v>
      </c>
      <c r="F43" s="101" t="s">
        <v>17</v>
      </c>
      <c r="G43" s="101" t="s">
        <v>18</v>
      </c>
    </row>
    <row r="44" spans="3:7">
      <c r="C44" s="149" t="s">
        <v>19</v>
      </c>
      <c r="D44" s="150">
        <v>-180.55356399999999</v>
      </c>
      <c r="E44" s="115">
        <f>Existing!I41</f>
        <v>-72.266227999999998</v>
      </c>
      <c r="F44" s="115">
        <f>E44-D44</f>
        <v>108.287336</v>
      </c>
      <c r="G44" s="151">
        <f t="shared" ref="G44:G48" si="7">F44/ABS(D44)</f>
        <v>0.59975186089375676</v>
      </c>
    </row>
    <row r="45" spans="3:7">
      <c r="C45" s="152" t="s">
        <v>20</v>
      </c>
      <c r="D45" s="153">
        <v>-211.54736700000001</v>
      </c>
      <c r="E45" s="97">
        <f>Existing!I42</f>
        <v>-170.89738800000001</v>
      </c>
      <c r="F45" s="97">
        <f t="shared" ref="F45:F49" si="8">E45-D45</f>
        <v>40.649979000000002</v>
      </c>
      <c r="G45" s="98">
        <f t="shared" si="7"/>
        <v>0.19215544762606288</v>
      </c>
    </row>
    <row r="46" spans="3:7">
      <c r="C46" s="39" t="s">
        <v>21</v>
      </c>
      <c r="D46" s="86">
        <v>-50.218995999999997</v>
      </c>
      <c r="E46" s="97">
        <f>Existing!I43</f>
        <v>-39.987951000000002</v>
      </c>
      <c r="F46" s="97">
        <f t="shared" si="8"/>
        <v>10.231044999999995</v>
      </c>
      <c r="G46" s="104">
        <f t="shared" si="7"/>
        <v>0.20372858509556813</v>
      </c>
    </row>
    <row r="47" spans="3:7">
      <c r="C47" s="39" t="s">
        <v>23</v>
      </c>
      <c r="D47" s="86">
        <v>0.79442800000000002</v>
      </c>
      <c r="E47" s="97">
        <f>Existing!I50</f>
        <v>1.661538</v>
      </c>
      <c r="F47" s="97">
        <f t="shared" si="8"/>
        <v>0.86710999999999994</v>
      </c>
      <c r="G47" s="104">
        <f t="shared" si="7"/>
        <v>1.0914897259411802</v>
      </c>
    </row>
    <row r="48" spans="3:7">
      <c r="C48" s="39" t="s">
        <v>24</v>
      </c>
      <c r="D48" s="86">
        <v>3.8695210000000002</v>
      </c>
      <c r="E48" s="97">
        <f>Existing!I52</f>
        <v>8.7045440000000003</v>
      </c>
      <c r="F48" s="108">
        <f t="shared" si="8"/>
        <v>4.8350229999999996</v>
      </c>
      <c r="G48" s="109">
        <f t="shared" si="7"/>
        <v>1.249514604003958</v>
      </c>
    </row>
    <row r="49" spans="3:19">
      <c r="C49" s="39" t="s">
        <v>25</v>
      </c>
      <c r="D49" s="99">
        <f>SUM(D44:D48)</f>
        <v>-437.655978</v>
      </c>
      <c r="E49" s="99">
        <f>SUM(E44:E48)</f>
        <v>-272.78548499999999</v>
      </c>
      <c r="F49" s="108">
        <f t="shared" si="8"/>
        <v>164.87049300000001</v>
      </c>
      <c r="G49" s="109">
        <f>F49/ABS(D49)</f>
        <v>0.37671253515929354</v>
      </c>
    </row>
    <row r="50" spans="3:19">
      <c r="C50" s="90"/>
    </row>
    <row r="51" spans="3:19">
      <c r="C51" s="90"/>
    </row>
    <row r="52" spans="3:19">
      <c r="C52" s="39" t="s">
        <v>29</v>
      </c>
    </row>
    <row r="53" spans="3:19" ht="14.25">
      <c r="C53" s="39" t="s">
        <v>273</v>
      </c>
    </row>
    <row r="54" spans="3:19">
      <c r="C54" s="39" t="s">
        <v>30</v>
      </c>
      <c r="N54" s="90"/>
    </row>
    <row r="55" spans="3:19">
      <c r="C55" s="39" t="s">
        <v>31</v>
      </c>
    </row>
    <row r="56" spans="3:19">
      <c r="C56" s="90"/>
    </row>
    <row r="57" spans="3:19">
      <c r="C57" s="87" t="s">
        <v>32</v>
      </c>
      <c r="D57" s="88">
        <v>2025</v>
      </c>
      <c r="E57" s="88">
        <f>D57+1</f>
        <v>2026</v>
      </c>
      <c r="F57" s="88">
        <f>E57+1</f>
        <v>2027</v>
      </c>
      <c r="G57" s="88">
        <f t="shared" ref="G57" si="9">F57+1</f>
        <v>2028</v>
      </c>
      <c r="H57" s="88">
        <f t="shared" ref="H57" si="10">G57+1</f>
        <v>2029</v>
      </c>
      <c r="I57" s="88">
        <f t="shared" ref="I57" si="11">H57+1</f>
        <v>2030</v>
      </c>
      <c r="J57" s="88">
        <f t="shared" ref="J57" si="12">I57+1</f>
        <v>2031</v>
      </c>
      <c r="K57" s="88">
        <f t="shared" ref="K57" si="13">J57+1</f>
        <v>2032</v>
      </c>
      <c r="L57" s="88">
        <f t="shared" ref="L57" si="14">K57+1</f>
        <v>2033</v>
      </c>
      <c r="M57" s="88">
        <f t="shared" ref="M57" si="15">L57+1</f>
        <v>2034</v>
      </c>
      <c r="N57" s="88">
        <f t="shared" ref="N57" si="16">M57+1</f>
        <v>2035</v>
      </c>
      <c r="O57" s="88">
        <f t="shared" ref="O57" si="17">N57+1</f>
        <v>2036</v>
      </c>
      <c r="P57" s="88">
        <f t="shared" ref="P57" si="18">O57+1</f>
        <v>2037</v>
      </c>
      <c r="Q57" s="88">
        <f t="shared" ref="Q57" si="19">P57+1</f>
        <v>2038</v>
      </c>
      <c r="R57" s="88">
        <f t="shared" ref="R57" si="20">Q57+1</f>
        <v>2039</v>
      </c>
      <c r="S57" s="88">
        <f t="shared" ref="S57" si="21">R57+1</f>
        <v>2040</v>
      </c>
    </row>
    <row r="58" spans="3:19">
      <c r="C58" s="90" t="s">
        <v>4</v>
      </c>
      <c r="D58" s="142"/>
      <c r="E58" s="91">
        <f>Existing!I146</f>
        <v>204108.77299999999</v>
      </c>
      <c r="F58" s="91">
        <f>Existing!J146</f>
        <v>208803.27477899997</v>
      </c>
      <c r="G58" s="91">
        <f>Existing!K146</f>
        <v>213605.75009891696</v>
      </c>
      <c r="H58" s="91">
        <f>Existing!L146</f>
        <v>218518.68235119202</v>
      </c>
      <c r="I58" s="91">
        <f>Existing!M146</f>
        <v>223544.61204526943</v>
      </c>
      <c r="J58" s="91">
        <f>Existing!N146</f>
        <v>228686.1381223106</v>
      </c>
      <c r="K58" s="91">
        <f>Existing!O146</f>
        <v>233945.91929912372</v>
      </c>
      <c r="L58" s="91">
        <f>Existing!P146</f>
        <v>239326.67544300354</v>
      </c>
      <c r="M58" s="91">
        <f>Existing!Q146</f>
        <v>244831.1889781926</v>
      </c>
      <c r="N58" s="91">
        <f>Existing!R146</f>
        <v>250462.30632469102</v>
      </c>
      <c r="O58" s="91">
        <f>Existing!S146</f>
        <v>256222.93937015889</v>
      </c>
      <c r="P58" s="91">
        <f>Existing!T146</f>
        <v>262116.06697567253</v>
      </c>
      <c r="Q58" s="91">
        <f>Existing!U146</f>
        <v>268144.73651611299</v>
      </c>
      <c r="R58" s="91">
        <f>Existing!V146</f>
        <v>274312.06545598357</v>
      </c>
      <c r="S58" s="91">
        <f>Existing!W146</f>
        <v>280621.24296147114</v>
      </c>
    </row>
    <row r="59" spans="3:19">
      <c r="C59" s="90" t="s">
        <v>8</v>
      </c>
      <c r="D59" s="145">
        <v>203217.78899999999</v>
      </c>
      <c r="E59" s="145">
        <v>207650.09146376135</v>
      </c>
      <c r="F59" s="145">
        <v>212179.06511574367</v>
      </c>
      <c r="G59" s="145">
        <v>216806.81841282875</v>
      </c>
      <c r="H59" s="145">
        <v>221535.50579861389</v>
      </c>
      <c r="I59" s="145">
        <v>226367.32870640969</v>
      </c>
      <c r="J59" s="145">
        <v>231304.53658411422</v>
      </c>
      <c r="K59" s="145">
        <v>236349.42794143996</v>
      </c>
      <c r="L59" s="145">
        <v>241504.35141998166</v>
      </c>
      <c r="M59" s="145">
        <v>246771.70688662279</v>
      </c>
      <c r="N59" s="145">
        <v>252153.94655079005</v>
      </c>
      <c r="O59" s="145">
        <v>257653.57610607575</v>
      </c>
      <c r="P59" s="145">
        <v>263273.15589675977</v>
      </c>
      <c r="Q59" s="145">
        <v>269015.30210977379</v>
      </c>
      <c r="R59" s="145">
        <v>274882.68799266347</v>
      </c>
      <c r="S59" s="131"/>
    </row>
    <row r="60" spans="3:19">
      <c r="C60" s="116" t="s">
        <v>10</v>
      </c>
      <c r="D60" s="133"/>
      <c r="E60" s="133">
        <f t="shared" ref="E60:R60" si="22">E58-E59</f>
        <v>-3541.3184637613595</v>
      </c>
      <c r="F60" s="133">
        <f t="shared" si="22"/>
        <v>-3375.7903367436957</v>
      </c>
      <c r="G60" s="133">
        <f t="shared" si="22"/>
        <v>-3201.06831391179</v>
      </c>
      <c r="H60" s="133">
        <f t="shared" si="22"/>
        <v>-3016.8234474218625</v>
      </c>
      <c r="I60" s="133">
        <f t="shared" si="22"/>
        <v>-2822.7166611402645</v>
      </c>
      <c r="J60" s="133">
        <f t="shared" si="22"/>
        <v>-2618.3984618036193</v>
      </c>
      <c r="K60" s="133">
        <f t="shared" si="22"/>
        <v>-2403.5086423162429</v>
      </c>
      <c r="L60" s="133">
        <f t="shared" si="22"/>
        <v>-2177.6759769781202</v>
      </c>
      <c r="M60" s="133">
        <f t="shared" si="22"/>
        <v>-1940.5179084301926</v>
      </c>
      <c r="N60" s="133">
        <f t="shared" si="22"/>
        <v>-1691.640226099029</v>
      </c>
      <c r="O60" s="133">
        <f t="shared" si="22"/>
        <v>-1430.6367359168653</v>
      </c>
      <c r="P60" s="133">
        <f t="shared" si="22"/>
        <v>-1157.088921087241</v>
      </c>
      <c r="Q60" s="133">
        <f t="shared" si="22"/>
        <v>-870.5655936608091</v>
      </c>
      <c r="R60" s="133">
        <f t="shared" si="22"/>
        <v>-570.62253667990444</v>
      </c>
      <c r="S60" s="133"/>
    </row>
    <row r="61" spans="3:19">
      <c r="C61" s="90"/>
    </row>
    <row r="62" spans="3:19">
      <c r="E62" s="138"/>
      <c r="F62" s="138"/>
      <c r="G62" s="138"/>
      <c r="H62" s="138"/>
      <c r="I62" s="138"/>
      <c r="J62" s="138"/>
      <c r="K62" s="138"/>
      <c r="L62" s="138"/>
      <c r="M62" s="138"/>
      <c r="N62" s="138"/>
      <c r="O62" s="138"/>
      <c r="P62" s="138"/>
      <c r="Q62" s="138"/>
      <c r="R62" s="138"/>
      <c r="S62" s="138"/>
    </row>
    <row r="63" spans="3:19">
      <c r="C63" s="39" t="s">
        <v>33</v>
      </c>
      <c r="E63" s="138"/>
      <c r="F63" s="138"/>
      <c r="G63" s="138"/>
      <c r="H63" s="138"/>
      <c r="I63" s="138"/>
      <c r="J63" s="138"/>
      <c r="K63" s="138"/>
      <c r="L63" s="138"/>
      <c r="M63" s="138"/>
      <c r="N63" s="138"/>
      <c r="O63" s="138"/>
      <c r="P63" s="138"/>
      <c r="Q63" s="138"/>
      <c r="R63" s="138"/>
      <c r="S63" s="138"/>
    </row>
    <row r="64" spans="3:19">
      <c r="C64" s="39" t="s">
        <v>34</v>
      </c>
      <c r="E64" s="138"/>
      <c r="F64" s="138"/>
      <c r="G64" s="138"/>
      <c r="H64" s="138"/>
      <c r="I64" s="138"/>
      <c r="J64" s="138"/>
      <c r="K64" s="138"/>
      <c r="L64" s="138"/>
      <c r="M64" s="138"/>
      <c r="N64" s="138"/>
      <c r="O64" s="138"/>
      <c r="P64" s="138"/>
      <c r="Q64" s="138"/>
      <c r="R64" s="138"/>
      <c r="S64" s="138"/>
    </row>
    <row r="65" spans="3:19">
      <c r="C65" s="119"/>
    </row>
    <row r="66" spans="3:19">
      <c r="C66" s="87" t="s">
        <v>35</v>
      </c>
      <c r="D66" s="88">
        <v>2025</v>
      </c>
      <c r="E66" s="88">
        <f>D66+1</f>
        <v>2026</v>
      </c>
      <c r="F66" s="88">
        <f t="shared" ref="F66" si="23">E66+1</f>
        <v>2027</v>
      </c>
      <c r="G66" s="88">
        <f t="shared" ref="G66" si="24">F66+1</f>
        <v>2028</v>
      </c>
      <c r="H66" s="88">
        <f t="shared" ref="H66" si="25">G66+1</f>
        <v>2029</v>
      </c>
      <c r="I66" s="88">
        <f t="shared" ref="I66" si="26">H66+1</f>
        <v>2030</v>
      </c>
      <c r="J66" s="88">
        <f t="shared" ref="J66" si="27">I66+1</f>
        <v>2031</v>
      </c>
      <c r="K66" s="88">
        <f t="shared" ref="K66" si="28">J66+1</f>
        <v>2032</v>
      </c>
      <c r="L66" s="88">
        <f t="shared" ref="L66" si="29">K66+1</f>
        <v>2033</v>
      </c>
      <c r="M66" s="88">
        <f t="shared" ref="M66" si="30">L66+1</f>
        <v>2034</v>
      </c>
      <c r="N66" s="88">
        <f t="shared" ref="N66" si="31">M66+1</f>
        <v>2035</v>
      </c>
      <c r="O66" s="88">
        <f t="shared" ref="O66" si="32">N66+1</f>
        <v>2036</v>
      </c>
      <c r="P66" s="88">
        <f t="shared" ref="P66" si="33">O66+1</f>
        <v>2037</v>
      </c>
      <c r="Q66" s="88">
        <f t="shared" ref="Q66" si="34">P66+1</f>
        <v>2038</v>
      </c>
      <c r="R66" s="88">
        <f t="shared" ref="R66" si="35">Q66+1</f>
        <v>2039</v>
      </c>
      <c r="S66" s="88">
        <f>R66+1</f>
        <v>2040</v>
      </c>
    </row>
    <row r="67" spans="3:19">
      <c r="C67" s="90" t="s">
        <v>4</v>
      </c>
      <c r="D67" s="142"/>
      <c r="E67" s="91">
        <f ca="1">Summary!I20</f>
        <v>15.816167263513378</v>
      </c>
      <c r="F67" s="91">
        <f ca="1">Summary!J20</f>
        <v>16.215363070942683</v>
      </c>
      <c r="G67" s="91">
        <f ca="1">Summary!K20</f>
        <v>18.052116176746235</v>
      </c>
      <c r="H67" s="91">
        <f ca="1">Summary!L20</f>
        <v>20.435457136865626</v>
      </c>
      <c r="I67" s="91">
        <f ca="1">Summary!M20</f>
        <v>21.974943378223319</v>
      </c>
      <c r="J67" s="91">
        <f ca="1">Summary!N20</f>
        <v>23.241244927104169</v>
      </c>
      <c r="K67" s="91">
        <f ca="1">Summary!O20</f>
        <v>24.475596779115175</v>
      </c>
      <c r="L67" s="91">
        <f ca="1">Summary!P20</f>
        <v>25.436505219207511</v>
      </c>
      <c r="M67" s="91">
        <f ca="1">Summary!Q20</f>
        <v>25.937277513260693</v>
      </c>
      <c r="N67" s="91">
        <f ca="1">Summary!R20</f>
        <v>26.000816026577763</v>
      </c>
      <c r="O67" s="91">
        <f ca="1">Summary!S20</f>
        <v>25.399776615368296</v>
      </c>
      <c r="P67" s="91">
        <f ca="1">Summary!T20</f>
        <v>24.670476087052322</v>
      </c>
      <c r="Q67" s="91">
        <f ca="1">Summary!U20</f>
        <v>23.969328085669137</v>
      </c>
      <c r="R67" s="91">
        <f ca="1">Summary!V20</f>
        <v>23.276087178762303</v>
      </c>
      <c r="S67" s="91">
        <f ca="1">Summary!W20</f>
        <v>22.586555452567399</v>
      </c>
    </row>
    <row r="68" spans="3:19">
      <c r="C68" s="90" t="s">
        <v>8</v>
      </c>
      <c r="D68" s="131">
        <v>14.869257771088252</v>
      </c>
      <c r="E68" s="131">
        <v>15.109112336536539</v>
      </c>
      <c r="F68" s="131">
        <v>15.58391796796289</v>
      </c>
      <c r="G68" s="131">
        <v>17.159720252186698</v>
      </c>
      <c r="H68" s="131">
        <v>18.822065661125347</v>
      </c>
      <c r="I68" s="131">
        <v>19.20668121415347</v>
      </c>
      <c r="J68" s="131">
        <v>19.462142259999791</v>
      </c>
      <c r="K68" s="131">
        <v>19.717566731735253</v>
      </c>
      <c r="L68" s="131">
        <v>20.452939311820007</v>
      </c>
      <c r="M68" s="131">
        <v>21.221213708816251</v>
      </c>
      <c r="N68" s="131">
        <v>21.219730016236703</v>
      </c>
      <c r="O68" s="131">
        <v>21.004465236234264</v>
      </c>
      <c r="P68" s="131">
        <v>20.484810598918035</v>
      </c>
      <c r="Q68" s="131">
        <v>19.911408616863955</v>
      </c>
      <c r="R68" s="131">
        <v>19.360130993710353</v>
      </c>
      <c r="S68" s="147"/>
    </row>
    <row r="69" spans="3:19">
      <c r="C69" s="116" t="s">
        <v>10</v>
      </c>
      <c r="D69" s="133"/>
      <c r="E69" s="133">
        <f t="shared" ref="E69:R69" ca="1" si="36">E67-E68</f>
        <v>0.70705492697683958</v>
      </c>
      <c r="F69" s="133">
        <f t="shared" ca="1" si="36"/>
        <v>0.63144510297979295</v>
      </c>
      <c r="G69" s="133">
        <f t="shared" ca="1" si="36"/>
        <v>0.89239592455953698</v>
      </c>
      <c r="H69" s="133">
        <f t="shared" ca="1" si="36"/>
        <v>1.6133914757402792</v>
      </c>
      <c r="I69" s="133">
        <f t="shared" ca="1" si="36"/>
        <v>2.7682621640698493</v>
      </c>
      <c r="J69" s="133">
        <f t="shared" ca="1" si="36"/>
        <v>3.7791026671043788</v>
      </c>
      <c r="K69" s="133">
        <f t="shared" ca="1" si="36"/>
        <v>4.758030047379922</v>
      </c>
      <c r="L69" s="133">
        <f t="shared" ca="1" si="36"/>
        <v>4.9835659073875043</v>
      </c>
      <c r="M69" s="133">
        <f t="shared" ca="1" si="36"/>
        <v>4.7160638044444418</v>
      </c>
      <c r="N69" s="133">
        <f t="shared" ca="1" si="36"/>
        <v>4.7810860103410597</v>
      </c>
      <c r="O69" s="133">
        <f t="shared" ca="1" si="36"/>
        <v>4.3953113791340321</v>
      </c>
      <c r="P69" s="133">
        <f t="shared" ca="1" si="36"/>
        <v>4.185665488134287</v>
      </c>
      <c r="Q69" s="133">
        <f t="shared" ca="1" si="36"/>
        <v>4.0579194688051814</v>
      </c>
      <c r="R69" s="133">
        <f t="shared" ca="1" si="36"/>
        <v>3.9159561850519502</v>
      </c>
      <c r="S69" s="132"/>
    </row>
    <row r="70" spans="3:19">
      <c r="D70" s="94"/>
      <c r="E70" s="94"/>
      <c r="L70" s="94"/>
      <c r="M70" s="94"/>
      <c r="R70" s="139"/>
    </row>
    <row r="71" spans="3:19">
      <c r="C71" s="87" t="s">
        <v>36</v>
      </c>
      <c r="D71" s="134"/>
      <c r="L71" s="94"/>
      <c r="M71" s="94"/>
      <c r="R71" s="139"/>
    </row>
    <row r="72" spans="3:19">
      <c r="C72" s="90" t="s">
        <v>37</v>
      </c>
      <c r="D72" s="135">
        <v>8.5000000000000006E-2</v>
      </c>
    </row>
    <row r="73" spans="3:19">
      <c r="C73" s="90" t="s">
        <v>38</v>
      </c>
      <c r="D73" s="137">
        <v>15</v>
      </c>
    </row>
    <row r="74" spans="3:19">
      <c r="C74" s="116" t="s">
        <v>4</v>
      </c>
      <c r="D74" s="136">
        <f ca="1">-PMT($D$72,$D$73,NPV($D$72,E67:S67))</f>
        <v>21.567548526296896</v>
      </c>
    </row>
    <row r="75" spans="3:19">
      <c r="C75" s="116" t="s">
        <v>8</v>
      </c>
      <c r="D75" s="136">
        <f>-PMT($D$72,$D$73,NPV($D$72,D68:R68))</f>
        <v>18.250611996873054</v>
      </c>
      <c r="E75" s="94"/>
    </row>
    <row r="76" spans="3:19">
      <c r="D76" s="94"/>
    </row>
    <row r="77" spans="3:19">
      <c r="D77" s="134"/>
    </row>
    <row r="78" spans="3:19">
      <c r="C78" s="90" t="s">
        <v>39</v>
      </c>
    </row>
    <row r="79" spans="3:19">
      <c r="C79" s="90" t="s">
        <v>40</v>
      </c>
    </row>
    <row r="80" spans="3:19">
      <c r="C80" s="90" t="s">
        <v>268</v>
      </c>
    </row>
    <row r="81" spans="3:12">
      <c r="C81" s="90" t="s">
        <v>41</v>
      </c>
    </row>
    <row r="82" spans="3:12">
      <c r="C82" s="90" t="s">
        <v>42</v>
      </c>
    </row>
    <row r="83" spans="3:12">
      <c r="C83" s="90" t="s">
        <v>269</v>
      </c>
    </row>
    <row r="84" spans="3:12">
      <c r="C84" s="90" t="s">
        <v>43</v>
      </c>
      <c r="L84" s="90"/>
    </row>
    <row r="85" spans="3:12">
      <c r="C85" s="90"/>
    </row>
    <row r="86" spans="3:12">
      <c r="C86" s="87" t="s">
        <v>44</v>
      </c>
    </row>
    <row r="87" spans="3:12">
      <c r="D87" s="205" t="s">
        <v>8</v>
      </c>
      <c r="E87" s="205"/>
      <c r="F87" s="88" t="s">
        <v>4</v>
      </c>
      <c r="J87" s="88" t="s">
        <v>45</v>
      </c>
    </row>
    <row r="88" spans="3:12">
      <c r="D88" s="96" t="s">
        <v>46</v>
      </c>
      <c r="E88" s="158" t="s">
        <v>15</v>
      </c>
      <c r="F88" s="158" t="s">
        <v>16</v>
      </c>
      <c r="G88" s="96" t="s">
        <v>47</v>
      </c>
      <c r="H88" s="159" t="s">
        <v>48</v>
      </c>
      <c r="J88" s="96" t="s">
        <v>49</v>
      </c>
      <c r="K88" s="159" t="s">
        <v>50</v>
      </c>
    </row>
    <row r="89" spans="3:12">
      <c r="C89" s="39" t="s">
        <v>19</v>
      </c>
      <c r="D89" s="86">
        <v>6090.6777976021704</v>
      </c>
      <c r="E89" s="154">
        <v>6212.4913535542137</v>
      </c>
      <c r="F89" s="154">
        <f>Existing!I164</f>
        <v>6552.6953336288998</v>
      </c>
      <c r="G89" s="98">
        <f t="shared" ref="G89:G94" si="37">(E89-D89)/D89</f>
        <v>1.9999999999999987E-2</v>
      </c>
      <c r="H89" s="98">
        <f>(F89-D89)/D89</f>
        <v>7.5856505856970541E-2</v>
      </c>
      <c r="J89" s="154">
        <v>5662.2932435774901</v>
      </c>
      <c r="K89" s="98">
        <f t="shared" ref="K89:K93" si="38">AVERAGE((D89-J89)/J89,(F89-D89)/D89)</f>
        <v>7.5756084833039083E-2</v>
      </c>
    </row>
    <row r="90" spans="3:12">
      <c r="C90" s="39" t="s">
        <v>20</v>
      </c>
      <c r="D90" s="153">
        <v>11087.415591073499</v>
      </c>
      <c r="E90" s="153">
        <v>11309.163902894968</v>
      </c>
      <c r="F90" s="153">
        <f>Existing!I174</f>
        <v>11655.4266510005</v>
      </c>
      <c r="G90" s="98">
        <f t="shared" si="37"/>
        <v>1.9999999999999962E-2</v>
      </c>
      <c r="H90" s="98">
        <f>(F90-D90)/D90</f>
        <v>5.1230248858382101E-2</v>
      </c>
      <c r="J90" s="153">
        <v>10899.8134169145</v>
      </c>
      <c r="K90" s="98">
        <f t="shared" si="38"/>
        <v>3.4220876059208649E-2</v>
      </c>
    </row>
    <row r="91" spans="3:12">
      <c r="C91" s="39" t="s">
        <v>21</v>
      </c>
      <c r="D91" s="153">
        <v>4479.9593877017805</v>
      </c>
      <c r="E91" s="153">
        <v>4569.558575455816</v>
      </c>
      <c r="F91" s="153">
        <f>Existing!I184</f>
        <v>5041.2800775351807</v>
      </c>
      <c r="G91" s="98">
        <f t="shared" si="37"/>
        <v>1.9999999999999973E-2</v>
      </c>
      <c r="H91" s="98">
        <f t="shared" ref="H91:H93" si="39">(F91-D91)/D91</f>
        <v>0.12529593267615707</v>
      </c>
      <c r="J91" s="153">
        <v>4250.226306147978</v>
      </c>
      <c r="K91" s="98">
        <f t="shared" si="38"/>
        <v>8.9673948604186607E-2</v>
      </c>
    </row>
    <row r="92" spans="3:12">
      <c r="C92" s="39" t="s">
        <v>23</v>
      </c>
      <c r="D92" s="153">
        <v>129.09337951098033</v>
      </c>
      <c r="E92" s="153">
        <v>131.67524710119994</v>
      </c>
      <c r="F92" s="153">
        <f>Existing!I194</f>
        <v>151.76604810846149</v>
      </c>
      <c r="G92" s="98">
        <f t="shared" si="37"/>
        <v>2.0000000000000073E-2</v>
      </c>
      <c r="H92" s="98">
        <f>(F92-D92)/D92</f>
        <v>0.17562998724928949</v>
      </c>
      <c r="J92" s="153">
        <v>129.09337951098033</v>
      </c>
      <c r="K92" s="98">
        <f t="shared" si="38"/>
        <v>8.7814993624644747E-2</v>
      </c>
    </row>
    <row r="93" spans="3:12">
      <c r="C93" s="39" t="s">
        <v>24</v>
      </c>
      <c r="D93" s="117">
        <v>521.23326876859699</v>
      </c>
      <c r="E93" s="153">
        <v>531.65793414396899</v>
      </c>
      <c r="F93" s="153">
        <f>Existing!I204</f>
        <v>521.23326876859699</v>
      </c>
      <c r="G93" s="98">
        <f t="shared" si="37"/>
        <v>2.0000000000000118E-2</v>
      </c>
      <c r="H93" s="98">
        <f t="shared" si="39"/>
        <v>0</v>
      </c>
      <c r="J93" s="155">
        <v>521.23326876859699</v>
      </c>
      <c r="K93" s="98">
        <f t="shared" si="38"/>
        <v>0</v>
      </c>
    </row>
    <row r="94" spans="3:12">
      <c r="C94" s="39" t="s">
        <v>25</v>
      </c>
      <c r="D94" s="99">
        <f>SUM(D89:D93)</f>
        <v>22308.379424657025</v>
      </c>
      <c r="E94" s="156">
        <f>SUM(E89:E93)</f>
        <v>22754.547013150168</v>
      </c>
      <c r="F94" s="156">
        <f>SUM(F89:F93)</f>
        <v>23922.401379041639</v>
      </c>
      <c r="G94" s="157">
        <f t="shared" si="37"/>
        <v>2.0000000000000104E-2</v>
      </c>
      <c r="H94" s="118">
        <f>(F94-D94)/D94</f>
        <v>7.2350479775355914E-2</v>
      </c>
      <c r="J94" s="156">
        <f>SUM(J89:J93)</f>
        <v>21462.659614919547</v>
      </c>
      <c r="K94" s="157">
        <f>AVERAGE((D94-J94)/J94,(F94-D94)/D94)</f>
        <v>5.5877360335732429E-2</v>
      </c>
    </row>
    <row r="95" spans="3:12">
      <c r="C95" s="39"/>
      <c r="D95" s="86"/>
      <c r="E95" s="153"/>
      <c r="F95" s="153"/>
      <c r="G95" s="170"/>
      <c r="H95" s="196"/>
      <c r="J95" s="153"/>
      <c r="K95" s="170"/>
    </row>
    <row r="96" spans="3:12">
      <c r="C96" s="39"/>
      <c r="D96" s="208" t="s">
        <v>267</v>
      </c>
      <c r="E96" s="208"/>
      <c r="F96" s="208"/>
      <c r="G96" s="208"/>
      <c r="H96" s="208"/>
      <c r="J96" s="153"/>
      <c r="K96" s="170"/>
    </row>
    <row r="97" spans="3:11">
      <c r="C97" s="39"/>
      <c r="D97" s="117" t="s">
        <v>261</v>
      </c>
      <c r="E97" s="155" t="s">
        <v>262</v>
      </c>
      <c r="F97" s="155" t="s">
        <v>263</v>
      </c>
      <c r="G97" s="155" t="s">
        <v>264</v>
      </c>
      <c r="H97" s="155" t="s">
        <v>265</v>
      </c>
      <c r="J97" s="153"/>
      <c r="K97" s="170"/>
    </row>
    <row r="98" spans="3:11">
      <c r="C98" s="39" t="s">
        <v>19</v>
      </c>
      <c r="D98" s="154">
        <v>5968.6202251246996</v>
      </c>
      <c r="E98" s="3">
        <v>5708.2435471837598</v>
      </c>
      <c r="F98" s="3">
        <f>J89</f>
        <v>5662.2932435774901</v>
      </c>
      <c r="G98" s="3">
        <f>D89</f>
        <v>6090.6777976021704</v>
      </c>
      <c r="H98" s="153">
        <f>F89</f>
        <v>6552.6953336288998</v>
      </c>
      <c r="J98" s="153"/>
      <c r="K98" s="170"/>
    </row>
    <row r="99" spans="3:11">
      <c r="C99" s="39" t="s">
        <v>20</v>
      </c>
      <c r="D99" s="153">
        <v>10080.6173473699</v>
      </c>
      <c r="E99" s="3">
        <v>10659.1345235566</v>
      </c>
      <c r="F99" s="3">
        <f>J90</f>
        <v>10899.8134169145</v>
      </c>
      <c r="G99" s="3">
        <f>D90</f>
        <v>11087.415591073499</v>
      </c>
      <c r="H99" s="153">
        <f>F90</f>
        <v>11655.4266510005</v>
      </c>
      <c r="J99" s="153"/>
      <c r="K99" s="170"/>
    </row>
    <row r="100" spans="3:11">
      <c r="C100" s="39" t="s">
        <v>21</v>
      </c>
      <c r="D100" s="153">
        <v>3942.5420114860308</v>
      </c>
      <c r="E100" s="3">
        <v>3942.5420119604478</v>
      </c>
      <c r="F100" s="3">
        <f>J91</f>
        <v>4250.226306147978</v>
      </c>
      <c r="G100" s="3">
        <f>D91</f>
        <v>4479.9593877017805</v>
      </c>
      <c r="H100" s="153">
        <f>F91</f>
        <v>5041.2800775351807</v>
      </c>
      <c r="J100" s="153"/>
      <c r="K100" s="170"/>
    </row>
    <row r="101" spans="3:11">
      <c r="C101" s="39" t="s">
        <v>23</v>
      </c>
      <c r="D101" s="153">
        <v>114.67965634370937</v>
      </c>
      <c r="E101" s="3">
        <v>143.04942053919441</v>
      </c>
      <c r="F101" s="3">
        <f>J92</f>
        <v>129.09337951098033</v>
      </c>
      <c r="G101" s="3">
        <f>D92</f>
        <v>129.09337951098033</v>
      </c>
      <c r="H101" s="153">
        <f>F92</f>
        <v>151.76604810846149</v>
      </c>
      <c r="J101" s="153"/>
      <c r="K101" s="170"/>
    </row>
    <row r="102" spans="3:11" ht="13.5" thickBot="1">
      <c r="C102" s="152" t="s">
        <v>24</v>
      </c>
      <c r="D102" s="153">
        <v>521.23326876859699</v>
      </c>
      <c r="E102" s="3">
        <v>521.23326876859699</v>
      </c>
      <c r="F102" s="3">
        <f>J93</f>
        <v>521.23326876859699</v>
      </c>
      <c r="G102" s="3">
        <f>D93</f>
        <v>521.23326876859699</v>
      </c>
      <c r="H102" s="153">
        <f>F93</f>
        <v>521.23326876859699</v>
      </c>
    </row>
    <row r="103" spans="3:11">
      <c r="C103" s="152" t="s">
        <v>25</v>
      </c>
      <c r="D103" s="153">
        <f>SUM(D98:D102)</f>
        <v>20627.692509092936</v>
      </c>
      <c r="E103" s="153">
        <f>SUM(E98:E102)</f>
        <v>20974.202772008601</v>
      </c>
      <c r="F103" s="153">
        <f>SUM(F98:F102)</f>
        <v>21462.659614919547</v>
      </c>
      <c r="G103" s="153">
        <f>SUM(G98:G102)</f>
        <v>22308.379424657025</v>
      </c>
      <c r="H103" s="153">
        <f>SUM(H98:H102)</f>
        <v>23922.401379041639</v>
      </c>
      <c r="I103" s="203" t="s">
        <v>275</v>
      </c>
    </row>
    <row r="104" spans="3:11" ht="13.5" thickBot="1">
      <c r="C104" s="197" t="s">
        <v>266</v>
      </c>
      <c r="D104" s="198"/>
      <c r="E104" s="199">
        <f>(E103-D103)/D103</f>
        <v>1.6798304646189515E-2</v>
      </c>
      <c r="F104" s="199">
        <f>(F103-E103)/E103</f>
        <v>2.3288458122604896E-2</v>
      </c>
      <c r="G104" s="199">
        <f>(G103-F103)/F103</f>
        <v>3.9404240896108937E-2</v>
      </c>
      <c r="H104" s="199">
        <f>(H103-G103)/G103</f>
        <v>7.2350479775355914E-2</v>
      </c>
      <c r="I104" s="204">
        <f>AVERAGE(F104:H104)</f>
        <v>4.5014392931356582E-2</v>
      </c>
    </row>
    <row r="105" spans="3:11">
      <c r="C105" s="152"/>
      <c r="D105" s="134"/>
    </row>
    <row r="106" spans="3:11">
      <c r="C106" s="39" t="s">
        <v>51</v>
      </c>
    </row>
    <row r="107" spans="3:11">
      <c r="C107" s="39" t="s">
        <v>52</v>
      </c>
    </row>
    <row r="108" spans="3:11">
      <c r="C108" s="39" t="s">
        <v>53</v>
      </c>
    </row>
    <row r="109" spans="3:11">
      <c r="C109" s="39" t="s">
        <v>54</v>
      </c>
    </row>
    <row r="110" spans="3:11">
      <c r="C110" s="39" t="s">
        <v>55</v>
      </c>
      <c r="K110" s="107"/>
    </row>
    <row r="111" spans="3:11">
      <c r="C111" s="39" t="s">
        <v>56</v>
      </c>
    </row>
    <row r="112" spans="3:11">
      <c r="K112" s="107"/>
    </row>
    <row r="113" spans="3:12">
      <c r="C113" s="87" t="s">
        <v>3</v>
      </c>
    </row>
    <row r="114" spans="3:12" ht="25.5">
      <c r="C114" s="87"/>
      <c r="D114" s="96">
        <v>2019</v>
      </c>
      <c r="E114" s="96">
        <v>2020</v>
      </c>
      <c r="F114" s="96">
        <v>2021</v>
      </c>
      <c r="G114" s="96">
        <v>2022</v>
      </c>
      <c r="H114" s="96">
        <v>2023</v>
      </c>
      <c r="I114" s="96">
        <v>2024</v>
      </c>
      <c r="J114" s="96">
        <v>2025</v>
      </c>
      <c r="K114" s="96">
        <v>2026</v>
      </c>
      <c r="L114" s="105" t="s">
        <v>57</v>
      </c>
    </row>
    <row r="115" spans="3:12">
      <c r="C115" s="39" t="s">
        <v>19</v>
      </c>
      <c r="D115" s="102">
        <v>735.15599999999995</v>
      </c>
      <c r="E115" s="102">
        <v>977.11394700000005</v>
      </c>
      <c r="F115" s="102">
        <v>963.94173799999999</v>
      </c>
      <c r="G115" s="102">
        <v>1206.305147</v>
      </c>
      <c r="H115" s="102">
        <v>1126.225459</v>
      </c>
      <c r="I115" s="102">
        <v>957.69792099999995</v>
      </c>
      <c r="J115" s="102">
        <v>1001.02085</v>
      </c>
      <c r="K115" s="102">
        <f>Existing!I14</f>
        <v>906.90429600000004</v>
      </c>
      <c r="L115" s="98">
        <f>IFERROR((K115-J115)/J115,0)</f>
        <v>-9.4020573097952906E-2</v>
      </c>
    </row>
    <row r="116" spans="3:12">
      <c r="C116" s="39" t="s">
        <v>20</v>
      </c>
      <c r="D116" s="102">
        <v>1002.3010410000001</v>
      </c>
      <c r="E116" s="102">
        <v>929.23981600000002</v>
      </c>
      <c r="F116" s="102">
        <v>1050.1652509999999</v>
      </c>
      <c r="G116" s="102">
        <v>1351.5688299999999</v>
      </c>
      <c r="H116" s="102">
        <v>1347.5303329999999</v>
      </c>
      <c r="I116" s="102">
        <v>1061.8176329999999</v>
      </c>
      <c r="J116" s="102">
        <v>1272.924428</v>
      </c>
      <c r="K116" s="102">
        <f>Existing!I15</f>
        <v>1414.7739489999999</v>
      </c>
      <c r="L116" s="98">
        <f t="shared" ref="L116:L137" si="40">IFERROR((K116-J116)/J116,0)</f>
        <v>0.11143593278579132</v>
      </c>
    </row>
    <row r="117" spans="3:12">
      <c r="C117" s="39" t="s">
        <v>21</v>
      </c>
      <c r="D117" s="102">
        <v>530.41899999999998</v>
      </c>
      <c r="E117" s="102">
        <v>566.25066700000002</v>
      </c>
      <c r="F117" s="102">
        <v>532.18451500000003</v>
      </c>
      <c r="G117" s="102">
        <v>575.13609399999996</v>
      </c>
      <c r="H117" s="102">
        <v>587.72298899999998</v>
      </c>
      <c r="I117" s="102">
        <v>602.609105</v>
      </c>
      <c r="J117" s="102">
        <v>493.16296299999999</v>
      </c>
      <c r="K117" s="102">
        <f>Existing!I16</f>
        <v>599.32600300000001</v>
      </c>
      <c r="L117" s="98">
        <f t="shared" si="40"/>
        <v>0.21526969372191079</v>
      </c>
    </row>
    <row r="118" spans="3:12">
      <c r="C118" s="39" t="s">
        <v>58</v>
      </c>
      <c r="D118" s="102">
        <v>30</v>
      </c>
      <c r="E118" s="102">
        <v>30</v>
      </c>
      <c r="F118" s="102">
        <v>33.197617000000001</v>
      </c>
      <c r="G118" s="102">
        <v>32.200000000000003</v>
      </c>
      <c r="H118" s="102">
        <v>32.200000000000003</v>
      </c>
      <c r="I118" s="102">
        <v>32.200000000000003</v>
      </c>
      <c r="J118" s="102">
        <v>32.200000000000003</v>
      </c>
      <c r="K118" s="102">
        <f>Existing!I17</f>
        <v>32.200000000000003</v>
      </c>
      <c r="L118" s="98">
        <f t="shared" si="40"/>
        <v>0</v>
      </c>
    </row>
    <row r="119" spans="3:12">
      <c r="C119" s="39" t="s">
        <v>59</v>
      </c>
      <c r="D119" s="102">
        <v>1.216936</v>
      </c>
      <c r="E119" s="102">
        <v>1.1651629999999999</v>
      </c>
      <c r="F119" s="102">
        <v>1.197881</v>
      </c>
      <c r="G119" s="102">
        <v>1.230075</v>
      </c>
      <c r="H119" s="102">
        <v>1.230075</v>
      </c>
      <c r="I119" s="102">
        <v>1.385769</v>
      </c>
      <c r="J119" s="102">
        <v>1.30576</v>
      </c>
      <c r="K119" s="102">
        <f>Existing!I18</f>
        <v>1.066676</v>
      </c>
      <c r="L119" s="98">
        <f t="shared" si="40"/>
        <v>-0.183099497610587</v>
      </c>
    </row>
    <row r="120" spans="3:12" ht="12.95" customHeight="1">
      <c r="C120" s="39" t="s">
        <v>60</v>
      </c>
      <c r="D120" s="102">
        <v>0.90261899999999995</v>
      </c>
      <c r="E120" s="102">
        <v>0.82572699999999999</v>
      </c>
      <c r="F120" s="102">
        <v>0.81892699999999996</v>
      </c>
      <c r="G120" s="102">
        <v>0.79882399999999998</v>
      </c>
      <c r="H120" s="102">
        <v>0.85257300000000003</v>
      </c>
      <c r="I120" s="102">
        <v>0.97141900000000003</v>
      </c>
      <c r="J120" s="102">
        <v>0.90983999999999998</v>
      </c>
      <c r="K120" s="102">
        <f>Existing!I19</f>
        <v>0.72951100000000002</v>
      </c>
      <c r="L120" s="98">
        <f t="shared" si="40"/>
        <v>-0.19819858436648197</v>
      </c>
    </row>
    <row r="121" spans="3:12">
      <c r="C121" s="39" t="s">
        <v>61</v>
      </c>
      <c r="D121" s="102">
        <v>15.168702</v>
      </c>
      <c r="E121" s="102">
        <v>16.138549999999999</v>
      </c>
      <c r="F121" s="102">
        <v>16.138549999999999</v>
      </c>
      <c r="G121" s="102">
        <v>16.138549999999999</v>
      </c>
      <c r="H121" s="102">
        <v>16.138549999999999</v>
      </c>
      <c r="I121" s="102">
        <v>16.138549999999999</v>
      </c>
      <c r="J121" s="102">
        <v>16.138549999999999</v>
      </c>
      <c r="K121" s="102">
        <f>Existing!I20</f>
        <v>16.138549999999999</v>
      </c>
      <c r="L121" s="98">
        <f t="shared" si="40"/>
        <v>0</v>
      </c>
    </row>
    <row r="122" spans="3:12">
      <c r="C122" s="39" t="s">
        <v>62</v>
      </c>
      <c r="D122" s="102">
        <v>34.067869999999999</v>
      </c>
      <c r="E122" s="102">
        <v>34.912491000000003</v>
      </c>
      <c r="F122" s="102">
        <v>32.656489000000001</v>
      </c>
      <c r="G122" s="102">
        <v>29.260726999999999</v>
      </c>
      <c r="H122" s="102">
        <v>32.696627999999997</v>
      </c>
      <c r="I122" s="102">
        <v>41.041952000000002</v>
      </c>
      <c r="J122" s="102">
        <v>37.147399</v>
      </c>
      <c r="K122" s="102">
        <f>Existing!I21</f>
        <v>25.165196999999999</v>
      </c>
      <c r="L122" s="98">
        <f t="shared" si="40"/>
        <v>-0.32255830347637532</v>
      </c>
    </row>
    <row r="123" spans="3:12">
      <c r="C123" s="39" t="s">
        <v>63</v>
      </c>
      <c r="D123" s="102">
        <v>2.915648</v>
      </c>
      <c r="E123" s="102">
        <v>3.130395</v>
      </c>
      <c r="F123" s="102">
        <v>1.973581</v>
      </c>
      <c r="G123" s="102">
        <v>3.2495039999999999</v>
      </c>
      <c r="H123" s="102">
        <v>0</v>
      </c>
      <c r="I123" s="102">
        <v>0</v>
      </c>
      <c r="J123" s="102">
        <v>0</v>
      </c>
      <c r="K123" s="102">
        <f>Existing!I22</f>
        <v>0</v>
      </c>
      <c r="L123" s="98">
        <f t="shared" si="40"/>
        <v>0</v>
      </c>
    </row>
    <row r="124" spans="3:12">
      <c r="C124" s="39" t="s">
        <v>23</v>
      </c>
      <c r="D124" s="102">
        <v>25.571090000000002</v>
      </c>
      <c r="E124" s="102">
        <v>25.571090000000002</v>
      </c>
      <c r="F124" s="102">
        <v>21.724074999999999</v>
      </c>
      <c r="G124" s="102">
        <v>20.5</v>
      </c>
      <c r="H124" s="102">
        <v>20.5</v>
      </c>
      <c r="I124" s="102">
        <v>18.5</v>
      </c>
      <c r="J124" s="102">
        <v>18.5</v>
      </c>
      <c r="K124" s="102">
        <f>Existing!I23</f>
        <v>24.788905</v>
      </c>
      <c r="L124" s="98">
        <f t="shared" si="40"/>
        <v>0.33994081081081079</v>
      </c>
    </row>
    <row r="125" spans="3:12">
      <c r="C125" s="39" t="s">
        <v>64</v>
      </c>
      <c r="D125" s="102">
        <v>3.33</v>
      </c>
      <c r="E125" s="102">
        <v>3.33</v>
      </c>
      <c r="F125" s="102">
        <v>3.33</v>
      </c>
      <c r="G125" s="102">
        <v>2.95</v>
      </c>
      <c r="H125" s="102">
        <v>2.95</v>
      </c>
      <c r="I125" s="102">
        <v>2.95</v>
      </c>
      <c r="J125" s="102">
        <v>2.95</v>
      </c>
      <c r="K125" s="102">
        <f>Existing!I24</f>
        <v>2.95</v>
      </c>
      <c r="L125" s="98">
        <f t="shared" si="40"/>
        <v>0</v>
      </c>
    </row>
    <row r="126" spans="3:12">
      <c r="C126" s="39" t="s">
        <v>24</v>
      </c>
      <c r="D126" s="102">
        <v>124.3931</v>
      </c>
      <c r="E126" s="102">
        <v>124.3931</v>
      </c>
      <c r="F126" s="102">
        <v>125.41500000000001</v>
      </c>
      <c r="G126" s="102">
        <v>125.41500000000001</v>
      </c>
      <c r="H126" s="102">
        <v>125.41500000000001</v>
      </c>
      <c r="I126" s="102">
        <v>125.41500000000001</v>
      </c>
      <c r="J126" s="102">
        <v>125.41500000000001</v>
      </c>
      <c r="K126" s="102">
        <f>Existing!I25</f>
        <v>125.41500000000001</v>
      </c>
      <c r="L126" s="98">
        <f t="shared" si="40"/>
        <v>0</v>
      </c>
    </row>
    <row r="127" spans="3:12">
      <c r="C127" s="39" t="s">
        <v>65</v>
      </c>
      <c r="D127" s="102">
        <v>13.570003</v>
      </c>
      <c r="E127" s="102">
        <v>14.286270999999999</v>
      </c>
      <c r="F127" s="102">
        <v>16.390910999999999</v>
      </c>
      <c r="G127" s="102">
        <v>15.910743</v>
      </c>
      <c r="H127" s="102">
        <v>15.018649</v>
      </c>
      <c r="I127" s="102">
        <v>14.965064999999999</v>
      </c>
      <c r="J127" s="102">
        <v>14.918426</v>
      </c>
      <c r="K127" s="102">
        <f>Existing!I26</f>
        <v>15.352924</v>
      </c>
      <c r="L127" s="98">
        <f t="shared" si="40"/>
        <v>2.9124922428143532E-2</v>
      </c>
    </row>
    <row r="128" spans="3:12">
      <c r="C128" s="39" t="s">
        <v>66</v>
      </c>
      <c r="D128" s="102">
        <v>1.493716</v>
      </c>
      <c r="E128" s="102">
        <v>1.209989</v>
      </c>
      <c r="F128" s="102">
        <v>1.214661</v>
      </c>
      <c r="G128" s="102">
        <v>1.2520469999999999</v>
      </c>
      <c r="H128" s="102">
        <v>1.2520469999999999</v>
      </c>
      <c r="I128" s="102">
        <v>1.4270130000000001</v>
      </c>
      <c r="J128" s="102">
        <v>1.3598680000000001</v>
      </c>
      <c r="K128" s="102">
        <f>Existing!I27</f>
        <v>1.1796180000000001</v>
      </c>
      <c r="L128" s="98">
        <f t="shared" si="40"/>
        <v>-0.13254962981701165</v>
      </c>
    </row>
    <row r="129" spans="3:13">
      <c r="C129" s="39" t="s">
        <v>67</v>
      </c>
      <c r="D129" s="102">
        <v>0</v>
      </c>
      <c r="E129" s="102">
        <v>0</v>
      </c>
      <c r="F129" s="102">
        <v>0</v>
      </c>
      <c r="G129" s="102">
        <v>37.638002999999998</v>
      </c>
      <c r="H129" s="102">
        <v>34.407724999999999</v>
      </c>
      <c r="I129" s="102">
        <v>34.407724999999999</v>
      </c>
      <c r="J129" s="102">
        <v>96.121556999999996</v>
      </c>
      <c r="K129" s="102">
        <f>Existing!I28</f>
        <v>96.121556999999996</v>
      </c>
      <c r="L129" s="98">
        <f t="shared" si="40"/>
        <v>0</v>
      </c>
      <c r="M129" s="107"/>
    </row>
    <row r="130" spans="3:13">
      <c r="C130" s="39" t="s">
        <v>68</v>
      </c>
      <c r="D130" s="102">
        <v>0</v>
      </c>
      <c r="E130" s="102">
        <v>0</v>
      </c>
      <c r="F130" s="102">
        <v>0</v>
      </c>
      <c r="G130" s="102">
        <v>2.083758</v>
      </c>
      <c r="H130" s="102">
        <v>2.1317659999999998</v>
      </c>
      <c r="I130" s="102">
        <v>8.9292999999999997E-2</v>
      </c>
      <c r="J130" s="102">
        <v>0</v>
      </c>
      <c r="K130" s="102">
        <f>Existing!I29</f>
        <v>0</v>
      </c>
      <c r="L130" s="98">
        <f t="shared" si="40"/>
        <v>0</v>
      </c>
    </row>
    <row r="131" spans="3:13">
      <c r="C131" s="39" t="s">
        <v>69</v>
      </c>
      <c r="D131" s="102">
        <v>0</v>
      </c>
      <c r="E131" s="102">
        <v>0</v>
      </c>
      <c r="F131" s="102">
        <v>0</v>
      </c>
      <c r="G131" s="102">
        <v>4.092079</v>
      </c>
      <c r="H131" s="102">
        <v>3.9660090000000001</v>
      </c>
      <c r="I131" s="102">
        <v>4.5392190000000001</v>
      </c>
      <c r="J131" s="102">
        <v>4.4702469999999996</v>
      </c>
      <c r="K131" s="102">
        <f>Existing!I30</f>
        <v>4.401402</v>
      </c>
      <c r="L131" s="98">
        <f t="shared" si="40"/>
        <v>-1.540071499404834E-2</v>
      </c>
    </row>
    <row r="132" spans="3:13">
      <c r="C132" s="39" t="s">
        <v>70</v>
      </c>
      <c r="D132" s="102">
        <v>0</v>
      </c>
      <c r="E132" s="102">
        <v>0</v>
      </c>
      <c r="F132" s="102">
        <v>0</v>
      </c>
      <c r="G132" s="102">
        <v>11.948342</v>
      </c>
      <c r="H132" s="102">
        <v>20.720421000000002</v>
      </c>
      <c r="I132" s="102">
        <v>27.444161000000001</v>
      </c>
      <c r="J132" s="102">
        <v>20.822975</v>
      </c>
      <c r="K132" s="102">
        <f>Existing!I31</f>
        <v>20.822975</v>
      </c>
      <c r="L132" s="98">
        <f t="shared" si="40"/>
        <v>0</v>
      </c>
    </row>
    <row r="133" spans="3:13">
      <c r="C133" s="39" t="s">
        <v>71</v>
      </c>
      <c r="D133" s="102">
        <v>0</v>
      </c>
      <c r="E133" s="102">
        <v>0</v>
      </c>
      <c r="F133" s="102">
        <v>0</v>
      </c>
      <c r="G133" s="102">
        <v>24.747392000000001</v>
      </c>
      <c r="H133" s="102">
        <v>24.711631000000001</v>
      </c>
      <c r="I133" s="102">
        <v>23.751998</v>
      </c>
      <c r="J133" s="102">
        <v>22.105352</v>
      </c>
      <c r="K133" s="102">
        <f>Existing!I32</f>
        <v>21.461812999999999</v>
      </c>
      <c r="L133" s="98">
        <f t="shared" si="40"/>
        <v>-2.9112361567461154E-2</v>
      </c>
    </row>
    <row r="134" spans="3:13">
      <c r="C134" s="39" t="s">
        <v>72</v>
      </c>
      <c r="D134" s="102">
        <v>0</v>
      </c>
      <c r="E134" s="102">
        <v>0</v>
      </c>
      <c r="F134" s="102">
        <v>0</v>
      </c>
      <c r="G134" s="102">
        <v>38.054032999999997</v>
      </c>
      <c r="H134" s="102">
        <v>49.826448999999997</v>
      </c>
      <c r="I134" s="102">
        <v>45.850588999999999</v>
      </c>
      <c r="J134" s="102">
        <v>45.850588999999999</v>
      </c>
      <c r="K134" s="102">
        <f>Existing!I33</f>
        <v>45.850588999999999</v>
      </c>
      <c r="L134" s="98">
        <f t="shared" si="40"/>
        <v>0</v>
      </c>
    </row>
    <row r="135" spans="3:13">
      <c r="C135" s="39" t="s">
        <v>73</v>
      </c>
      <c r="D135" s="102">
        <v>19.869136000000001</v>
      </c>
      <c r="E135" s="102">
        <v>0</v>
      </c>
      <c r="F135" s="102">
        <v>0</v>
      </c>
      <c r="G135" s="102">
        <v>0</v>
      </c>
      <c r="H135" s="102">
        <v>0</v>
      </c>
      <c r="I135" s="102">
        <v>0</v>
      </c>
      <c r="J135" s="102">
        <v>0</v>
      </c>
      <c r="K135" s="102">
        <f>Existing!I34</f>
        <v>0</v>
      </c>
      <c r="L135" s="98">
        <f t="shared" si="40"/>
        <v>0</v>
      </c>
    </row>
    <row r="136" spans="3:13">
      <c r="C136" s="39" t="s">
        <v>74</v>
      </c>
      <c r="D136" s="102"/>
      <c r="E136" s="102"/>
      <c r="F136" s="102"/>
      <c r="G136" s="102"/>
      <c r="H136" s="102"/>
      <c r="I136" s="102"/>
      <c r="J136" s="102">
        <v>83.370654999999999</v>
      </c>
      <c r="K136" s="102">
        <f>Existing!I35</f>
        <v>83.370654999999999</v>
      </c>
      <c r="L136" s="98">
        <f t="shared" si="40"/>
        <v>0</v>
      </c>
    </row>
    <row r="137" spans="3:13">
      <c r="C137" s="39" t="s">
        <v>75</v>
      </c>
      <c r="D137" s="102"/>
      <c r="E137" s="102"/>
      <c r="F137" s="102"/>
      <c r="G137" s="102"/>
      <c r="H137" s="102"/>
      <c r="I137" s="102"/>
      <c r="J137" s="102">
        <v>5.3876189999999999</v>
      </c>
      <c r="K137" s="102">
        <f>Existing!I36</f>
        <v>5.0869200000000001</v>
      </c>
      <c r="L137" s="98">
        <f t="shared" si="40"/>
        <v>-5.5812966729829973E-2</v>
      </c>
    </row>
    <row r="138" spans="3:13">
      <c r="C138" s="39" t="s">
        <v>76</v>
      </c>
      <c r="D138" s="102"/>
      <c r="E138" s="102"/>
      <c r="F138" s="102"/>
      <c r="G138" s="102"/>
      <c r="H138" s="102"/>
      <c r="I138" s="102"/>
      <c r="J138" s="102"/>
      <c r="K138" s="102">
        <f>Existing!I37</f>
        <v>26.261655000000001</v>
      </c>
      <c r="L138" s="98">
        <f>IFERROR((K138-J138)/J138,0)</f>
        <v>0</v>
      </c>
    </row>
    <row r="139" spans="3:13">
      <c r="C139" s="39" t="s">
        <v>77</v>
      </c>
      <c r="D139" s="106">
        <f>SUM(D115:D138)</f>
        <v>2540.3748609999989</v>
      </c>
      <c r="E139" s="106">
        <f t="shared" ref="E139:K139" si="41">SUM(E115:E138)</f>
        <v>2727.5672060000006</v>
      </c>
      <c r="F139" s="106">
        <f t="shared" si="41"/>
        <v>2800.3491959999997</v>
      </c>
      <c r="G139" s="106">
        <f t="shared" si="41"/>
        <v>3500.4791479999999</v>
      </c>
      <c r="H139" s="106">
        <f t="shared" si="41"/>
        <v>3445.4963040000002</v>
      </c>
      <c r="I139" s="106">
        <f t="shared" si="41"/>
        <v>3013.2024119999996</v>
      </c>
      <c r="J139" s="106">
        <f t="shared" si="41"/>
        <v>3296.0820780000004</v>
      </c>
      <c r="K139" s="106">
        <f t="shared" si="41"/>
        <v>3469.3681949999996</v>
      </c>
      <c r="L139" s="100">
        <f>IFERROR((K139-J139)/J139,0)</f>
        <v>5.2573362221958353E-2</v>
      </c>
    </row>
    <row r="140" spans="3:13">
      <c r="D140" s="98"/>
      <c r="E140" s="206"/>
      <c r="F140" s="201"/>
      <c r="G140" s="201"/>
      <c r="H140" s="201"/>
      <c r="I140" s="201"/>
      <c r="J140" s="201"/>
      <c r="K140" s="201"/>
      <c r="L140" s="201"/>
    </row>
    <row r="141" spans="3:13">
      <c r="E141" s="207"/>
      <c r="H141" s="107"/>
      <c r="I141" s="107"/>
      <c r="K141" s="87"/>
      <c r="L141" s="202"/>
    </row>
    <row r="142" spans="3:13">
      <c r="C142" s="87" t="s">
        <v>78</v>
      </c>
      <c r="H142" s="107"/>
      <c r="I142" s="107"/>
    </row>
    <row r="143" spans="3:13" ht="25.5">
      <c r="C143" s="87"/>
      <c r="D143" s="96">
        <v>2019</v>
      </c>
      <c r="E143" s="96">
        <v>2020</v>
      </c>
      <c r="F143" s="96">
        <v>2021</v>
      </c>
      <c r="G143" s="96">
        <v>2022</v>
      </c>
      <c r="H143" s="96">
        <v>2023</v>
      </c>
      <c r="I143" s="96">
        <v>2024</v>
      </c>
      <c r="J143" s="96">
        <v>2025</v>
      </c>
      <c r="K143" s="96">
        <v>2026</v>
      </c>
      <c r="L143" s="105" t="s">
        <v>57</v>
      </c>
    </row>
    <row r="144" spans="3:13">
      <c r="C144" s="39" t="s">
        <v>19</v>
      </c>
      <c r="D144" s="102">
        <v>-172.74053900000001</v>
      </c>
      <c r="E144" s="102">
        <v>-183.646502</v>
      </c>
      <c r="F144" s="102">
        <v>-113.75045299999999</v>
      </c>
      <c r="G144" s="102">
        <v>-103.68849299999999</v>
      </c>
      <c r="H144" s="102">
        <v>-254.058526</v>
      </c>
      <c r="I144" s="102">
        <v>-286.21194400000002</v>
      </c>
      <c r="J144" s="102">
        <v>-180.55356399999999</v>
      </c>
      <c r="K144" s="102">
        <f>Existing!I41</f>
        <v>-72.266227999999998</v>
      </c>
      <c r="L144" s="98">
        <f>IFERROR((K144-J144)/J144,0)</f>
        <v>-0.59975186089375676</v>
      </c>
    </row>
    <row r="145" spans="3:12">
      <c r="C145" s="39" t="s">
        <v>20</v>
      </c>
      <c r="D145" s="102">
        <v>-72.644844000000006</v>
      </c>
      <c r="E145" s="102">
        <v>-61.021515999999998</v>
      </c>
      <c r="F145" s="102">
        <v>-90.700417000000002</v>
      </c>
      <c r="G145" s="102">
        <v>-110.802984</v>
      </c>
      <c r="H145" s="102">
        <v>-110.802984</v>
      </c>
      <c r="I145" s="102">
        <v>-279.910124</v>
      </c>
      <c r="J145" s="102">
        <v>-211.54736700000001</v>
      </c>
      <c r="K145" s="102">
        <f>Existing!I42</f>
        <v>-170.89738800000001</v>
      </c>
      <c r="L145" s="98">
        <f t="shared" ref="L145:L167" si="42">IFERROR((K145-J145)/J145,0)</f>
        <v>-0.19215544762606288</v>
      </c>
    </row>
    <row r="146" spans="3:12">
      <c r="C146" s="39" t="s">
        <v>21</v>
      </c>
      <c r="D146" s="102">
        <v>-6.5538210000000001</v>
      </c>
      <c r="E146" s="102">
        <v>-19.022459000000001</v>
      </c>
      <c r="F146" s="102">
        <v>-19.022459000000001</v>
      </c>
      <c r="G146" s="102">
        <v>-22.488313000000002</v>
      </c>
      <c r="H146" s="102">
        <v>-23.535944000000001</v>
      </c>
      <c r="I146" s="102">
        <v>-42.345438999999999</v>
      </c>
      <c r="J146" s="102">
        <v>-50.218995999999997</v>
      </c>
      <c r="K146" s="102">
        <f>Existing!I43</f>
        <v>-39.987951000000002</v>
      </c>
      <c r="L146" s="98">
        <f t="shared" si="42"/>
        <v>-0.20372858509556813</v>
      </c>
    </row>
    <row r="147" spans="3:12">
      <c r="C147" s="39" t="s">
        <v>58</v>
      </c>
      <c r="D147" s="102">
        <v>0.169629</v>
      </c>
      <c r="E147" s="102">
        <v>2.0587999999999999E-2</v>
      </c>
      <c r="F147" s="102">
        <v>-0.190327</v>
      </c>
      <c r="G147" s="102">
        <v>-0.31633</v>
      </c>
      <c r="H147" s="102">
        <v>-0.59112799999999999</v>
      </c>
      <c r="I147" s="102">
        <v>-0.27293899999999999</v>
      </c>
      <c r="J147" s="102">
        <v>-0.33051700000000001</v>
      </c>
      <c r="K147" s="102">
        <f>Existing!I44</f>
        <v>-0.81558799999999998</v>
      </c>
      <c r="L147" s="98">
        <f t="shared" si="42"/>
        <v>1.4676128610631223</v>
      </c>
    </row>
    <row r="148" spans="3:12">
      <c r="C148" s="39" t="s">
        <v>59</v>
      </c>
      <c r="D148" s="102">
        <v>-5.3940000000000004E-3</v>
      </c>
      <c r="E148" s="102">
        <v>6.1780000000000003E-3</v>
      </c>
      <c r="F148" s="102">
        <v>-1.281E-3</v>
      </c>
      <c r="G148" s="102">
        <v>-9.8180000000000003E-3</v>
      </c>
      <c r="H148" s="102">
        <v>-1.1993999999999999E-2</v>
      </c>
      <c r="I148" s="102">
        <v>-5.1590000000000004E-3</v>
      </c>
      <c r="J148" s="102">
        <v>-4.4279999999999996E-3</v>
      </c>
      <c r="K148" s="102">
        <f>Existing!I45</f>
        <v>-5.0419999999999996E-3</v>
      </c>
      <c r="L148" s="98">
        <f t="shared" si="42"/>
        <v>0.13866305329719963</v>
      </c>
    </row>
    <row r="149" spans="3:12">
      <c r="C149" s="39" t="s">
        <v>60</v>
      </c>
      <c r="D149" s="102">
        <v>-2.6280000000000001E-3</v>
      </c>
      <c r="E149" s="102">
        <v>-1.245E-3</v>
      </c>
      <c r="F149" s="102">
        <v>-6.1910000000000003E-3</v>
      </c>
      <c r="G149" s="102">
        <v>-1.5678000000000001E-2</v>
      </c>
      <c r="H149" s="102">
        <v>-1.9883999999999999E-2</v>
      </c>
      <c r="I149" s="102">
        <v>-1.8251E-2</v>
      </c>
      <c r="J149" s="102">
        <v>-3.295E-2</v>
      </c>
      <c r="K149" s="102">
        <f>Existing!I46</f>
        <v>-3.8323000000000003E-2</v>
      </c>
      <c r="L149" s="98">
        <f t="shared" si="42"/>
        <v>0.16306525037936276</v>
      </c>
    </row>
    <row r="150" spans="3:12">
      <c r="C150" s="39" t="s">
        <v>61</v>
      </c>
      <c r="D150" s="102">
        <v>-6.1283999999999998E-2</v>
      </c>
      <c r="E150" s="102">
        <v>5.0989E-2</v>
      </c>
      <c r="F150" s="102">
        <v>-0.105611</v>
      </c>
      <c r="G150" s="102">
        <v>-0.18110299999999999</v>
      </c>
      <c r="H150" s="102">
        <v>-0.18110299999999999</v>
      </c>
      <c r="I150" s="102">
        <v>-0.26880199999999999</v>
      </c>
      <c r="J150" s="102">
        <v>-0.36915999999999999</v>
      </c>
      <c r="K150" s="102">
        <f>Existing!I47</f>
        <v>-0.73500399999999999</v>
      </c>
      <c r="L150" s="98">
        <f t="shared" si="42"/>
        <v>0.99101744501029365</v>
      </c>
    </row>
    <row r="151" spans="3:12">
      <c r="C151" s="39" t="s">
        <v>62</v>
      </c>
      <c r="D151" s="102">
        <v>-0.12330199999999999</v>
      </c>
      <c r="E151" s="102">
        <v>4.9824E-2</v>
      </c>
      <c r="F151" s="102">
        <v>-0.11434900000000001</v>
      </c>
      <c r="G151" s="102">
        <v>-0.194299</v>
      </c>
      <c r="H151" s="102">
        <v>-0.460567</v>
      </c>
      <c r="I151" s="102">
        <v>-0.39183400000000002</v>
      </c>
      <c r="J151" s="102">
        <v>-0.35056500000000002</v>
      </c>
      <c r="K151" s="102">
        <f>Existing!I48</f>
        <v>-0.89393100000000003</v>
      </c>
      <c r="L151" s="98">
        <f t="shared" si="42"/>
        <v>1.5499721877540542</v>
      </c>
    </row>
    <row r="152" spans="3:12">
      <c r="C152" s="39" t="s">
        <v>63</v>
      </c>
      <c r="D152" s="102">
        <v>-3.8427000000000003E-2</v>
      </c>
      <c r="E152" s="102">
        <v>8.6339999999999993E-3</v>
      </c>
      <c r="F152" s="102">
        <v>-2.4971E-2</v>
      </c>
      <c r="G152" s="102">
        <v>-3.5958999999999998E-2</v>
      </c>
      <c r="H152" s="102">
        <v>0</v>
      </c>
      <c r="I152" s="102">
        <v>0</v>
      </c>
      <c r="J152" s="102">
        <v>0</v>
      </c>
      <c r="K152" s="102">
        <f>Existing!I49</f>
        <v>0</v>
      </c>
      <c r="L152" s="98">
        <f t="shared" si="42"/>
        <v>0</v>
      </c>
    </row>
    <row r="153" spans="3:12">
      <c r="C153" s="39" t="s">
        <v>23</v>
      </c>
      <c r="D153" s="102">
        <v>-0.42818899999999999</v>
      </c>
      <c r="E153" s="102">
        <v>0.50053499999999995</v>
      </c>
      <c r="F153" s="102">
        <v>0.50053499999999995</v>
      </c>
      <c r="G153" s="102">
        <v>-4.9264000000000002E-2</v>
      </c>
      <c r="H153" s="102">
        <v>7.4595999999999996E-2</v>
      </c>
      <c r="I153" s="102">
        <v>0.35550100000000001</v>
      </c>
      <c r="J153" s="102">
        <v>0.79442800000000002</v>
      </c>
      <c r="K153" s="102">
        <f>Existing!I50</f>
        <v>1.661538</v>
      </c>
      <c r="L153" s="98">
        <f t="shared" si="42"/>
        <v>1.0914897259411802</v>
      </c>
    </row>
    <row r="154" spans="3:12">
      <c r="C154" s="39" t="s">
        <v>64</v>
      </c>
      <c r="D154" s="102">
        <v>-5.9103000000000003E-2</v>
      </c>
      <c r="E154" s="102">
        <v>6.1289000000000003E-2</v>
      </c>
      <c r="F154" s="102">
        <v>6.1289000000000003E-2</v>
      </c>
      <c r="G154" s="102">
        <v>-0.10866199999999999</v>
      </c>
      <c r="H154" s="102">
        <v>-0.10866199999999999</v>
      </c>
      <c r="I154" s="102">
        <v>3.0594E-2</v>
      </c>
      <c r="J154" s="102">
        <v>9.6110000000000001E-2</v>
      </c>
      <c r="K154" s="102">
        <f>Existing!I51</f>
        <v>9.8562999999999998E-2</v>
      </c>
      <c r="L154" s="98">
        <f t="shared" si="42"/>
        <v>2.5522838414316896E-2</v>
      </c>
    </row>
    <row r="155" spans="3:12">
      <c r="C155" s="39" t="s">
        <v>24</v>
      </c>
      <c r="D155" s="102">
        <v>0.32583800000000002</v>
      </c>
      <c r="E155" s="102">
        <v>-1.9974099999999999</v>
      </c>
      <c r="F155" s="102">
        <v>1.5365200000000001</v>
      </c>
      <c r="G155" s="102">
        <v>6.3512050000000002</v>
      </c>
      <c r="H155" s="102">
        <v>-6.2815529999999997</v>
      </c>
      <c r="I155" s="102">
        <v>-7.4965840000000004</v>
      </c>
      <c r="J155" s="102">
        <v>3.8695210000000002</v>
      </c>
      <c r="K155" s="102">
        <f>Existing!I52</f>
        <v>8.7045440000000003</v>
      </c>
      <c r="L155" s="98">
        <f t="shared" si="42"/>
        <v>1.249514604003958</v>
      </c>
    </row>
    <row r="156" spans="3:12">
      <c r="C156" s="39" t="s">
        <v>65</v>
      </c>
      <c r="D156" s="102">
        <v>-0.12368999999999999</v>
      </c>
      <c r="E156" s="102">
        <v>6.5286999999999998E-2</v>
      </c>
      <c r="F156" s="102">
        <v>0.40156700000000001</v>
      </c>
      <c r="G156" s="102">
        <v>-0.479458</v>
      </c>
      <c r="H156" s="102">
        <v>-0.73385400000000001</v>
      </c>
      <c r="I156" s="102">
        <v>3.7619E-2</v>
      </c>
      <c r="J156" s="102">
        <v>0.838086</v>
      </c>
      <c r="K156" s="102">
        <f>Existing!I53</f>
        <v>0.82453699999999996</v>
      </c>
      <c r="L156" s="98">
        <f t="shared" si="42"/>
        <v>-1.6166598654553391E-2</v>
      </c>
    </row>
    <row r="157" spans="3:12">
      <c r="C157" s="39" t="s">
        <v>66</v>
      </c>
      <c r="D157" s="102">
        <v>-1.7696E-2</v>
      </c>
      <c r="E157" s="102">
        <v>6.3969999999999999E-3</v>
      </c>
      <c r="F157" s="102">
        <v>-3.9789999999999999E-3</v>
      </c>
      <c r="G157" s="102">
        <v>-2.0563999999999999E-2</v>
      </c>
      <c r="H157" s="102">
        <v>-2.0563999999999999E-2</v>
      </c>
      <c r="I157" s="102">
        <v>-2.1655000000000001E-2</v>
      </c>
      <c r="J157" s="102">
        <v>-4.3274E-2</v>
      </c>
      <c r="K157" s="102">
        <f>Existing!I54</f>
        <v>-4.8842999999999998E-2</v>
      </c>
      <c r="L157" s="98">
        <f t="shared" si="42"/>
        <v>0.12869159310440442</v>
      </c>
    </row>
    <row r="158" spans="3:12">
      <c r="C158" s="39" t="s">
        <v>67</v>
      </c>
      <c r="D158" s="102">
        <v>0</v>
      </c>
      <c r="E158" s="102">
        <v>0</v>
      </c>
      <c r="F158" s="102">
        <v>0</v>
      </c>
      <c r="G158" s="102">
        <v>-2.9920939999999998</v>
      </c>
      <c r="H158" s="102">
        <v>-7.8155700000000001</v>
      </c>
      <c r="I158" s="102">
        <v>-15.232447000000001</v>
      </c>
      <c r="J158" s="102">
        <v>0.61499099999999995</v>
      </c>
      <c r="K158" s="102">
        <f>Existing!I55</f>
        <v>0.61499099999999995</v>
      </c>
      <c r="L158" s="98">
        <f t="shared" si="42"/>
        <v>0</v>
      </c>
    </row>
    <row r="159" spans="3:12">
      <c r="C159" s="39" t="s">
        <v>68</v>
      </c>
      <c r="D159" s="102">
        <v>0</v>
      </c>
      <c r="E159" s="102">
        <v>0</v>
      </c>
      <c r="F159" s="102">
        <v>0</v>
      </c>
      <c r="G159" s="102">
        <v>-0.68082200000000004</v>
      </c>
      <c r="H159" s="102">
        <v>3.3856999999999998E-2</v>
      </c>
      <c r="I159" s="102">
        <v>0.228209</v>
      </c>
      <c r="J159" s="102">
        <v>0</v>
      </c>
      <c r="K159" s="102">
        <f>Existing!I56</f>
        <v>0</v>
      </c>
      <c r="L159" s="98">
        <f t="shared" si="42"/>
        <v>0</v>
      </c>
    </row>
    <row r="160" spans="3:12">
      <c r="C160" s="39" t="s">
        <v>69</v>
      </c>
      <c r="D160" s="102">
        <v>0</v>
      </c>
      <c r="E160" s="102">
        <v>0</v>
      </c>
      <c r="F160" s="102">
        <v>0</v>
      </c>
      <c r="G160" s="102">
        <v>-0.15104799999999999</v>
      </c>
      <c r="H160" s="102">
        <v>-0.22139800000000001</v>
      </c>
      <c r="I160" s="102">
        <v>1.5051E-2</v>
      </c>
      <c r="J160" s="102">
        <v>0.24238199999999999</v>
      </c>
      <c r="K160" s="102">
        <f>Existing!I57</f>
        <v>0.203374</v>
      </c>
      <c r="L160" s="98">
        <f t="shared" si="42"/>
        <v>-0.1609360431055111</v>
      </c>
    </row>
    <row r="161" spans="3:12">
      <c r="C161" s="39" t="s">
        <v>70</v>
      </c>
      <c r="D161" s="102">
        <v>0</v>
      </c>
      <c r="E161" s="102">
        <v>0</v>
      </c>
      <c r="F161" s="102">
        <v>0</v>
      </c>
      <c r="G161" s="102">
        <v>-0.57553500000000002</v>
      </c>
      <c r="H161" s="102">
        <v>-0.105126</v>
      </c>
      <c r="I161" s="102">
        <v>-0.89408900000000002</v>
      </c>
      <c r="J161" s="102">
        <v>5.0895590000000004</v>
      </c>
      <c r="K161" s="102">
        <f>Existing!I58</f>
        <v>5.0895590000000004</v>
      </c>
      <c r="L161" s="98">
        <f t="shared" si="42"/>
        <v>0</v>
      </c>
    </row>
    <row r="162" spans="3:12">
      <c r="C162" s="39" t="s">
        <v>71</v>
      </c>
      <c r="D162" s="102">
        <v>0</v>
      </c>
      <c r="E162" s="102">
        <v>0</v>
      </c>
      <c r="F162" s="102">
        <v>0</v>
      </c>
      <c r="G162" s="102">
        <v>-0.91001900000000002</v>
      </c>
      <c r="H162" s="102">
        <v>-0.838279</v>
      </c>
      <c r="I162" s="102">
        <v>0.30984600000000001</v>
      </c>
      <c r="J162" s="102">
        <v>1.3590100000000001</v>
      </c>
      <c r="K162" s="102">
        <f>Existing!I59</f>
        <v>1.04183</v>
      </c>
      <c r="L162" s="98">
        <f t="shared" si="42"/>
        <v>-0.2333904827779045</v>
      </c>
    </row>
    <row r="163" spans="3:12">
      <c r="C163" s="39" t="s">
        <v>72</v>
      </c>
      <c r="D163" s="102">
        <v>0</v>
      </c>
      <c r="E163" s="102">
        <v>0</v>
      </c>
      <c r="F163" s="102">
        <v>0</v>
      </c>
      <c r="G163" s="102">
        <v>0</v>
      </c>
      <c r="H163" s="102">
        <v>-1.1511819999999999</v>
      </c>
      <c r="I163" s="102">
        <v>2.2080099999999998</v>
      </c>
      <c r="J163" s="102">
        <v>2.2080099999999998</v>
      </c>
      <c r="K163" s="102">
        <f>Existing!I60</f>
        <v>2.2080099999999998</v>
      </c>
      <c r="L163" s="98">
        <f t="shared" si="42"/>
        <v>0</v>
      </c>
    </row>
    <row r="164" spans="3:12">
      <c r="C164" s="39" t="s">
        <v>73</v>
      </c>
      <c r="D164" s="102">
        <v>0.149395</v>
      </c>
      <c r="E164" s="102">
        <v>0</v>
      </c>
      <c r="F164" s="102">
        <v>0</v>
      </c>
      <c r="G164" s="102">
        <v>0</v>
      </c>
      <c r="H164" s="102">
        <v>0</v>
      </c>
      <c r="I164" s="102">
        <v>0</v>
      </c>
      <c r="J164" s="102">
        <v>0</v>
      </c>
      <c r="K164" s="102">
        <f>Existing!I61</f>
        <v>0</v>
      </c>
      <c r="L164" s="98">
        <f t="shared" si="42"/>
        <v>0</v>
      </c>
    </row>
    <row r="165" spans="3:12">
      <c r="C165" s="39" t="s">
        <v>74</v>
      </c>
      <c r="D165" s="102"/>
      <c r="E165" s="102"/>
      <c r="F165" s="102"/>
      <c r="G165" s="102"/>
      <c r="H165" s="102"/>
      <c r="I165" s="102"/>
      <c r="J165" s="102">
        <v>-3.286988</v>
      </c>
      <c r="K165" s="102">
        <f>Existing!I62</f>
        <v>1.164334</v>
      </c>
      <c r="L165" s="98">
        <f t="shared" si="42"/>
        <v>-1.3542252055681372</v>
      </c>
    </row>
    <row r="166" spans="3:12">
      <c r="C166" s="39" t="s">
        <v>75</v>
      </c>
      <c r="D166" s="102"/>
      <c r="E166" s="102"/>
      <c r="F166" s="102"/>
      <c r="G166" s="102"/>
      <c r="H166" s="102"/>
      <c r="I166" s="102"/>
      <c r="J166" s="102">
        <v>-0.19609399999999999</v>
      </c>
      <c r="K166" s="102">
        <f>Existing!I63</f>
        <v>6.6196000000000005E-2</v>
      </c>
      <c r="L166" s="98">
        <f t="shared" si="42"/>
        <v>-1.3375727967199407</v>
      </c>
    </row>
    <row r="167" spans="3:12">
      <c r="C167" s="39" t="s">
        <v>76</v>
      </c>
      <c r="D167" s="102"/>
      <c r="E167" s="102"/>
      <c r="F167" s="102"/>
      <c r="G167" s="102"/>
      <c r="H167" s="102"/>
      <c r="I167" s="102"/>
      <c r="J167" s="102"/>
      <c r="K167" s="102">
        <f>Existing!I64</f>
        <v>-5.4105E-2</v>
      </c>
      <c r="L167" s="98">
        <f t="shared" si="42"/>
        <v>0</v>
      </c>
    </row>
    <row r="168" spans="3:12">
      <c r="C168" s="39" t="s">
        <v>77</v>
      </c>
      <c r="D168" s="106">
        <f>SUM(D144:D167)</f>
        <v>-252.15405500000003</v>
      </c>
      <c r="E168" s="106">
        <f t="shared" ref="E168:K168" si="43">SUM(E144:E167)</f>
        <v>-264.91941100000003</v>
      </c>
      <c r="F168" s="106">
        <f t="shared" si="43"/>
        <v>-221.42012700000001</v>
      </c>
      <c r="G168" s="106">
        <f t="shared" si="43"/>
        <v>-237.34923800000001</v>
      </c>
      <c r="H168" s="106">
        <f t="shared" si="43"/>
        <v>-406.82986500000004</v>
      </c>
      <c r="I168" s="106">
        <f t="shared" si="43"/>
        <v>-629.88443700000028</v>
      </c>
      <c r="J168" s="106">
        <f t="shared" si="43"/>
        <v>-431.82180600000009</v>
      </c>
      <c r="K168" s="106">
        <f t="shared" si="43"/>
        <v>-264.06492699999995</v>
      </c>
      <c r="L168" s="100">
        <f>IFERROR((K168-J168)/J168,0)</f>
        <v>-0.38848635402168669</v>
      </c>
    </row>
    <row r="170" spans="3:12">
      <c r="C170" s="87" t="s">
        <v>79</v>
      </c>
    </row>
    <row r="171" spans="3:12" ht="25.5">
      <c r="C171" s="87"/>
      <c r="D171" s="96">
        <v>2019</v>
      </c>
      <c r="E171" s="96">
        <v>2020</v>
      </c>
      <c r="F171" s="96">
        <v>2021</v>
      </c>
      <c r="G171" s="96">
        <v>2022</v>
      </c>
      <c r="H171" s="96">
        <v>2023</v>
      </c>
      <c r="I171" s="96">
        <v>2024</v>
      </c>
      <c r="J171" s="96">
        <v>2025</v>
      </c>
      <c r="K171" s="96">
        <v>2026</v>
      </c>
      <c r="L171" s="105" t="s">
        <v>57</v>
      </c>
    </row>
    <row r="172" spans="3:12">
      <c r="C172" s="39" t="s">
        <v>19</v>
      </c>
      <c r="D172" s="102">
        <v>-3.251722</v>
      </c>
      <c r="E172" s="102">
        <v>-5.0228479999999998</v>
      </c>
      <c r="F172" s="102">
        <v>-4.2712279999999998</v>
      </c>
      <c r="G172" s="102">
        <v>-2.8553480000000002</v>
      </c>
      <c r="H172" s="102">
        <v>-3.2838509999999999</v>
      </c>
      <c r="I172" s="102">
        <v>-3.4524879999999998</v>
      </c>
      <c r="J172" s="102">
        <v>-3.394479</v>
      </c>
      <c r="K172" s="102">
        <f>Existing!I68</f>
        <v>-2.90862</v>
      </c>
      <c r="L172" s="98">
        <f t="shared" ref="L172:L195" si="44">IFERROR((K172-J172)/J172,0)</f>
        <v>-0.14313212719831234</v>
      </c>
    </row>
    <row r="173" spans="3:12">
      <c r="C173" s="39" t="s">
        <v>20</v>
      </c>
      <c r="D173" s="102">
        <v>-7.5513240000000001</v>
      </c>
      <c r="E173" s="102">
        <v>-6.5629939999999998</v>
      </c>
      <c r="F173" s="102">
        <v>-7.9623480000000004</v>
      </c>
      <c r="G173" s="102">
        <v>-8.9081779999999995</v>
      </c>
      <c r="H173" s="102">
        <v>-8.9081779999999995</v>
      </c>
      <c r="I173" s="102">
        <v>-7.1683349999999999</v>
      </c>
      <c r="J173" s="102">
        <v>-9.4816420000000008</v>
      </c>
      <c r="K173" s="102">
        <f>Existing!I69</f>
        <v>-10.990415</v>
      </c>
      <c r="L173" s="98">
        <f t="shared" si="44"/>
        <v>0.1591257083952336</v>
      </c>
    </row>
    <row r="174" spans="3:12">
      <c r="C174" s="39" t="s">
        <v>21</v>
      </c>
      <c r="D174" s="102">
        <v>-8.3793699999999998</v>
      </c>
      <c r="E174" s="102">
        <v>-8.9091260000000005</v>
      </c>
      <c r="F174" s="102">
        <v>-8.3417659999999998</v>
      </c>
      <c r="G174" s="102">
        <v>-9.0993560000000002</v>
      </c>
      <c r="H174" s="102">
        <v>-9.2568660000000005</v>
      </c>
      <c r="I174" s="102">
        <v>-9.2925939999999994</v>
      </c>
      <c r="J174" s="102">
        <v>-7.7686339999999996</v>
      </c>
      <c r="K174" s="102">
        <f>Existing!I70</f>
        <v>-6.0959050000000001</v>
      </c>
      <c r="L174" s="98">
        <f t="shared" si="44"/>
        <v>-0.21531829147827011</v>
      </c>
    </row>
    <row r="175" spans="3:12">
      <c r="C175" s="39" t="s">
        <v>58</v>
      </c>
      <c r="D175" s="102">
        <v>0</v>
      </c>
      <c r="E175" s="102">
        <v>0</v>
      </c>
      <c r="F175" s="102">
        <v>0</v>
      </c>
      <c r="G175" s="102">
        <v>0</v>
      </c>
      <c r="H175" s="102">
        <v>0</v>
      </c>
      <c r="I175" s="102">
        <v>0</v>
      </c>
      <c r="J175" s="102">
        <v>0</v>
      </c>
      <c r="K175" s="102">
        <f>Existing!I71</f>
        <v>0</v>
      </c>
      <c r="L175" s="98">
        <f t="shared" si="44"/>
        <v>0</v>
      </c>
    </row>
    <row r="176" spans="3:12">
      <c r="C176" s="39" t="s">
        <v>59</v>
      </c>
      <c r="D176" s="102">
        <v>0</v>
      </c>
      <c r="E176" s="102">
        <v>0</v>
      </c>
      <c r="F176" s="102">
        <v>0</v>
      </c>
      <c r="G176" s="102">
        <v>0</v>
      </c>
      <c r="H176" s="102">
        <v>0</v>
      </c>
      <c r="I176" s="102">
        <v>0</v>
      </c>
      <c r="J176" s="102">
        <v>0</v>
      </c>
      <c r="K176" s="102">
        <f>Existing!I72</f>
        <v>0</v>
      </c>
      <c r="L176" s="98">
        <f t="shared" si="44"/>
        <v>0</v>
      </c>
    </row>
    <row r="177" spans="3:12">
      <c r="C177" s="39" t="s">
        <v>60</v>
      </c>
      <c r="D177" s="102">
        <v>0</v>
      </c>
      <c r="E177" s="102">
        <v>0</v>
      </c>
      <c r="F177" s="102">
        <v>0</v>
      </c>
      <c r="G177" s="102">
        <v>0</v>
      </c>
      <c r="H177" s="102">
        <v>0</v>
      </c>
      <c r="I177" s="102">
        <v>0</v>
      </c>
      <c r="J177" s="102">
        <v>0</v>
      </c>
      <c r="K177" s="102">
        <f>Existing!I73</f>
        <v>0</v>
      </c>
      <c r="L177" s="98">
        <f t="shared" si="44"/>
        <v>0</v>
      </c>
    </row>
    <row r="178" spans="3:12">
      <c r="C178" s="39" t="s">
        <v>61</v>
      </c>
      <c r="D178" s="102">
        <v>0</v>
      </c>
      <c r="E178" s="102">
        <v>0</v>
      </c>
      <c r="F178" s="102">
        <v>0</v>
      </c>
      <c r="G178" s="102">
        <v>0</v>
      </c>
      <c r="H178" s="102">
        <v>0</v>
      </c>
      <c r="I178" s="102">
        <v>0</v>
      </c>
      <c r="J178" s="102">
        <v>0</v>
      </c>
      <c r="K178" s="102">
        <f>Existing!I74</f>
        <v>0</v>
      </c>
      <c r="L178" s="98">
        <f t="shared" si="44"/>
        <v>0</v>
      </c>
    </row>
    <row r="179" spans="3:12">
      <c r="C179" s="39" t="s">
        <v>62</v>
      </c>
      <c r="D179" s="102">
        <v>0</v>
      </c>
      <c r="E179" s="102">
        <v>0</v>
      </c>
      <c r="F179" s="102">
        <v>0</v>
      </c>
      <c r="G179" s="102">
        <v>0</v>
      </c>
      <c r="H179" s="102">
        <v>0</v>
      </c>
      <c r="I179" s="102">
        <v>0</v>
      </c>
      <c r="J179" s="102">
        <v>0</v>
      </c>
      <c r="K179" s="102">
        <f>Existing!I75</f>
        <v>0</v>
      </c>
      <c r="L179" s="98">
        <f t="shared" si="44"/>
        <v>0</v>
      </c>
    </row>
    <row r="180" spans="3:12">
      <c r="C180" s="39" t="s">
        <v>63</v>
      </c>
      <c r="D180" s="102">
        <v>0</v>
      </c>
      <c r="E180" s="102">
        <v>0</v>
      </c>
      <c r="F180" s="102">
        <v>-2.4971E-2</v>
      </c>
      <c r="G180" s="102">
        <v>0</v>
      </c>
      <c r="H180" s="102">
        <v>0</v>
      </c>
      <c r="I180" s="102">
        <v>0</v>
      </c>
      <c r="J180" s="102">
        <v>0</v>
      </c>
      <c r="K180" s="102">
        <f>Existing!I76</f>
        <v>0</v>
      </c>
      <c r="L180" s="98">
        <f t="shared" si="44"/>
        <v>0</v>
      </c>
    </row>
    <row r="181" spans="3:12">
      <c r="C181" s="39" t="s">
        <v>23</v>
      </c>
      <c r="D181" s="102">
        <v>0</v>
      </c>
      <c r="E181" s="102">
        <v>0</v>
      </c>
      <c r="F181" s="102">
        <v>0</v>
      </c>
      <c r="G181" s="102">
        <v>0</v>
      </c>
      <c r="H181" s="102">
        <v>0</v>
      </c>
      <c r="I181" s="102">
        <v>0</v>
      </c>
      <c r="J181" s="102">
        <v>0</v>
      </c>
      <c r="K181" s="102">
        <f>Existing!I77</f>
        <v>0</v>
      </c>
      <c r="L181" s="98">
        <f t="shared" si="44"/>
        <v>0</v>
      </c>
    </row>
    <row r="182" spans="3:12">
      <c r="C182" s="39" t="s">
        <v>64</v>
      </c>
      <c r="D182" s="102">
        <v>0</v>
      </c>
      <c r="E182" s="102">
        <v>0</v>
      </c>
      <c r="F182" s="102">
        <v>0</v>
      </c>
      <c r="G182" s="102">
        <v>0</v>
      </c>
      <c r="H182" s="102">
        <v>0</v>
      </c>
      <c r="I182" s="102">
        <v>0</v>
      </c>
      <c r="J182" s="102">
        <v>0</v>
      </c>
      <c r="K182" s="102">
        <f>Existing!I78</f>
        <v>0</v>
      </c>
      <c r="L182" s="98">
        <f t="shared" si="44"/>
        <v>0</v>
      </c>
    </row>
    <row r="183" spans="3:12">
      <c r="C183" s="39" t="s">
        <v>24</v>
      </c>
      <c r="D183" s="102">
        <v>0</v>
      </c>
      <c r="E183" s="102">
        <v>0</v>
      </c>
      <c r="F183" s="102">
        <v>0</v>
      </c>
      <c r="G183" s="102">
        <v>0</v>
      </c>
      <c r="H183" s="102">
        <v>0</v>
      </c>
      <c r="I183" s="102">
        <v>0</v>
      </c>
      <c r="J183" s="102">
        <v>0</v>
      </c>
      <c r="K183" s="102">
        <f>Existing!I79</f>
        <v>0</v>
      </c>
      <c r="L183" s="98">
        <f t="shared" si="44"/>
        <v>0</v>
      </c>
    </row>
    <row r="184" spans="3:12">
      <c r="C184" s="39" t="s">
        <v>65</v>
      </c>
      <c r="D184" s="102">
        <v>0</v>
      </c>
      <c r="E184" s="102">
        <v>0</v>
      </c>
      <c r="F184" s="102">
        <v>0</v>
      </c>
      <c r="G184" s="102">
        <v>0</v>
      </c>
      <c r="H184" s="102">
        <v>0</v>
      </c>
      <c r="I184" s="102">
        <v>0</v>
      </c>
      <c r="J184" s="102">
        <v>0</v>
      </c>
      <c r="K184" s="102">
        <f>Existing!I80</f>
        <v>0</v>
      </c>
      <c r="L184" s="98">
        <f t="shared" si="44"/>
        <v>0</v>
      </c>
    </row>
    <row r="185" spans="3:12">
      <c r="C185" s="39" t="s">
        <v>66</v>
      </c>
      <c r="D185" s="102">
        <v>0</v>
      </c>
      <c r="E185" s="102">
        <v>0</v>
      </c>
      <c r="F185" s="102">
        <v>0</v>
      </c>
      <c r="G185" s="102">
        <v>0</v>
      </c>
      <c r="H185" s="102">
        <v>0</v>
      </c>
      <c r="I185" s="102">
        <v>0</v>
      </c>
      <c r="J185" s="102">
        <v>0</v>
      </c>
      <c r="K185" s="102">
        <f>Existing!I81</f>
        <v>0</v>
      </c>
      <c r="L185" s="98">
        <f t="shared" si="44"/>
        <v>0</v>
      </c>
    </row>
    <row r="186" spans="3:12">
      <c r="C186" s="39" t="s">
        <v>67</v>
      </c>
      <c r="D186" s="102">
        <v>0</v>
      </c>
      <c r="E186" s="102">
        <v>0</v>
      </c>
      <c r="F186" s="102">
        <v>0</v>
      </c>
      <c r="G186" s="102">
        <v>0</v>
      </c>
      <c r="H186" s="102">
        <v>0</v>
      </c>
      <c r="I186" s="102">
        <v>0</v>
      </c>
      <c r="J186" s="102">
        <v>0</v>
      </c>
      <c r="K186" s="102">
        <f>Existing!I82</f>
        <v>0</v>
      </c>
      <c r="L186" s="98">
        <f t="shared" si="44"/>
        <v>0</v>
      </c>
    </row>
    <row r="187" spans="3:12">
      <c r="C187" s="39" t="s">
        <v>68</v>
      </c>
      <c r="D187" s="102">
        <v>0</v>
      </c>
      <c r="E187" s="102">
        <v>0</v>
      </c>
      <c r="F187" s="102">
        <v>0</v>
      </c>
      <c r="G187" s="102">
        <v>0</v>
      </c>
      <c r="H187" s="102">
        <v>0</v>
      </c>
      <c r="I187" s="102">
        <v>0</v>
      </c>
      <c r="J187" s="102">
        <v>0</v>
      </c>
      <c r="K187" s="102">
        <f>Existing!I83</f>
        <v>0</v>
      </c>
      <c r="L187" s="98">
        <f t="shared" si="44"/>
        <v>0</v>
      </c>
    </row>
    <row r="188" spans="3:12">
      <c r="C188" s="39" t="s">
        <v>69</v>
      </c>
      <c r="D188" s="102">
        <v>0</v>
      </c>
      <c r="E188" s="102">
        <v>0</v>
      </c>
      <c r="F188" s="102">
        <v>0</v>
      </c>
      <c r="G188" s="102">
        <v>0</v>
      </c>
      <c r="H188" s="102">
        <v>0</v>
      </c>
      <c r="I188" s="102">
        <v>0</v>
      </c>
      <c r="J188" s="102">
        <v>0</v>
      </c>
      <c r="K188" s="102">
        <f>Existing!I84</f>
        <v>0</v>
      </c>
      <c r="L188" s="98">
        <f t="shared" si="44"/>
        <v>0</v>
      </c>
    </row>
    <row r="189" spans="3:12">
      <c r="C189" s="39" t="s">
        <v>70</v>
      </c>
      <c r="D189" s="102">
        <v>0</v>
      </c>
      <c r="E189" s="102">
        <v>0</v>
      </c>
      <c r="F189" s="102">
        <v>0</v>
      </c>
      <c r="G189" s="102">
        <v>0</v>
      </c>
      <c r="H189" s="102">
        <v>0</v>
      </c>
      <c r="I189" s="102">
        <v>0</v>
      </c>
      <c r="J189" s="102">
        <v>0</v>
      </c>
      <c r="K189" s="102">
        <f>Existing!I85</f>
        <v>0</v>
      </c>
      <c r="L189" s="98">
        <f t="shared" si="44"/>
        <v>0</v>
      </c>
    </row>
    <row r="190" spans="3:12">
      <c r="C190" s="39" t="s">
        <v>71</v>
      </c>
      <c r="D190" s="102">
        <v>0</v>
      </c>
      <c r="E190" s="102">
        <v>0</v>
      </c>
      <c r="F190" s="102">
        <v>0</v>
      </c>
      <c r="G190" s="102">
        <v>0</v>
      </c>
      <c r="H190" s="102">
        <v>0</v>
      </c>
      <c r="I190" s="102">
        <v>0</v>
      </c>
      <c r="J190" s="102">
        <v>0</v>
      </c>
      <c r="K190" s="102">
        <f>Existing!I86</f>
        <v>0</v>
      </c>
      <c r="L190" s="98">
        <f t="shared" si="44"/>
        <v>0</v>
      </c>
    </row>
    <row r="191" spans="3:12">
      <c r="C191" s="39" t="s">
        <v>72</v>
      </c>
      <c r="D191" s="102">
        <v>0</v>
      </c>
      <c r="E191" s="102">
        <v>0</v>
      </c>
      <c r="F191" s="102">
        <v>0</v>
      </c>
      <c r="G191" s="102">
        <v>0</v>
      </c>
      <c r="H191" s="102">
        <v>0</v>
      </c>
      <c r="I191" s="102">
        <v>0</v>
      </c>
      <c r="J191" s="102">
        <v>0</v>
      </c>
      <c r="K191" s="102">
        <f>Existing!I87</f>
        <v>0</v>
      </c>
      <c r="L191" s="98">
        <f t="shared" si="44"/>
        <v>0</v>
      </c>
    </row>
    <row r="192" spans="3:12">
      <c r="C192" s="39" t="s">
        <v>73</v>
      </c>
      <c r="D192" s="102">
        <v>0.149395</v>
      </c>
      <c r="E192" s="102">
        <v>0</v>
      </c>
      <c r="F192" s="102">
        <v>0</v>
      </c>
      <c r="G192" s="102">
        <v>0</v>
      </c>
      <c r="H192" s="102">
        <v>0</v>
      </c>
      <c r="I192" s="102">
        <v>0</v>
      </c>
      <c r="J192" s="102">
        <v>0</v>
      </c>
      <c r="K192" s="102">
        <f>Existing!I88</f>
        <v>0</v>
      </c>
      <c r="L192" s="98">
        <f t="shared" si="44"/>
        <v>0</v>
      </c>
    </row>
    <row r="193" spans="3:12">
      <c r="C193" s="39" t="s">
        <v>74</v>
      </c>
      <c r="D193" s="102"/>
      <c r="E193" s="102"/>
      <c r="F193" s="102"/>
      <c r="G193" s="102"/>
      <c r="H193" s="102"/>
      <c r="I193" s="102"/>
      <c r="J193" s="102">
        <v>0</v>
      </c>
      <c r="K193" s="102">
        <f>Existing!I89</f>
        <v>0</v>
      </c>
      <c r="L193" s="98">
        <f t="shared" si="44"/>
        <v>0</v>
      </c>
    </row>
    <row r="194" spans="3:12">
      <c r="C194" s="39" t="s">
        <v>75</v>
      </c>
      <c r="D194" s="102"/>
      <c r="E194" s="102"/>
      <c r="F194" s="102"/>
      <c r="G194" s="102"/>
      <c r="H194" s="102"/>
      <c r="I194" s="102"/>
      <c r="J194" s="102">
        <v>0</v>
      </c>
      <c r="K194" s="102">
        <f>Existing!I90</f>
        <v>0</v>
      </c>
      <c r="L194" s="98">
        <f t="shared" si="44"/>
        <v>0</v>
      </c>
    </row>
    <row r="195" spans="3:12">
      <c r="C195" s="39" t="s">
        <v>76</v>
      </c>
      <c r="D195" s="102"/>
      <c r="E195" s="102"/>
      <c r="F195" s="102"/>
      <c r="G195" s="102"/>
      <c r="H195" s="102"/>
      <c r="I195" s="102"/>
      <c r="J195" s="102"/>
      <c r="K195" s="102">
        <f>Existing!I91</f>
        <v>0</v>
      </c>
      <c r="L195" s="98">
        <f t="shared" si="44"/>
        <v>0</v>
      </c>
    </row>
    <row r="196" spans="3:12">
      <c r="C196" s="39" t="s">
        <v>77</v>
      </c>
      <c r="D196" s="106">
        <f>SUM(D172:D195)</f>
        <v>-19.033021000000002</v>
      </c>
      <c r="E196" s="106">
        <f t="shared" ref="E196:K196" si="45">SUM(E172:E195)</f>
        <v>-20.494968</v>
      </c>
      <c r="F196" s="106">
        <f t="shared" si="45"/>
        <v>-20.600313</v>
      </c>
      <c r="G196" s="106">
        <f t="shared" si="45"/>
        <v>-20.862881999999999</v>
      </c>
      <c r="H196" s="106">
        <f t="shared" si="45"/>
        <v>-21.448895</v>
      </c>
      <c r="I196" s="106">
        <f t="shared" si="45"/>
        <v>-19.913416999999999</v>
      </c>
      <c r="J196" s="106">
        <f t="shared" si="45"/>
        <v>-20.644755</v>
      </c>
      <c r="K196" s="106">
        <f t="shared" si="45"/>
        <v>-19.99494</v>
      </c>
      <c r="L196" s="100">
        <f>IFERROR((K196-J196)/J196,0)</f>
        <v>-3.1476033501003052E-2</v>
      </c>
    </row>
    <row r="198" spans="3:12">
      <c r="C198" s="87" t="s">
        <v>80</v>
      </c>
    </row>
    <row r="199" spans="3:12" ht="25.5">
      <c r="C199" s="87"/>
      <c r="D199" s="96">
        <v>2019</v>
      </c>
      <c r="E199" s="96">
        <v>2020</v>
      </c>
      <c r="F199" s="96">
        <v>2021</v>
      </c>
      <c r="G199" s="96">
        <v>2022</v>
      </c>
      <c r="H199" s="96">
        <v>2023</v>
      </c>
      <c r="I199" s="96">
        <v>2024</v>
      </c>
      <c r="J199" s="96">
        <v>2025</v>
      </c>
      <c r="K199" s="96">
        <v>2026</v>
      </c>
      <c r="L199" s="105" t="s">
        <v>57</v>
      </c>
    </row>
    <row r="200" spans="3:12">
      <c r="C200" s="39" t="s">
        <v>19</v>
      </c>
      <c r="D200" s="102">
        <f t="shared" ref="D200:H209" si="46">D115+D144+D172</f>
        <v>559.16373899999996</v>
      </c>
      <c r="E200" s="102">
        <f t="shared" si="46"/>
        <v>788.44459700000004</v>
      </c>
      <c r="F200" s="102">
        <f t="shared" si="46"/>
        <v>845.92005700000004</v>
      </c>
      <c r="G200" s="102">
        <f t="shared" si="46"/>
        <v>1099.7613059999999</v>
      </c>
      <c r="H200" s="102">
        <f t="shared" si="46"/>
        <v>868.88308199999994</v>
      </c>
      <c r="I200" s="102">
        <v>668.03348899999992</v>
      </c>
      <c r="J200" s="102">
        <v>817.07280700000001</v>
      </c>
      <c r="K200" s="102">
        <f t="shared" ref="K200:K223" si="47">K115+K144+K172</f>
        <v>831.72944800000005</v>
      </c>
      <c r="L200" s="98">
        <f t="shared" ref="L200:L223" si="48">IFERROR((K200-J200)/J200,0)</f>
        <v>1.793798652266252E-2</v>
      </c>
    </row>
    <row r="201" spans="3:12">
      <c r="C201" s="39" t="s">
        <v>20</v>
      </c>
      <c r="D201" s="102">
        <f t="shared" si="46"/>
        <v>922.104873</v>
      </c>
      <c r="E201" s="102">
        <f t="shared" si="46"/>
        <v>861.655306</v>
      </c>
      <c r="F201" s="102">
        <f t="shared" si="46"/>
        <v>951.50248599999986</v>
      </c>
      <c r="G201" s="102">
        <f t="shared" si="46"/>
        <v>1231.8576680000001</v>
      </c>
      <c r="H201" s="102">
        <f t="shared" si="46"/>
        <v>1227.8191710000001</v>
      </c>
      <c r="I201" s="102">
        <v>774.73917399999993</v>
      </c>
      <c r="J201" s="102">
        <v>1051.8954190000002</v>
      </c>
      <c r="K201" s="102">
        <f t="shared" si="47"/>
        <v>1232.8861459999998</v>
      </c>
      <c r="L201" s="98">
        <f t="shared" si="48"/>
        <v>0.17206152221107793</v>
      </c>
    </row>
    <row r="202" spans="3:12">
      <c r="C202" s="39" t="s">
        <v>21</v>
      </c>
      <c r="D202" s="102">
        <f t="shared" si="46"/>
        <v>515.48580900000002</v>
      </c>
      <c r="E202" s="102">
        <f t="shared" si="46"/>
        <v>538.31908199999998</v>
      </c>
      <c r="F202" s="102">
        <f t="shared" si="46"/>
        <v>504.82029</v>
      </c>
      <c r="G202" s="102">
        <f t="shared" si="46"/>
        <v>543.54842499999995</v>
      </c>
      <c r="H202" s="102">
        <f t="shared" si="46"/>
        <v>554.93017900000007</v>
      </c>
      <c r="I202" s="102">
        <v>550.97107200000005</v>
      </c>
      <c r="J202" s="102">
        <v>435.17533299999997</v>
      </c>
      <c r="K202" s="102">
        <f t="shared" si="47"/>
        <v>553.24214700000005</v>
      </c>
      <c r="L202" s="98">
        <f t="shared" si="48"/>
        <v>0.27130860838566895</v>
      </c>
    </row>
    <row r="203" spans="3:12">
      <c r="C203" s="39" t="s">
        <v>58</v>
      </c>
      <c r="D203" s="102">
        <f t="shared" si="46"/>
        <v>30.169629</v>
      </c>
      <c r="E203" s="102">
        <f t="shared" si="46"/>
        <v>30.020588</v>
      </c>
      <c r="F203" s="102">
        <f t="shared" si="46"/>
        <v>33.007289999999998</v>
      </c>
      <c r="G203" s="102">
        <f t="shared" si="46"/>
        <v>31.883670000000002</v>
      </c>
      <c r="H203" s="102">
        <f t="shared" si="46"/>
        <v>31.608872000000002</v>
      </c>
      <c r="I203" s="102">
        <v>31.927061000000002</v>
      </c>
      <c r="J203" s="102">
        <v>31.869483000000002</v>
      </c>
      <c r="K203" s="102">
        <f t="shared" si="47"/>
        <v>31.384412000000005</v>
      </c>
      <c r="L203" s="98">
        <f t="shared" si="48"/>
        <v>-1.5220548133774174E-2</v>
      </c>
    </row>
    <row r="204" spans="3:12">
      <c r="C204" s="39" t="s">
        <v>59</v>
      </c>
      <c r="D204" s="102">
        <f t="shared" si="46"/>
        <v>1.2115420000000001</v>
      </c>
      <c r="E204" s="102">
        <f t="shared" si="46"/>
        <v>1.171341</v>
      </c>
      <c r="F204" s="102">
        <f t="shared" si="46"/>
        <v>1.1965999999999999</v>
      </c>
      <c r="G204" s="102">
        <f t="shared" si="46"/>
        <v>1.2202569999999999</v>
      </c>
      <c r="H204" s="102">
        <f t="shared" si="46"/>
        <v>1.218081</v>
      </c>
      <c r="I204" s="102">
        <v>1.3806100000000001</v>
      </c>
      <c r="J204" s="102">
        <v>1.3013319999999999</v>
      </c>
      <c r="K204" s="102">
        <f t="shared" si="47"/>
        <v>1.061634</v>
      </c>
      <c r="L204" s="98">
        <f t="shared" si="48"/>
        <v>-0.18419434855978334</v>
      </c>
    </row>
    <row r="205" spans="3:12">
      <c r="C205" s="39" t="s">
        <v>60</v>
      </c>
      <c r="D205" s="102">
        <f t="shared" si="46"/>
        <v>0.89999099999999999</v>
      </c>
      <c r="E205" s="102">
        <f t="shared" si="46"/>
        <v>0.82448199999999994</v>
      </c>
      <c r="F205" s="102">
        <f t="shared" si="46"/>
        <v>0.81273600000000001</v>
      </c>
      <c r="G205" s="102">
        <f t="shared" si="46"/>
        <v>0.78314600000000001</v>
      </c>
      <c r="H205" s="102">
        <f t="shared" si="46"/>
        <v>0.83268900000000001</v>
      </c>
      <c r="I205" s="102">
        <v>0.95316800000000002</v>
      </c>
      <c r="J205" s="102">
        <v>0.87688999999999995</v>
      </c>
      <c r="K205" s="102">
        <f t="shared" si="47"/>
        <v>0.69118800000000002</v>
      </c>
      <c r="L205" s="98">
        <f t="shared" si="48"/>
        <v>-0.21177342654152737</v>
      </c>
    </row>
    <row r="206" spans="3:12">
      <c r="C206" s="39" t="s">
        <v>61</v>
      </c>
      <c r="D206" s="102">
        <f t="shared" si="46"/>
        <v>15.107417999999999</v>
      </c>
      <c r="E206" s="102">
        <f t="shared" si="46"/>
        <v>16.189539</v>
      </c>
      <c r="F206" s="102">
        <f t="shared" si="46"/>
        <v>16.032938999999999</v>
      </c>
      <c r="G206" s="102">
        <f t="shared" si="46"/>
        <v>15.957446999999998</v>
      </c>
      <c r="H206" s="102">
        <f t="shared" si="46"/>
        <v>15.957446999999998</v>
      </c>
      <c r="I206" s="102">
        <v>15.869747999999998</v>
      </c>
      <c r="J206" s="102">
        <v>15.769389999999998</v>
      </c>
      <c r="K206" s="102">
        <f t="shared" si="47"/>
        <v>15.403545999999999</v>
      </c>
      <c r="L206" s="98">
        <f t="shared" si="48"/>
        <v>-2.3199629154964093E-2</v>
      </c>
    </row>
    <row r="207" spans="3:12">
      <c r="C207" s="39" t="s">
        <v>62</v>
      </c>
      <c r="D207" s="102">
        <f t="shared" si="46"/>
        <v>33.944567999999997</v>
      </c>
      <c r="E207" s="102">
        <f t="shared" si="46"/>
        <v>34.962315000000004</v>
      </c>
      <c r="F207" s="102">
        <f t="shared" si="46"/>
        <v>32.542140000000003</v>
      </c>
      <c r="G207" s="102">
        <f t="shared" si="46"/>
        <v>29.066427999999998</v>
      </c>
      <c r="H207" s="102">
        <f t="shared" si="46"/>
        <v>32.236060999999999</v>
      </c>
      <c r="I207" s="102">
        <v>40.650117999999999</v>
      </c>
      <c r="J207" s="102">
        <v>36.796833999999997</v>
      </c>
      <c r="K207" s="102">
        <f t="shared" si="47"/>
        <v>24.271266000000001</v>
      </c>
      <c r="L207" s="98">
        <f t="shared" si="48"/>
        <v>-0.34039798097847213</v>
      </c>
    </row>
    <row r="208" spans="3:12">
      <c r="C208" s="39" t="s">
        <v>63</v>
      </c>
      <c r="D208" s="102">
        <f t="shared" si="46"/>
        <v>2.877221</v>
      </c>
      <c r="E208" s="102">
        <f t="shared" si="46"/>
        <v>3.1390289999999998</v>
      </c>
      <c r="F208" s="102">
        <f t="shared" si="46"/>
        <v>1.9236389999999999</v>
      </c>
      <c r="G208" s="102">
        <f t="shared" si="46"/>
        <v>3.2135449999999999</v>
      </c>
      <c r="H208" s="102">
        <f t="shared" si="46"/>
        <v>0</v>
      </c>
      <c r="I208" s="102">
        <v>0</v>
      </c>
      <c r="J208" s="102">
        <v>0</v>
      </c>
      <c r="K208" s="102">
        <f t="shared" si="47"/>
        <v>0</v>
      </c>
      <c r="L208" s="98">
        <f t="shared" si="48"/>
        <v>0</v>
      </c>
    </row>
    <row r="209" spans="3:12">
      <c r="C209" s="39" t="s">
        <v>23</v>
      </c>
      <c r="D209" s="102">
        <f t="shared" si="46"/>
        <v>25.142901000000002</v>
      </c>
      <c r="E209" s="102">
        <f t="shared" si="46"/>
        <v>26.071625000000001</v>
      </c>
      <c r="F209" s="102">
        <f t="shared" si="46"/>
        <v>22.224609999999998</v>
      </c>
      <c r="G209" s="102">
        <f t="shared" si="46"/>
        <v>20.450735999999999</v>
      </c>
      <c r="H209" s="102">
        <f t="shared" si="46"/>
        <v>20.574596</v>
      </c>
      <c r="I209" s="102">
        <v>18.855501</v>
      </c>
      <c r="J209" s="102">
        <v>19.294428</v>
      </c>
      <c r="K209" s="102">
        <f t="shared" si="47"/>
        <v>26.450443</v>
      </c>
      <c r="L209" s="98">
        <f t="shared" si="48"/>
        <v>0.37088505551965573</v>
      </c>
    </row>
    <row r="210" spans="3:12">
      <c r="C210" s="39" t="s">
        <v>64</v>
      </c>
      <c r="D210" s="102">
        <f t="shared" ref="D210:H219" si="49">D125+D154+D182</f>
        <v>3.2708970000000002</v>
      </c>
      <c r="E210" s="102">
        <f t="shared" si="49"/>
        <v>3.391289</v>
      </c>
      <c r="F210" s="102">
        <f t="shared" si="49"/>
        <v>3.391289</v>
      </c>
      <c r="G210" s="102">
        <f t="shared" si="49"/>
        <v>2.8413380000000004</v>
      </c>
      <c r="H210" s="102">
        <f t="shared" si="49"/>
        <v>2.8413380000000004</v>
      </c>
      <c r="I210" s="102">
        <v>2.980594</v>
      </c>
      <c r="J210" s="102">
        <v>3.0461100000000001</v>
      </c>
      <c r="K210" s="102">
        <f t="shared" si="47"/>
        <v>3.0485630000000001</v>
      </c>
      <c r="L210" s="98">
        <f t="shared" si="48"/>
        <v>8.0528936906416328E-4</v>
      </c>
    </row>
    <row r="211" spans="3:12">
      <c r="C211" s="39" t="s">
        <v>24</v>
      </c>
      <c r="D211" s="102">
        <f t="shared" si="49"/>
        <v>124.71893800000001</v>
      </c>
      <c r="E211" s="102">
        <f t="shared" si="49"/>
        <v>122.39569</v>
      </c>
      <c r="F211" s="102">
        <f t="shared" si="49"/>
        <v>126.95152</v>
      </c>
      <c r="G211" s="102">
        <f t="shared" si="49"/>
        <v>131.76620500000001</v>
      </c>
      <c r="H211" s="102">
        <f t="shared" si="49"/>
        <v>119.133447</v>
      </c>
      <c r="I211" s="102">
        <v>117.91841600000001</v>
      </c>
      <c r="J211" s="102">
        <v>129.28452100000001</v>
      </c>
      <c r="K211" s="102">
        <f t="shared" si="47"/>
        <v>134.11954400000002</v>
      </c>
      <c r="L211" s="98">
        <f t="shared" si="48"/>
        <v>3.7398313136032785E-2</v>
      </c>
    </row>
    <row r="212" spans="3:12">
      <c r="C212" s="39" t="s">
        <v>65</v>
      </c>
      <c r="D212" s="102">
        <f t="shared" si="49"/>
        <v>13.446313</v>
      </c>
      <c r="E212" s="102">
        <f t="shared" si="49"/>
        <v>14.351557999999999</v>
      </c>
      <c r="F212" s="102">
        <f t="shared" si="49"/>
        <v>16.792477999999999</v>
      </c>
      <c r="G212" s="102">
        <f t="shared" si="49"/>
        <v>15.431285000000001</v>
      </c>
      <c r="H212" s="102">
        <f t="shared" si="49"/>
        <v>14.284794999999999</v>
      </c>
      <c r="I212" s="102">
        <v>15.002683999999999</v>
      </c>
      <c r="J212" s="102">
        <v>15.756512000000001</v>
      </c>
      <c r="K212" s="102">
        <f t="shared" si="47"/>
        <v>16.177461000000001</v>
      </c>
      <c r="L212" s="98">
        <f t="shared" si="48"/>
        <v>2.6715874680893856E-2</v>
      </c>
    </row>
    <row r="213" spans="3:12">
      <c r="C213" s="39" t="s">
        <v>66</v>
      </c>
      <c r="D213" s="102">
        <f t="shared" si="49"/>
        <v>1.4760200000000001</v>
      </c>
      <c r="E213" s="102">
        <f t="shared" si="49"/>
        <v>1.216386</v>
      </c>
      <c r="F213" s="102">
        <f t="shared" si="49"/>
        <v>1.210682</v>
      </c>
      <c r="G213" s="102">
        <f t="shared" si="49"/>
        <v>1.2314829999999999</v>
      </c>
      <c r="H213" s="102">
        <f t="shared" si="49"/>
        <v>1.2314829999999999</v>
      </c>
      <c r="I213" s="102">
        <v>1.4053580000000001</v>
      </c>
      <c r="J213" s="102">
        <v>1.316594</v>
      </c>
      <c r="K213" s="102">
        <f t="shared" si="47"/>
        <v>1.1307750000000001</v>
      </c>
      <c r="L213" s="98">
        <f t="shared" si="48"/>
        <v>-0.14113614371628608</v>
      </c>
    </row>
    <row r="214" spans="3:12">
      <c r="C214" s="39" t="s">
        <v>67</v>
      </c>
      <c r="D214" s="102">
        <f t="shared" si="49"/>
        <v>0</v>
      </c>
      <c r="E214" s="102">
        <f t="shared" si="49"/>
        <v>0</v>
      </c>
      <c r="F214" s="102">
        <f t="shared" si="49"/>
        <v>0</v>
      </c>
      <c r="G214" s="102">
        <f t="shared" si="49"/>
        <v>34.645908999999996</v>
      </c>
      <c r="H214" s="102">
        <f t="shared" si="49"/>
        <v>26.592154999999998</v>
      </c>
      <c r="I214" s="102">
        <v>19.175277999999999</v>
      </c>
      <c r="J214" s="102">
        <v>96.736547999999999</v>
      </c>
      <c r="K214" s="102">
        <f t="shared" si="47"/>
        <v>96.736547999999999</v>
      </c>
      <c r="L214" s="98">
        <f t="shared" si="48"/>
        <v>0</v>
      </c>
    </row>
    <row r="215" spans="3:12">
      <c r="C215" s="39" t="s">
        <v>68</v>
      </c>
      <c r="D215" s="102">
        <f t="shared" si="49"/>
        <v>0</v>
      </c>
      <c r="E215" s="102">
        <f t="shared" si="49"/>
        <v>0</v>
      </c>
      <c r="F215" s="102">
        <f t="shared" si="49"/>
        <v>0</v>
      </c>
      <c r="G215" s="102">
        <f t="shared" si="49"/>
        <v>1.402936</v>
      </c>
      <c r="H215" s="102">
        <f t="shared" si="49"/>
        <v>2.1656229999999996</v>
      </c>
      <c r="I215" s="102">
        <v>0.31750200000000001</v>
      </c>
      <c r="J215" s="102">
        <v>0</v>
      </c>
      <c r="K215" s="102">
        <f t="shared" si="47"/>
        <v>0</v>
      </c>
      <c r="L215" s="98">
        <f t="shared" si="48"/>
        <v>0</v>
      </c>
    </row>
    <row r="216" spans="3:12">
      <c r="C216" s="39" t="s">
        <v>69</v>
      </c>
      <c r="D216" s="102">
        <f t="shared" si="49"/>
        <v>0</v>
      </c>
      <c r="E216" s="102">
        <f t="shared" si="49"/>
        <v>0</v>
      </c>
      <c r="F216" s="102">
        <f t="shared" si="49"/>
        <v>0</v>
      </c>
      <c r="G216" s="102">
        <f t="shared" si="49"/>
        <v>3.9410310000000002</v>
      </c>
      <c r="H216" s="102">
        <f t="shared" si="49"/>
        <v>3.7446109999999999</v>
      </c>
      <c r="I216" s="102">
        <v>4.5542699999999998</v>
      </c>
      <c r="J216" s="102">
        <v>4.7126289999999997</v>
      </c>
      <c r="K216" s="102">
        <f t="shared" si="47"/>
        <v>4.6047760000000002</v>
      </c>
      <c r="L216" s="98">
        <f t="shared" si="48"/>
        <v>-2.2885951769171631E-2</v>
      </c>
    </row>
    <row r="217" spans="3:12">
      <c r="C217" s="39" t="s">
        <v>70</v>
      </c>
      <c r="D217" s="102">
        <f t="shared" si="49"/>
        <v>0</v>
      </c>
      <c r="E217" s="102">
        <f t="shared" si="49"/>
        <v>0</v>
      </c>
      <c r="F217" s="102">
        <f t="shared" si="49"/>
        <v>0</v>
      </c>
      <c r="G217" s="102">
        <f t="shared" si="49"/>
        <v>11.372807</v>
      </c>
      <c r="H217" s="102">
        <f t="shared" si="49"/>
        <v>20.615295000000003</v>
      </c>
      <c r="I217" s="102">
        <v>26.550072</v>
      </c>
      <c r="J217" s="102">
        <v>25.912534000000001</v>
      </c>
      <c r="K217" s="102">
        <f t="shared" si="47"/>
        <v>25.912534000000001</v>
      </c>
      <c r="L217" s="98">
        <f t="shared" si="48"/>
        <v>0</v>
      </c>
    </row>
    <row r="218" spans="3:12">
      <c r="C218" s="39" t="s">
        <v>71</v>
      </c>
      <c r="D218" s="102">
        <f t="shared" si="49"/>
        <v>0</v>
      </c>
      <c r="E218" s="102">
        <f t="shared" si="49"/>
        <v>0</v>
      </c>
      <c r="F218" s="102">
        <f t="shared" si="49"/>
        <v>0</v>
      </c>
      <c r="G218" s="102">
        <f t="shared" si="49"/>
        <v>23.837373000000003</v>
      </c>
      <c r="H218" s="102">
        <f t="shared" si="49"/>
        <v>23.873352000000001</v>
      </c>
      <c r="I218" s="102">
        <v>24.061844000000001</v>
      </c>
      <c r="J218" s="102">
        <v>23.464362000000001</v>
      </c>
      <c r="K218" s="102">
        <f t="shared" si="47"/>
        <v>22.503643</v>
      </c>
      <c r="L218" s="98">
        <f t="shared" si="48"/>
        <v>-4.0943751208748012E-2</v>
      </c>
    </row>
    <row r="219" spans="3:12">
      <c r="C219" s="39" t="s">
        <v>72</v>
      </c>
      <c r="D219" s="102">
        <f t="shared" si="49"/>
        <v>0</v>
      </c>
      <c r="E219" s="102">
        <f t="shared" si="49"/>
        <v>0</v>
      </c>
      <c r="F219" s="102">
        <f t="shared" si="49"/>
        <v>0</v>
      </c>
      <c r="G219" s="102">
        <f t="shared" si="49"/>
        <v>38.054032999999997</v>
      </c>
      <c r="H219" s="102">
        <f t="shared" si="49"/>
        <v>48.675266999999998</v>
      </c>
      <c r="I219" s="102">
        <v>48.058599000000001</v>
      </c>
      <c r="J219" s="102">
        <v>48.058599000000001</v>
      </c>
      <c r="K219" s="102">
        <f t="shared" si="47"/>
        <v>48.058599000000001</v>
      </c>
      <c r="L219" s="98">
        <f t="shared" si="48"/>
        <v>0</v>
      </c>
    </row>
    <row r="220" spans="3:12">
      <c r="C220" s="39" t="s">
        <v>73</v>
      </c>
      <c r="D220" s="102">
        <f t="shared" ref="D220:H220" si="50">D135+D164+D192</f>
        <v>20.167925999999998</v>
      </c>
      <c r="E220" s="102">
        <f t="shared" si="50"/>
        <v>0</v>
      </c>
      <c r="F220" s="102">
        <f t="shared" si="50"/>
        <v>0</v>
      </c>
      <c r="G220" s="102">
        <f t="shared" si="50"/>
        <v>0</v>
      </c>
      <c r="H220" s="102">
        <f t="shared" si="50"/>
        <v>0</v>
      </c>
      <c r="I220" s="102">
        <v>0</v>
      </c>
      <c r="J220" s="102">
        <v>0</v>
      </c>
      <c r="K220" s="102">
        <f t="shared" si="47"/>
        <v>0</v>
      </c>
      <c r="L220" s="98">
        <f t="shared" si="48"/>
        <v>0</v>
      </c>
    </row>
    <row r="221" spans="3:12">
      <c r="C221" s="39" t="s">
        <v>74</v>
      </c>
      <c r="D221" s="102"/>
      <c r="E221" s="102"/>
      <c r="F221" s="102"/>
      <c r="G221" s="102"/>
      <c r="H221" s="102"/>
      <c r="I221" s="102"/>
      <c r="J221" s="102">
        <v>80.083667000000005</v>
      </c>
      <c r="K221" s="102">
        <f t="shared" si="47"/>
        <v>84.534988999999996</v>
      </c>
      <c r="L221" s="98">
        <f t="shared" si="48"/>
        <v>5.5583393802384078E-2</v>
      </c>
    </row>
    <row r="222" spans="3:12">
      <c r="C222" s="39" t="s">
        <v>75</v>
      </c>
      <c r="D222" s="102"/>
      <c r="E222" s="102"/>
      <c r="F222" s="102"/>
      <c r="G222" s="102"/>
      <c r="H222" s="102"/>
      <c r="I222" s="102"/>
      <c r="J222" s="102">
        <v>5.1915250000000004</v>
      </c>
      <c r="K222" s="102">
        <f t="shared" si="47"/>
        <v>5.1531159999999998</v>
      </c>
      <c r="L222" s="98">
        <f t="shared" si="48"/>
        <v>-7.3984041298078267E-3</v>
      </c>
    </row>
    <row r="223" spans="3:12">
      <c r="C223" s="39" t="s">
        <v>76</v>
      </c>
      <c r="D223" s="102"/>
      <c r="E223" s="102"/>
      <c r="F223" s="102"/>
      <c r="G223" s="102"/>
      <c r="H223" s="102"/>
      <c r="I223" s="102"/>
      <c r="J223" s="102"/>
      <c r="K223" s="102">
        <f t="shared" si="47"/>
        <v>26.207550000000001</v>
      </c>
      <c r="L223" s="98">
        <f t="shared" si="48"/>
        <v>0</v>
      </c>
    </row>
    <row r="224" spans="3:12">
      <c r="C224" s="39" t="s">
        <v>77</v>
      </c>
      <c r="D224" s="106">
        <f>SUM(D200:D223)</f>
        <v>2269.1877850000001</v>
      </c>
      <c r="E224" s="106">
        <f t="shared" ref="E224:K224" si="51">SUM(E200:E223)</f>
        <v>2442.1528270000003</v>
      </c>
      <c r="F224" s="106">
        <f t="shared" si="51"/>
        <v>2558.3287560000003</v>
      </c>
      <c r="G224" s="106">
        <f t="shared" si="51"/>
        <v>3242.2670279999998</v>
      </c>
      <c r="H224" s="106">
        <f t="shared" si="51"/>
        <v>3017.2175439999996</v>
      </c>
      <c r="I224" s="106">
        <f t="shared" si="51"/>
        <v>2363.4045579999997</v>
      </c>
      <c r="J224" s="106">
        <f t="shared" si="51"/>
        <v>2843.6155170000006</v>
      </c>
      <c r="K224" s="106">
        <f t="shared" si="51"/>
        <v>3185.3083280000005</v>
      </c>
      <c r="L224" s="100">
        <f>IFERROR((K224-J224)/J224,0)</f>
        <v>0.1201613962778217</v>
      </c>
    </row>
    <row r="228" spans="2:3">
      <c r="B228">
        <v>1</v>
      </c>
      <c r="C228" s="200" t="s">
        <v>274</v>
      </c>
    </row>
  </sheetData>
  <mergeCells count="3">
    <mergeCell ref="D87:E87"/>
    <mergeCell ref="E140:E141"/>
    <mergeCell ref="D96:H96"/>
  </mergeCells>
  <pageMargins left="0.7" right="0.7" top="0.75" bottom="0.75" header="0.3" footer="0.3"/>
  <pageSetup orientation="portrait"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FEF27-DF7E-49D5-A562-9D615734F57C}">
  <sheetPr codeName="Sheet2">
    <pageSetUpPr autoPageBreaks="0"/>
  </sheetPr>
  <dimension ref="B1:L73"/>
  <sheetViews>
    <sheetView zoomScale="92" zoomScaleNormal="70" workbookViewId="0">
      <selection activeCell="C1" sqref="C1"/>
    </sheetView>
  </sheetViews>
  <sheetFormatPr defaultRowHeight="12.75"/>
  <cols>
    <col min="3" max="3" width="39" customWidth="1"/>
    <col min="4" max="4" width="22.140625" bestFit="1" customWidth="1"/>
    <col min="5" max="5" width="21.42578125" bestFit="1" customWidth="1"/>
    <col min="6" max="6" width="18.85546875" bestFit="1" customWidth="1"/>
    <col min="7" max="8" width="16.42578125" bestFit="1" customWidth="1"/>
    <col min="9" max="10" width="18.140625" customWidth="1"/>
    <col min="11" max="19" width="12.5703125" customWidth="1"/>
  </cols>
  <sheetData>
    <row r="1" spans="3:9">
      <c r="C1" s="1" t="s">
        <v>276</v>
      </c>
    </row>
    <row r="2" spans="3:9">
      <c r="C2" s="1" t="s">
        <v>0</v>
      </c>
    </row>
    <row r="5" spans="3:9">
      <c r="C5" s="160" t="s">
        <v>19</v>
      </c>
    </row>
    <row r="6" spans="3:9">
      <c r="C6" s="39" t="s">
        <v>81</v>
      </c>
    </row>
    <row r="7" spans="3:9">
      <c r="C7" s="39" t="s">
        <v>270</v>
      </c>
    </row>
    <row r="8" spans="3:9">
      <c r="C8" s="39" t="s">
        <v>82</v>
      </c>
    </row>
    <row r="9" spans="3:9">
      <c r="C9" s="39" t="s">
        <v>83</v>
      </c>
    </row>
    <row r="12" spans="3:9">
      <c r="C12" s="87" t="s">
        <v>84</v>
      </c>
    </row>
    <row r="13" spans="3:9">
      <c r="D13" s="101">
        <v>2025</v>
      </c>
      <c r="E13" s="101">
        <v>2026</v>
      </c>
      <c r="F13" s="101" t="s">
        <v>10</v>
      </c>
      <c r="G13" s="101" t="s">
        <v>18</v>
      </c>
    </row>
    <row r="14" spans="3:9">
      <c r="C14" s="120" t="s">
        <v>85</v>
      </c>
      <c r="D14" s="115">
        <f>6481277.4721373/1000000</f>
        <v>6.4812774721373003</v>
      </c>
      <c r="E14" s="115">
        <f>240723.845519718/1000000</f>
        <v>0.24072384551971798</v>
      </c>
      <c r="F14" s="115">
        <f>E14-D14</f>
        <v>-6.2405536266175821</v>
      </c>
      <c r="G14" s="169">
        <f t="shared" ref="G14:G19" si="0">F14/D14</f>
        <v>-0.96285858049519124</v>
      </c>
      <c r="I14" s="67" t="s">
        <v>86</v>
      </c>
    </row>
    <row r="15" spans="3:9">
      <c r="C15" s="120" t="s">
        <v>87</v>
      </c>
      <c r="D15" s="115">
        <f>66145633.1932239/1000000</f>
        <v>66.145633193223901</v>
      </c>
      <c r="E15" s="115">
        <f>44437241.7493681/1000000</f>
        <v>44.437241749368098</v>
      </c>
      <c r="F15" s="115">
        <f t="shared" ref="F15:F19" si="1">E15-D15</f>
        <v>-21.708391443855803</v>
      </c>
      <c r="G15" s="126">
        <f t="shared" si="0"/>
        <v>-0.32819084791949132</v>
      </c>
      <c r="I15" s="67" t="s">
        <v>88</v>
      </c>
    </row>
    <row r="16" spans="3:9">
      <c r="C16" s="120" t="s">
        <v>89</v>
      </c>
      <c r="D16" s="115">
        <f>25207762.3804265/1000000</f>
        <v>25.207762380426502</v>
      </c>
      <c r="E16" s="115">
        <f>769297.948250677/1000000</f>
        <v>0.76929794825067699</v>
      </c>
      <c r="F16" s="115">
        <f t="shared" si="1"/>
        <v>-24.438464432175824</v>
      </c>
      <c r="G16" s="126">
        <f t="shared" si="0"/>
        <v>-0.96948170422107649</v>
      </c>
      <c r="I16" s="67" t="s">
        <v>90</v>
      </c>
    </row>
    <row r="17" spans="3:12">
      <c r="C17" s="119" t="s">
        <v>91</v>
      </c>
      <c r="D17" s="97">
        <f>87910243.6864521/1000000</f>
        <v>87.910243686452105</v>
      </c>
      <c r="E17" s="97">
        <f>73379868.7693214/1000000</f>
        <v>73.379868769321391</v>
      </c>
      <c r="F17" s="97">
        <f t="shared" ref="F17" si="2">E17-D17</f>
        <v>-14.530374917130715</v>
      </c>
      <c r="G17" s="170">
        <f t="shared" si="0"/>
        <v>-0.1652864820731921</v>
      </c>
      <c r="I17" s="67" t="s">
        <v>92</v>
      </c>
    </row>
    <row r="18" spans="3:12">
      <c r="C18" s="119" t="s">
        <v>93</v>
      </c>
      <c r="D18" s="97">
        <f>319209059.159294/1000000</f>
        <v>319.20905915929399</v>
      </c>
      <c r="E18" s="97">
        <f>290307313.261933/1000000</f>
        <v>290.30731326193302</v>
      </c>
      <c r="F18" s="97">
        <f t="shared" si="1"/>
        <v>-28.901745897360968</v>
      </c>
      <c r="G18" s="170">
        <f t="shared" si="0"/>
        <v>-9.0541747071589879E-2</v>
      </c>
      <c r="I18" s="67" t="s">
        <v>94</v>
      </c>
    </row>
    <row r="19" spans="3:12">
      <c r="C19" s="39" t="s">
        <v>25</v>
      </c>
      <c r="D19" s="99">
        <f>SUM(D14:D18)</f>
        <v>504.95397589153379</v>
      </c>
      <c r="E19" s="99">
        <f>SUM(E14:E18)</f>
        <v>409.13444557439288</v>
      </c>
      <c r="F19" s="99">
        <f t="shared" si="1"/>
        <v>-95.819530317140902</v>
      </c>
      <c r="G19" s="103">
        <f t="shared" si="0"/>
        <v>-0.18975893822395279</v>
      </c>
    </row>
    <row r="22" spans="3:12" ht="14.25">
      <c r="C22" s="90" t="s">
        <v>95</v>
      </c>
    </row>
    <row r="23" spans="3:12">
      <c r="C23" s="90" t="s">
        <v>96</v>
      </c>
    </row>
    <row r="24" spans="3:12">
      <c r="C24" s="90" t="s">
        <v>97</v>
      </c>
    </row>
    <row r="25" spans="3:12">
      <c r="C25" s="90" t="s">
        <v>98</v>
      </c>
    </row>
    <row r="26" spans="3:12">
      <c r="C26" s="90" t="s">
        <v>99</v>
      </c>
    </row>
    <row r="27" spans="3:12">
      <c r="J27" s="87"/>
      <c r="K27" s="87"/>
      <c r="L27" s="87"/>
    </row>
    <row r="28" spans="3:12">
      <c r="C28" s="87" t="s">
        <v>100</v>
      </c>
    </row>
    <row r="29" spans="3:12">
      <c r="D29" s="101">
        <v>2025</v>
      </c>
      <c r="E29" s="101">
        <v>2026</v>
      </c>
      <c r="F29" s="101" t="s">
        <v>10</v>
      </c>
      <c r="G29" s="101" t="s">
        <v>18</v>
      </c>
    </row>
    <row r="30" spans="3:12">
      <c r="C30" s="121" t="s">
        <v>101</v>
      </c>
      <c r="D30" s="122">
        <f>-122214168.136137/1000000</f>
        <v>-122.21416813613699</v>
      </c>
      <c r="E30" s="122">
        <f>-108261990.721323/1000000</f>
        <v>-108.261990721323</v>
      </c>
      <c r="F30" s="122">
        <f>E30-D30</f>
        <v>13.952177414813988</v>
      </c>
      <c r="G30" s="123">
        <f>(E30 - D30) / ABS(D30)</f>
        <v>0.11416170176989919</v>
      </c>
      <c r="I30" s="67" t="s">
        <v>102</v>
      </c>
      <c r="J30" s="90"/>
    </row>
    <row r="31" spans="3:12">
      <c r="J31" s="90"/>
    </row>
    <row r="32" spans="3:12">
      <c r="J32" s="87"/>
    </row>
    <row r="33" spans="3:9">
      <c r="C33" s="160" t="s">
        <v>20</v>
      </c>
    </row>
    <row r="34" spans="3:9">
      <c r="C34" s="39" t="s">
        <v>272</v>
      </c>
    </row>
    <row r="35" spans="3:9" ht="14.25">
      <c r="C35" s="39" t="s">
        <v>271</v>
      </c>
    </row>
    <row r="36" spans="3:9">
      <c r="C36" s="42"/>
    </row>
    <row r="37" spans="3:9">
      <c r="C37" s="87" t="s">
        <v>103</v>
      </c>
    </row>
    <row r="38" spans="3:9">
      <c r="D38" s="101">
        <v>2025</v>
      </c>
      <c r="E38" s="101">
        <v>2026</v>
      </c>
      <c r="F38" s="101" t="s">
        <v>10</v>
      </c>
      <c r="G38" s="101" t="s">
        <v>18</v>
      </c>
    </row>
    <row r="39" spans="3:9">
      <c r="C39" s="120" t="s">
        <v>104</v>
      </c>
      <c r="D39" s="125">
        <f>13247389.7789973/1000000</f>
        <v>13.247389778997301</v>
      </c>
      <c r="E39" s="125">
        <f>64511621.4974007/1000000</f>
        <v>64.511621497400697</v>
      </c>
      <c r="F39" s="115">
        <f>E39-D39</f>
        <v>51.264231718403394</v>
      </c>
      <c r="G39" s="126">
        <f>(E39 - D39) / ABS(D39)</f>
        <v>3.8697609546960581</v>
      </c>
      <c r="I39" s="69"/>
    </row>
    <row r="42" spans="3:9">
      <c r="C42" s="90" t="s">
        <v>105</v>
      </c>
    </row>
    <row r="43" spans="3:9">
      <c r="C43" s="90" t="s">
        <v>106</v>
      </c>
    </row>
    <row r="44" spans="3:9">
      <c r="C44" s="90" t="s">
        <v>107</v>
      </c>
    </row>
    <row r="45" spans="3:9">
      <c r="C45" s="90" t="s">
        <v>108</v>
      </c>
    </row>
    <row r="46" spans="3:9">
      <c r="C46" s="90" t="s">
        <v>109</v>
      </c>
    </row>
    <row r="47" spans="3:9">
      <c r="C47" s="90" t="s">
        <v>110</v>
      </c>
    </row>
    <row r="49" spans="3:9">
      <c r="C49" s="87" t="s">
        <v>111</v>
      </c>
    </row>
    <row r="50" spans="3:9">
      <c r="D50" s="101">
        <v>2025</v>
      </c>
      <c r="E50" s="101">
        <v>2026</v>
      </c>
      <c r="F50" s="101" t="s">
        <v>10</v>
      </c>
      <c r="G50" s="101" t="s">
        <v>18</v>
      </c>
    </row>
    <row r="51" spans="3:9">
      <c r="C51" s="128" t="s">
        <v>112</v>
      </c>
      <c r="D51" s="125">
        <f>-121648458.993935/1000000</f>
        <v>-121.64845899393501</v>
      </c>
      <c r="E51" s="125">
        <f>70448685.6624879/1000000</f>
        <v>70.44868566248789</v>
      </c>
      <c r="F51" s="125">
        <f>E51-D51</f>
        <v>192.0971446564229</v>
      </c>
      <c r="G51" s="126">
        <f>IFERROR((E51-D51) / ABS(D51),0)</f>
        <v>1.5791169591881162</v>
      </c>
      <c r="I51" s="69" t="s">
        <v>113</v>
      </c>
    </row>
    <row r="52" spans="3:9">
      <c r="C52" s="127" t="s">
        <v>114</v>
      </c>
      <c r="D52" s="124">
        <f>-133413458.797663/1000000</f>
        <v>-133.413458797663</v>
      </c>
      <c r="E52" s="124">
        <f>13247389.7789973/1000000</f>
        <v>13.247389778997301</v>
      </c>
      <c r="F52" s="124">
        <f t="shared" ref="F52:F55" si="3">E52-D52</f>
        <v>146.6608485766603</v>
      </c>
      <c r="G52" s="165">
        <f t="shared" ref="G52:G55" si="4">IFERROR((E52-D52) / ABS(D52),0)</f>
        <v>1.0992957524554439</v>
      </c>
      <c r="I52" s="69" t="s">
        <v>115</v>
      </c>
    </row>
    <row r="53" spans="3:9">
      <c r="C53" s="127" t="s">
        <v>116</v>
      </c>
      <c r="D53" s="124">
        <f>D51-D52</f>
        <v>11.764999803727989</v>
      </c>
      <c r="E53" s="124">
        <f>57201295.8834906/1000000</f>
        <v>57.201295883490602</v>
      </c>
      <c r="F53" s="124">
        <f t="shared" si="3"/>
        <v>45.436296079762613</v>
      </c>
      <c r="G53" s="165">
        <f t="shared" si="4"/>
        <v>3.8619886814928091</v>
      </c>
      <c r="I53" s="69" t="s">
        <v>117</v>
      </c>
    </row>
    <row r="54" spans="3:9">
      <c r="C54" s="127" t="s">
        <v>118</v>
      </c>
      <c r="D54" s="124">
        <f>1482389.97526968/1000000</f>
        <v>1.4823899752696799</v>
      </c>
      <c r="E54" s="124">
        <f>7310325.6139101/1000000</f>
        <v>7.3103256139101003</v>
      </c>
      <c r="F54" s="124">
        <f t="shared" si="3"/>
        <v>5.8279356386404206</v>
      </c>
      <c r="G54" s="165">
        <f t="shared" si="4"/>
        <v>3.9314456626571488</v>
      </c>
      <c r="I54" s="69" t="s">
        <v>119</v>
      </c>
    </row>
    <row r="55" spans="3:9">
      <c r="C55" s="116" t="s">
        <v>104</v>
      </c>
      <c r="D55" s="166">
        <f>SUM(D53:D54)</f>
        <v>13.247389778997668</v>
      </c>
      <c r="E55" s="166">
        <f>SUM(E53:E54)</f>
        <v>64.511621497400697</v>
      </c>
      <c r="F55" s="166">
        <f t="shared" si="3"/>
        <v>51.264231718403025</v>
      </c>
      <c r="G55" s="167">
        <f t="shared" si="4"/>
        <v>3.8697609546959226</v>
      </c>
    </row>
    <row r="56" spans="3:9">
      <c r="C56" s="90"/>
      <c r="D56" s="124"/>
      <c r="E56" s="124"/>
      <c r="F56" s="124"/>
      <c r="G56" s="170"/>
    </row>
    <row r="57" spans="3:9">
      <c r="C57" s="90"/>
      <c r="D57" s="124"/>
      <c r="E57" s="124"/>
      <c r="F57" s="124"/>
      <c r="G57" s="170"/>
    </row>
    <row r="58" spans="3:9">
      <c r="C58" s="160" t="s">
        <v>23</v>
      </c>
      <c r="D58" s="124"/>
      <c r="E58" s="124"/>
      <c r="F58" s="124"/>
      <c r="G58" s="170"/>
    </row>
    <row r="59" spans="3:9">
      <c r="C59" s="90" t="s">
        <v>120</v>
      </c>
      <c r="D59" s="124"/>
      <c r="E59" s="124"/>
      <c r="F59" s="124"/>
      <c r="G59" s="170"/>
    </row>
    <row r="60" spans="3:9">
      <c r="C60" s="90"/>
      <c r="D60" s="124"/>
      <c r="E60" s="124"/>
      <c r="F60" s="124"/>
      <c r="G60" s="170"/>
    </row>
    <row r="61" spans="3:9">
      <c r="C61" s="87" t="s">
        <v>103</v>
      </c>
    </row>
    <row r="62" spans="3:9">
      <c r="D62" s="101">
        <v>2025</v>
      </c>
      <c r="E62" s="101">
        <v>2026</v>
      </c>
      <c r="F62" s="101" t="s">
        <v>10</v>
      </c>
      <c r="G62" s="101" t="s">
        <v>18</v>
      </c>
    </row>
    <row r="63" spans="3:9">
      <c r="C63" s="120" t="s">
        <v>121</v>
      </c>
      <c r="D63" s="125">
        <v>2.2911298870032457</v>
      </c>
      <c r="E63" s="125">
        <v>8.0424210632530091</v>
      </c>
      <c r="F63" s="115">
        <f>E63-D63</f>
        <v>5.7512911762497634</v>
      </c>
      <c r="G63" s="126">
        <f>(E63 - D63) / ABS(D63)</f>
        <v>2.5102423083364962</v>
      </c>
      <c r="I63" s="67" t="s">
        <v>122</v>
      </c>
    </row>
    <row r="64" spans="3:9">
      <c r="C64" s="90"/>
      <c r="D64" s="124"/>
      <c r="E64" s="124"/>
      <c r="F64" s="124"/>
      <c r="G64" s="170"/>
    </row>
    <row r="66" spans="2:4">
      <c r="B66">
        <v>1</v>
      </c>
      <c r="C66" s="161" t="s">
        <v>123</v>
      </c>
    </row>
    <row r="67" spans="2:4">
      <c r="B67">
        <v>2</v>
      </c>
      <c r="C67" s="82" t="s">
        <v>124</v>
      </c>
      <c r="D67" s="161"/>
    </row>
    <row r="68" spans="2:4">
      <c r="B68">
        <v>3</v>
      </c>
      <c r="C68" s="161" t="s">
        <v>202</v>
      </c>
    </row>
    <row r="73" spans="2:4">
      <c r="C73" s="172"/>
    </row>
  </sheetData>
  <phoneticPr fontId="8" type="noConversion"/>
  <hyperlinks>
    <hyperlink ref="C67" r:id="rId1" xr:uid="{B9BE3EAD-A033-49ED-8D69-82D71E444B0C}"/>
    <hyperlink ref="C66" r:id="rId2" xr:uid="{9391E4AF-A55E-4128-B4D6-923EA1A12819}"/>
    <hyperlink ref="C68" r:id="rId3" xr:uid="{76C1DD38-5D44-432F-83A0-7ED7CD95AE09}"/>
  </hyperlinks>
  <pageMargins left="0.7" right="0.7" top="0.75" bottom="0.75" header="0.3" footer="0.3"/>
  <pageSetup orientation="portrait" verticalDpi="200"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AL55"/>
  <sheetViews>
    <sheetView tabSelected="1" zoomScale="77" zoomScaleNormal="60" workbookViewId="0">
      <selection activeCell="D1" sqref="D1"/>
    </sheetView>
  </sheetViews>
  <sheetFormatPr defaultColWidth="9.140625" defaultRowHeight="12.75"/>
  <cols>
    <col min="1" max="1" width="4.85546875" style="3" customWidth="1"/>
    <col min="2" max="2" width="2.85546875" style="3" customWidth="1"/>
    <col min="3" max="3" width="3.85546875" style="1" customWidth="1"/>
    <col min="4" max="4" width="16.85546875" style="3" bestFit="1" customWidth="1"/>
    <col min="5" max="5" width="30.85546875" style="3" customWidth="1"/>
    <col min="6" max="6" width="10.85546875" style="2" customWidth="1"/>
    <col min="7" max="7" width="2.85546875" style="3" customWidth="1"/>
    <col min="8" max="71" width="10.85546875" style="3" customWidth="1"/>
    <col min="72" max="16384" width="9.140625" style="3"/>
  </cols>
  <sheetData>
    <row r="1" spans="1:38">
      <c r="A1" s="1" t="s">
        <v>125</v>
      </c>
      <c r="B1" s="1"/>
      <c r="D1" s="1" t="s">
        <v>276</v>
      </c>
      <c r="E1" s="1"/>
    </row>
    <row r="2" spans="1:38">
      <c r="A2" s="1" t="s">
        <v>126</v>
      </c>
      <c r="B2" s="1"/>
      <c r="Y2" s="8"/>
      <c r="Z2" s="8"/>
      <c r="AA2" s="8"/>
      <c r="AB2" s="8"/>
      <c r="AC2" s="8"/>
      <c r="AD2" s="8"/>
      <c r="AE2" s="8"/>
      <c r="AF2" s="8"/>
      <c r="AG2" s="8"/>
      <c r="AH2" s="8"/>
      <c r="AI2" s="8"/>
      <c r="AJ2" s="8"/>
      <c r="AK2" s="8"/>
      <c r="AL2" s="8"/>
    </row>
    <row r="3" spans="1:38" s="5" customFormat="1">
      <c r="A3" s="4"/>
      <c r="E3" s="6"/>
      <c r="F3" s="4" t="s">
        <v>127</v>
      </c>
      <c r="H3" s="5">
        <v>2025</v>
      </c>
      <c r="I3" s="5">
        <f>H3+1</f>
        <v>2026</v>
      </c>
      <c r="J3" s="5">
        <f t="shared" ref="J3:W3" si="0">I3+1</f>
        <v>2027</v>
      </c>
      <c r="K3" s="5">
        <f t="shared" si="0"/>
        <v>2028</v>
      </c>
      <c r="L3" s="5">
        <f t="shared" si="0"/>
        <v>2029</v>
      </c>
      <c r="M3" s="5">
        <f t="shared" si="0"/>
        <v>2030</v>
      </c>
      <c r="N3" s="5">
        <f t="shared" si="0"/>
        <v>2031</v>
      </c>
      <c r="O3" s="5">
        <f t="shared" si="0"/>
        <v>2032</v>
      </c>
      <c r="P3" s="5">
        <f t="shared" si="0"/>
        <v>2033</v>
      </c>
      <c r="Q3" s="5">
        <f t="shared" si="0"/>
        <v>2034</v>
      </c>
      <c r="R3" s="5">
        <f t="shared" si="0"/>
        <v>2035</v>
      </c>
      <c r="S3" s="5">
        <f t="shared" si="0"/>
        <v>2036</v>
      </c>
      <c r="T3" s="5">
        <f t="shared" si="0"/>
        <v>2037</v>
      </c>
      <c r="U3" s="5">
        <f t="shared" si="0"/>
        <v>2038</v>
      </c>
      <c r="V3" s="5">
        <f t="shared" si="0"/>
        <v>2039</v>
      </c>
      <c r="W3" s="5">
        <f t="shared" si="0"/>
        <v>2040</v>
      </c>
      <c r="Y3" s="8"/>
      <c r="Z3" s="8"/>
      <c r="AA3" s="8"/>
      <c r="AB3" s="8"/>
      <c r="AC3" s="8"/>
      <c r="AD3" s="8"/>
      <c r="AE3" s="8"/>
      <c r="AF3" s="8"/>
      <c r="AG3" s="8"/>
      <c r="AH3" s="8"/>
      <c r="AI3" s="8"/>
      <c r="AJ3" s="8"/>
      <c r="AK3" s="8"/>
      <c r="AL3" s="8"/>
    </row>
    <row r="4" spans="1:38" s="8" customFormat="1">
      <c r="A4" s="7" t="s">
        <v>128</v>
      </c>
      <c r="E4" s="9" t="s">
        <v>129</v>
      </c>
      <c r="H4" s="173">
        <v>0</v>
      </c>
      <c r="I4" s="173">
        <v>1</v>
      </c>
      <c r="J4" s="173">
        <f>I4+1</f>
        <v>2</v>
      </c>
      <c r="K4" s="173">
        <f t="shared" ref="K4:W4" si="1">J4+1</f>
        <v>3</v>
      </c>
      <c r="L4" s="173">
        <f t="shared" si="1"/>
        <v>4</v>
      </c>
      <c r="M4" s="173">
        <f t="shared" si="1"/>
        <v>5</v>
      </c>
      <c r="N4" s="173">
        <f t="shared" si="1"/>
        <v>6</v>
      </c>
      <c r="O4" s="173">
        <f t="shared" si="1"/>
        <v>7</v>
      </c>
      <c r="P4" s="173">
        <f t="shared" si="1"/>
        <v>8</v>
      </c>
      <c r="Q4" s="173">
        <f t="shared" si="1"/>
        <v>9</v>
      </c>
      <c r="R4" s="173">
        <f t="shared" si="1"/>
        <v>10</v>
      </c>
      <c r="S4" s="173">
        <f t="shared" si="1"/>
        <v>11</v>
      </c>
      <c r="T4" s="173">
        <f t="shared" si="1"/>
        <v>12</v>
      </c>
      <c r="U4" s="173">
        <f t="shared" si="1"/>
        <v>13</v>
      </c>
      <c r="V4" s="173">
        <f t="shared" si="1"/>
        <v>14</v>
      </c>
      <c r="W4" s="173">
        <f t="shared" si="1"/>
        <v>15</v>
      </c>
    </row>
    <row r="5" spans="1:38" s="8" customFormat="1">
      <c r="A5" s="4"/>
      <c r="E5" s="9"/>
      <c r="F5" s="10"/>
      <c r="I5" s="173"/>
      <c r="J5" s="173"/>
      <c r="K5" s="173"/>
      <c r="L5" s="173"/>
      <c r="M5" s="173"/>
      <c r="N5" s="173"/>
      <c r="O5" s="173"/>
      <c r="P5" s="173"/>
      <c r="Q5" s="173"/>
      <c r="R5" s="173"/>
      <c r="S5" s="173"/>
      <c r="T5" s="173"/>
      <c r="U5" s="173"/>
      <c r="V5" s="173"/>
      <c r="W5" s="173"/>
    </row>
    <row r="6" spans="1:38" s="8" customFormat="1">
      <c r="A6" s="4"/>
      <c r="C6" s="8" t="s">
        <v>130</v>
      </c>
      <c r="E6" s="9"/>
      <c r="F6" s="11"/>
      <c r="I6" s="173"/>
      <c r="J6" s="173"/>
      <c r="K6" s="173"/>
      <c r="L6" s="173"/>
      <c r="M6" s="173"/>
      <c r="N6" s="173"/>
      <c r="O6" s="173"/>
      <c r="P6" s="173"/>
      <c r="Q6" s="173"/>
      <c r="R6" s="173"/>
      <c r="S6" s="173"/>
      <c r="T6" s="173"/>
      <c r="U6" s="173"/>
      <c r="V6" s="173"/>
      <c r="W6" s="173"/>
    </row>
    <row r="7" spans="1:38" s="8" customFormat="1">
      <c r="A7" s="173">
        <v>1</v>
      </c>
      <c r="D7" s="174" t="s">
        <v>131</v>
      </c>
      <c r="E7" s="9"/>
      <c r="F7" s="11"/>
      <c r="I7" s="31">
        <f>Existing!I119</f>
        <v>3185.3083279999996</v>
      </c>
      <c r="J7" s="31">
        <f>Existing!J119</f>
        <v>3173.1983445167275</v>
      </c>
      <c r="K7" s="31">
        <f>Existing!K119</f>
        <v>3193.9181590583567</v>
      </c>
      <c r="L7" s="31">
        <f>Existing!L119</f>
        <v>3215.054389379759</v>
      </c>
      <c r="M7" s="31">
        <f>Existing!M119</f>
        <v>3236.6153839914186</v>
      </c>
      <c r="N7" s="31">
        <f>Existing!N119</f>
        <v>3258.6096585759792</v>
      </c>
      <c r="O7" s="31">
        <f>Existing!O119</f>
        <v>3281.0458993337047</v>
      </c>
      <c r="P7" s="31">
        <f>Existing!P119</f>
        <v>3303.9329663948733</v>
      </c>
      <c r="Q7" s="31">
        <f>Existing!Q119</f>
        <v>3327.2798973004392</v>
      </c>
      <c r="R7" s="31">
        <f>Existing!R119</f>
        <v>3351.0959105523193</v>
      </c>
      <c r="S7" s="31">
        <f>Existing!S119</f>
        <v>3375.390409234722</v>
      </c>
      <c r="T7" s="31">
        <f>Existing!T119</f>
        <v>3400.1729847079141</v>
      </c>
      <c r="U7" s="31">
        <f>Existing!U119</f>
        <v>3425.4534203758817</v>
      </c>
      <c r="V7" s="31">
        <f>Existing!V119</f>
        <v>3451.2416955293738</v>
      </c>
      <c r="W7" s="31">
        <f>Existing!W119</f>
        <v>3477.5479892658223</v>
      </c>
    </row>
    <row r="8" spans="1:38" s="8" customFormat="1">
      <c r="A8" s="173">
        <f t="shared" ref="A8" si="2">A7+1</f>
        <v>2</v>
      </c>
      <c r="D8" s="174" t="str">
        <f>Reliability!E1</f>
        <v>Reliability</v>
      </c>
      <c r="E8" s="9"/>
      <c r="F8" s="11"/>
      <c r="I8" s="31">
        <f>Reliability!I89</f>
        <v>21.277564556506409</v>
      </c>
      <c r="J8" s="31">
        <f>Reliability!J89</f>
        <v>93.627994725730289</v>
      </c>
      <c r="K8" s="31">
        <f>Reliability!K89</f>
        <v>350.24135486021896</v>
      </c>
      <c r="L8" s="31">
        <f>Reliability!L89</f>
        <v>673.90672496447382</v>
      </c>
      <c r="M8" s="31">
        <f>Reliability!M89</f>
        <v>855.42339769246132</v>
      </c>
      <c r="N8" s="31">
        <f>Reliability!N89</f>
        <v>1034.5857644357702</v>
      </c>
      <c r="O8" s="31">
        <f>Reliability!O89</f>
        <v>1163.5471808137199</v>
      </c>
      <c r="P8" s="31">
        <f>Reliability!P89</f>
        <v>1276.9625479187819</v>
      </c>
      <c r="Q8" s="31">
        <f>Reliability!Q89</f>
        <v>1362.9201999477177</v>
      </c>
      <c r="R8" s="31">
        <f>Reliability!R89</f>
        <v>1417.2610929775533</v>
      </c>
      <c r="S8" s="31">
        <f>Reliability!S89</f>
        <v>1410.5031490235301</v>
      </c>
      <c r="T8" s="31">
        <f>Reliability!T89</f>
        <v>1386.2176118167886</v>
      </c>
      <c r="U8" s="31">
        <f>Reliability!U89</f>
        <v>1362.5358360748226</v>
      </c>
      <c r="V8" s="31">
        <f>Reliability!V89</f>
        <v>1334.5163214261493</v>
      </c>
      <c r="W8" s="31">
        <f>Reliability!W89</f>
        <v>1301.1506579775948</v>
      </c>
    </row>
    <row r="9" spans="1:38" s="8" customFormat="1">
      <c r="A9" s="173">
        <f>A8+1</f>
        <v>3</v>
      </c>
      <c r="D9" s="174" t="str">
        <f>WOD!E1</f>
        <v>WOD</v>
      </c>
      <c r="E9" s="9"/>
      <c r="F9" s="11"/>
      <c r="I9" s="31">
        <f ca="1">IFERROR(OFFSET(INDIRECT("'"&amp;$D9&amp;"'!G89"),0,MATCH(Summary!I$3,INDIRECT("'"&amp;$D9&amp;"'!$H$3:$W$3"),0)),H9)</f>
        <v>0</v>
      </c>
      <c r="J9" s="31">
        <f ca="1">IFERROR(OFFSET(INDIRECT("'"&amp;$D9&amp;"'!G89"),0,MATCH(Summary!J$3,INDIRECT("'"&amp;$D9&amp;"'!$H$3:$W$3"),0)),I9)</f>
        <v>0</v>
      </c>
      <c r="K9" s="31">
        <f ca="1">IFERROR(OFFSET(INDIRECT("'"&amp;$D9&amp;"'!G89"),0,MATCH(Summary!K$3,INDIRECT("'"&amp;$D9&amp;"'!$H$3:$W$3"),0)),J9)</f>
        <v>0</v>
      </c>
      <c r="L9" s="31">
        <f ca="1">IFERROR(OFFSET(INDIRECT("'"&amp;$D9&amp;"'!G89"),0,MATCH(Summary!L$3,INDIRECT("'"&amp;$D9&amp;"'!$H$3:$W$3"),0)),K9)</f>
        <v>0</v>
      </c>
      <c r="M9" s="31">
        <f ca="1">IFERROR(OFFSET(INDIRECT("'"&amp;$D9&amp;"'!G89"),0,MATCH(Summary!M$3,INDIRECT("'"&amp;$D9&amp;"'!$H$3:$W$3"),0)),L9)</f>
        <v>0</v>
      </c>
      <c r="N9" s="31">
        <f ca="1">IFERROR(OFFSET(INDIRECT("'"&amp;$D9&amp;"'!G89"),0,MATCH(Summary!N$3,INDIRECT("'"&amp;$D9&amp;"'!$H$3:$W$3"),0)),M9)</f>
        <v>0</v>
      </c>
      <c r="O9" s="31">
        <f ca="1">IFERROR(OFFSET(INDIRECT("'"&amp;$D9&amp;"'!G89"),0,MATCH(Summary!O$3,INDIRECT("'"&amp;$D9&amp;"'!$H$3:$W$3"),0)),N9)</f>
        <v>0</v>
      </c>
      <c r="P9" s="31">
        <f ca="1">IFERROR(OFFSET(INDIRECT("'"&amp;$D9&amp;"'!G89"),0,MATCH(Summary!P$3,INDIRECT("'"&amp;$D9&amp;"'!$H$3:$W$3"),0)),O9)</f>
        <v>0</v>
      </c>
      <c r="Q9" s="31">
        <f ca="1">IFERROR(OFFSET(INDIRECT("'"&amp;$D9&amp;"'!G89"),0,MATCH(Summary!Q$3,INDIRECT("'"&amp;$D9&amp;"'!$H$3:$W$3"),0)),P9)</f>
        <v>0</v>
      </c>
      <c r="R9" s="31">
        <f ca="1">IFERROR(OFFSET(INDIRECT("'"&amp;$D9&amp;"'!G89"),0,MATCH(Summary!R$3,INDIRECT("'"&amp;$D9&amp;"'!$H$3:$W$3"),0)),Q9)</f>
        <v>0</v>
      </c>
      <c r="S9" s="31">
        <f ca="1">IFERROR(OFFSET(INDIRECT("'"&amp;$D9&amp;"'!G89"),0,MATCH(Summary!S$3,INDIRECT("'"&amp;$D9&amp;"'!$H$3:$W$3"),0)),R9)</f>
        <v>0</v>
      </c>
      <c r="T9" s="31">
        <f ca="1">IFERROR(OFFSET(INDIRECT("'"&amp;$D9&amp;"'!G89"),0,MATCH(Summary!T$3,INDIRECT("'"&amp;$D9&amp;"'!$H$3:$W$3"),0)),S9)</f>
        <v>0</v>
      </c>
      <c r="U9" s="31">
        <f ca="1">IFERROR(OFFSET(INDIRECT("'"&amp;$D9&amp;"'!G89"),0,MATCH(Summary!U$3,INDIRECT("'"&amp;$D9&amp;"'!$H$3:$W$3"),0)),T9)</f>
        <v>0</v>
      </c>
      <c r="V9" s="31">
        <f ca="1">IFERROR(OFFSET(INDIRECT("'"&amp;$D9&amp;"'!G89"),0,MATCH(Summary!V$3,INDIRECT("'"&amp;$D9&amp;"'!$H$3:$W$3"),0)),U9)</f>
        <v>0</v>
      </c>
      <c r="W9" s="31">
        <f ca="1">IFERROR(OFFSET(INDIRECT("'"&amp;$D9&amp;"'!G89"),0,MATCH(Summary!W$3,INDIRECT("'"&amp;$D9&amp;"'!$H$3:$W$3"),0)),V9)</f>
        <v>0</v>
      </c>
    </row>
    <row r="10" spans="1:38" s="8" customFormat="1">
      <c r="A10" s="173">
        <f t="shared" ref="A10:A15" si="3">A9+1</f>
        <v>4</v>
      </c>
      <c r="D10" s="174" t="str">
        <f>'2025-26 Policy and Econ'!E1</f>
        <v>2024-25 Policy and Econ</v>
      </c>
      <c r="E10" s="9"/>
      <c r="F10" s="11"/>
      <c r="I10" s="31">
        <f>'2025-26 Policy and Econ'!I89</f>
        <v>21.632601161976869</v>
      </c>
      <c r="J10" s="31">
        <f>'2025-26 Policy and Econ'!J89</f>
        <v>116.83430073757091</v>
      </c>
      <c r="K10" s="31">
        <f>'2025-26 Policy and Econ'!K89</f>
        <v>306.68681718374455</v>
      </c>
      <c r="L10" s="31">
        <f>'2025-26 Policy and Econ'!L89</f>
        <v>569.39716026267627</v>
      </c>
      <c r="M10" s="31">
        <f>'2025-26 Policy and Econ'!M89</f>
        <v>811.06052780930338</v>
      </c>
      <c r="N10" s="31">
        <f>'2025-26 Policy and Econ'!N89</f>
        <v>1012.7112544006209</v>
      </c>
      <c r="O10" s="31">
        <f>'2025-26 Policy and Econ'!O89</f>
        <v>1272.5526959532965</v>
      </c>
      <c r="P10" s="31">
        <f>'2025-26 Policy and Econ'!P89</f>
        <v>1498.1311249197511</v>
      </c>
      <c r="Q10" s="31">
        <f>'2025-26 Policy and Econ'!Q89</f>
        <v>1651.6517274727316</v>
      </c>
      <c r="R10" s="31">
        <f>'2025-26 Policy and Econ'!R89</f>
        <v>1735.6648360529518</v>
      </c>
      <c r="S10" s="31">
        <f>'2025-26 Policy and Econ'!S89</f>
        <v>1714.1070550923646</v>
      </c>
      <c r="T10" s="31">
        <f>'2025-26 Policy and Econ'!T89</f>
        <v>1672.3290264625398</v>
      </c>
      <c r="U10" s="31">
        <f>'2025-26 Policy and Econ'!U89</f>
        <v>1631.6462421293277</v>
      </c>
      <c r="V10" s="31">
        <f>'2025-26 Policy and Econ'!V89</f>
        <v>1591.7333721980099</v>
      </c>
      <c r="W10" s="31">
        <f>'2025-26 Policy and Econ'!W89</f>
        <v>1552.3406189246266</v>
      </c>
    </row>
    <row r="11" spans="1:38" s="8" customFormat="1">
      <c r="A11" s="173">
        <f t="shared" si="3"/>
        <v>5</v>
      </c>
      <c r="D11" s="174" t="str">
        <f>ClrdoRvr!E1</f>
        <v>ClrdoRvr</v>
      </c>
      <c r="E11" s="9"/>
      <c r="F11" s="11"/>
      <c r="I11" s="31">
        <f>ClrdoRvr!I89</f>
        <v>0</v>
      </c>
      <c r="J11" s="31">
        <f>ClrdoRvr!J89</f>
        <v>0</v>
      </c>
      <c r="K11" s="31">
        <f>ClrdoRvr!K89</f>
        <v>0</v>
      </c>
      <c r="L11" s="31">
        <f>ClrdoRvr!L89</f>
        <v>0</v>
      </c>
      <c r="M11" s="31">
        <f>ClrdoRvr!M89</f>
        <v>0</v>
      </c>
      <c r="N11" s="31">
        <f>ClrdoRvr!N89</f>
        <v>0</v>
      </c>
      <c r="O11" s="31">
        <f>ClrdoRvr!O89</f>
        <v>0</v>
      </c>
      <c r="P11" s="31">
        <f>ClrdoRvr!P89</f>
        <v>0</v>
      </c>
      <c r="Q11" s="31">
        <f>ClrdoRvr!Q89</f>
        <v>0</v>
      </c>
      <c r="R11" s="31">
        <f>ClrdoRvr!R89</f>
        <v>0</v>
      </c>
      <c r="S11" s="31">
        <f>ClrdoRvr!S89</f>
        <v>0</v>
      </c>
      <c r="T11" s="31">
        <f>ClrdoRvr!T89</f>
        <v>0</v>
      </c>
      <c r="U11" s="31">
        <f>ClrdoRvr!U89</f>
        <v>0</v>
      </c>
      <c r="V11" s="31">
        <f>ClrdoRvr!V89</f>
        <v>0</v>
      </c>
      <c r="W11" s="31">
        <f>ClrdoRvr!W89</f>
        <v>0</v>
      </c>
    </row>
    <row r="12" spans="1:38" s="8" customFormat="1">
      <c r="A12" s="173">
        <f t="shared" si="3"/>
        <v>6</v>
      </c>
      <c r="D12" s="174" t="str">
        <f>'Red Bluff 2AA Bank'!E1</f>
        <v>Red Bluff 2nd 'AA' Bank</v>
      </c>
      <c r="E12" s="9"/>
      <c r="F12" s="11"/>
      <c r="I12" s="31">
        <f>'Red Bluff 2AA Bank'!I89</f>
        <v>0</v>
      </c>
      <c r="J12" s="31">
        <f>'Red Bluff 2AA Bank'!J89</f>
        <v>0</v>
      </c>
      <c r="K12" s="31">
        <f>'Red Bluff 2AA Bank'!K89</f>
        <v>0</v>
      </c>
      <c r="L12" s="31">
        <f>'Red Bluff 2AA Bank'!L89</f>
        <v>0</v>
      </c>
      <c r="M12" s="31">
        <f>'Red Bluff 2AA Bank'!M89</f>
        <v>0</v>
      </c>
      <c r="N12" s="31">
        <f>'Red Bluff 2AA Bank'!N89</f>
        <v>0</v>
      </c>
      <c r="O12" s="31">
        <f>'Red Bluff 2AA Bank'!O89</f>
        <v>0</v>
      </c>
      <c r="P12" s="31">
        <f>'Red Bluff 2AA Bank'!P89</f>
        <v>0</v>
      </c>
      <c r="Q12" s="31">
        <f>'Red Bluff 2AA Bank'!Q89</f>
        <v>0</v>
      </c>
      <c r="R12" s="31">
        <f>'Red Bluff 2AA Bank'!R89</f>
        <v>0</v>
      </c>
      <c r="S12" s="31">
        <f>'Red Bluff 2AA Bank'!S89</f>
        <v>0</v>
      </c>
      <c r="T12" s="31">
        <f>'Red Bluff 2AA Bank'!T89</f>
        <v>0</v>
      </c>
      <c r="U12" s="31">
        <f>'Red Bluff 2AA Bank'!U89</f>
        <v>0</v>
      </c>
      <c r="V12" s="31">
        <f>'Red Bluff 2AA Bank'!V89</f>
        <v>0</v>
      </c>
      <c r="W12" s="31">
        <f>'Red Bluff 2AA Bank'!W89</f>
        <v>0</v>
      </c>
    </row>
    <row r="13" spans="1:38" s="8" customFormat="1">
      <c r="A13" s="173">
        <f t="shared" si="3"/>
        <v>7</v>
      </c>
      <c r="D13" s="174" t="str">
        <f>Calcite!E1</f>
        <v>Calcite</v>
      </c>
      <c r="E13" s="9"/>
      <c r="F13" s="11"/>
      <c r="I13" s="31">
        <f>Calcite!I89</f>
        <v>0</v>
      </c>
      <c r="J13" s="31">
        <f>Calcite!J89</f>
        <v>2.1602709632645216</v>
      </c>
      <c r="K13" s="31">
        <f>Calcite!K89</f>
        <v>5.1894857043526104</v>
      </c>
      <c r="L13" s="31">
        <f>Calcite!L89</f>
        <v>7.170892185230783</v>
      </c>
      <c r="M13" s="31">
        <f>Calcite!M89</f>
        <v>9.2808827085109389</v>
      </c>
      <c r="N13" s="31">
        <f>Calcite!N89</f>
        <v>9.0438701218234367</v>
      </c>
      <c r="O13" s="31">
        <f>Calcite!O89</f>
        <v>8.8202127840505664</v>
      </c>
      <c r="P13" s="31">
        <f>Calcite!P89</f>
        <v>8.6075897681347833</v>
      </c>
      <c r="Q13" s="31">
        <f>Calcite!Q89</f>
        <v>8.4026677080652341</v>
      </c>
      <c r="R13" s="31">
        <f>Calcite!R89</f>
        <v>8.2025087578306071</v>
      </c>
      <c r="S13" s="31">
        <f>Calcite!S89</f>
        <v>8.004810384473009</v>
      </c>
      <c r="T13" s="31">
        <f>Calcite!T89</f>
        <v>7.8085393682911217</v>
      </c>
      <c r="U13" s="31">
        <f>Calcite!U89</f>
        <v>7.6136654199852272</v>
      </c>
      <c r="V13" s="31">
        <f>Calcite!V89</f>
        <v>7.4201605862917717</v>
      </c>
      <c r="W13" s="31">
        <f>Calcite!W89</f>
        <v>7.2279991496129821</v>
      </c>
    </row>
    <row r="14" spans="1:38" s="8" customFormat="1">
      <c r="A14" s="173">
        <f>A13+1</f>
        <v>8</v>
      </c>
      <c r="D14" s="174" t="s">
        <v>7</v>
      </c>
      <c r="E14" s="9"/>
      <c r="F14" s="11"/>
      <c r="I14" s="175">
        <f t="shared" ref="I14:W14" ca="1" si="4">SUM(I7:I13)</f>
        <v>3228.2184937184829</v>
      </c>
      <c r="J14" s="175">
        <f t="shared" ca="1" si="4"/>
        <v>3385.8209109432933</v>
      </c>
      <c r="K14" s="175">
        <f t="shared" ca="1" si="4"/>
        <v>3856.0358168066728</v>
      </c>
      <c r="L14" s="175">
        <f t="shared" ca="1" si="4"/>
        <v>4465.5291667921392</v>
      </c>
      <c r="M14" s="175">
        <f t="shared" ca="1" si="4"/>
        <v>4912.3801922016946</v>
      </c>
      <c r="N14" s="175">
        <f t="shared" ca="1" si="4"/>
        <v>5314.9505475341948</v>
      </c>
      <c r="O14" s="175">
        <f t="shared" ca="1" si="4"/>
        <v>5725.9659888847709</v>
      </c>
      <c r="P14" s="175">
        <f t="shared" ca="1" si="4"/>
        <v>6087.6342290015418</v>
      </c>
      <c r="Q14" s="175">
        <f t="shared" ca="1" si="4"/>
        <v>6350.2544924289541</v>
      </c>
      <c r="R14" s="175">
        <f t="shared" ca="1" si="4"/>
        <v>6512.2243483406546</v>
      </c>
      <c r="S14" s="175">
        <f t="shared" ca="1" si="4"/>
        <v>6508.0054237350905</v>
      </c>
      <c r="T14" s="175">
        <f t="shared" ca="1" si="4"/>
        <v>6466.5281623555338</v>
      </c>
      <c r="U14" s="175">
        <f t="shared" ca="1" si="4"/>
        <v>6427.2491640000171</v>
      </c>
      <c r="V14" s="175">
        <f t="shared" ca="1" si="4"/>
        <v>6384.9115497398243</v>
      </c>
      <c r="W14" s="175">
        <f t="shared" ca="1" si="4"/>
        <v>6338.2672653176569</v>
      </c>
    </row>
    <row r="15" spans="1:38" s="8" customFormat="1">
      <c r="A15" s="173">
        <f t="shared" si="3"/>
        <v>9</v>
      </c>
      <c r="B15" s="3"/>
      <c r="C15" s="1"/>
      <c r="D15" s="26" t="s">
        <v>132</v>
      </c>
      <c r="E15" s="3"/>
      <c r="F15" s="2"/>
      <c r="G15" s="3"/>
      <c r="H15" s="3"/>
      <c r="I15" s="3"/>
      <c r="J15" s="17">
        <f t="shared" ref="J15:W15" ca="1" si="5">J14/I14-1</f>
        <v>4.8820244828990278E-2</v>
      </c>
      <c r="K15" s="17">
        <f t="shared" ca="1" si="5"/>
        <v>0.13887766607607643</v>
      </c>
      <c r="L15" s="17">
        <f t="shared" ca="1" si="5"/>
        <v>0.15806215993351702</v>
      </c>
      <c r="M15" s="17">
        <f t="shared" ca="1" si="5"/>
        <v>0.10006675776133278</v>
      </c>
      <c r="N15" s="17">
        <f t="shared" ca="1" si="5"/>
        <v>8.1950162565098905E-2</v>
      </c>
      <c r="O15" s="17">
        <f t="shared" ca="1" si="5"/>
        <v>7.7331940847739755E-2</v>
      </c>
      <c r="P15" s="17">
        <f t="shared" ca="1" si="5"/>
        <v>6.3162834152148406E-2</v>
      </c>
      <c r="Q15" s="17">
        <f t="shared" ca="1" si="5"/>
        <v>4.3139954463145447E-2</v>
      </c>
      <c r="R15" s="17">
        <f t="shared" ca="1" si="5"/>
        <v>2.550604170349513E-2</v>
      </c>
      <c r="S15" s="17">
        <f t="shared" ca="1" si="5"/>
        <v>-6.4784693829522677E-4</v>
      </c>
      <c r="T15" s="17">
        <f t="shared" ca="1" si="5"/>
        <v>-6.3732677954272399E-3</v>
      </c>
      <c r="U15" s="17">
        <f t="shared" ca="1" si="5"/>
        <v>-6.0742020090744919E-3</v>
      </c>
      <c r="V15" s="17">
        <f t="shared" ca="1" si="5"/>
        <v>-6.58720600055962E-3</v>
      </c>
      <c r="W15" s="17">
        <f t="shared" ca="1" si="5"/>
        <v>-7.3053924175453533E-3</v>
      </c>
    </row>
    <row r="16" spans="1:38" s="8" customFormat="1">
      <c r="A16" s="173"/>
      <c r="E16" s="9"/>
      <c r="F16" s="11"/>
      <c r="I16" s="31"/>
      <c r="J16" s="31"/>
      <c r="K16" s="31"/>
      <c r="L16" s="31"/>
      <c r="M16" s="31"/>
      <c r="N16" s="31"/>
      <c r="O16" s="31"/>
      <c r="P16" s="31"/>
      <c r="Q16" s="31"/>
      <c r="R16" s="31"/>
      <c r="S16" s="31"/>
      <c r="T16" s="31"/>
      <c r="U16" s="31"/>
      <c r="V16" s="31"/>
      <c r="W16" s="31"/>
    </row>
    <row r="17" spans="1:38" s="8" customFormat="1">
      <c r="A17" s="173">
        <f>A15+1</f>
        <v>10</v>
      </c>
      <c r="C17" s="8" t="s">
        <v>32</v>
      </c>
      <c r="E17" s="9"/>
      <c r="F17" s="11"/>
      <c r="I17" s="176">
        <f>Existing!I146</f>
        <v>204108.77299999999</v>
      </c>
      <c r="J17" s="176">
        <f>Existing!J146</f>
        <v>208803.27477899997</v>
      </c>
      <c r="K17" s="176">
        <f>Existing!K146</f>
        <v>213605.75009891696</v>
      </c>
      <c r="L17" s="176">
        <f>Existing!L146</f>
        <v>218518.68235119202</v>
      </c>
      <c r="M17" s="176">
        <f>Existing!M146</f>
        <v>223544.61204526943</v>
      </c>
      <c r="N17" s="176">
        <f>Existing!N146</f>
        <v>228686.1381223106</v>
      </c>
      <c r="O17" s="176">
        <f>Existing!O146</f>
        <v>233945.91929912372</v>
      </c>
      <c r="P17" s="176">
        <f>Existing!P146</f>
        <v>239326.67544300354</v>
      </c>
      <c r="Q17" s="176">
        <f>Existing!Q146</f>
        <v>244831.1889781926</v>
      </c>
      <c r="R17" s="176">
        <f>Existing!R146</f>
        <v>250462.30632469102</v>
      </c>
      <c r="S17" s="176">
        <f>Existing!S146</f>
        <v>256222.93937015889</v>
      </c>
      <c r="T17" s="176">
        <f>Existing!T146</f>
        <v>262116.06697567253</v>
      </c>
      <c r="U17" s="176">
        <f>Existing!U146</f>
        <v>268144.73651611299</v>
      </c>
      <c r="V17" s="176">
        <f>Existing!V146</f>
        <v>274312.06545598357</v>
      </c>
      <c r="W17" s="176">
        <f>Existing!W146</f>
        <v>280621.24296147114</v>
      </c>
    </row>
    <row r="18" spans="1:38" s="8" customFormat="1">
      <c r="A18" s="173">
        <f>A17+1</f>
        <v>11</v>
      </c>
      <c r="B18" s="3"/>
      <c r="C18" s="1"/>
      <c r="D18" s="26" t="s">
        <v>132</v>
      </c>
      <c r="E18" s="3"/>
      <c r="F18" s="2"/>
      <c r="G18" s="3"/>
      <c r="H18" s="3"/>
      <c r="I18" s="3"/>
      <c r="J18" s="17">
        <f t="shared" ref="J18:W18" si="6">J17/I17-1</f>
        <v>2.2999999999999909E-2</v>
      </c>
      <c r="K18" s="17">
        <f t="shared" si="6"/>
        <v>2.2999999999999909E-2</v>
      </c>
      <c r="L18" s="17">
        <f t="shared" si="6"/>
        <v>2.2999999999999909E-2</v>
      </c>
      <c r="M18" s="17">
        <f t="shared" si="6"/>
        <v>2.2999999999999909E-2</v>
      </c>
      <c r="N18" s="17">
        <f t="shared" si="6"/>
        <v>2.2999999999999909E-2</v>
      </c>
      <c r="O18" s="17">
        <f t="shared" si="6"/>
        <v>2.2999999999999909E-2</v>
      </c>
      <c r="P18" s="17">
        <f t="shared" si="6"/>
        <v>2.2999999999999909E-2</v>
      </c>
      <c r="Q18" s="17">
        <f t="shared" si="6"/>
        <v>2.2999999999999909E-2</v>
      </c>
      <c r="R18" s="17">
        <f t="shared" si="6"/>
        <v>2.2999999999999909E-2</v>
      </c>
      <c r="S18" s="17">
        <f t="shared" si="6"/>
        <v>2.2999999999999909E-2</v>
      </c>
      <c r="T18" s="17">
        <f t="shared" si="6"/>
        <v>2.2999999999999909E-2</v>
      </c>
      <c r="U18" s="17">
        <f t="shared" si="6"/>
        <v>2.2999999999999909E-2</v>
      </c>
      <c r="V18" s="17">
        <f t="shared" si="6"/>
        <v>2.2999999999999909E-2</v>
      </c>
      <c r="W18" s="17">
        <f t="shared" si="6"/>
        <v>2.2999999999999909E-2</v>
      </c>
    </row>
    <row r="19" spans="1:38" s="8" customFormat="1">
      <c r="A19" s="173"/>
      <c r="B19" s="3"/>
      <c r="C19" s="1"/>
      <c r="D19" s="26"/>
      <c r="E19" s="3"/>
      <c r="F19" s="2"/>
      <c r="G19" s="3"/>
      <c r="H19" s="129"/>
      <c r="I19" s="129"/>
      <c r="J19" s="130"/>
      <c r="K19" s="130"/>
      <c r="L19" s="130"/>
      <c r="M19" s="130"/>
      <c r="N19" s="130"/>
      <c r="O19" s="130"/>
      <c r="P19" s="130"/>
      <c r="Q19" s="130"/>
      <c r="R19" s="130"/>
      <c r="S19" s="130"/>
      <c r="T19" s="130"/>
      <c r="U19" s="130"/>
      <c r="V19" s="130"/>
      <c r="W19" s="17"/>
    </row>
    <row r="20" spans="1:38" s="8" customFormat="1">
      <c r="A20" s="173">
        <f>A18+1</f>
        <v>12</v>
      </c>
      <c r="C20" s="8" t="s">
        <v>133</v>
      </c>
      <c r="E20" s="9"/>
      <c r="F20" s="11"/>
      <c r="I20" s="177">
        <f ca="1">1000*I14/I17</f>
        <v>15.816167263513378</v>
      </c>
      <c r="J20" s="177">
        <f t="shared" ref="J20:W20" ca="1" si="7">1000*J14/J17</f>
        <v>16.215363070942683</v>
      </c>
      <c r="K20" s="177">
        <f t="shared" ca="1" si="7"/>
        <v>18.052116176746235</v>
      </c>
      <c r="L20" s="177">
        <f t="shared" ca="1" si="7"/>
        <v>20.435457136865626</v>
      </c>
      <c r="M20" s="177">
        <f t="shared" ca="1" si="7"/>
        <v>21.974943378223319</v>
      </c>
      <c r="N20" s="177">
        <f t="shared" ca="1" si="7"/>
        <v>23.241244927104169</v>
      </c>
      <c r="O20" s="177">
        <f t="shared" ca="1" si="7"/>
        <v>24.475596779115175</v>
      </c>
      <c r="P20" s="177">
        <f t="shared" ca="1" si="7"/>
        <v>25.436505219207511</v>
      </c>
      <c r="Q20" s="177">
        <f t="shared" ca="1" si="7"/>
        <v>25.937277513260693</v>
      </c>
      <c r="R20" s="177">
        <f t="shared" ca="1" si="7"/>
        <v>26.000816026577763</v>
      </c>
      <c r="S20" s="177">
        <f t="shared" ca="1" si="7"/>
        <v>25.399776615368296</v>
      </c>
      <c r="T20" s="177">
        <f t="shared" ca="1" si="7"/>
        <v>24.670476087052322</v>
      </c>
      <c r="U20" s="177">
        <f t="shared" ca="1" si="7"/>
        <v>23.969328085669137</v>
      </c>
      <c r="V20" s="177">
        <f t="shared" ca="1" si="7"/>
        <v>23.276087178762303</v>
      </c>
      <c r="W20" s="177">
        <f t="shared" ca="1" si="7"/>
        <v>22.586555452567399</v>
      </c>
    </row>
    <row r="21" spans="1:38">
      <c r="A21" s="173">
        <f>A20+1</f>
        <v>13</v>
      </c>
      <c r="D21" s="26" t="s">
        <v>132</v>
      </c>
      <c r="J21" s="17">
        <f ca="1">J20/I20-1</f>
        <v>2.5239731015630928E-2</v>
      </c>
      <c r="K21" s="17">
        <f t="shared" ref="K21:W21" ca="1" si="8">K20/J20-1</f>
        <v>0.11327240085637946</v>
      </c>
      <c r="L21" s="17">
        <f t="shared" ca="1" si="8"/>
        <v>0.13202557178251939</v>
      </c>
      <c r="M21" s="17">
        <f t="shared" ca="1" si="8"/>
        <v>7.5334074057998635E-2</v>
      </c>
      <c r="N21" s="17">
        <f t="shared" ca="1" si="8"/>
        <v>5.7624792341250286E-2</v>
      </c>
      <c r="O21" s="17">
        <f t="shared" ca="1" si="8"/>
        <v>5.3110401610694025E-2</v>
      </c>
      <c r="P21" s="17">
        <f t="shared" ca="1" si="8"/>
        <v>3.9259857431230172E-2</v>
      </c>
      <c r="Q21" s="17">
        <f t="shared" ca="1" si="8"/>
        <v>1.9687150012850152E-2</v>
      </c>
      <c r="R21" s="17">
        <f t="shared" ca="1" si="8"/>
        <v>2.4496986348927496E-3</v>
      </c>
      <c r="S21" s="17">
        <f t="shared" ca="1" si="8"/>
        <v>-2.3116174915244647E-2</v>
      </c>
      <c r="T21" s="17">
        <f t="shared" ca="1" si="8"/>
        <v>-2.8712871745285584E-2</v>
      </c>
      <c r="U21" s="17">
        <f t="shared" ca="1" si="8"/>
        <v>-2.8420529823142138E-2</v>
      </c>
      <c r="V21" s="17">
        <f t="shared" ca="1" si="8"/>
        <v>-2.892200000054701E-2</v>
      </c>
      <c r="W21" s="17">
        <f t="shared" ca="1" si="8"/>
        <v>-2.9624039508841959E-2</v>
      </c>
    </row>
    <row r="22" spans="1:38">
      <c r="A22" s="173">
        <f>A21+1</f>
        <v>14</v>
      </c>
      <c r="D22" s="3" t="s">
        <v>134</v>
      </c>
      <c r="J22" s="17">
        <f ca="1">J20/$I20-1</f>
        <v>2.5239731015630928E-2</v>
      </c>
      <c r="K22" s="17">
        <f t="shared" ref="K22:W22" ca="1" si="9">K20/$I20-1</f>
        <v>0.14137109680112014</v>
      </c>
      <c r="L22" s="17">
        <f t="shared" ca="1" si="9"/>
        <v>0.29206126847232938</v>
      </c>
      <c r="M22" s="17">
        <f t="shared" ca="1" si="9"/>
        <v>0.38939750775889559</v>
      </c>
      <c r="N22" s="17">
        <f t="shared" ca="1" si="9"/>
        <v>0.46946125062295252</v>
      </c>
      <c r="O22" s="17">
        <f t="shared" ca="1" si="9"/>
        <v>0.54750492779489002</v>
      </c>
      <c r="P22" s="17">
        <f t="shared" ca="1" si="9"/>
        <v>0.60825975063424353</v>
      </c>
      <c r="Q22" s="17">
        <f t="shared" ca="1" si="9"/>
        <v>0.63992180160460865</v>
      </c>
      <c r="R22" s="17">
        <f t="shared" ca="1" si="9"/>
        <v>0.6439391158033303</v>
      </c>
      <c r="S22" s="17">
        <f t="shared" ca="1" si="9"/>
        <v>0.60593753165240805</v>
      </c>
      <c r="T22" s="17">
        <f t="shared" ca="1" si="9"/>
        <v>0.55982645327513181</v>
      </c>
      <c r="U22" s="17">
        <f t="shared" ca="1" si="9"/>
        <v>0.51549535904089994</v>
      </c>
      <c r="V22" s="17">
        <f t="shared" ca="1" si="9"/>
        <v>0.47166420226589012</v>
      </c>
      <c r="W22" s="17">
        <f t="shared" ca="1" si="9"/>
        <v>0.42806756379421707</v>
      </c>
    </row>
    <row r="23" spans="1:38">
      <c r="A23" s="173"/>
      <c r="D23" s="3" t="s">
        <v>135</v>
      </c>
      <c r="I23" s="3">
        <f t="shared" ref="I23:W23" ca="1" si="10">1000*(I14-I7)/I17</f>
        <v>0.21023185376986867</v>
      </c>
      <c r="J23" s="3">
        <f t="shared" ca="1" si="10"/>
        <v>1.0182913397867355</v>
      </c>
      <c r="K23" s="3">
        <f t="shared" ca="1" si="10"/>
        <v>3.0997183242571951</v>
      </c>
      <c r="L23" s="3">
        <f t="shared" ca="1" si="10"/>
        <v>5.7225074028346983</v>
      </c>
      <c r="M23" s="3">
        <f t="shared" ca="1" si="10"/>
        <v>7.4963328030063252</v>
      </c>
      <c r="N23" s="3">
        <f t="shared" ca="1" si="10"/>
        <v>8.9919787261368747</v>
      </c>
      <c r="O23" s="3">
        <f t="shared" ca="1" si="10"/>
        <v>10.450791776474572</v>
      </c>
      <c r="P23" s="3">
        <f t="shared" ca="1" si="10"/>
        <v>11.631387338891173</v>
      </c>
      <c r="Q23" s="3">
        <f t="shared" ca="1" si="10"/>
        <v>12.347179326886227</v>
      </c>
      <c r="R23" s="3">
        <f t="shared" ca="1" si="10"/>
        <v>12.621174356233681</v>
      </c>
      <c r="S23" s="3">
        <f t="shared" ca="1" si="10"/>
        <v>12.226130190375958</v>
      </c>
      <c r="T23" s="3">
        <f t="shared" ca="1" si="10"/>
        <v>11.698463253426635</v>
      </c>
      <c r="U23" s="3">
        <f t="shared" ca="1" si="10"/>
        <v>11.194684567092949</v>
      </c>
      <c r="V23" s="3">
        <f t="shared" ca="1" si="10"/>
        <v>10.694643887916007</v>
      </c>
      <c r="W23" s="3">
        <f t="shared" ca="1" si="10"/>
        <v>10.194236351681354</v>
      </c>
    </row>
    <row r="24" spans="1:38">
      <c r="C24" s="1" t="s">
        <v>136</v>
      </c>
    </row>
    <row r="25" spans="1:38">
      <c r="A25" s="173">
        <f>A22+1</f>
        <v>15</v>
      </c>
      <c r="D25" s="3" t="str">
        <f t="shared" ref="D25:D32" si="11">D7</f>
        <v>Existing Facilities</v>
      </c>
      <c r="I25" s="31">
        <f>Existing!I214</f>
        <v>23922.401379041639</v>
      </c>
      <c r="J25" s="31">
        <f>Existing!J214</f>
        <v>24400.849406622474</v>
      </c>
      <c r="K25" s="31">
        <f>Existing!K214</f>
        <v>24888.866394754925</v>
      </c>
      <c r="L25" s="31">
        <f>Existing!L214</f>
        <v>25386.643722650024</v>
      </c>
      <c r="M25" s="31">
        <f>Existing!M214</f>
        <v>25894.376597103026</v>
      </c>
      <c r="N25" s="31">
        <f>Existing!N214</f>
        <v>26412.264129045088</v>
      </c>
      <c r="O25" s="31">
        <f>Existing!O214</f>
        <v>26940.50941162599</v>
      </c>
      <c r="P25" s="31">
        <f>Existing!P214</f>
        <v>27479.319599858511</v>
      </c>
      <c r="Q25" s="31">
        <f>Existing!Q214</f>
        <v>28028.905991855681</v>
      </c>
      <c r="R25" s="31">
        <f>Existing!R214</f>
        <v>28589.484111692796</v>
      </c>
      <c r="S25" s="31">
        <f>Existing!S214</f>
        <v>29161.273793926652</v>
      </c>
      <c r="T25" s="31">
        <f>Existing!T214</f>
        <v>29744.499269805186</v>
      </c>
      <c r="U25" s="31">
        <f>Existing!U214</f>
        <v>30339.389255201291</v>
      </c>
      <c r="V25" s="31">
        <f>Existing!V214</f>
        <v>30946.177040305316</v>
      </c>
      <c r="W25" s="31">
        <f>Existing!W214</f>
        <v>31565.100581111423</v>
      </c>
      <c r="Y25" s="8"/>
      <c r="Z25" s="8"/>
      <c r="AA25" s="8"/>
      <c r="AB25" s="8"/>
      <c r="AC25" s="8"/>
      <c r="AD25" s="8"/>
      <c r="AE25" s="8"/>
      <c r="AF25" s="8"/>
      <c r="AG25" s="8"/>
      <c r="AH25" s="8"/>
      <c r="AI25" s="8"/>
      <c r="AJ25" s="8"/>
      <c r="AK25" s="8"/>
      <c r="AL25" s="8"/>
    </row>
    <row r="26" spans="1:38">
      <c r="A26" s="173">
        <f t="shared" ref="A26" si="12">A25+1</f>
        <v>16</v>
      </c>
      <c r="D26" s="3" t="str">
        <f t="shared" si="11"/>
        <v>Reliability</v>
      </c>
      <c r="I26" s="31">
        <f>Reliability!I$47</f>
        <v>164.80015115837605</v>
      </c>
      <c r="J26" s="31">
        <f>Reliability!J$47</f>
        <v>679.73132524484015</v>
      </c>
      <c r="K26" s="31">
        <f>Reliability!K$47</f>
        <v>2580.6391805661515</v>
      </c>
      <c r="L26" s="31">
        <f>Reliability!L$47</f>
        <v>4690.3074915746047</v>
      </c>
      <c r="M26" s="31">
        <f>Reliability!M$47</f>
        <v>6064.044885209054</v>
      </c>
      <c r="N26" s="31">
        <f>Reliability!N$47</f>
        <v>7375.5421335616065</v>
      </c>
      <c r="O26" s="31">
        <f>Reliability!O$47</f>
        <v>8426.6924250282718</v>
      </c>
      <c r="P26" s="31">
        <f>Reliability!P$47</f>
        <v>9361.3073435566057</v>
      </c>
      <c r="Q26" s="31">
        <f>Reliability!Q$47</f>
        <v>10155.038303951605</v>
      </c>
      <c r="R26" s="31">
        <f>Reliability!R$47</f>
        <v>10708.813303951605</v>
      </c>
      <c r="S26" s="31">
        <f>Reliability!S$47</f>
        <v>10882.128303951606</v>
      </c>
      <c r="T26" s="31">
        <f>Reliability!T$47</f>
        <v>10950.638303951604</v>
      </c>
      <c r="U26" s="31">
        <f>Reliability!U$47</f>
        <v>11019.493303951604</v>
      </c>
      <c r="V26" s="31">
        <f>Reliability!V$47</f>
        <v>11052.993303951604</v>
      </c>
      <c r="W26" s="31">
        <f>Reliability!W$47</f>
        <v>11052.993303951604</v>
      </c>
      <c r="Y26" s="61"/>
      <c r="Z26" s="61"/>
      <c r="AA26" s="61"/>
      <c r="AB26" s="61"/>
      <c r="AC26" s="61"/>
      <c r="AD26" s="61"/>
      <c r="AE26" s="61"/>
      <c r="AF26" s="61"/>
      <c r="AG26" s="61"/>
      <c r="AH26" s="61"/>
      <c r="AI26" s="61"/>
      <c r="AJ26" s="61"/>
      <c r="AK26" s="61"/>
      <c r="AL26" s="61"/>
    </row>
    <row r="27" spans="1:38">
      <c r="A27" s="173">
        <f>A26+1</f>
        <v>17</v>
      </c>
      <c r="D27" s="3" t="str">
        <f t="shared" si="11"/>
        <v>WOD</v>
      </c>
      <c r="I27" s="31">
        <f>WOD!I$47</f>
        <v>0</v>
      </c>
      <c r="J27" s="31">
        <f>WOD!J$47</f>
        <v>0</v>
      </c>
      <c r="K27" s="31">
        <f>WOD!K$47</f>
        <v>0</v>
      </c>
      <c r="L27" s="31">
        <f>WOD!L$47</f>
        <v>0</v>
      </c>
      <c r="M27" s="31">
        <f>WOD!M$47</f>
        <v>0</v>
      </c>
      <c r="N27" s="31">
        <f>WOD!N$47</f>
        <v>0</v>
      </c>
      <c r="O27" s="31">
        <f>WOD!O$47</f>
        <v>0</v>
      </c>
      <c r="P27" s="31">
        <f>WOD!P$47</f>
        <v>0</v>
      </c>
      <c r="Q27" s="31">
        <f>WOD!Q$47</f>
        <v>0</v>
      </c>
      <c r="R27" s="31">
        <f>WOD!R$47</f>
        <v>0</v>
      </c>
      <c r="S27" s="31">
        <f>WOD!S$47</f>
        <v>0</v>
      </c>
      <c r="T27" s="31">
        <f>WOD!T$47</f>
        <v>0</v>
      </c>
      <c r="U27" s="31">
        <f>WOD!U$47</f>
        <v>0</v>
      </c>
      <c r="V27" s="31">
        <f>WOD!V$47</f>
        <v>0</v>
      </c>
      <c r="W27" s="31">
        <f>WOD!W$47</f>
        <v>0</v>
      </c>
    </row>
    <row r="28" spans="1:38">
      <c r="A28" s="173">
        <f t="shared" ref="A28:A33" si="13">A27+1</f>
        <v>18</v>
      </c>
      <c r="D28" s="3" t="str">
        <f t="shared" si="11"/>
        <v>2024-25 Policy and Econ</v>
      </c>
      <c r="I28" s="31">
        <f>'2025-26 Policy and Econ'!I$47</f>
        <v>167.55</v>
      </c>
      <c r="J28" s="31">
        <f>'2025-26 Policy and Econ'!J$47</f>
        <v>858.71183769832396</v>
      </c>
      <c r="K28" s="31">
        <f>'2025-26 Policy and Econ'!K$47</f>
        <v>2194.8705407016478</v>
      </c>
      <c r="L28" s="31">
        <f>'2025-26 Policy and Econ'!L$47</f>
        <v>4046.5770081279002</v>
      </c>
      <c r="M28" s="31">
        <f>'2025-26 Policy and Econ'!M$47</f>
        <v>5719.2948669941525</v>
      </c>
      <c r="N28" s="31">
        <f>'2025-26 Policy and Econ'!N$47</f>
        <v>7251.4470928941528</v>
      </c>
      <c r="O28" s="31">
        <f>'2025-26 Policy and Econ'!O$47</f>
        <v>9191.2074805818447</v>
      </c>
      <c r="P28" s="31">
        <f>'2025-26 Policy and Econ'!P$47</f>
        <v>10871.162734552036</v>
      </c>
      <c r="Q28" s="31">
        <f>'2025-26 Policy and Econ'!Q$47</f>
        <v>12156.124824464536</v>
      </c>
      <c r="R28" s="31">
        <f>'2025-26 Policy and Econ'!R$47</f>
        <v>12927.548078939535</v>
      </c>
      <c r="S28" s="31">
        <f>'2025-26 Policy and Econ'!S$47</f>
        <v>13052.798078939535</v>
      </c>
      <c r="T28" s="31">
        <f>'2025-26 Policy and Econ'!T$47</f>
        <v>13052.798078939535</v>
      </c>
      <c r="U28" s="31">
        <f>'2025-26 Policy and Econ'!U$47</f>
        <v>13052.798078939535</v>
      </c>
      <c r="V28" s="31">
        <f>'2025-26 Policy and Econ'!V$47</f>
        <v>13052.798078939535</v>
      </c>
      <c r="W28" s="31">
        <f>'2025-26 Policy and Econ'!W$47</f>
        <v>13052.798078939535</v>
      </c>
    </row>
    <row r="29" spans="1:38">
      <c r="A29" s="173">
        <f t="shared" si="13"/>
        <v>19</v>
      </c>
      <c r="D29" s="3" t="str">
        <f t="shared" si="11"/>
        <v>ClrdoRvr</v>
      </c>
      <c r="I29" s="31">
        <f>ClrdoRvr!I47</f>
        <v>0</v>
      </c>
      <c r="J29" s="31">
        <f>ClrdoRvr!J47</f>
        <v>0</v>
      </c>
      <c r="K29" s="31">
        <f>ClrdoRvr!K47</f>
        <v>0</v>
      </c>
      <c r="L29" s="31">
        <f>ClrdoRvr!L47</f>
        <v>0</v>
      </c>
      <c r="M29" s="31">
        <f>ClrdoRvr!M47</f>
        <v>0</v>
      </c>
      <c r="N29" s="31">
        <f>ClrdoRvr!N47</f>
        <v>0</v>
      </c>
      <c r="O29" s="31">
        <f>ClrdoRvr!O47</f>
        <v>0</v>
      </c>
      <c r="P29" s="31">
        <f>ClrdoRvr!P47</f>
        <v>0</v>
      </c>
      <c r="Q29" s="31">
        <f>ClrdoRvr!Q47</f>
        <v>0</v>
      </c>
      <c r="R29" s="31">
        <f>ClrdoRvr!R47</f>
        <v>0</v>
      </c>
      <c r="S29" s="31">
        <f>ClrdoRvr!S47</f>
        <v>0</v>
      </c>
      <c r="T29" s="31">
        <f>ClrdoRvr!T47</f>
        <v>0</v>
      </c>
      <c r="U29" s="31">
        <f>ClrdoRvr!U47</f>
        <v>0</v>
      </c>
      <c r="V29" s="31">
        <f>ClrdoRvr!V47</f>
        <v>0</v>
      </c>
      <c r="W29" s="31">
        <f>ClrdoRvr!W47</f>
        <v>0</v>
      </c>
    </row>
    <row r="30" spans="1:38">
      <c r="A30" s="173">
        <f t="shared" si="13"/>
        <v>20</v>
      </c>
      <c r="D30" s="3" t="str">
        <f t="shared" si="11"/>
        <v>Red Bluff 2nd 'AA' Bank</v>
      </c>
      <c r="I30" s="31">
        <f>'Red Bluff 2AA Bank'!I$47</f>
        <v>0</v>
      </c>
      <c r="J30" s="31">
        <f>'Red Bluff 2AA Bank'!J$47</f>
        <v>0</v>
      </c>
      <c r="K30" s="31">
        <f>'Red Bluff 2AA Bank'!K$47</f>
        <v>0</v>
      </c>
      <c r="L30" s="31">
        <f>'Red Bluff 2AA Bank'!L$47</f>
        <v>0</v>
      </c>
      <c r="M30" s="31">
        <f>'Red Bluff 2AA Bank'!M$47</f>
        <v>0</v>
      </c>
      <c r="N30" s="31">
        <f>'Red Bluff 2AA Bank'!N$47</f>
        <v>0</v>
      </c>
      <c r="O30" s="31">
        <f>'Red Bluff 2AA Bank'!O$47</f>
        <v>0</v>
      </c>
      <c r="P30" s="31">
        <f>'Red Bluff 2AA Bank'!P$47</f>
        <v>0</v>
      </c>
      <c r="Q30" s="31">
        <f>'Red Bluff 2AA Bank'!Q$47</f>
        <v>0</v>
      </c>
      <c r="R30" s="31">
        <f>'Red Bluff 2AA Bank'!R$47</f>
        <v>0</v>
      </c>
      <c r="S30" s="31">
        <f>'Red Bluff 2AA Bank'!S$47</f>
        <v>0</v>
      </c>
      <c r="T30" s="31">
        <f>'Red Bluff 2AA Bank'!T$47</f>
        <v>0</v>
      </c>
      <c r="U30" s="31">
        <f>'Red Bluff 2AA Bank'!U$47</f>
        <v>0</v>
      </c>
      <c r="V30" s="31">
        <f>'Red Bluff 2AA Bank'!V$47</f>
        <v>0</v>
      </c>
      <c r="W30" s="31">
        <f>'Red Bluff 2AA Bank'!W$47</f>
        <v>0</v>
      </c>
    </row>
    <row r="31" spans="1:38">
      <c r="A31" s="173">
        <f t="shared" si="13"/>
        <v>21</v>
      </c>
      <c r="D31" s="3" t="str">
        <f t="shared" si="11"/>
        <v>Calcite</v>
      </c>
      <c r="I31" s="31">
        <f>Calcite!I$47</f>
        <v>0</v>
      </c>
      <c r="J31" s="31">
        <f>Calcite!J$47</f>
        <v>16.731848249999999</v>
      </c>
      <c r="K31" s="31">
        <f>Calcite!K$47</f>
        <v>35.580316137499999</v>
      </c>
      <c r="L31" s="31">
        <f>Calcite!L$47</f>
        <v>51.349915762499997</v>
      </c>
      <c r="M31" s="31">
        <f>Calcite!M$47</f>
        <v>65.002895749999993</v>
      </c>
      <c r="N31" s="31">
        <f>Calcite!N$47</f>
        <v>65.002895749999993</v>
      </c>
      <c r="O31" s="31">
        <f>Calcite!O$47</f>
        <v>65.002895749999993</v>
      </c>
      <c r="P31" s="31">
        <f>Calcite!P$47</f>
        <v>65.002895749999993</v>
      </c>
      <c r="Q31" s="31">
        <f>Calcite!Q$47</f>
        <v>65.002895749999993</v>
      </c>
      <c r="R31" s="31">
        <f>Calcite!R$47</f>
        <v>65.002895749999993</v>
      </c>
      <c r="S31" s="31">
        <f>Calcite!S$47</f>
        <v>65.002895749999993</v>
      </c>
      <c r="T31" s="31">
        <f>Calcite!T$47</f>
        <v>65.002895749999993</v>
      </c>
      <c r="U31" s="31">
        <f>Calcite!U$47</f>
        <v>65.002895749999993</v>
      </c>
      <c r="V31" s="31">
        <f>Calcite!V$47</f>
        <v>65.002895749999993</v>
      </c>
      <c r="W31" s="31">
        <f>Calcite!W$47</f>
        <v>65.002895749999993</v>
      </c>
    </row>
    <row r="32" spans="1:38">
      <c r="A32" s="173">
        <f t="shared" si="13"/>
        <v>22</v>
      </c>
      <c r="D32" s="3" t="str">
        <f t="shared" si="11"/>
        <v>Total</v>
      </c>
      <c r="I32" s="175">
        <f t="shared" ref="I32:W32" si="14">SUM(I25:I31)</f>
        <v>24254.751530200014</v>
      </c>
      <c r="J32" s="175">
        <f t="shared" si="14"/>
        <v>25956.024417815639</v>
      </c>
      <c r="K32" s="175">
        <f t="shared" si="14"/>
        <v>29699.956432160223</v>
      </c>
      <c r="L32" s="175">
        <f t="shared" si="14"/>
        <v>34174.878138115026</v>
      </c>
      <c r="M32" s="175">
        <f t="shared" si="14"/>
        <v>37742.719245056236</v>
      </c>
      <c r="N32" s="175">
        <f t="shared" si="14"/>
        <v>41104.256251250852</v>
      </c>
      <c r="O32" s="175">
        <f t="shared" si="14"/>
        <v>44623.412212986106</v>
      </c>
      <c r="P32" s="175">
        <f t="shared" si="14"/>
        <v>47776.792573717161</v>
      </c>
      <c r="Q32" s="175">
        <f t="shared" si="14"/>
        <v>50405.072016021833</v>
      </c>
      <c r="R32" s="175">
        <f t="shared" si="14"/>
        <v>52290.848390333944</v>
      </c>
      <c r="S32" s="175">
        <f t="shared" si="14"/>
        <v>53161.203072567798</v>
      </c>
      <c r="T32" s="175">
        <f t="shared" si="14"/>
        <v>53812.938548446327</v>
      </c>
      <c r="U32" s="175">
        <f t="shared" si="14"/>
        <v>54476.683533842435</v>
      </c>
      <c r="V32" s="175">
        <f t="shared" si="14"/>
        <v>55116.97131894646</v>
      </c>
      <c r="W32" s="175">
        <f t="shared" si="14"/>
        <v>55735.894859752567</v>
      </c>
    </row>
    <row r="33" spans="1:23">
      <c r="A33" s="173">
        <f t="shared" si="13"/>
        <v>23</v>
      </c>
      <c r="E33" s="26" t="s">
        <v>132</v>
      </c>
      <c r="J33" s="17">
        <f t="shared" ref="J33:W33" si="15">J32/I32-1</f>
        <v>7.014183944524599E-2</v>
      </c>
      <c r="K33" s="17">
        <f t="shared" si="15"/>
        <v>0.14424135045021891</v>
      </c>
      <c r="L33" s="17">
        <f t="shared" si="15"/>
        <v>0.15067098553414682</v>
      </c>
      <c r="M33" s="17">
        <f t="shared" si="15"/>
        <v>0.10439952682558418</v>
      </c>
      <c r="N33" s="17">
        <f t="shared" si="15"/>
        <v>8.9064515578986203E-2</v>
      </c>
      <c r="O33" s="17">
        <f t="shared" si="15"/>
        <v>8.5615366453155595E-2</v>
      </c>
      <c r="P33" s="17">
        <f t="shared" si="15"/>
        <v>7.0666500035453828E-2</v>
      </c>
      <c r="Q33" s="17">
        <f t="shared" si="15"/>
        <v>5.5011634325376146E-2</v>
      </c>
      <c r="R33" s="17">
        <f t="shared" si="15"/>
        <v>3.7412432893909831E-2</v>
      </c>
      <c r="S33" s="17">
        <f t="shared" si="15"/>
        <v>1.6644493425253648E-2</v>
      </c>
      <c r="T33" s="17">
        <f t="shared" si="15"/>
        <v>1.2259607349157875E-2</v>
      </c>
      <c r="U33" s="17">
        <f t="shared" si="15"/>
        <v>1.233430106773592E-2</v>
      </c>
      <c r="V33" s="17">
        <f t="shared" si="15"/>
        <v>1.1753428137861288E-2</v>
      </c>
      <c r="W33" s="17">
        <f t="shared" si="15"/>
        <v>1.1229273416069496E-2</v>
      </c>
    </row>
    <row r="34" spans="1:23">
      <c r="I34" s="31"/>
      <c r="J34" s="31"/>
      <c r="K34" s="31"/>
      <c r="L34" s="31"/>
      <c r="M34" s="31"/>
      <c r="N34" s="31"/>
      <c r="O34" s="31"/>
      <c r="P34" s="31"/>
      <c r="Q34" s="31"/>
      <c r="R34" s="31"/>
    </row>
    <row r="35" spans="1:23">
      <c r="C35" s="1" t="s">
        <v>137</v>
      </c>
      <c r="I35" s="31"/>
      <c r="J35" s="31"/>
      <c r="K35" s="31"/>
      <c r="L35" s="31"/>
      <c r="M35" s="31"/>
      <c r="N35" s="31"/>
      <c r="O35" s="31"/>
      <c r="P35" s="31"/>
      <c r="Q35" s="31"/>
      <c r="R35" s="31"/>
    </row>
    <row r="36" spans="1:23">
      <c r="A36" s="173">
        <f>A33+1</f>
        <v>24</v>
      </c>
      <c r="D36" s="3" t="str">
        <f t="shared" ref="D36:D43" si="16">D7</f>
        <v>Existing Facilities</v>
      </c>
      <c r="I36" s="31">
        <f>Existing!I215</f>
        <v>13948.437644380776</v>
      </c>
      <c r="J36" s="31">
        <f>Existing!J215</f>
        <v>13733.25155222397</v>
      </c>
      <c r="K36" s="31">
        <f>Existing!K215</f>
        <v>13513.761738224028</v>
      </c>
      <c r="L36" s="31">
        <f>Existing!L215</f>
        <v>13289.882127944085</v>
      </c>
      <c r="M36" s="31">
        <f>Existing!M215</f>
        <v>13061.524925458545</v>
      </c>
      <c r="N36" s="31">
        <f>Existing!N215</f>
        <v>12828.600578923295</v>
      </c>
      <c r="O36" s="31">
        <f>Existing!O215</f>
        <v>12591.017745457337</v>
      </c>
      <c r="P36" s="31">
        <f>Existing!P215</f>
        <v>12348.683255322061</v>
      </c>
      <c r="Q36" s="31">
        <f>Existing!Q215</f>
        <v>12101.50207538408</v>
      </c>
      <c r="R36" s="31">
        <f>Existing!R215</f>
        <v>11849.377271847339</v>
      </c>
      <c r="S36" s="31">
        <f>Existing!S215</f>
        <v>11592.209972239862</v>
      </c>
      <c r="T36" s="31">
        <f>Existing!T215</f>
        <v>11329.899326640238</v>
      </c>
      <c r="U36" s="31">
        <f>Existing!U215</f>
        <v>11062.34246812862</v>
      </c>
      <c r="V36" s="31">
        <f>Existing!V215</f>
        <v>10789.434472446768</v>
      </c>
      <c r="W36" s="31">
        <f>Existing!W215</f>
        <v>10511.068316851281</v>
      </c>
    </row>
    <row r="37" spans="1:23">
      <c r="A37" s="173">
        <f t="shared" ref="A37" si="17">A36+1</f>
        <v>25</v>
      </c>
      <c r="D37" s="3" t="str">
        <f t="shared" si="16"/>
        <v>Reliability</v>
      </c>
      <c r="I37" s="31">
        <f>Reliability!I$80</f>
        <v>161.29848578657044</v>
      </c>
      <c r="J37" s="31">
        <f>Reliability!J$80</f>
        <v>658.47252367690442</v>
      </c>
      <c r="K37" s="31">
        <f>Reliability!K$80</f>
        <v>2491.2340739953052</v>
      </c>
      <c r="L37" s="31">
        <f>Reliability!L$80</f>
        <v>4451.1389422879329</v>
      </c>
      <c r="M37" s="31">
        <f>Reliability!M$80</f>
        <v>5608.912329138514</v>
      </c>
      <c r="N37" s="31">
        <f>Reliability!N$80</f>
        <v>6658.4155155208182</v>
      </c>
      <c r="O37" s="31">
        <f>Reliability!O$80</f>
        <v>7410.2896424083265</v>
      </c>
      <c r="P37" s="31">
        <f>Reliability!P$80</f>
        <v>8017.3818996909822</v>
      </c>
      <c r="Q37" s="31">
        <f>Reliability!Q$80</f>
        <v>8460.2407765887492</v>
      </c>
      <c r="R37" s="31">
        <f>Reliability!R$80</f>
        <v>8646.0951015919672</v>
      </c>
      <c r="S37" s="31">
        <f>Reliability!S$80</f>
        <v>8445.9092001830668</v>
      </c>
      <c r="T37" s="31">
        <f>Reliability!T$80</f>
        <v>8143.8977718709675</v>
      </c>
      <c r="U37" s="31">
        <f>Reliability!U$80</f>
        <v>7845.5019182383921</v>
      </c>
      <c r="V37" s="31">
        <f>Reliability!V$80</f>
        <v>7514.1421845494406</v>
      </c>
      <c r="W37" s="31">
        <f>Reliability!W$80</f>
        <v>7151.7924459080914</v>
      </c>
    </row>
    <row r="38" spans="1:23">
      <c r="A38" s="173">
        <f>A37+1</f>
        <v>26</v>
      </c>
      <c r="D38" s="3" t="str">
        <f t="shared" si="16"/>
        <v>WOD</v>
      </c>
      <c r="I38" s="31">
        <f>WOD!I$80</f>
        <v>0</v>
      </c>
      <c r="J38" s="31">
        <f>WOD!J$80</f>
        <v>0</v>
      </c>
      <c r="K38" s="31">
        <f>WOD!K$80</f>
        <v>0</v>
      </c>
      <c r="L38" s="31">
        <f>WOD!L$80</f>
        <v>0</v>
      </c>
      <c r="M38" s="31">
        <f>WOD!M$80</f>
        <v>0</v>
      </c>
      <c r="N38" s="31">
        <f>WOD!N$80</f>
        <v>0</v>
      </c>
      <c r="O38" s="31">
        <f>WOD!O$80</f>
        <v>0</v>
      </c>
      <c r="P38" s="31">
        <f>WOD!P$80</f>
        <v>0</v>
      </c>
      <c r="Q38" s="31">
        <f>WOD!Q$80</f>
        <v>0</v>
      </c>
      <c r="R38" s="31">
        <f>WOD!R$80</f>
        <v>0</v>
      </c>
      <c r="S38" s="31">
        <f>WOD!S$80</f>
        <v>0</v>
      </c>
      <c r="T38" s="31">
        <f>WOD!T$80</f>
        <v>0</v>
      </c>
      <c r="U38" s="31">
        <f>WOD!U$80</f>
        <v>0</v>
      </c>
      <c r="V38" s="31">
        <f>WOD!V$80</f>
        <v>0</v>
      </c>
      <c r="W38" s="31">
        <f>WOD!W$80</f>
        <v>0</v>
      </c>
    </row>
    <row r="39" spans="1:23">
      <c r="A39" s="173">
        <f t="shared" ref="A39:A44" si="18">A38+1</f>
        <v>27</v>
      </c>
      <c r="D39" s="3" t="str">
        <f t="shared" si="16"/>
        <v>2024-25 Policy and Econ</v>
      </c>
      <c r="I39" s="31">
        <f>'2025-26 Policy and Econ'!I$80</f>
        <v>163.9899059775</v>
      </c>
      <c r="J39" s="31">
        <f>'2025-26 Policy and Econ'!J$80</f>
        <v>833.53633723875191</v>
      </c>
      <c r="K39" s="31">
        <f>'2025-26 Policy and Econ'!K$80</f>
        <v>2106.1520667150448</v>
      </c>
      <c r="L39" s="31">
        <f>'2025-26 Policy and Econ'!L$80</f>
        <v>3829.9240197447953</v>
      </c>
      <c r="M39" s="31">
        <f>'2025-26 Policy and Econ'!M$80</f>
        <v>5306.4688378778656</v>
      </c>
      <c r="N39" s="31">
        <f>'2025-26 Policy and Econ'!N$80</f>
        <v>6584.3691830467842</v>
      </c>
      <c r="O39" s="31">
        <f>'2025-26 Policy and Econ'!O$80</f>
        <v>8208.704331969946</v>
      </c>
      <c r="P39" s="31">
        <f>'2025-26 Policy and Econ'!P$80</f>
        <v>9511.1292516132671</v>
      </c>
      <c r="Q39" s="31">
        <f>'2025-26 Policy and Econ'!Q$80</f>
        <v>10371.813006625987</v>
      </c>
      <c r="R39" s="31">
        <f>'2025-26 Policy and Econ'!R$80</f>
        <v>10691.36224503735</v>
      </c>
      <c r="S39" s="31">
        <f>'2025-26 Policy and Econ'!S$80</f>
        <v>10360.414269427922</v>
      </c>
      <c r="T39" s="31">
        <f>'2025-26 Policy and Econ'!T$80</f>
        <v>9913.9345353422832</v>
      </c>
      <c r="U39" s="31">
        <f>'2025-26 Policy and Econ'!U$80</f>
        <v>9476.6767320621911</v>
      </c>
      <c r="V39" s="31">
        <f>'2025-26 Policy and Econ'!V$80</f>
        <v>9045.560938831366</v>
      </c>
      <c r="W39" s="31">
        <f>'2025-26 Policy and Econ'!W$80</f>
        <v>8618.2168839829574</v>
      </c>
    </row>
    <row r="40" spans="1:23">
      <c r="A40" s="173">
        <f t="shared" si="18"/>
        <v>28</v>
      </c>
      <c r="D40" s="3" t="str">
        <f t="shared" si="16"/>
        <v>ClrdoRvr</v>
      </c>
      <c r="I40" s="31">
        <f>ClrdoRvr!I$80</f>
        <v>0</v>
      </c>
      <c r="J40" s="31">
        <f>ClrdoRvr!J$80</f>
        <v>0</v>
      </c>
      <c r="K40" s="31">
        <f>ClrdoRvr!K$80</f>
        <v>0</v>
      </c>
      <c r="L40" s="31">
        <f>ClrdoRvr!L$80</f>
        <v>0</v>
      </c>
      <c r="M40" s="31">
        <f>ClrdoRvr!M$80</f>
        <v>0</v>
      </c>
      <c r="N40" s="31">
        <f>ClrdoRvr!N$80</f>
        <v>0</v>
      </c>
      <c r="O40" s="31">
        <f>ClrdoRvr!O$80</f>
        <v>0</v>
      </c>
      <c r="P40" s="31">
        <f>ClrdoRvr!P$80</f>
        <v>0</v>
      </c>
      <c r="Q40" s="31">
        <f>ClrdoRvr!Q$80</f>
        <v>0</v>
      </c>
      <c r="R40" s="31">
        <f>ClrdoRvr!R$80</f>
        <v>0</v>
      </c>
      <c r="S40" s="31">
        <f>ClrdoRvr!S$80</f>
        <v>0</v>
      </c>
      <c r="T40" s="31">
        <f>ClrdoRvr!T$80</f>
        <v>0</v>
      </c>
      <c r="U40" s="31">
        <f>ClrdoRvr!U$80</f>
        <v>0</v>
      </c>
      <c r="V40" s="31">
        <f>ClrdoRvr!V$80</f>
        <v>0</v>
      </c>
      <c r="W40" s="31">
        <f>ClrdoRvr!W$80</f>
        <v>0</v>
      </c>
    </row>
    <row r="41" spans="1:23">
      <c r="A41" s="173">
        <f t="shared" si="18"/>
        <v>29</v>
      </c>
      <c r="D41" s="3" t="str">
        <f t="shared" si="16"/>
        <v>Red Bluff 2nd 'AA' Bank</v>
      </c>
      <c r="I41" s="31">
        <f>'Red Bluff 2AA Bank'!I$80</f>
        <v>0</v>
      </c>
      <c r="J41" s="31">
        <f>'Red Bluff 2AA Bank'!J$80</f>
        <v>0</v>
      </c>
      <c r="K41" s="31">
        <f>'Red Bluff 2AA Bank'!K$80</f>
        <v>0</v>
      </c>
      <c r="L41" s="31">
        <f>'Red Bluff 2AA Bank'!L$80</f>
        <v>0</v>
      </c>
      <c r="M41" s="31">
        <f>'Red Bluff 2AA Bank'!M$80</f>
        <v>0</v>
      </c>
      <c r="N41" s="31">
        <f>'Red Bluff 2AA Bank'!N$80</f>
        <v>0</v>
      </c>
      <c r="O41" s="31">
        <f>'Red Bluff 2AA Bank'!O$80</f>
        <v>0</v>
      </c>
      <c r="P41" s="31">
        <f>'Red Bluff 2AA Bank'!P$80</f>
        <v>0</v>
      </c>
      <c r="Q41" s="31">
        <f>'Red Bluff 2AA Bank'!Q$80</f>
        <v>0</v>
      </c>
      <c r="R41" s="31">
        <f>'Red Bluff 2AA Bank'!R$80</f>
        <v>0</v>
      </c>
      <c r="S41" s="31">
        <f>'Red Bluff 2AA Bank'!S$80</f>
        <v>0</v>
      </c>
      <c r="T41" s="31">
        <f>'Red Bluff 2AA Bank'!T$80</f>
        <v>0</v>
      </c>
      <c r="U41" s="31">
        <f>'Red Bluff 2AA Bank'!U$80</f>
        <v>0</v>
      </c>
      <c r="V41" s="31">
        <f>'Red Bluff 2AA Bank'!V$80</f>
        <v>0</v>
      </c>
      <c r="W41" s="31">
        <f>'Red Bluff 2AA Bank'!W$80</f>
        <v>0</v>
      </c>
    </row>
    <row r="42" spans="1:23">
      <c r="A42" s="173">
        <f t="shared" si="18"/>
        <v>30</v>
      </c>
      <c r="D42" s="3" t="str">
        <f t="shared" si="16"/>
        <v>Calcite</v>
      </c>
      <c r="I42" s="31">
        <f>Calcite!I$80</f>
        <v>0</v>
      </c>
      <c r="J42" s="31">
        <f>Calcite!J$80</f>
        <v>16.376330774976413</v>
      </c>
      <c r="K42" s="31">
        <f>Calcite!K$80</f>
        <v>34.132301456534513</v>
      </c>
      <c r="L42" s="31">
        <f>Calcite!L$80</f>
        <v>48.131505396586569</v>
      </c>
      <c r="M42" s="31">
        <f>Calcite!M$80</f>
        <v>59.480413871492189</v>
      </c>
      <c r="N42" s="31">
        <f>Calcite!N$80</f>
        <v>57.002415524313484</v>
      </c>
      <c r="O42" s="31">
        <f>Calcite!O$80</f>
        <v>54.644973282748175</v>
      </c>
      <c r="P42" s="31">
        <f>Calcite!P$80</f>
        <v>52.386168140986499</v>
      </c>
      <c r="Q42" s="31">
        <f>Calcite!Q$80</f>
        <v>50.194561140742678</v>
      </c>
      <c r="R42" s="31">
        <f>Calcite!R$80</f>
        <v>48.042429574478938</v>
      </c>
      <c r="S42" s="31">
        <f>Calcite!S$80</f>
        <v>45.908021242722135</v>
      </c>
      <c r="T42" s="31">
        <f>Calcite!T$80</f>
        <v>43.781514657877558</v>
      </c>
      <c r="U42" s="31">
        <f>Calcite!U$80</f>
        <v>41.66251473259959</v>
      </c>
      <c r="V42" s="31">
        <f>Calcite!V$80</f>
        <v>39.550646133909908</v>
      </c>
      <c r="W42" s="31">
        <f>Calcite!W$80</f>
        <v>37.445552295479089</v>
      </c>
    </row>
    <row r="43" spans="1:23">
      <c r="A43" s="173">
        <f t="shared" si="18"/>
        <v>31</v>
      </c>
      <c r="D43" s="3" t="str">
        <f t="shared" si="16"/>
        <v>Total</v>
      </c>
      <c r="I43" s="175">
        <f t="shared" ref="I43:W43" si="19">SUM(I36:I42)</f>
        <v>14273.726036144846</v>
      </c>
      <c r="J43" s="175">
        <f t="shared" si="19"/>
        <v>15241.636743914602</v>
      </c>
      <c r="K43" s="175">
        <f t="shared" si="19"/>
        <v>18145.280180390913</v>
      </c>
      <c r="L43" s="175">
        <f t="shared" si="19"/>
        <v>21619.076595373401</v>
      </c>
      <c r="M43" s="175">
        <f t="shared" si="19"/>
        <v>24036.386506346418</v>
      </c>
      <c r="N43" s="175">
        <f t="shared" si="19"/>
        <v>26128.387693015207</v>
      </c>
      <c r="O43" s="175">
        <f t="shared" si="19"/>
        <v>28264.656693118359</v>
      </c>
      <c r="P43" s="175">
        <f t="shared" si="19"/>
        <v>29929.580574767297</v>
      </c>
      <c r="Q43" s="175">
        <f t="shared" si="19"/>
        <v>30983.750419739557</v>
      </c>
      <c r="R43" s="175">
        <f t="shared" si="19"/>
        <v>31234.877048051134</v>
      </c>
      <c r="S43" s="175">
        <f t="shared" si="19"/>
        <v>30444.441463093572</v>
      </c>
      <c r="T43" s="175">
        <f t="shared" si="19"/>
        <v>29431.513148511363</v>
      </c>
      <c r="U43" s="175">
        <f t="shared" si="19"/>
        <v>28426.183633161803</v>
      </c>
      <c r="V43" s="175">
        <f t="shared" si="19"/>
        <v>27388.688241961485</v>
      </c>
      <c r="W43" s="175">
        <f t="shared" si="19"/>
        <v>26318.523199037809</v>
      </c>
    </row>
    <row r="44" spans="1:23">
      <c r="A44" s="173">
        <f t="shared" si="18"/>
        <v>32</v>
      </c>
      <c r="E44" s="26" t="s">
        <v>132</v>
      </c>
      <c r="J44" s="17">
        <f t="shared" ref="J44:W44" si="20">J43/I43-1</f>
        <v>6.7810654717538332E-2</v>
      </c>
      <c r="K44" s="17">
        <f t="shared" si="20"/>
        <v>0.19050732446012564</v>
      </c>
      <c r="L44" s="17">
        <f t="shared" si="20"/>
        <v>0.19144352583414603</v>
      </c>
      <c r="M44" s="17">
        <f t="shared" si="20"/>
        <v>0.11181374469482819</v>
      </c>
      <c r="N44" s="17">
        <f t="shared" si="20"/>
        <v>8.703476232238283E-2</v>
      </c>
      <c r="O44" s="17">
        <f t="shared" si="20"/>
        <v>8.1760460124917334E-2</v>
      </c>
      <c r="P44" s="17">
        <f t="shared" si="20"/>
        <v>5.8904797596720737E-2</v>
      </c>
      <c r="Q44" s="17">
        <f t="shared" si="20"/>
        <v>3.5221671160370338E-2</v>
      </c>
      <c r="R44" s="17">
        <f t="shared" si="20"/>
        <v>8.1051075131171046E-3</v>
      </c>
      <c r="S44" s="17">
        <f t="shared" si="20"/>
        <v>-2.5306185253797242E-2</v>
      </c>
      <c r="T44" s="17">
        <f t="shared" si="20"/>
        <v>-3.3271371255410798E-2</v>
      </c>
      <c r="U44" s="17">
        <f t="shared" si="20"/>
        <v>-3.4158268053588348E-2</v>
      </c>
      <c r="V44" s="17">
        <f t="shared" si="20"/>
        <v>-3.6497878314906251E-2</v>
      </c>
      <c r="W44" s="17">
        <f t="shared" si="20"/>
        <v>-3.9073249272453481E-2</v>
      </c>
    </row>
    <row r="46" spans="1:23">
      <c r="A46" s="29"/>
      <c r="B46" s="29"/>
      <c r="C46" s="30" t="s">
        <v>138</v>
      </c>
      <c r="D46" s="29"/>
      <c r="E46" s="29"/>
    </row>
    <row r="47" spans="1:23">
      <c r="A47" s="173">
        <f>A44+1</f>
        <v>33</v>
      </c>
      <c r="D47" s="3" t="str">
        <f t="shared" ref="D47:D54" si="21">D7</f>
        <v>Existing Facilities</v>
      </c>
      <c r="I47" s="31">
        <f>Existing!I220</f>
        <v>1023.706922311542</v>
      </c>
      <c r="J47" s="31">
        <f>Existing!J220</f>
        <v>1044.1810607577729</v>
      </c>
      <c r="K47" s="31">
        <f>Existing!K220</f>
        <v>1065.0646819729284</v>
      </c>
      <c r="L47" s="31">
        <f>Existing!L220</f>
        <v>1086.365975612387</v>
      </c>
      <c r="M47" s="31">
        <f>Existing!M220</f>
        <v>1108.0932951246348</v>
      </c>
      <c r="N47" s="31">
        <f>Existing!N220</f>
        <v>1130.2551610271275</v>
      </c>
      <c r="O47" s="31">
        <f>Existing!O220</f>
        <v>1152.8602642476701</v>
      </c>
      <c r="P47" s="31">
        <f>Existing!P220</f>
        <v>1175.9174695326235</v>
      </c>
      <c r="Q47" s="31">
        <f>Existing!Q220</f>
        <v>1199.435818923276</v>
      </c>
      <c r="R47" s="31">
        <f>Existing!R220</f>
        <v>1223.4245353017416</v>
      </c>
      <c r="S47" s="31">
        <f>Existing!S220</f>
        <v>1247.8930260077764</v>
      </c>
      <c r="T47" s="31">
        <f>Existing!T220</f>
        <v>1272.8508865279318</v>
      </c>
      <c r="U47" s="31">
        <f>Existing!U220</f>
        <v>1298.3079042584905</v>
      </c>
      <c r="V47" s="31">
        <f>Existing!V220</f>
        <v>1324.2740623436603</v>
      </c>
      <c r="W47" s="31">
        <f>Existing!W220</f>
        <v>1350.7595435905334</v>
      </c>
    </row>
    <row r="48" spans="1:23">
      <c r="A48" s="173">
        <f t="shared" ref="A48" si="22">A47+1</f>
        <v>34</v>
      </c>
      <c r="D48" s="3" t="str">
        <f t="shared" si="21"/>
        <v>Reliability</v>
      </c>
      <c r="I48" s="31">
        <f>Reliability!I88</f>
        <v>0</v>
      </c>
      <c r="J48" s="31">
        <f>Reliability!J88</f>
        <v>6.5920060463350421</v>
      </c>
      <c r="K48" s="31">
        <f>Reliability!K88</f>
        <v>20.729087084385267</v>
      </c>
      <c r="L48" s="31">
        <f>Reliability!L88</f>
        <v>83.174742121801899</v>
      </c>
      <c r="M48" s="31">
        <f>Reliability!M88</f>
        <v>107.19389610884713</v>
      </c>
      <c r="N48" s="31">
        <f>Reliability!N88</f>
        <v>141.93161063179284</v>
      </c>
      <c r="O48" s="31">
        <f>Reliability!O88</f>
        <v>164.63629617776203</v>
      </c>
      <c r="P48" s="31">
        <f>Reliability!P88</f>
        <v>190.10898042665062</v>
      </c>
      <c r="Q48" s="31">
        <f>Reliability!Q88</f>
        <v>209.11579845098362</v>
      </c>
      <c r="R48" s="31">
        <f>Reliability!R88</f>
        <v>229.84271442000329</v>
      </c>
      <c r="S48" s="31">
        <f>Reliability!S88</f>
        <v>240.04596870840336</v>
      </c>
      <c r="T48" s="31">
        <f>Reliability!T88</f>
        <v>246.17308808257144</v>
      </c>
      <c r="U48" s="31">
        <f>Reliability!U88</f>
        <v>252.51074984422286</v>
      </c>
      <c r="V48" s="31">
        <f>Reliability!V88</f>
        <v>258.90096484110728</v>
      </c>
      <c r="W48" s="31">
        <f>Reliability!W88</f>
        <v>264.07898413792941</v>
      </c>
    </row>
    <row r="49" spans="1:23">
      <c r="A49" s="173">
        <f>A48+1</f>
        <v>35</v>
      </c>
      <c r="D49" s="3" t="str">
        <f t="shared" si="21"/>
        <v>WOD</v>
      </c>
      <c r="I49" s="31">
        <f>WOD!I88</f>
        <v>0</v>
      </c>
      <c r="J49" s="31">
        <f>WOD!J88</f>
        <v>0</v>
      </c>
      <c r="K49" s="31">
        <f>WOD!K88</f>
        <v>0</v>
      </c>
      <c r="L49" s="31">
        <f>WOD!L88</f>
        <v>0</v>
      </c>
      <c r="M49" s="31">
        <f>WOD!M88</f>
        <v>0</v>
      </c>
      <c r="N49" s="31">
        <f>WOD!N88</f>
        <v>0</v>
      </c>
      <c r="O49" s="31">
        <f>WOD!O88</f>
        <v>0</v>
      </c>
      <c r="P49" s="31">
        <f>WOD!P88</f>
        <v>0</v>
      </c>
      <c r="Q49" s="31">
        <f>WOD!Q88</f>
        <v>0</v>
      </c>
      <c r="R49" s="31">
        <f>WOD!R88</f>
        <v>0</v>
      </c>
      <c r="S49" s="31">
        <f>WOD!S88</f>
        <v>0</v>
      </c>
      <c r="T49" s="31">
        <f>WOD!T88</f>
        <v>0</v>
      </c>
      <c r="U49" s="31">
        <f>WOD!U88</f>
        <v>0</v>
      </c>
      <c r="V49" s="31">
        <f>WOD!V88</f>
        <v>0</v>
      </c>
      <c r="W49" s="31">
        <f>WOD!W88</f>
        <v>0</v>
      </c>
    </row>
    <row r="50" spans="1:23">
      <c r="A50" s="173">
        <f t="shared" ref="A50:A55" si="23">A49+1</f>
        <v>36</v>
      </c>
      <c r="D50" s="3" t="str">
        <f t="shared" si="21"/>
        <v>2024-25 Policy and Econ</v>
      </c>
      <c r="I50" s="31">
        <f>'2025-26 Policy and Econ'!I88</f>
        <v>0</v>
      </c>
      <c r="J50" s="31">
        <f>'2025-26 Policy and Econ'!J88</f>
        <v>6.7020000000000008</v>
      </c>
      <c r="K50" s="31">
        <f>'2025-26 Policy and Econ'!K88</f>
        <v>27.780513507932962</v>
      </c>
      <c r="L50" s="31">
        <f>'2025-26 Policy and Econ'!L88</f>
        <v>60.837998390291617</v>
      </c>
      <c r="M50" s="31">
        <f>'2025-26 Policy and Econ'!M88</f>
        <v>103.62114244294756</v>
      </c>
      <c r="N50" s="31">
        <f>'2025-26 Policy and Econ'!N88</f>
        <v>131.03589556160651</v>
      </c>
      <c r="O50" s="31">
        <f>'2025-26 Policy and Econ'!O88</f>
        <v>169.60037223903865</v>
      </c>
      <c r="P50" s="31">
        <f>'2025-26 Policy and Econ'!P88</f>
        <v>214.63903642512707</v>
      </c>
      <c r="Q50" s="31">
        <f>'2025-26 Policy and Econ'!Q88</f>
        <v>244.48337057112963</v>
      </c>
      <c r="R50" s="31">
        <f>'2025-26 Policy and Econ'!R88</f>
        <v>275.21996816155223</v>
      </c>
      <c r="S50" s="31">
        <f>'2025-26 Policy and Econ'!S88</f>
        <v>285.73436752478329</v>
      </c>
      <c r="T50" s="31">
        <f>'2025-26 Policy and Econ'!T88</f>
        <v>291.44905487527899</v>
      </c>
      <c r="U50" s="31">
        <f>'2025-26 Policy and Econ'!U88</f>
        <v>297.27803597278455</v>
      </c>
      <c r="V50" s="31">
        <f>'2025-26 Policy and Econ'!V88</f>
        <v>303.22359669224022</v>
      </c>
      <c r="W50" s="31">
        <f>'2025-26 Policy and Econ'!W88</f>
        <v>309.28806862608502</v>
      </c>
    </row>
    <row r="51" spans="1:23">
      <c r="A51" s="173">
        <f t="shared" si="23"/>
        <v>37</v>
      </c>
      <c r="D51" s="3" t="str">
        <f t="shared" si="21"/>
        <v>ClrdoRvr</v>
      </c>
      <c r="I51" s="31">
        <f>ClrdoRvr!I88</f>
        <v>0</v>
      </c>
      <c r="J51" s="31">
        <f>ClrdoRvr!J88</f>
        <v>0</v>
      </c>
      <c r="K51" s="31">
        <f>ClrdoRvr!K88</f>
        <v>0</v>
      </c>
      <c r="L51" s="31">
        <f>ClrdoRvr!L88</f>
        <v>0</v>
      </c>
      <c r="M51" s="31">
        <f>ClrdoRvr!M88</f>
        <v>0</v>
      </c>
      <c r="N51" s="31">
        <f>ClrdoRvr!N88</f>
        <v>0</v>
      </c>
      <c r="O51" s="31">
        <f>ClrdoRvr!O88</f>
        <v>0</v>
      </c>
      <c r="P51" s="31">
        <f>ClrdoRvr!P88</f>
        <v>0</v>
      </c>
      <c r="Q51" s="31">
        <f>ClrdoRvr!Q88</f>
        <v>0</v>
      </c>
      <c r="R51" s="31">
        <f>ClrdoRvr!R88</f>
        <v>0</v>
      </c>
      <c r="S51" s="31">
        <f>ClrdoRvr!S88</f>
        <v>0</v>
      </c>
      <c r="T51" s="31">
        <f>ClrdoRvr!T88</f>
        <v>0</v>
      </c>
      <c r="U51" s="31">
        <f>ClrdoRvr!U88</f>
        <v>0</v>
      </c>
      <c r="V51" s="31">
        <f>ClrdoRvr!V88</f>
        <v>0</v>
      </c>
      <c r="W51" s="31">
        <f>ClrdoRvr!W88</f>
        <v>0</v>
      </c>
    </row>
    <row r="52" spans="1:23">
      <c r="A52" s="173">
        <f t="shared" si="23"/>
        <v>38</v>
      </c>
      <c r="D52" s="3" t="str">
        <f t="shared" si="21"/>
        <v>Red Bluff 2nd 'AA' Bank</v>
      </c>
      <c r="I52" s="31">
        <f>'Red Bluff 2AA Bank'!I88</f>
        <v>0</v>
      </c>
      <c r="J52" s="31">
        <f>'Red Bluff 2AA Bank'!J88</f>
        <v>0</v>
      </c>
      <c r="K52" s="31">
        <f>'Red Bluff 2AA Bank'!K88</f>
        <v>0</v>
      </c>
      <c r="L52" s="31">
        <f>'Red Bluff 2AA Bank'!L88</f>
        <v>0</v>
      </c>
      <c r="M52" s="31">
        <f>'Red Bluff 2AA Bank'!M88</f>
        <v>0</v>
      </c>
      <c r="N52" s="31">
        <f>'Red Bluff 2AA Bank'!N88</f>
        <v>0</v>
      </c>
      <c r="O52" s="31">
        <f>'Red Bluff 2AA Bank'!O88</f>
        <v>0</v>
      </c>
      <c r="P52" s="31">
        <f>'Red Bluff 2AA Bank'!P88</f>
        <v>0</v>
      </c>
      <c r="Q52" s="31">
        <f>'Red Bluff 2AA Bank'!Q88</f>
        <v>0</v>
      </c>
      <c r="R52" s="31">
        <f>'Red Bluff 2AA Bank'!R88</f>
        <v>0</v>
      </c>
      <c r="S52" s="31">
        <f>'Red Bluff 2AA Bank'!S88</f>
        <v>0</v>
      </c>
      <c r="T52" s="31">
        <f>'Red Bluff 2AA Bank'!T88</f>
        <v>0</v>
      </c>
      <c r="U52" s="31">
        <f>'Red Bluff 2AA Bank'!U88</f>
        <v>0</v>
      </c>
      <c r="V52" s="31">
        <f>'Red Bluff 2AA Bank'!V88</f>
        <v>0</v>
      </c>
      <c r="W52" s="31">
        <f>'Red Bluff 2AA Bank'!W88</f>
        <v>0</v>
      </c>
    </row>
    <row r="53" spans="1:23">
      <c r="A53" s="173">
        <f t="shared" si="23"/>
        <v>39</v>
      </c>
      <c r="D53" s="3" t="str">
        <f t="shared" si="21"/>
        <v>Calcite</v>
      </c>
      <c r="I53" s="31">
        <f>Calcite!I88</f>
        <v>0</v>
      </c>
      <c r="J53" s="31">
        <f>Calcite!J88</f>
        <v>0</v>
      </c>
      <c r="K53" s="31">
        <f>Calcite!K88</f>
        <v>0.66927393000000002</v>
      </c>
      <c r="L53" s="31">
        <f>Calcite!L88</f>
        <v>0.76732419410000008</v>
      </c>
      <c r="M53" s="31">
        <f>Calcite!M88</f>
        <v>1.3287898774819999</v>
      </c>
      <c r="N53" s="31">
        <f>Calcite!N88</f>
        <v>1.3553656750316401</v>
      </c>
      <c r="O53" s="31">
        <f>Calcite!O88</f>
        <v>1.3824729885322729</v>
      </c>
      <c r="P53" s="31">
        <f>Calcite!P88</f>
        <v>1.4101224483029184</v>
      </c>
      <c r="Q53" s="31">
        <f>Calcite!Q88</f>
        <v>1.4383248972689768</v>
      </c>
      <c r="R53" s="31">
        <f>Calcite!R88</f>
        <v>1.4670913952143565</v>
      </c>
      <c r="S53" s="31">
        <f>Calcite!S88</f>
        <v>1.4964332231186437</v>
      </c>
      <c r="T53" s="31">
        <f>Calcite!T88</f>
        <v>1.5263618875810165</v>
      </c>
      <c r="U53" s="31">
        <f>Calcite!U88</f>
        <v>1.5568891253326369</v>
      </c>
      <c r="V53" s="31">
        <f>Calcite!V88</f>
        <v>1.5880269078392897</v>
      </c>
      <c r="W53" s="31">
        <f>Calcite!W88</f>
        <v>1.6197874459960755</v>
      </c>
    </row>
    <row r="54" spans="1:23">
      <c r="A54" s="173">
        <f t="shared" si="23"/>
        <v>40</v>
      </c>
      <c r="D54" s="3" t="str">
        <f t="shared" si="21"/>
        <v>Total</v>
      </c>
      <c r="I54" s="175">
        <f t="shared" ref="I54:W54" si="24">SUM(I47:I53)</f>
        <v>1023.706922311542</v>
      </c>
      <c r="J54" s="175">
        <f t="shared" si="24"/>
        <v>1057.4750668041079</v>
      </c>
      <c r="K54" s="175">
        <f t="shared" si="24"/>
        <v>1114.2435564952466</v>
      </c>
      <c r="L54" s="175">
        <f t="shared" si="24"/>
        <v>1231.1460403185806</v>
      </c>
      <c r="M54" s="175">
        <f t="shared" si="24"/>
        <v>1320.2371235539115</v>
      </c>
      <c r="N54" s="175">
        <f t="shared" si="24"/>
        <v>1404.5780328955586</v>
      </c>
      <c r="O54" s="175">
        <f t="shared" si="24"/>
        <v>1488.4794056530031</v>
      </c>
      <c r="P54" s="175">
        <f t="shared" si="24"/>
        <v>1582.0756088327039</v>
      </c>
      <c r="Q54" s="175">
        <f t="shared" si="24"/>
        <v>1654.4733128426583</v>
      </c>
      <c r="R54" s="175">
        <f t="shared" si="24"/>
        <v>1729.9543092785116</v>
      </c>
      <c r="S54" s="175">
        <f t="shared" si="24"/>
        <v>1775.1697954640815</v>
      </c>
      <c r="T54" s="175">
        <f t="shared" si="24"/>
        <v>1811.9993913733633</v>
      </c>
      <c r="U54" s="175">
        <f t="shared" si="24"/>
        <v>1849.6535792008306</v>
      </c>
      <c r="V54" s="175">
        <f t="shared" si="24"/>
        <v>1887.9866507848469</v>
      </c>
      <c r="W54" s="175">
        <f t="shared" si="24"/>
        <v>1925.746383800544</v>
      </c>
    </row>
    <row r="55" spans="1:23">
      <c r="A55" s="173">
        <f t="shared" si="23"/>
        <v>41</v>
      </c>
      <c r="E55" s="26" t="s">
        <v>132</v>
      </c>
      <c r="J55" s="17">
        <f t="shared" ref="J55:W55" si="25">J54/I54-1</f>
        <v>3.2986144526909067E-2</v>
      </c>
      <c r="K55" s="17">
        <f t="shared" si="25"/>
        <v>5.3683052653623164E-2</v>
      </c>
      <c r="L55" s="17">
        <f t="shared" si="25"/>
        <v>0.10491645488266532</v>
      </c>
      <c r="M55" s="17">
        <f t="shared" si="25"/>
        <v>7.236435022142218E-2</v>
      </c>
      <c r="N55" s="17">
        <f t="shared" si="25"/>
        <v>6.3883152379939245E-2</v>
      </c>
      <c r="O55" s="17">
        <f t="shared" si="25"/>
        <v>5.9734219667725075E-2</v>
      </c>
      <c r="P55" s="17">
        <f t="shared" si="25"/>
        <v>6.2880415291093339E-2</v>
      </c>
      <c r="Q55" s="17">
        <f t="shared" si="25"/>
        <v>4.5761216218592304E-2</v>
      </c>
      <c r="R55" s="17">
        <f t="shared" si="25"/>
        <v>4.5622371693723185E-2</v>
      </c>
      <c r="S55" s="17">
        <f t="shared" si="25"/>
        <v>2.6136809477024459E-2</v>
      </c>
      <c r="T55" s="17">
        <f t="shared" si="25"/>
        <v>2.074708346400933E-2</v>
      </c>
      <c r="U55" s="17">
        <f t="shared" si="25"/>
        <v>2.0780463838306229E-2</v>
      </c>
      <c r="V55" s="17">
        <f t="shared" si="25"/>
        <v>2.072445998270589E-2</v>
      </c>
      <c r="W55" s="17">
        <f t="shared" si="25"/>
        <v>2.0000000000000018E-2</v>
      </c>
    </row>
  </sheetData>
  <pageMargins left="0.70866141732283472" right="0.70866141732283472" top="0.74803149606299213" bottom="0.74803149606299213" header="0.31496062992125984" footer="0.31496062992125984"/>
  <pageSetup scale="70" fitToHeight="9" orientation="landscape" r:id="rId1"/>
  <headerFooter>
    <oddHeader>&amp;L&amp;"Arial,Bold"California ISO&amp;R&amp;"Arial,Bold"Page &amp;P</oddHeader>
  </headerFooter>
  <rowBreaks count="1" manualBreakCount="1">
    <brk id="34" min="8" max="17" man="1"/>
  </rowBreaks>
  <ignoredErrors>
    <ignoredError sqref="I10:W10"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W231"/>
  <sheetViews>
    <sheetView zoomScale="80" workbookViewId="0">
      <selection activeCell="F1" sqref="F1"/>
    </sheetView>
  </sheetViews>
  <sheetFormatPr defaultColWidth="9.140625" defaultRowHeight="12.75"/>
  <cols>
    <col min="1" max="1" width="4.85546875" style="32" customWidth="1"/>
    <col min="2" max="2" width="2.85546875" style="32" customWidth="1"/>
    <col min="3" max="3" width="2.85546875" style="35" customWidth="1"/>
    <col min="4" max="4" width="2.85546875" style="32" customWidth="1"/>
    <col min="5" max="5" width="35.85546875" style="32" customWidth="1"/>
    <col min="6" max="6" width="10.85546875" style="34" customWidth="1"/>
    <col min="7" max="7" width="8.42578125" style="32" customWidth="1"/>
    <col min="8" max="8" width="16.5703125" style="32" customWidth="1"/>
    <col min="9" max="9" width="15.85546875" style="33" customWidth="1"/>
    <col min="10" max="71" width="10.85546875" style="32" customWidth="1"/>
    <col min="72" max="16384" width="9.140625" style="32"/>
  </cols>
  <sheetData>
    <row r="1" spans="1:23">
      <c r="A1" s="35" t="s">
        <v>139</v>
      </c>
      <c r="B1" s="35"/>
      <c r="E1" s="60"/>
      <c r="F1" s="1" t="s">
        <v>276</v>
      </c>
    </row>
    <row r="2" spans="1:23">
      <c r="A2" s="35" t="s">
        <v>126</v>
      </c>
      <c r="B2" s="35"/>
    </row>
    <row r="3" spans="1:23" s="58" customFormat="1">
      <c r="A3" s="49"/>
      <c r="E3" s="59"/>
      <c r="F3" s="49" t="s">
        <v>127</v>
      </c>
      <c r="H3" s="58">
        <v>2025</v>
      </c>
      <c r="I3" s="58">
        <f t="shared" ref="I3:W3" si="0">H3+1</f>
        <v>2026</v>
      </c>
      <c r="J3" s="58">
        <f t="shared" si="0"/>
        <v>2027</v>
      </c>
      <c r="K3" s="58">
        <f t="shared" si="0"/>
        <v>2028</v>
      </c>
      <c r="L3" s="58">
        <f t="shared" si="0"/>
        <v>2029</v>
      </c>
      <c r="M3" s="58">
        <f t="shared" si="0"/>
        <v>2030</v>
      </c>
      <c r="N3" s="58">
        <f t="shared" si="0"/>
        <v>2031</v>
      </c>
      <c r="O3" s="58">
        <f t="shared" si="0"/>
        <v>2032</v>
      </c>
      <c r="P3" s="58">
        <f t="shared" si="0"/>
        <v>2033</v>
      </c>
      <c r="Q3" s="58">
        <f t="shared" si="0"/>
        <v>2034</v>
      </c>
      <c r="R3" s="58">
        <f t="shared" si="0"/>
        <v>2035</v>
      </c>
      <c r="S3" s="58">
        <f t="shared" si="0"/>
        <v>2036</v>
      </c>
      <c r="T3" s="58">
        <f t="shared" si="0"/>
        <v>2037</v>
      </c>
      <c r="U3" s="58">
        <f t="shared" si="0"/>
        <v>2038</v>
      </c>
      <c r="V3" s="58">
        <f t="shared" si="0"/>
        <v>2039</v>
      </c>
      <c r="W3" s="58">
        <f t="shared" si="0"/>
        <v>2040</v>
      </c>
    </row>
    <row r="4" spans="1:23" s="42" customFormat="1">
      <c r="A4" s="57" t="s">
        <v>128</v>
      </c>
      <c r="E4" s="44" t="s">
        <v>129</v>
      </c>
      <c r="H4" s="37">
        <v>0</v>
      </c>
      <c r="I4" s="37">
        <v>1</v>
      </c>
      <c r="J4" s="37">
        <f t="shared" ref="J4:W4" si="1">I4+1</f>
        <v>2</v>
      </c>
      <c r="K4" s="37">
        <f t="shared" si="1"/>
        <v>3</v>
      </c>
      <c r="L4" s="37">
        <f t="shared" si="1"/>
        <v>4</v>
      </c>
      <c r="M4" s="37">
        <f t="shared" si="1"/>
        <v>5</v>
      </c>
      <c r="N4" s="37">
        <f t="shared" si="1"/>
        <v>6</v>
      </c>
      <c r="O4" s="37">
        <f t="shared" si="1"/>
        <v>7</v>
      </c>
      <c r="P4" s="37">
        <f t="shared" si="1"/>
        <v>8</v>
      </c>
      <c r="Q4" s="37">
        <f t="shared" si="1"/>
        <v>9</v>
      </c>
      <c r="R4" s="37">
        <f t="shared" si="1"/>
        <v>10</v>
      </c>
      <c r="S4" s="37">
        <f t="shared" si="1"/>
        <v>11</v>
      </c>
      <c r="T4" s="37">
        <f t="shared" si="1"/>
        <v>12</v>
      </c>
      <c r="U4" s="37">
        <f t="shared" si="1"/>
        <v>13</v>
      </c>
      <c r="V4" s="37">
        <f t="shared" si="1"/>
        <v>14</v>
      </c>
      <c r="W4" s="37">
        <f t="shared" si="1"/>
        <v>15</v>
      </c>
    </row>
    <row r="5" spans="1:23" s="42" customFormat="1">
      <c r="A5" s="49"/>
      <c r="E5" s="44"/>
      <c r="F5" s="56"/>
      <c r="H5" s="47"/>
      <c r="I5" s="47"/>
      <c r="J5" s="37"/>
      <c r="K5" s="37"/>
      <c r="L5" s="37"/>
      <c r="M5" s="37"/>
      <c r="N5" s="37"/>
      <c r="O5" s="37"/>
      <c r="P5" s="37"/>
      <c r="Q5" s="37"/>
      <c r="R5" s="37"/>
      <c r="S5" s="37"/>
      <c r="T5" s="37"/>
      <c r="U5" s="37"/>
      <c r="V5" s="37"/>
      <c r="W5" s="37"/>
    </row>
    <row r="6" spans="1:23" s="42" customFormat="1">
      <c r="A6" s="49"/>
      <c r="C6" s="42" t="s">
        <v>140</v>
      </c>
      <c r="E6" s="44"/>
      <c r="F6" s="48"/>
      <c r="I6" s="47"/>
      <c r="J6" s="37"/>
      <c r="K6" s="37"/>
      <c r="L6" s="37"/>
      <c r="M6" s="37"/>
      <c r="N6" s="37"/>
      <c r="O6" s="37"/>
      <c r="P6" s="37"/>
      <c r="Q6" s="37"/>
      <c r="R6" s="37"/>
      <c r="S6" s="37"/>
      <c r="T6" s="37"/>
      <c r="U6" s="37"/>
      <c r="V6" s="37"/>
      <c r="W6" s="37"/>
    </row>
    <row r="7" spans="1:23" s="42" customFormat="1">
      <c r="A7" s="37">
        <v>1</v>
      </c>
      <c r="D7" s="39" t="s">
        <v>141</v>
      </c>
      <c r="E7" s="44"/>
      <c r="F7" s="51">
        <v>0.02</v>
      </c>
      <c r="I7" s="50"/>
      <c r="J7" s="65">
        <f t="shared" ref="J7:W11" si="2">$F7</f>
        <v>0.02</v>
      </c>
      <c r="K7" s="65">
        <f t="shared" si="2"/>
        <v>0.02</v>
      </c>
      <c r="L7" s="65">
        <f t="shared" si="2"/>
        <v>0.02</v>
      </c>
      <c r="M7" s="65">
        <f t="shared" si="2"/>
        <v>0.02</v>
      </c>
      <c r="N7" s="65">
        <f t="shared" si="2"/>
        <v>0.02</v>
      </c>
      <c r="O7" s="65">
        <f t="shared" si="2"/>
        <v>0.02</v>
      </c>
      <c r="P7" s="65">
        <f t="shared" si="2"/>
        <v>0.02</v>
      </c>
      <c r="Q7" s="65">
        <f t="shared" si="2"/>
        <v>0.02</v>
      </c>
      <c r="R7" s="65">
        <f t="shared" si="2"/>
        <v>0.02</v>
      </c>
      <c r="S7" s="65">
        <f t="shared" si="2"/>
        <v>0.02</v>
      </c>
      <c r="T7" s="65">
        <f t="shared" si="2"/>
        <v>0.02</v>
      </c>
      <c r="U7" s="65">
        <f t="shared" si="2"/>
        <v>0.02</v>
      </c>
      <c r="V7" s="65">
        <f t="shared" si="2"/>
        <v>0.02</v>
      </c>
      <c r="W7" s="65">
        <f t="shared" si="2"/>
        <v>0.02</v>
      </c>
    </row>
    <row r="8" spans="1:23" s="42" customFormat="1">
      <c r="A8" s="37">
        <f>A7+1</f>
        <v>2</v>
      </c>
      <c r="D8" s="39" t="s">
        <v>142</v>
      </c>
      <c r="E8" s="55"/>
      <c r="F8" s="51">
        <v>0.02</v>
      </c>
      <c r="G8" s="54"/>
      <c r="H8" s="54"/>
      <c r="I8" s="50"/>
      <c r="J8" s="65">
        <f t="shared" si="2"/>
        <v>0.02</v>
      </c>
      <c r="K8" s="65">
        <f t="shared" si="2"/>
        <v>0.02</v>
      </c>
      <c r="L8" s="65">
        <f t="shared" si="2"/>
        <v>0.02</v>
      </c>
      <c r="M8" s="65">
        <f t="shared" si="2"/>
        <v>0.02</v>
      </c>
      <c r="N8" s="65">
        <f t="shared" si="2"/>
        <v>0.02</v>
      </c>
      <c r="O8" s="65">
        <f t="shared" si="2"/>
        <v>0.02</v>
      </c>
      <c r="P8" s="65">
        <f t="shared" si="2"/>
        <v>0.02</v>
      </c>
      <c r="Q8" s="65">
        <f t="shared" si="2"/>
        <v>0.02</v>
      </c>
      <c r="R8" s="65">
        <f t="shared" si="2"/>
        <v>0.02</v>
      </c>
      <c r="S8" s="65">
        <f t="shared" si="2"/>
        <v>0.02</v>
      </c>
      <c r="T8" s="65">
        <f t="shared" si="2"/>
        <v>0.02</v>
      </c>
      <c r="U8" s="65">
        <f t="shared" si="2"/>
        <v>0.02</v>
      </c>
      <c r="V8" s="65">
        <f t="shared" si="2"/>
        <v>0.02</v>
      </c>
      <c r="W8" s="65">
        <f t="shared" si="2"/>
        <v>0.02</v>
      </c>
    </row>
    <row r="9" spans="1:23" s="42" customFormat="1">
      <c r="A9" s="37">
        <f>A8+1</f>
        <v>3</v>
      </c>
      <c r="D9" s="39" t="s">
        <v>143</v>
      </c>
      <c r="E9" s="44"/>
      <c r="F9" s="51">
        <v>0</v>
      </c>
      <c r="I9" s="50"/>
      <c r="J9" s="65">
        <f t="shared" si="2"/>
        <v>0</v>
      </c>
      <c r="K9" s="65">
        <f t="shared" si="2"/>
        <v>0</v>
      </c>
      <c r="L9" s="65">
        <f t="shared" si="2"/>
        <v>0</v>
      </c>
      <c r="M9" s="65">
        <f t="shared" si="2"/>
        <v>0</v>
      </c>
      <c r="N9" s="65">
        <f t="shared" si="2"/>
        <v>0</v>
      </c>
      <c r="O9" s="65">
        <f t="shared" si="2"/>
        <v>0</v>
      </c>
      <c r="P9" s="65">
        <f t="shared" si="2"/>
        <v>0</v>
      </c>
      <c r="Q9" s="65">
        <f t="shared" si="2"/>
        <v>0</v>
      </c>
      <c r="R9" s="65">
        <f t="shared" si="2"/>
        <v>0</v>
      </c>
      <c r="S9" s="65">
        <f t="shared" si="2"/>
        <v>0</v>
      </c>
      <c r="T9" s="65">
        <f t="shared" si="2"/>
        <v>0</v>
      </c>
      <c r="U9" s="65">
        <f t="shared" si="2"/>
        <v>0</v>
      </c>
      <c r="V9" s="65">
        <f t="shared" si="2"/>
        <v>0</v>
      </c>
      <c r="W9" s="65">
        <f t="shared" si="2"/>
        <v>0</v>
      </c>
    </row>
    <row r="10" spans="1:23" s="42" customFormat="1">
      <c r="A10" s="37">
        <f>A9+1</f>
        <v>4</v>
      </c>
      <c r="D10" s="39" t="s">
        <v>144</v>
      </c>
      <c r="E10" s="44"/>
      <c r="F10" s="51">
        <v>0.01</v>
      </c>
      <c r="I10" s="50"/>
      <c r="J10" s="65">
        <f t="shared" si="2"/>
        <v>0.01</v>
      </c>
      <c r="K10" s="65">
        <f t="shared" si="2"/>
        <v>0.01</v>
      </c>
      <c r="L10" s="65">
        <f t="shared" si="2"/>
        <v>0.01</v>
      </c>
      <c r="M10" s="65">
        <f t="shared" si="2"/>
        <v>0.01</v>
      </c>
      <c r="N10" s="65">
        <f t="shared" si="2"/>
        <v>0.01</v>
      </c>
      <c r="O10" s="65">
        <f t="shared" si="2"/>
        <v>0.01</v>
      </c>
      <c r="P10" s="65">
        <f t="shared" si="2"/>
        <v>0.01</v>
      </c>
      <c r="Q10" s="65">
        <f t="shared" si="2"/>
        <v>0.01</v>
      </c>
      <c r="R10" s="65">
        <f t="shared" si="2"/>
        <v>0.01</v>
      </c>
      <c r="S10" s="65">
        <f t="shared" si="2"/>
        <v>0.01</v>
      </c>
      <c r="T10" s="65">
        <f t="shared" si="2"/>
        <v>0.01</v>
      </c>
      <c r="U10" s="65">
        <f t="shared" si="2"/>
        <v>0.01</v>
      </c>
      <c r="V10" s="65">
        <f t="shared" si="2"/>
        <v>0.01</v>
      </c>
      <c r="W10" s="65">
        <f t="shared" si="2"/>
        <v>0.01</v>
      </c>
    </row>
    <row r="11" spans="1:23" s="42" customFormat="1">
      <c r="A11" s="37">
        <f>A10+1</f>
        <v>5</v>
      </c>
      <c r="D11" s="53" t="s">
        <v>145</v>
      </c>
      <c r="E11" s="52"/>
      <c r="F11" s="63">
        <v>2.3E-2</v>
      </c>
      <c r="I11" s="50"/>
      <c r="J11" s="64">
        <f t="shared" si="2"/>
        <v>2.3E-2</v>
      </c>
      <c r="K11" s="64">
        <f t="shared" si="2"/>
        <v>2.3E-2</v>
      </c>
      <c r="L11" s="64">
        <f t="shared" si="2"/>
        <v>2.3E-2</v>
      </c>
      <c r="M11" s="64">
        <f t="shared" si="2"/>
        <v>2.3E-2</v>
      </c>
      <c r="N11" s="64">
        <f t="shared" si="2"/>
        <v>2.3E-2</v>
      </c>
      <c r="O11" s="64">
        <f t="shared" si="2"/>
        <v>2.3E-2</v>
      </c>
      <c r="P11" s="64">
        <f t="shared" si="2"/>
        <v>2.3E-2</v>
      </c>
      <c r="Q11" s="64">
        <f t="shared" si="2"/>
        <v>2.3E-2</v>
      </c>
      <c r="R11" s="64">
        <f t="shared" si="2"/>
        <v>2.3E-2</v>
      </c>
      <c r="S11" s="64">
        <f t="shared" si="2"/>
        <v>2.3E-2</v>
      </c>
      <c r="T11" s="64">
        <f t="shared" si="2"/>
        <v>2.3E-2</v>
      </c>
      <c r="U11" s="64">
        <f t="shared" si="2"/>
        <v>2.3E-2</v>
      </c>
      <c r="V11" s="64">
        <f t="shared" si="2"/>
        <v>2.3E-2</v>
      </c>
      <c r="W11" s="64">
        <f t="shared" si="2"/>
        <v>2.3E-2</v>
      </c>
    </row>
    <row r="12" spans="1:23" s="42" customFormat="1">
      <c r="A12" s="49"/>
      <c r="E12" s="44"/>
      <c r="F12" s="48"/>
      <c r="I12" s="47"/>
      <c r="J12" s="37"/>
      <c r="K12" s="37"/>
      <c r="L12" s="37"/>
      <c r="M12" s="37"/>
      <c r="N12" s="37"/>
      <c r="O12" s="37"/>
      <c r="P12" s="37"/>
      <c r="Q12" s="37"/>
      <c r="R12" s="37"/>
      <c r="S12" s="37"/>
      <c r="T12" s="37"/>
      <c r="U12" s="37"/>
      <c r="V12" s="37"/>
      <c r="W12" s="37"/>
    </row>
    <row r="13" spans="1:23" s="42" customFormat="1">
      <c r="A13" s="37"/>
      <c r="C13" s="42" t="s">
        <v>3</v>
      </c>
      <c r="E13" s="44"/>
      <c r="I13" s="33"/>
      <c r="J13" s="38"/>
      <c r="K13" s="38"/>
      <c r="L13" s="38"/>
      <c r="M13" s="38"/>
      <c r="N13" s="38"/>
      <c r="O13" s="38"/>
      <c r="P13" s="38"/>
      <c r="Q13" s="38"/>
      <c r="R13" s="38"/>
      <c r="S13" s="38"/>
      <c r="T13" s="38"/>
      <c r="U13" s="38"/>
      <c r="V13" s="38"/>
      <c r="W13" s="38"/>
    </row>
    <row r="14" spans="1:23" s="42" customFormat="1">
      <c r="A14" s="37">
        <f>A11+1</f>
        <v>6</v>
      </c>
      <c r="D14" s="39" t="s">
        <v>19</v>
      </c>
      <c r="F14" s="80"/>
      <c r="H14" s="162"/>
      <c r="I14" s="79">
        <v>906.90429600000004</v>
      </c>
      <c r="J14" s="38"/>
      <c r="K14" s="45" t="s">
        <v>146</v>
      </c>
      <c r="L14" s="38"/>
      <c r="M14" s="38"/>
      <c r="N14" s="38"/>
      <c r="O14" s="38"/>
      <c r="P14" s="38"/>
      <c r="Q14" s="38"/>
      <c r="R14" s="38"/>
      <c r="S14" s="38"/>
      <c r="T14" s="38"/>
      <c r="U14" s="38"/>
      <c r="V14" s="38"/>
      <c r="W14" s="38"/>
    </row>
    <row r="15" spans="1:23" s="42" customFormat="1">
      <c r="A15" s="37">
        <f t="shared" ref="A15:A27" si="3">A14+1</f>
        <v>7</v>
      </c>
      <c r="D15" s="39" t="s">
        <v>20</v>
      </c>
      <c r="F15" s="80"/>
      <c r="H15" s="162"/>
      <c r="I15" s="79">
        <v>1414.7739489999999</v>
      </c>
      <c r="J15" s="38"/>
      <c r="K15" s="45" t="s">
        <v>146</v>
      </c>
      <c r="L15" s="38"/>
      <c r="M15" s="38"/>
      <c r="N15" s="38"/>
      <c r="O15" s="38"/>
      <c r="P15" s="38"/>
      <c r="Q15" s="38"/>
      <c r="R15" s="38"/>
      <c r="S15" s="38"/>
      <c r="T15" s="38"/>
      <c r="U15" s="38"/>
      <c r="V15" s="38"/>
      <c r="W15" s="38"/>
    </row>
    <row r="16" spans="1:23" s="42" customFormat="1">
      <c r="A16" s="37">
        <f t="shared" si="3"/>
        <v>8</v>
      </c>
      <c r="D16" s="39" t="s">
        <v>21</v>
      </c>
      <c r="F16" s="80"/>
      <c r="H16" s="162"/>
      <c r="I16" s="79">
        <v>599.32600300000001</v>
      </c>
      <c r="J16" s="38"/>
      <c r="K16" s="45" t="s">
        <v>146</v>
      </c>
      <c r="L16" s="38"/>
      <c r="M16" s="38"/>
      <c r="N16" s="38"/>
      <c r="O16" s="38"/>
      <c r="P16" s="38"/>
      <c r="Q16" s="38"/>
      <c r="R16" s="38"/>
      <c r="S16" s="38"/>
      <c r="T16" s="38"/>
      <c r="U16" s="38"/>
      <c r="V16" s="38"/>
      <c r="W16" s="38"/>
    </row>
    <row r="17" spans="1:23" s="42" customFormat="1">
      <c r="A17" s="37">
        <f>A16+1</f>
        <v>9</v>
      </c>
      <c r="D17" s="39" t="s">
        <v>58</v>
      </c>
      <c r="F17" s="80"/>
      <c r="H17" s="162"/>
      <c r="I17" s="79">
        <v>32.200000000000003</v>
      </c>
      <c r="J17" s="38"/>
      <c r="K17" s="45" t="s">
        <v>146</v>
      </c>
      <c r="L17" s="38"/>
      <c r="M17" s="38"/>
      <c r="N17" s="38"/>
      <c r="O17" s="38"/>
      <c r="P17" s="38"/>
      <c r="Q17" s="38"/>
      <c r="R17" s="38"/>
      <c r="S17" s="38"/>
      <c r="T17" s="38"/>
      <c r="U17" s="38"/>
      <c r="V17" s="38"/>
      <c r="W17" s="38"/>
    </row>
    <row r="18" spans="1:23" s="42" customFormat="1">
      <c r="A18" s="37">
        <f t="shared" si="3"/>
        <v>10</v>
      </c>
      <c r="D18" s="39" t="s">
        <v>59</v>
      </c>
      <c r="F18" s="80"/>
      <c r="H18" s="162"/>
      <c r="I18" s="79">
        <v>1.066676</v>
      </c>
      <c r="J18" s="38"/>
      <c r="K18" s="45" t="s">
        <v>146</v>
      </c>
      <c r="L18" s="38"/>
      <c r="M18" s="38"/>
      <c r="N18" s="38"/>
      <c r="O18" s="38"/>
      <c r="P18" s="38"/>
      <c r="Q18" s="38"/>
      <c r="R18" s="38"/>
      <c r="S18" s="38"/>
      <c r="T18" s="38"/>
      <c r="U18" s="38"/>
      <c r="V18" s="38"/>
      <c r="W18" s="38"/>
    </row>
    <row r="19" spans="1:23" s="42" customFormat="1">
      <c r="A19" s="37">
        <f t="shared" si="3"/>
        <v>11</v>
      </c>
      <c r="D19" s="39" t="s">
        <v>60</v>
      </c>
      <c r="E19" s="44"/>
      <c r="F19" s="80"/>
      <c r="H19" s="162"/>
      <c r="I19" s="79">
        <v>0.72951100000000002</v>
      </c>
      <c r="J19" s="38"/>
      <c r="K19" s="45" t="s">
        <v>146</v>
      </c>
      <c r="L19" s="38"/>
      <c r="M19" s="38"/>
      <c r="N19" s="38"/>
      <c r="O19" s="38"/>
      <c r="P19" s="38"/>
      <c r="Q19" s="38"/>
      <c r="R19" s="38"/>
      <c r="S19" s="38"/>
      <c r="T19" s="38"/>
      <c r="U19" s="38"/>
      <c r="V19" s="38"/>
      <c r="W19" s="38"/>
    </row>
    <row r="20" spans="1:23" s="42" customFormat="1">
      <c r="A20" s="37">
        <f t="shared" si="3"/>
        <v>12</v>
      </c>
      <c r="D20" s="39" t="s">
        <v>61</v>
      </c>
      <c r="E20" s="44"/>
      <c r="F20" s="80"/>
      <c r="H20" s="162"/>
      <c r="I20" s="79">
        <v>16.138549999999999</v>
      </c>
      <c r="J20" s="38"/>
      <c r="K20" s="45" t="s">
        <v>146</v>
      </c>
      <c r="L20" s="38"/>
      <c r="M20" s="38"/>
      <c r="N20" s="38"/>
      <c r="O20" s="38"/>
      <c r="P20" s="38"/>
      <c r="Q20" s="38"/>
      <c r="R20" s="38"/>
      <c r="S20" s="38"/>
      <c r="T20" s="38"/>
      <c r="U20" s="38"/>
      <c r="V20" s="38"/>
      <c r="W20" s="38"/>
    </row>
    <row r="21" spans="1:23" s="42" customFormat="1">
      <c r="A21" s="37">
        <f t="shared" si="3"/>
        <v>13</v>
      </c>
      <c r="D21" s="39" t="s">
        <v>62</v>
      </c>
      <c r="E21" s="44"/>
      <c r="F21" s="80"/>
      <c r="H21" s="162"/>
      <c r="I21" s="79">
        <v>25.165196999999999</v>
      </c>
      <c r="J21" s="38"/>
      <c r="K21" s="45" t="s">
        <v>146</v>
      </c>
      <c r="L21" s="38"/>
      <c r="M21" s="38"/>
      <c r="N21" s="38"/>
      <c r="O21" s="38"/>
      <c r="P21" s="38"/>
      <c r="Q21" s="38"/>
      <c r="R21" s="38"/>
      <c r="S21" s="38"/>
      <c r="T21" s="38"/>
      <c r="U21" s="38"/>
      <c r="V21" s="38"/>
      <c r="W21" s="38"/>
    </row>
    <row r="22" spans="1:23" s="42" customFormat="1">
      <c r="A22" s="37">
        <f t="shared" si="3"/>
        <v>14</v>
      </c>
      <c r="D22" s="39" t="s">
        <v>63</v>
      </c>
      <c r="E22" s="44"/>
      <c r="F22" s="80"/>
      <c r="H22" s="162"/>
      <c r="I22" s="79">
        <v>0</v>
      </c>
      <c r="J22" s="38"/>
      <c r="K22" s="45" t="s">
        <v>146</v>
      </c>
      <c r="L22" s="38"/>
      <c r="M22" s="38"/>
      <c r="N22" s="38"/>
      <c r="O22" s="38"/>
      <c r="P22" s="38"/>
      <c r="Q22" s="38"/>
      <c r="R22" s="38"/>
      <c r="S22" s="38"/>
      <c r="T22" s="38"/>
      <c r="U22" s="38"/>
      <c r="V22" s="38"/>
      <c r="W22" s="38"/>
    </row>
    <row r="23" spans="1:23" s="42" customFormat="1" ht="12.95" customHeight="1">
      <c r="A23" s="37">
        <f t="shared" si="3"/>
        <v>15</v>
      </c>
      <c r="D23" s="39" t="s">
        <v>23</v>
      </c>
      <c r="E23" s="44"/>
      <c r="F23" s="80"/>
      <c r="H23" s="162"/>
      <c r="I23" s="79">
        <v>24.788905</v>
      </c>
      <c r="J23" s="38"/>
      <c r="K23" s="45" t="s">
        <v>146</v>
      </c>
      <c r="L23" s="38"/>
      <c r="M23" s="38"/>
      <c r="N23" s="38"/>
      <c r="O23" s="38"/>
      <c r="P23" s="38"/>
      <c r="Q23" s="38"/>
      <c r="R23" s="38"/>
      <c r="S23" s="38"/>
      <c r="T23" s="38"/>
      <c r="U23" s="38"/>
      <c r="V23" s="38"/>
      <c r="W23" s="38"/>
    </row>
    <row r="24" spans="1:23" s="42" customFormat="1" ht="12.95" customHeight="1">
      <c r="A24" s="37">
        <f t="shared" si="3"/>
        <v>16</v>
      </c>
      <c r="D24" s="39" t="s">
        <v>64</v>
      </c>
      <c r="E24" s="44"/>
      <c r="F24" s="80"/>
      <c r="H24" s="162"/>
      <c r="I24" s="79">
        <v>2.95</v>
      </c>
      <c r="J24" s="38"/>
      <c r="K24" s="45" t="s">
        <v>146</v>
      </c>
      <c r="L24" s="38"/>
      <c r="M24" s="38"/>
      <c r="N24" s="38"/>
      <c r="O24" s="38"/>
      <c r="P24" s="38"/>
      <c r="Q24" s="38"/>
      <c r="R24" s="38"/>
      <c r="S24" s="38"/>
      <c r="T24" s="38"/>
      <c r="U24" s="38"/>
      <c r="V24" s="38"/>
      <c r="W24" s="38"/>
    </row>
    <row r="25" spans="1:23" s="42" customFormat="1" ht="12.95" customHeight="1">
      <c r="A25" s="37">
        <f t="shared" si="3"/>
        <v>17</v>
      </c>
      <c r="D25" s="39" t="s">
        <v>24</v>
      </c>
      <c r="E25" s="44"/>
      <c r="F25" s="80"/>
      <c r="H25" s="162"/>
      <c r="I25" s="79">
        <v>125.41500000000001</v>
      </c>
      <c r="J25" s="38"/>
      <c r="K25" s="45" t="s">
        <v>146</v>
      </c>
      <c r="L25" s="38"/>
      <c r="M25" s="38"/>
      <c r="N25" s="38"/>
      <c r="O25" s="38"/>
      <c r="P25" s="38"/>
      <c r="Q25" s="38"/>
      <c r="R25" s="38"/>
      <c r="S25" s="38"/>
      <c r="T25" s="38"/>
      <c r="U25" s="38"/>
      <c r="V25" s="38"/>
      <c r="W25" s="38"/>
    </row>
    <row r="26" spans="1:23" s="42" customFormat="1" ht="12.95" customHeight="1">
      <c r="A26" s="37">
        <f t="shared" si="3"/>
        <v>18</v>
      </c>
      <c r="D26" s="39" t="s">
        <v>65</v>
      </c>
      <c r="E26" s="44"/>
      <c r="F26" s="80"/>
      <c r="H26" s="162"/>
      <c r="I26" s="79">
        <v>15.352924</v>
      </c>
      <c r="J26" s="38"/>
      <c r="K26" s="45" t="s">
        <v>146</v>
      </c>
      <c r="L26" s="38"/>
      <c r="M26" s="38"/>
      <c r="N26" s="38"/>
      <c r="O26" s="38"/>
      <c r="P26" s="38"/>
      <c r="Q26" s="38"/>
      <c r="R26" s="38"/>
      <c r="S26" s="38"/>
      <c r="T26" s="38"/>
      <c r="U26" s="38"/>
      <c r="V26" s="38"/>
      <c r="W26" s="38"/>
    </row>
    <row r="27" spans="1:23" s="42" customFormat="1">
      <c r="A27" s="37">
        <f t="shared" si="3"/>
        <v>19</v>
      </c>
      <c r="D27" s="39" t="s">
        <v>66</v>
      </c>
      <c r="E27" s="44"/>
      <c r="F27" s="80"/>
      <c r="H27" s="162"/>
      <c r="I27" s="79">
        <v>1.1796180000000001</v>
      </c>
      <c r="J27" s="38"/>
      <c r="K27" s="45" t="s">
        <v>146</v>
      </c>
      <c r="L27" s="38"/>
      <c r="M27" s="38"/>
      <c r="N27" s="38"/>
      <c r="O27" s="38"/>
      <c r="P27" s="38"/>
      <c r="Q27" s="38"/>
      <c r="R27" s="38"/>
      <c r="S27" s="38"/>
      <c r="T27" s="38"/>
      <c r="U27" s="38"/>
      <c r="V27" s="38"/>
      <c r="W27" s="38"/>
    </row>
    <row r="28" spans="1:23" s="42" customFormat="1">
      <c r="A28" s="37">
        <f>A27+1</f>
        <v>20</v>
      </c>
      <c r="D28" s="39" t="s">
        <v>67</v>
      </c>
      <c r="E28" s="44"/>
      <c r="F28" s="80"/>
      <c r="H28" s="162"/>
      <c r="I28" s="79">
        <v>96.121556999999996</v>
      </c>
      <c r="J28"/>
      <c r="K28" s="45" t="s">
        <v>146</v>
      </c>
      <c r="L28" s="38"/>
      <c r="M28" s="38"/>
      <c r="N28" s="38"/>
      <c r="O28" s="38"/>
      <c r="P28" s="38"/>
      <c r="Q28" s="38"/>
      <c r="R28" s="38"/>
      <c r="S28" s="38"/>
      <c r="T28" s="38"/>
      <c r="U28" s="38"/>
      <c r="V28" s="38"/>
      <c r="W28" s="38"/>
    </row>
    <row r="29" spans="1:23" s="42" customFormat="1">
      <c r="A29" s="37">
        <f t="shared" ref="A29:A38" si="4">A28+1</f>
        <v>21</v>
      </c>
      <c r="D29" s="39" t="s">
        <v>68</v>
      </c>
      <c r="E29" s="44"/>
      <c r="F29" s="80"/>
      <c r="H29" s="162"/>
      <c r="I29" s="79">
        <v>0</v>
      </c>
      <c r="J29" s="164"/>
      <c r="K29" s="45" t="s">
        <v>146</v>
      </c>
      <c r="L29" s="38"/>
      <c r="M29" s="38"/>
      <c r="N29" s="38"/>
      <c r="O29" s="38"/>
      <c r="P29" s="38"/>
      <c r="Q29" s="38"/>
      <c r="R29" s="38"/>
      <c r="S29" s="38"/>
      <c r="T29" s="38"/>
      <c r="U29" s="38"/>
      <c r="V29" s="38"/>
      <c r="W29" s="38"/>
    </row>
    <row r="30" spans="1:23" s="42" customFormat="1">
      <c r="A30" s="37">
        <f t="shared" si="4"/>
        <v>22</v>
      </c>
      <c r="D30" s="39" t="s">
        <v>69</v>
      </c>
      <c r="E30" s="44"/>
      <c r="F30" s="80"/>
      <c r="H30" s="162"/>
      <c r="I30" s="79">
        <v>4.401402</v>
      </c>
      <c r="J30" s="164"/>
      <c r="K30" s="45" t="s">
        <v>146</v>
      </c>
      <c r="L30" s="38"/>
      <c r="M30" s="38"/>
      <c r="N30" s="38"/>
      <c r="O30" s="38"/>
      <c r="P30" s="38"/>
      <c r="Q30" s="38"/>
      <c r="R30" s="38"/>
      <c r="S30" s="38"/>
      <c r="T30" s="38"/>
      <c r="U30" s="38"/>
      <c r="V30" s="38"/>
      <c r="W30" s="38"/>
    </row>
    <row r="31" spans="1:23" s="42" customFormat="1">
      <c r="A31" s="37">
        <f t="shared" si="4"/>
        <v>23</v>
      </c>
      <c r="D31" s="39" t="s">
        <v>70</v>
      </c>
      <c r="E31" s="44"/>
      <c r="F31" s="80"/>
      <c r="H31" s="162"/>
      <c r="I31" s="79">
        <v>20.822975</v>
      </c>
      <c r="J31" s="38"/>
      <c r="K31" s="45" t="s">
        <v>146</v>
      </c>
      <c r="L31" s="38"/>
      <c r="M31" s="38"/>
      <c r="N31" s="38"/>
      <c r="O31" s="38"/>
      <c r="P31" s="38"/>
      <c r="Q31" s="38"/>
      <c r="R31" s="38"/>
      <c r="S31" s="38"/>
      <c r="T31" s="38"/>
      <c r="U31" s="38"/>
      <c r="V31" s="38"/>
      <c r="W31" s="38"/>
    </row>
    <row r="32" spans="1:23" s="42" customFormat="1">
      <c r="A32" s="37">
        <f t="shared" si="4"/>
        <v>24</v>
      </c>
      <c r="D32" s="39" t="s">
        <v>71</v>
      </c>
      <c r="E32" s="44"/>
      <c r="F32" s="80"/>
      <c r="H32" s="162"/>
      <c r="I32" s="79">
        <v>21.461812999999999</v>
      </c>
      <c r="J32" s="163"/>
      <c r="K32" s="45" t="s">
        <v>146</v>
      </c>
      <c r="L32" s="38"/>
      <c r="M32" s="38"/>
      <c r="N32" s="38"/>
      <c r="O32" s="38"/>
      <c r="P32" s="38"/>
      <c r="Q32" s="38"/>
      <c r="R32" s="38"/>
      <c r="S32" s="38"/>
      <c r="T32" s="38"/>
      <c r="U32" s="38"/>
      <c r="V32" s="38"/>
      <c r="W32" s="38"/>
    </row>
    <row r="33" spans="1:23" s="42" customFormat="1">
      <c r="A33" s="37">
        <f t="shared" si="4"/>
        <v>25</v>
      </c>
      <c r="D33" s="39" t="s">
        <v>147</v>
      </c>
      <c r="E33" s="44"/>
      <c r="F33" s="80"/>
      <c r="H33" s="162"/>
      <c r="I33" s="79">
        <v>45.850588999999999</v>
      </c>
      <c r="J33" s="38"/>
      <c r="K33" s="45" t="s">
        <v>146</v>
      </c>
      <c r="L33" s="38"/>
      <c r="M33" s="38"/>
      <c r="N33" s="38"/>
      <c r="O33" s="38"/>
      <c r="P33" s="38"/>
      <c r="Q33" s="38"/>
      <c r="R33" s="38"/>
      <c r="S33" s="38"/>
      <c r="T33" s="38"/>
      <c r="U33" s="38"/>
      <c r="V33" s="38"/>
      <c r="W33" s="38"/>
    </row>
    <row r="34" spans="1:23" s="42" customFormat="1" ht="12.95" customHeight="1">
      <c r="A34" s="37">
        <f t="shared" si="4"/>
        <v>26</v>
      </c>
      <c r="D34" s="39" t="s">
        <v>148</v>
      </c>
      <c r="E34" s="44"/>
      <c r="F34" s="80"/>
      <c r="H34" s="162"/>
      <c r="I34" s="79">
        <v>0</v>
      </c>
      <c r="J34" s="38"/>
      <c r="K34" s="45" t="s">
        <v>146</v>
      </c>
      <c r="L34" s="38"/>
      <c r="M34" s="38"/>
      <c r="N34" s="38"/>
      <c r="O34" s="38"/>
      <c r="P34" s="38"/>
      <c r="Q34" s="38"/>
      <c r="R34" s="38"/>
      <c r="S34" s="38"/>
      <c r="T34" s="38"/>
      <c r="U34" s="38"/>
      <c r="V34" s="38"/>
      <c r="W34" s="38"/>
    </row>
    <row r="35" spans="1:23" s="42" customFormat="1">
      <c r="A35" s="37">
        <f t="shared" si="4"/>
        <v>27</v>
      </c>
      <c r="D35" s="39" t="s">
        <v>74</v>
      </c>
      <c r="E35" s="44"/>
      <c r="I35" s="79">
        <v>83.370654999999999</v>
      </c>
      <c r="J35" s="38"/>
      <c r="K35" s="45" t="s">
        <v>146</v>
      </c>
      <c r="L35" s="38"/>
      <c r="M35" s="38"/>
      <c r="N35" s="38"/>
      <c r="O35" s="38"/>
      <c r="P35" s="38"/>
      <c r="Q35" s="38"/>
      <c r="R35" s="38"/>
      <c r="S35" s="38"/>
      <c r="T35" s="38"/>
      <c r="U35" s="38"/>
      <c r="V35" s="38"/>
      <c r="W35" s="38"/>
    </row>
    <row r="36" spans="1:23" s="42" customFormat="1" ht="12.95" customHeight="1">
      <c r="A36" s="37">
        <f t="shared" si="4"/>
        <v>28</v>
      </c>
      <c r="D36" s="39" t="s">
        <v>75</v>
      </c>
      <c r="E36" s="44"/>
      <c r="I36" s="79">
        <v>5.0869200000000001</v>
      </c>
      <c r="J36" s="38"/>
      <c r="K36" s="45" t="s">
        <v>146</v>
      </c>
      <c r="L36" s="38"/>
      <c r="M36" s="38"/>
      <c r="N36" s="38"/>
      <c r="O36" s="38"/>
      <c r="P36" s="38"/>
      <c r="Q36" s="38"/>
      <c r="R36" s="38"/>
      <c r="S36" s="38"/>
      <c r="T36" s="38"/>
      <c r="U36" s="38"/>
      <c r="V36" s="38"/>
      <c r="W36" s="38"/>
    </row>
    <row r="37" spans="1:23" s="42" customFormat="1" ht="12.95" customHeight="1">
      <c r="A37" s="37">
        <f t="shared" si="4"/>
        <v>29</v>
      </c>
      <c r="D37" s="39" t="s">
        <v>76</v>
      </c>
      <c r="E37" s="44"/>
      <c r="I37" s="79">
        <v>26.261655000000001</v>
      </c>
      <c r="J37" s="38"/>
      <c r="K37" s="45" t="s">
        <v>146</v>
      </c>
      <c r="L37" s="38"/>
      <c r="M37" s="38"/>
      <c r="N37" s="38"/>
      <c r="O37" s="38"/>
      <c r="P37" s="38"/>
      <c r="Q37" s="38"/>
      <c r="R37" s="38"/>
      <c r="S37" s="38"/>
      <c r="T37" s="38"/>
      <c r="U37" s="38"/>
      <c r="V37" s="38"/>
      <c r="W37" s="38"/>
    </row>
    <row r="38" spans="1:23" s="42" customFormat="1">
      <c r="A38" s="37">
        <f t="shared" si="4"/>
        <v>30</v>
      </c>
      <c r="D38" s="39" t="s">
        <v>7</v>
      </c>
      <c r="E38" s="44"/>
      <c r="I38" s="178">
        <f>SUM(I14:I37)</f>
        <v>3469.3681949999996</v>
      </c>
      <c r="J38" s="179">
        <f t="shared" ref="J38:W38" si="5">J223</f>
        <v>3457.4581609167276</v>
      </c>
      <c r="K38" s="179">
        <f t="shared" si="5"/>
        <v>3478.3799243523567</v>
      </c>
      <c r="L38" s="179">
        <f t="shared" si="5"/>
        <v>3499.7201230566989</v>
      </c>
      <c r="M38" s="179">
        <f t="shared" si="5"/>
        <v>3521.4871257351278</v>
      </c>
      <c r="N38" s="179">
        <f t="shared" si="5"/>
        <v>3543.6894684671256</v>
      </c>
      <c r="O38" s="179">
        <f t="shared" si="5"/>
        <v>3566.3358580537624</v>
      </c>
      <c r="P38" s="179">
        <f t="shared" si="5"/>
        <v>3589.4351754321319</v>
      </c>
      <c r="Q38" s="179">
        <f t="shared" si="5"/>
        <v>3612.9964791580701</v>
      </c>
      <c r="R38" s="179">
        <f t="shared" si="5"/>
        <v>3637.0290089585264</v>
      </c>
      <c r="S38" s="179">
        <f t="shared" si="5"/>
        <v>3661.5421893549915</v>
      </c>
      <c r="T38" s="179">
        <f t="shared" si="5"/>
        <v>3686.5456333593861</v>
      </c>
      <c r="U38" s="179">
        <f t="shared" si="5"/>
        <v>3712.0491462438686</v>
      </c>
      <c r="V38" s="179">
        <f t="shared" si="5"/>
        <v>3738.0627293860407</v>
      </c>
      <c r="W38" s="179">
        <f t="shared" si="5"/>
        <v>3764.5965841910556</v>
      </c>
    </row>
    <row r="39" spans="1:23" s="42" customFormat="1">
      <c r="A39" s="37"/>
      <c r="E39" s="44"/>
      <c r="I39" s="76">
        <f>(I14+I15+I16+I23+I25)/I38</f>
        <v>0.88523557615654003</v>
      </c>
      <c r="J39" s="38"/>
      <c r="K39" s="38"/>
      <c r="L39" s="38"/>
      <c r="M39" s="38"/>
      <c r="N39" s="38"/>
      <c r="O39" s="38"/>
      <c r="P39" s="38"/>
      <c r="Q39" s="38"/>
      <c r="R39" s="38"/>
      <c r="S39" s="38"/>
      <c r="T39" s="38"/>
      <c r="U39" s="38"/>
      <c r="V39" s="38"/>
      <c r="W39" s="38"/>
    </row>
    <row r="40" spans="1:23" s="42" customFormat="1">
      <c r="A40" s="37"/>
      <c r="C40" s="42" t="s">
        <v>78</v>
      </c>
      <c r="E40" s="44"/>
      <c r="I40" s="75"/>
      <c r="J40" s="38"/>
      <c r="K40" s="38"/>
      <c r="L40" s="38"/>
      <c r="M40" s="38"/>
      <c r="N40" s="38"/>
      <c r="O40" s="38"/>
      <c r="P40" s="38"/>
      <c r="Q40" s="38"/>
      <c r="R40" s="38"/>
      <c r="S40" s="38"/>
      <c r="T40" s="38"/>
      <c r="U40" s="38"/>
      <c r="V40" s="38"/>
      <c r="W40" s="38"/>
    </row>
    <row r="41" spans="1:23" s="42" customFormat="1">
      <c r="A41" s="37">
        <f>A38+1</f>
        <v>31</v>
      </c>
      <c r="D41" s="39" t="str">
        <f t="shared" ref="D41:D63" si="6">D14</f>
        <v>PG&amp;E</v>
      </c>
      <c r="E41" s="44"/>
      <c r="I41" s="79">
        <v>-72.266227999999998</v>
      </c>
      <c r="J41" s="38"/>
      <c r="K41" s="45" t="s">
        <v>146</v>
      </c>
      <c r="L41" s="38"/>
      <c r="M41" s="38"/>
      <c r="N41" s="38"/>
      <c r="O41" s="38"/>
      <c r="P41" s="38"/>
      <c r="Q41" s="38"/>
      <c r="R41" s="38"/>
      <c r="S41" s="38"/>
      <c r="T41" s="38"/>
      <c r="U41" s="38"/>
      <c r="V41" s="38"/>
      <c r="W41" s="38"/>
    </row>
    <row r="42" spans="1:23" s="42" customFormat="1">
      <c r="A42" s="37">
        <f t="shared" ref="A42:A54" si="7">A41+1</f>
        <v>32</v>
      </c>
      <c r="D42" s="39" t="str">
        <f t="shared" si="6"/>
        <v>SCE</v>
      </c>
      <c r="E42" s="44"/>
      <c r="I42" s="79">
        <v>-170.89738800000001</v>
      </c>
      <c r="J42" s="38"/>
      <c r="K42" s="45" t="s">
        <v>146</v>
      </c>
      <c r="L42" s="38"/>
      <c r="M42" s="38"/>
      <c r="N42" s="38"/>
      <c r="O42" s="38"/>
      <c r="P42" s="38"/>
      <c r="Q42" s="38"/>
      <c r="R42" s="38"/>
      <c r="S42" s="38"/>
      <c r="T42" s="38"/>
      <c r="U42" s="38"/>
      <c r="V42" s="38"/>
      <c r="W42" s="38"/>
    </row>
    <row r="43" spans="1:23" s="42" customFormat="1">
      <c r="A43" s="37">
        <f t="shared" si="7"/>
        <v>33</v>
      </c>
      <c r="D43" s="39" t="str">
        <f t="shared" si="6"/>
        <v>SDG&amp;E</v>
      </c>
      <c r="E43" s="44"/>
      <c r="I43" s="79">
        <v>-39.987951000000002</v>
      </c>
      <c r="J43" s="38"/>
      <c r="K43" s="45" t="s">
        <v>146</v>
      </c>
      <c r="L43" s="38"/>
      <c r="M43" s="38"/>
      <c r="N43" s="38"/>
      <c r="O43" s="38"/>
      <c r="P43" s="38"/>
      <c r="Q43" s="38"/>
      <c r="R43" s="38"/>
      <c r="S43" s="38"/>
      <c r="T43" s="38"/>
      <c r="U43" s="38"/>
      <c r="V43" s="38"/>
      <c r="W43" s="38"/>
    </row>
    <row r="44" spans="1:23" s="42" customFormat="1">
      <c r="A44" s="37">
        <f>A43+1</f>
        <v>34</v>
      </c>
      <c r="D44" s="39" t="str">
        <f t="shared" si="6"/>
        <v>Anaheim</v>
      </c>
      <c r="E44" s="44"/>
      <c r="I44" s="79">
        <v>-0.81558799999999998</v>
      </c>
      <c r="J44" s="38"/>
      <c r="K44" s="45" t="s">
        <v>146</v>
      </c>
      <c r="L44" s="38"/>
      <c r="M44" s="38"/>
      <c r="N44" s="38"/>
      <c r="O44" s="38"/>
      <c r="P44" s="38"/>
      <c r="Q44" s="38"/>
      <c r="R44" s="38"/>
      <c r="S44" s="38"/>
      <c r="T44" s="38"/>
      <c r="U44" s="38"/>
      <c r="V44" s="38"/>
      <c r="W44" s="38"/>
    </row>
    <row r="45" spans="1:23" s="42" customFormat="1">
      <c r="A45" s="37">
        <f t="shared" si="7"/>
        <v>35</v>
      </c>
      <c r="D45" s="39" t="str">
        <f t="shared" si="6"/>
        <v>Azusa</v>
      </c>
      <c r="E45" s="44"/>
      <c r="I45" s="79">
        <v>-5.0419999999999996E-3</v>
      </c>
      <c r="J45" s="38"/>
      <c r="K45" s="45" t="s">
        <v>146</v>
      </c>
      <c r="L45" s="38"/>
      <c r="M45" s="38"/>
      <c r="N45" s="38"/>
      <c r="O45" s="38"/>
      <c r="P45" s="38"/>
      <c r="Q45" s="38"/>
      <c r="R45" s="38"/>
      <c r="S45" s="38"/>
      <c r="T45" s="38"/>
      <c r="U45" s="38"/>
      <c r="V45" s="38"/>
      <c r="W45" s="38"/>
    </row>
    <row r="46" spans="1:23" s="42" customFormat="1">
      <c r="A46" s="37">
        <f t="shared" si="7"/>
        <v>36</v>
      </c>
      <c r="D46" s="39" t="str">
        <f t="shared" si="6"/>
        <v>Banning</v>
      </c>
      <c r="E46" s="44"/>
      <c r="I46" s="79">
        <v>-3.8323000000000003E-2</v>
      </c>
      <c r="J46" s="38"/>
      <c r="K46" s="45" t="s">
        <v>146</v>
      </c>
      <c r="L46" s="38"/>
      <c r="M46" s="38"/>
      <c r="N46" s="38"/>
      <c r="O46" s="38"/>
      <c r="P46" s="38"/>
      <c r="Q46" s="38"/>
      <c r="R46" s="38"/>
      <c r="S46" s="38"/>
      <c r="T46" s="38"/>
      <c r="U46" s="38"/>
      <c r="V46" s="38"/>
      <c r="W46" s="38"/>
    </row>
    <row r="47" spans="1:23" s="42" customFormat="1">
      <c r="A47" s="37">
        <f t="shared" si="7"/>
        <v>37</v>
      </c>
      <c r="D47" s="39" t="str">
        <f t="shared" si="6"/>
        <v>Pasadena</v>
      </c>
      <c r="E47" s="44"/>
      <c r="I47" s="79">
        <v>-0.73500399999999999</v>
      </c>
      <c r="J47" s="38"/>
      <c r="K47" s="45" t="s">
        <v>146</v>
      </c>
      <c r="L47" s="38"/>
      <c r="M47" s="38"/>
      <c r="N47" s="38"/>
      <c r="O47" s="38"/>
      <c r="P47" s="38"/>
      <c r="Q47" s="38"/>
      <c r="R47" s="38"/>
      <c r="S47" s="38"/>
      <c r="T47" s="38"/>
      <c r="U47" s="38"/>
      <c r="V47" s="38"/>
      <c r="W47" s="38"/>
    </row>
    <row r="48" spans="1:23" s="42" customFormat="1">
      <c r="A48" s="37">
        <f t="shared" si="7"/>
        <v>38</v>
      </c>
      <c r="D48" s="39" t="str">
        <f t="shared" si="6"/>
        <v>Riverside</v>
      </c>
      <c r="E48" s="44"/>
      <c r="I48" s="79">
        <v>-0.89393100000000003</v>
      </c>
      <c r="J48" s="38"/>
      <c r="K48" s="45" t="s">
        <v>146</v>
      </c>
      <c r="L48" s="38"/>
      <c r="M48" s="38"/>
      <c r="N48" s="38"/>
      <c r="O48" s="38"/>
      <c r="P48" s="38"/>
      <c r="Q48" s="38"/>
      <c r="R48" s="38"/>
      <c r="S48" s="38"/>
      <c r="T48" s="38"/>
      <c r="U48" s="38"/>
      <c r="V48" s="38"/>
      <c r="W48" s="38"/>
    </row>
    <row r="49" spans="1:23" s="42" customFormat="1">
      <c r="A49" s="37">
        <f t="shared" si="7"/>
        <v>39</v>
      </c>
      <c r="D49" s="39" t="str">
        <f t="shared" si="6"/>
        <v>Vernon</v>
      </c>
      <c r="E49" s="44"/>
      <c r="I49" s="79">
        <v>0</v>
      </c>
      <c r="J49" s="38"/>
      <c r="K49" s="45" t="s">
        <v>146</v>
      </c>
      <c r="L49" s="38"/>
      <c r="M49" s="38"/>
      <c r="N49" s="38"/>
      <c r="O49" s="38"/>
      <c r="P49" s="38"/>
      <c r="Q49" s="38"/>
      <c r="R49" s="38"/>
      <c r="S49" s="38"/>
      <c r="T49" s="38"/>
      <c r="U49" s="38"/>
      <c r="V49" s="38"/>
      <c r="W49" s="38"/>
    </row>
    <row r="50" spans="1:23" s="42" customFormat="1">
      <c r="A50" s="37">
        <f t="shared" si="7"/>
        <v>40</v>
      </c>
      <c r="D50" s="39" t="str">
        <f t="shared" si="6"/>
        <v>DATC Path 15</v>
      </c>
      <c r="E50" s="44"/>
      <c r="I50" s="79">
        <v>1.661538</v>
      </c>
      <c r="J50" s="38"/>
      <c r="K50" s="45" t="s">
        <v>146</v>
      </c>
      <c r="L50" s="38"/>
      <c r="M50" s="38"/>
      <c r="N50" s="38"/>
      <c r="O50" s="38"/>
      <c r="P50" s="38"/>
      <c r="Q50" s="38"/>
      <c r="R50" s="38"/>
      <c r="S50" s="38"/>
      <c r="T50" s="38"/>
      <c r="U50" s="38"/>
      <c r="V50" s="38"/>
      <c r="W50" s="38"/>
    </row>
    <row r="51" spans="1:23" s="42" customFormat="1">
      <c r="A51" s="37">
        <f t="shared" si="7"/>
        <v>41</v>
      </c>
      <c r="D51" s="39" t="str">
        <f t="shared" si="6"/>
        <v>Startrans IO</v>
      </c>
      <c r="E51" s="44"/>
      <c r="I51" s="79">
        <v>9.8562999999999998E-2</v>
      </c>
      <c r="J51" s="38"/>
      <c r="K51" s="45" t="s">
        <v>146</v>
      </c>
      <c r="L51" s="38"/>
      <c r="M51" s="38"/>
      <c r="N51" s="38"/>
      <c r="O51" s="38"/>
      <c r="P51" s="38"/>
      <c r="Q51" s="38"/>
      <c r="R51" s="38"/>
      <c r="S51" s="38"/>
      <c r="T51" s="38"/>
      <c r="U51" s="38"/>
      <c r="V51" s="38"/>
      <c r="W51" s="38"/>
    </row>
    <row r="52" spans="1:23" s="42" customFormat="1">
      <c r="A52" s="37">
        <f t="shared" si="7"/>
        <v>42</v>
      </c>
      <c r="D52" s="39" t="str">
        <f t="shared" si="6"/>
        <v>Trans Bay Cable</v>
      </c>
      <c r="E52" s="44"/>
      <c r="I52" s="79">
        <v>8.7045440000000003</v>
      </c>
      <c r="J52" s="38"/>
      <c r="K52" s="45" t="s">
        <v>146</v>
      </c>
      <c r="L52" s="38"/>
      <c r="M52" s="38"/>
      <c r="N52" s="38"/>
      <c r="O52" s="38"/>
      <c r="P52" s="38"/>
      <c r="Q52" s="38"/>
      <c r="R52" s="38"/>
      <c r="S52" s="38"/>
      <c r="T52" s="38"/>
      <c r="U52" s="38"/>
      <c r="V52" s="38"/>
      <c r="W52" s="38"/>
    </row>
    <row r="53" spans="1:23" s="42" customFormat="1">
      <c r="A53" s="37">
        <f t="shared" si="7"/>
        <v>43</v>
      </c>
      <c r="D53" s="39" t="str">
        <f t="shared" si="6"/>
        <v>Citizens Sunrise</v>
      </c>
      <c r="E53" s="44"/>
      <c r="I53" s="79">
        <v>0.82453699999999996</v>
      </c>
      <c r="J53" s="38"/>
      <c r="K53" s="45" t="s">
        <v>146</v>
      </c>
      <c r="L53" s="38"/>
      <c r="M53" s="38"/>
      <c r="N53" s="38"/>
      <c r="O53" s="38"/>
      <c r="P53" s="38"/>
      <c r="Q53" s="38"/>
      <c r="R53" s="38"/>
      <c r="S53" s="38"/>
      <c r="T53" s="38"/>
      <c r="U53" s="38"/>
      <c r="V53" s="38"/>
      <c r="W53" s="38"/>
    </row>
    <row r="54" spans="1:23" s="42" customFormat="1">
      <c r="A54" s="37">
        <f t="shared" si="7"/>
        <v>44</v>
      </c>
      <c r="D54" s="39" t="str">
        <f t="shared" si="6"/>
        <v>Colton</v>
      </c>
      <c r="E54" s="44"/>
      <c r="I54" s="79">
        <v>-4.8842999999999998E-2</v>
      </c>
      <c r="J54" s="38"/>
      <c r="K54" s="45" t="s">
        <v>146</v>
      </c>
      <c r="L54" s="38"/>
      <c r="M54" s="38"/>
      <c r="N54" s="38"/>
      <c r="O54" s="38"/>
      <c r="P54" s="38"/>
      <c r="Q54" s="38"/>
      <c r="R54" s="38"/>
      <c r="S54" s="38"/>
      <c r="T54" s="38"/>
      <c r="U54" s="38"/>
      <c r="V54" s="38"/>
      <c r="W54" s="38"/>
    </row>
    <row r="55" spans="1:23" s="42" customFormat="1">
      <c r="A55" s="37">
        <f>A54+1</f>
        <v>45</v>
      </c>
      <c r="D55" s="39" t="str">
        <f t="shared" si="6"/>
        <v>GLW</v>
      </c>
      <c r="E55" s="44"/>
      <c r="I55" s="79">
        <v>0.61499099999999995</v>
      </c>
      <c r="J55" s="38"/>
      <c r="K55" s="45" t="s">
        <v>146</v>
      </c>
      <c r="L55" s="38"/>
      <c r="M55" s="38"/>
      <c r="N55" s="38"/>
      <c r="O55" s="38"/>
      <c r="P55" s="38"/>
      <c r="Q55" s="38"/>
      <c r="R55" s="38"/>
      <c r="S55" s="38"/>
      <c r="T55" s="38"/>
      <c r="U55" s="38"/>
      <c r="V55" s="38"/>
      <c r="W55" s="38"/>
    </row>
    <row r="56" spans="1:23" s="42" customFormat="1">
      <c r="A56" s="37">
        <f t="shared" ref="A56:A65" si="8">A55+1</f>
        <v>46</v>
      </c>
      <c r="D56" s="39" t="str">
        <f t="shared" si="6"/>
        <v>MCCT</v>
      </c>
      <c r="E56" s="44"/>
      <c r="I56" s="79">
        <v>0</v>
      </c>
      <c r="J56" s="38"/>
      <c r="K56" s="45" t="s">
        <v>146</v>
      </c>
      <c r="L56" s="38"/>
      <c r="M56" s="38"/>
      <c r="N56" s="38"/>
      <c r="O56" s="38"/>
      <c r="P56" s="38"/>
      <c r="Q56" s="38"/>
      <c r="R56" s="38"/>
      <c r="S56" s="38"/>
      <c r="T56" s="38"/>
      <c r="U56" s="38"/>
      <c r="V56" s="38"/>
      <c r="W56" s="38"/>
    </row>
    <row r="57" spans="1:23" s="42" customFormat="1">
      <c r="A57" s="37">
        <f t="shared" si="8"/>
        <v>47</v>
      </c>
      <c r="D57" s="39" t="str">
        <f t="shared" si="6"/>
        <v>CSPT</v>
      </c>
      <c r="E57" s="44"/>
      <c r="I57" s="79">
        <v>0.203374</v>
      </c>
      <c r="J57" s="38"/>
      <c r="K57" s="45" t="s">
        <v>146</v>
      </c>
      <c r="L57" s="38"/>
      <c r="M57" s="38"/>
      <c r="N57" s="38"/>
      <c r="O57" s="38"/>
      <c r="P57" s="38"/>
      <c r="Q57" s="38"/>
      <c r="R57" s="38"/>
      <c r="S57" s="38"/>
      <c r="T57" s="38"/>
      <c r="U57" s="38"/>
      <c r="V57" s="38"/>
      <c r="W57" s="38"/>
    </row>
    <row r="58" spans="1:23" s="42" customFormat="1">
      <c r="A58" s="37">
        <f t="shared" si="8"/>
        <v>48</v>
      </c>
      <c r="D58" s="39" t="str">
        <f t="shared" si="6"/>
        <v>HZWT</v>
      </c>
      <c r="E58" s="44"/>
      <c r="I58" s="79">
        <v>5.0895590000000004</v>
      </c>
      <c r="J58" s="38"/>
      <c r="K58" s="45" t="s">
        <v>146</v>
      </c>
      <c r="L58" s="38"/>
      <c r="M58" s="38"/>
      <c r="N58" s="38"/>
      <c r="O58" s="38"/>
      <c r="P58" s="38"/>
      <c r="Q58" s="38"/>
      <c r="R58" s="38"/>
      <c r="S58" s="38"/>
      <c r="T58" s="38"/>
      <c r="U58" s="38"/>
      <c r="V58" s="38"/>
      <c r="W58" s="38"/>
    </row>
    <row r="59" spans="1:23" s="42" customFormat="1">
      <c r="A59" s="37">
        <f t="shared" si="8"/>
        <v>49</v>
      </c>
      <c r="D59" s="39" t="str">
        <f t="shared" si="6"/>
        <v>DSLK</v>
      </c>
      <c r="E59" s="44"/>
      <c r="I59" s="79">
        <v>1.04183</v>
      </c>
      <c r="J59" s="38"/>
      <c r="K59" s="45" t="s">
        <v>146</v>
      </c>
      <c r="L59" s="38"/>
      <c r="M59" s="38"/>
      <c r="N59" s="38"/>
      <c r="O59" s="38"/>
      <c r="P59" s="38"/>
      <c r="Q59" s="38"/>
      <c r="R59" s="38"/>
      <c r="S59" s="38"/>
      <c r="T59" s="38"/>
      <c r="U59" s="38"/>
      <c r="V59" s="38"/>
      <c r="W59" s="38"/>
    </row>
    <row r="60" spans="1:23" s="42" customFormat="1">
      <c r="A60" s="37">
        <f t="shared" si="8"/>
        <v>50</v>
      </c>
      <c r="D60" s="39" t="str">
        <f t="shared" si="6"/>
        <v>Morongo Trans.</v>
      </c>
      <c r="E60" s="44"/>
      <c r="I60" s="79">
        <v>2.2080099999999998</v>
      </c>
      <c r="J60" s="38"/>
      <c r="K60" s="45" t="s">
        <v>146</v>
      </c>
      <c r="L60" s="38"/>
      <c r="M60" s="38"/>
      <c r="N60" s="38"/>
      <c r="O60" s="38"/>
      <c r="P60" s="38"/>
      <c r="Q60" s="38"/>
      <c r="R60" s="38"/>
      <c r="S60" s="38"/>
      <c r="T60" s="38"/>
      <c r="U60" s="38"/>
      <c r="V60" s="38"/>
      <c r="W60" s="38"/>
    </row>
    <row r="61" spans="1:23" s="42" customFormat="1">
      <c r="A61" s="37">
        <f t="shared" si="8"/>
        <v>51</v>
      </c>
      <c r="D61" s="39" t="str">
        <f t="shared" si="6"/>
        <v>VEA</v>
      </c>
      <c r="E61" s="44"/>
      <c r="I61" s="79">
        <v>0</v>
      </c>
      <c r="J61" s="38"/>
      <c r="K61" s="45" t="s">
        <v>146</v>
      </c>
      <c r="L61" s="38"/>
      <c r="M61" s="38"/>
      <c r="N61" s="38"/>
      <c r="O61" s="38"/>
      <c r="P61" s="38"/>
      <c r="Q61" s="38"/>
      <c r="R61" s="38"/>
      <c r="S61" s="38"/>
      <c r="T61" s="38"/>
      <c r="U61" s="38"/>
      <c r="V61" s="38"/>
      <c r="W61" s="38"/>
    </row>
    <row r="62" spans="1:23" s="42" customFormat="1">
      <c r="A62" s="37">
        <f t="shared" si="8"/>
        <v>52</v>
      </c>
      <c r="D62" s="39" t="str">
        <f t="shared" si="6"/>
        <v>DCRT</v>
      </c>
      <c r="E62" s="44"/>
      <c r="I62" s="79">
        <v>1.164334</v>
      </c>
      <c r="J62" s="38"/>
      <c r="K62" s="45" t="s">
        <v>146</v>
      </c>
      <c r="L62" s="38"/>
      <c r="M62" s="38"/>
      <c r="N62" s="38"/>
      <c r="O62" s="38"/>
      <c r="P62" s="38"/>
      <c r="Q62" s="38"/>
      <c r="R62" s="38"/>
      <c r="S62" s="38"/>
      <c r="T62" s="38"/>
      <c r="U62" s="38"/>
      <c r="V62" s="38"/>
      <c r="W62" s="38"/>
    </row>
    <row r="63" spans="1:23" s="42" customFormat="1">
      <c r="A63" s="37">
        <f t="shared" si="8"/>
        <v>53</v>
      </c>
      <c r="D63" s="39" t="str">
        <f t="shared" si="6"/>
        <v>Citizens S-Line</v>
      </c>
      <c r="E63" s="44"/>
      <c r="I63" s="79">
        <v>6.6196000000000005E-2</v>
      </c>
      <c r="J63" s="38"/>
      <c r="K63" s="45" t="s">
        <v>146</v>
      </c>
      <c r="L63" s="38"/>
      <c r="M63" s="38"/>
      <c r="N63" s="38"/>
      <c r="O63" s="38"/>
      <c r="P63" s="38"/>
      <c r="Q63" s="38"/>
      <c r="R63" s="38"/>
      <c r="S63" s="38"/>
      <c r="T63" s="38"/>
      <c r="U63" s="38"/>
      <c r="V63" s="38"/>
      <c r="W63" s="38"/>
    </row>
    <row r="64" spans="1:23" s="42" customFormat="1">
      <c r="A64" s="37">
        <f t="shared" si="8"/>
        <v>54</v>
      </c>
      <c r="D64" s="39" t="s">
        <v>76</v>
      </c>
      <c r="E64" s="44"/>
      <c r="I64" s="79">
        <v>-5.4105E-2</v>
      </c>
      <c r="J64" s="38"/>
      <c r="K64" s="45" t="s">
        <v>146</v>
      </c>
      <c r="L64" s="38"/>
      <c r="M64" s="38"/>
      <c r="N64" s="38"/>
      <c r="O64" s="38"/>
      <c r="P64" s="38"/>
      <c r="Q64" s="38"/>
      <c r="R64" s="38"/>
      <c r="S64" s="38"/>
      <c r="T64" s="38"/>
      <c r="U64" s="38"/>
      <c r="V64" s="38"/>
      <c r="W64" s="38"/>
    </row>
    <row r="65" spans="1:23" s="42" customFormat="1">
      <c r="A65" s="37">
        <f t="shared" si="8"/>
        <v>55</v>
      </c>
      <c r="D65" s="39" t="str">
        <f>D38</f>
        <v>Total</v>
      </c>
      <c r="E65" s="44"/>
      <c r="I65" s="178">
        <f>SUM(I41:I64)</f>
        <v>-264.06492699999995</v>
      </c>
      <c r="J65" s="180">
        <f t="shared" ref="J65:W65" si="9">I65*(1+J9)</f>
        <v>-264.06492699999995</v>
      </c>
      <c r="K65" s="180">
        <f t="shared" si="9"/>
        <v>-264.06492699999995</v>
      </c>
      <c r="L65" s="180">
        <f t="shared" si="9"/>
        <v>-264.06492699999995</v>
      </c>
      <c r="M65" s="180">
        <f t="shared" si="9"/>
        <v>-264.06492699999995</v>
      </c>
      <c r="N65" s="180">
        <f t="shared" si="9"/>
        <v>-264.06492699999995</v>
      </c>
      <c r="O65" s="180">
        <f t="shared" si="9"/>
        <v>-264.06492699999995</v>
      </c>
      <c r="P65" s="180">
        <f t="shared" si="9"/>
        <v>-264.06492699999995</v>
      </c>
      <c r="Q65" s="180">
        <f t="shared" si="9"/>
        <v>-264.06492699999995</v>
      </c>
      <c r="R65" s="180">
        <f t="shared" si="9"/>
        <v>-264.06492699999995</v>
      </c>
      <c r="S65" s="180">
        <f t="shared" si="9"/>
        <v>-264.06492699999995</v>
      </c>
      <c r="T65" s="180">
        <f t="shared" si="9"/>
        <v>-264.06492699999995</v>
      </c>
      <c r="U65" s="180">
        <f t="shared" si="9"/>
        <v>-264.06492699999995</v>
      </c>
      <c r="V65" s="180">
        <f t="shared" si="9"/>
        <v>-264.06492699999995</v>
      </c>
      <c r="W65" s="180">
        <f t="shared" si="9"/>
        <v>-264.06492699999995</v>
      </c>
    </row>
    <row r="66" spans="1:23" s="42" customFormat="1">
      <c r="A66" s="37"/>
      <c r="E66" s="44"/>
      <c r="I66" s="33"/>
      <c r="J66" s="38"/>
      <c r="K66" s="38"/>
      <c r="L66" s="38"/>
      <c r="M66" s="38"/>
      <c r="N66" s="38"/>
      <c r="O66" s="38"/>
      <c r="P66" s="38"/>
      <c r="Q66" s="38"/>
      <c r="R66" s="38"/>
      <c r="S66" s="38"/>
      <c r="T66" s="38"/>
      <c r="U66" s="38"/>
      <c r="V66" s="38"/>
      <c r="W66" s="38"/>
    </row>
    <row r="67" spans="1:23" s="42" customFormat="1">
      <c r="A67" s="37"/>
      <c r="C67" s="42" t="s">
        <v>79</v>
      </c>
      <c r="E67" s="44"/>
      <c r="I67" s="33"/>
      <c r="J67" s="38"/>
      <c r="K67" s="38"/>
      <c r="L67" s="38"/>
      <c r="M67" s="38"/>
      <c r="N67" s="38"/>
      <c r="O67" s="38"/>
      <c r="P67" s="38"/>
      <c r="Q67" s="38"/>
      <c r="R67" s="38"/>
      <c r="S67" s="38"/>
      <c r="T67" s="38"/>
      <c r="U67" s="38"/>
      <c r="V67" s="38"/>
      <c r="W67" s="38"/>
    </row>
    <row r="68" spans="1:23" s="42" customFormat="1">
      <c r="A68" s="37">
        <f>A65+1</f>
        <v>56</v>
      </c>
      <c r="D68" s="39" t="str">
        <f t="shared" ref="D68:D90" si="10">D14</f>
        <v>PG&amp;E</v>
      </c>
      <c r="E68" s="44"/>
      <c r="I68" s="79">
        <v>-2.90862</v>
      </c>
      <c r="J68" s="38"/>
      <c r="K68" s="45" t="s">
        <v>146</v>
      </c>
      <c r="L68" s="38"/>
      <c r="M68" s="38"/>
      <c r="N68" s="38"/>
      <c r="O68" s="38"/>
      <c r="P68" s="38"/>
      <c r="Q68" s="38"/>
      <c r="R68" s="38"/>
      <c r="S68" s="38"/>
      <c r="T68" s="38"/>
      <c r="U68" s="38"/>
      <c r="V68" s="38"/>
      <c r="W68" s="38"/>
    </row>
    <row r="69" spans="1:23" s="42" customFormat="1">
      <c r="A69" s="37">
        <f t="shared" ref="A69:A81" si="11">A68+1</f>
        <v>57</v>
      </c>
      <c r="D69" s="39" t="str">
        <f t="shared" si="10"/>
        <v>SCE</v>
      </c>
      <c r="E69" s="44"/>
      <c r="I69" s="79">
        <v>-10.990415</v>
      </c>
      <c r="J69" s="38"/>
      <c r="K69" s="45" t="s">
        <v>146</v>
      </c>
      <c r="L69" s="38"/>
      <c r="M69" s="38"/>
      <c r="N69" s="38"/>
      <c r="O69" s="38"/>
      <c r="P69" s="38"/>
      <c r="Q69" s="38"/>
      <c r="R69" s="38"/>
      <c r="S69" s="38"/>
      <c r="T69" s="38"/>
      <c r="U69" s="38"/>
      <c r="V69" s="38"/>
      <c r="W69" s="38"/>
    </row>
    <row r="70" spans="1:23" s="42" customFormat="1">
      <c r="A70" s="37">
        <f t="shared" si="11"/>
        <v>58</v>
      </c>
      <c r="D70" s="39" t="str">
        <f t="shared" si="10"/>
        <v>SDG&amp;E</v>
      </c>
      <c r="E70" s="44"/>
      <c r="I70" s="79">
        <v>-6.0959050000000001</v>
      </c>
      <c r="J70" s="38"/>
      <c r="K70" s="45" t="s">
        <v>146</v>
      </c>
      <c r="L70" s="38"/>
      <c r="M70" s="38"/>
      <c r="N70" s="38"/>
      <c r="O70" s="38"/>
      <c r="P70" s="38"/>
      <c r="Q70" s="38"/>
      <c r="R70" s="38"/>
      <c r="S70" s="38"/>
      <c r="T70" s="38"/>
      <c r="U70" s="38"/>
      <c r="V70" s="38"/>
      <c r="W70" s="38"/>
    </row>
    <row r="71" spans="1:23" s="42" customFormat="1">
      <c r="A71" s="37">
        <f>A70+1</f>
        <v>59</v>
      </c>
      <c r="D71" s="39" t="str">
        <f t="shared" si="10"/>
        <v>Anaheim</v>
      </c>
      <c r="E71" s="44"/>
      <c r="I71" s="79">
        <v>0</v>
      </c>
      <c r="J71" s="38"/>
      <c r="K71" s="45" t="s">
        <v>146</v>
      </c>
      <c r="L71" s="38"/>
      <c r="M71" s="38"/>
      <c r="N71" s="38"/>
      <c r="O71" s="38"/>
      <c r="P71" s="38"/>
      <c r="Q71" s="38"/>
      <c r="R71" s="38"/>
      <c r="S71" s="38"/>
      <c r="T71" s="38"/>
      <c r="U71" s="38"/>
      <c r="V71" s="38"/>
      <c r="W71" s="38"/>
    </row>
    <row r="72" spans="1:23" s="42" customFormat="1">
      <c r="A72" s="37">
        <f t="shared" si="11"/>
        <v>60</v>
      </c>
      <c r="D72" s="39" t="str">
        <f t="shared" si="10"/>
        <v>Azusa</v>
      </c>
      <c r="E72" s="44"/>
      <c r="I72" s="79">
        <v>0</v>
      </c>
      <c r="J72" s="38"/>
      <c r="K72" s="45" t="s">
        <v>146</v>
      </c>
      <c r="L72" s="38"/>
      <c r="M72" s="38"/>
      <c r="N72" s="38"/>
      <c r="O72" s="38"/>
      <c r="P72" s="38"/>
      <c r="Q72" s="38"/>
      <c r="R72" s="38"/>
      <c r="S72" s="38"/>
      <c r="T72" s="38"/>
      <c r="U72" s="38"/>
      <c r="V72" s="38"/>
      <c r="W72" s="38"/>
    </row>
    <row r="73" spans="1:23" s="42" customFormat="1">
      <c r="A73" s="37">
        <f t="shared" si="11"/>
        <v>61</v>
      </c>
      <c r="D73" s="39" t="str">
        <f t="shared" si="10"/>
        <v>Banning</v>
      </c>
      <c r="E73" s="44"/>
      <c r="I73" s="79">
        <v>0</v>
      </c>
      <c r="J73" s="38"/>
      <c r="K73" s="45" t="s">
        <v>146</v>
      </c>
      <c r="L73" s="38"/>
      <c r="M73" s="38"/>
      <c r="N73" s="38"/>
      <c r="O73" s="38"/>
      <c r="P73" s="38"/>
      <c r="Q73" s="38"/>
      <c r="R73" s="38"/>
      <c r="S73" s="38"/>
      <c r="T73" s="38"/>
      <c r="U73" s="38"/>
      <c r="V73" s="38"/>
      <c r="W73" s="38"/>
    </row>
    <row r="74" spans="1:23" s="42" customFormat="1">
      <c r="A74" s="37">
        <f t="shared" si="11"/>
        <v>62</v>
      </c>
      <c r="D74" s="39" t="str">
        <f t="shared" si="10"/>
        <v>Pasadena</v>
      </c>
      <c r="E74" s="44"/>
      <c r="I74" s="79">
        <v>0</v>
      </c>
      <c r="J74" s="38"/>
      <c r="K74" s="45" t="s">
        <v>146</v>
      </c>
      <c r="L74" s="38"/>
      <c r="M74" s="38"/>
      <c r="N74" s="38"/>
      <c r="O74" s="38"/>
      <c r="P74" s="38"/>
      <c r="Q74" s="38"/>
      <c r="R74" s="38"/>
      <c r="S74" s="38"/>
      <c r="T74" s="38"/>
      <c r="U74" s="38"/>
      <c r="V74" s="38"/>
      <c r="W74" s="38"/>
    </row>
    <row r="75" spans="1:23" s="42" customFormat="1">
      <c r="A75" s="37">
        <f t="shared" si="11"/>
        <v>63</v>
      </c>
      <c r="D75" s="39" t="str">
        <f t="shared" si="10"/>
        <v>Riverside</v>
      </c>
      <c r="E75" s="44"/>
      <c r="I75" s="79">
        <v>0</v>
      </c>
      <c r="J75" s="38"/>
      <c r="K75" s="45" t="s">
        <v>146</v>
      </c>
      <c r="L75" s="38"/>
      <c r="M75" s="38"/>
      <c r="N75" s="38"/>
      <c r="O75" s="38"/>
      <c r="P75" s="38"/>
      <c r="Q75" s="38"/>
      <c r="R75" s="38"/>
      <c r="S75" s="38"/>
      <c r="T75" s="38"/>
      <c r="U75" s="38"/>
      <c r="V75" s="38"/>
      <c r="W75" s="38"/>
    </row>
    <row r="76" spans="1:23" s="42" customFormat="1">
      <c r="A76" s="37">
        <f t="shared" si="11"/>
        <v>64</v>
      </c>
      <c r="D76" s="39" t="str">
        <f t="shared" si="10"/>
        <v>Vernon</v>
      </c>
      <c r="E76" s="44"/>
      <c r="I76" s="79">
        <v>0</v>
      </c>
      <c r="J76" s="38"/>
      <c r="K76" s="45" t="s">
        <v>146</v>
      </c>
      <c r="L76" s="38"/>
      <c r="M76" s="38"/>
      <c r="N76" s="38"/>
      <c r="O76" s="38"/>
      <c r="P76" s="38"/>
      <c r="Q76" s="38"/>
      <c r="R76" s="38"/>
      <c r="S76" s="38"/>
      <c r="T76" s="38"/>
      <c r="U76" s="38"/>
      <c r="V76" s="38"/>
      <c r="W76" s="38"/>
    </row>
    <row r="77" spans="1:23" s="42" customFormat="1">
      <c r="A77" s="37">
        <f t="shared" si="11"/>
        <v>65</v>
      </c>
      <c r="D77" s="39" t="str">
        <f t="shared" si="10"/>
        <v>DATC Path 15</v>
      </c>
      <c r="E77" s="44"/>
      <c r="I77" s="79">
        <v>0</v>
      </c>
      <c r="J77" s="38"/>
      <c r="K77" s="45" t="s">
        <v>146</v>
      </c>
      <c r="L77" s="38"/>
      <c r="M77" s="38"/>
      <c r="N77" s="38"/>
      <c r="O77" s="38"/>
      <c r="P77" s="38"/>
      <c r="Q77" s="38"/>
      <c r="R77" s="38"/>
      <c r="S77" s="38"/>
      <c r="T77" s="38"/>
      <c r="U77" s="38"/>
      <c r="V77" s="38"/>
      <c r="W77" s="38"/>
    </row>
    <row r="78" spans="1:23" s="42" customFormat="1">
      <c r="A78" s="37">
        <f t="shared" si="11"/>
        <v>66</v>
      </c>
      <c r="D78" s="39" t="str">
        <f t="shared" si="10"/>
        <v>Startrans IO</v>
      </c>
      <c r="E78" s="44"/>
      <c r="I78" s="79">
        <v>0</v>
      </c>
      <c r="J78" s="38"/>
      <c r="K78" s="45" t="s">
        <v>146</v>
      </c>
      <c r="L78" s="38"/>
      <c r="M78" s="38"/>
      <c r="N78" s="38"/>
      <c r="O78" s="38"/>
      <c r="P78" s="38"/>
      <c r="Q78" s="38"/>
      <c r="R78" s="38"/>
      <c r="S78" s="38"/>
      <c r="T78" s="38"/>
      <c r="U78" s="38"/>
      <c r="V78" s="38"/>
      <c r="W78" s="38"/>
    </row>
    <row r="79" spans="1:23" s="42" customFormat="1">
      <c r="A79" s="37">
        <f t="shared" si="11"/>
        <v>67</v>
      </c>
      <c r="D79" s="39" t="str">
        <f t="shared" si="10"/>
        <v>Trans Bay Cable</v>
      </c>
      <c r="E79" s="44"/>
      <c r="I79" s="79">
        <v>0</v>
      </c>
      <c r="J79" s="38"/>
      <c r="K79" s="45" t="s">
        <v>146</v>
      </c>
      <c r="L79" s="38"/>
      <c r="M79" s="38"/>
      <c r="N79" s="38"/>
      <c r="O79" s="38"/>
      <c r="P79" s="38"/>
      <c r="Q79" s="38"/>
      <c r="R79" s="38"/>
      <c r="S79" s="38"/>
      <c r="T79" s="38"/>
      <c r="U79" s="38"/>
      <c r="V79" s="38"/>
      <c r="W79" s="38"/>
    </row>
    <row r="80" spans="1:23" s="42" customFormat="1">
      <c r="A80" s="37">
        <f t="shared" si="11"/>
        <v>68</v>
      </c>
      <c r="D80" s="39" t="str">
        <f t="shared" si="10"/>
        <v>Citizens Sunrise</v>
      </c>
      <c r="E80" s="44"/>
      <c r="I80" s="79">
        <v>0</v>
      </c>
      <c r="J80" s="38"/>
      <c r="K80" s="45" t="s">
        <v>146</v>
      </c>
      <c r="L80" s="38"/>
      <c r="M80" s="38"/>
      <c r="N80" s="38"/>
      <c r="O80" s="38"/>
      <c r="P80" s="38"/>
      <c r="Q80" s="38"/>
      <c r="R80" s="38"/>
      <c r="S80" s="38"/>
      <c r="T80" s="38"/>
      <c r="U80" s="38"/>
      <c r="V80" s="38"/>
      <c r="W80" s="38"/>
    </row>
    <row r="81" spans="1:23" s="42" customFormat="1">
      <c r="A81" s="37">
        <f t="shared" si="11"/>
        <v>69</v>
      </c>
      <c r="D81" s="39" t="str">
        <f t="shared" si="10"/>
        <v>Colton</v>
      </c>
      <c r="E81" s="44"/>
      <c r="I81" s="79">
        <v>0</v>
      </c>
      <c r="J81" s="38"/>
      <c r="K81" s="45" t="s">
        <v>146</v>
      </c>
      <c r="L81" s="38"/>
      <c r="M81" s="38"/>
      <c r="N81" s="38"/>
      <c r="O81" s="38"/>
      <c r="P81" s="38"/>
      <c r="Q81" s="38"/>
      <c r="R81" s="38"/>
      <c r="S81" s="38"/>
      <c r="T81" s="38"/>
      <c r="U81" s="38"/>
      <c r="V81" s="38"/>
      <c r="W81" s="38"/>
    </row>
    <row r="82" spans="1:23" s="42" customFormat="1">
      <c r="A82" s="37">
        <f>A81+1</f>
        <v>70</v>
      </c>
      <c r="D82" s="39" t="str">
        <f t="shared" si="10"/>
        <v>GLW</v>
      </c>
      <c r="E82" s="44"/>
      <c r="I82" s="79">
        <v>0</v>
      </c>
      <c r="J82" s="38"/>
      <c r="K82" s="45" t="s">
        <v>146</v>
      </c>
      <c r="L82" s="38"/>
      <c r="M82" s="38"/>
      <c r="N82" s="38"/>
      <c r="O82" s="38"/>
      <c r="P82" s="38"/>
      <c r="Q82" s="38"/>
      <c r="R82" s="38"/>
      <c r="S82" s="38"/>
      <c r="T82" s="38"/>
      <c r="U82" s="38"/>
      <c r="V82" s="38"/>
      <c r="W82" s="38"/>
    </row>
    <row r="83" spans="1:23" s="42" customFormat="1">
      <c r="A83" s="37">
        <f t="shared" ref="A83:A87" si="12">A82+1</f>
        <v>71</v>
      </c>
      <c r="D83" s="39" t="str">
        <f t="shared" si="10"/>
        <v>MCCT</v>
      </c>
      <c r="E83" s="44"/>
      <c r="I83" s="79">
        <v>0</v>
      </c>
      <c r="J83" s="38"/>
      <c r="K83" s="45" t="s">
        <v>146</v>
      </c>
      <c r="L83" s="38"/>
      <c r="M83" s="38"/>
      <c r="N83" s="38"/>
      <c r="O83" s="38"/>
      <c r="P83" s="38"/>
      <c r="Q83" s="38"/>
      <c r="R83" s="38"/>
      <c r="S83" s="38"/>
      <c r="T83" s="38"/>
      <c r="U83" s="38"/>
      <c r="V83" s="38"/>
      <c r="W83" s="38"/>
    </row>
    <row r="84" spans="1:23" s="42" customFormat="1">
      <c r="A84" s="37">
        <f t="shared" si="12"/>
        <v>72</v>
      </c>
      <c r="D84" s="39" t="str">
        <f t="shared" si="10"/>
        <v>CSPT</v>
      </c>
      <c r="E84" s="44"/>
      <c r="I84" s="79">
        <v>0</v>
      </c>
      <c r="J84" s="38"/>
      <c r="K84" s="45" t="s">
        <v>146</v>
      </c>
      <c r="L84" s="38"/>
      <c r="M84" s="38"/>
      <c r="N84" s="38"/>
      <c r="O84" s="38"/>
      <c r="P84" s="38"/>
      <c r="Q84" s="38"/>
      <c r="R84" s="38"/>
      <c r="S84" s="38"/>
      <c r="T84" s="38"/>
      <c r="U84" s="38"/>
      <c r="V84" s="38"/>
      <c r="W84" s="38"/>
    </row>
    <row r="85" spans="1:23" s="42" customFormat="1">
      <c r="A85" s="37">
        <f t="shared" si="12"/>
        <v>73</v>
      </c>
      <c r="D85" s="39" t="str">
        <f t="shared" si="10"/>
        <v>HZWT</v>
      </c>
      <c r="E85" s="44"/>
      <c r="I85" s="79">
        <v>0</v>
      </c>
      <c r="J85" s="38"/>
      <c r="K85" s="45" t="s">
        <v>146</v>
      </c>
      <c r="L85" s="38"/>
      <c r="M85" s="38"/>
      <c r="N85" s="38"/>
      <c r="O85" s="38"/>
      <c r="P85" s="38"/>
      <c r="Q85" s="38"/>
      <c r="R85" s="38"/>
      <c r="S85" s="38"/>
      <c r="T85" s="38"/>
      <c r="U85" s="38"/>
      <c r="V85" s="38"/>
      <c r="W85" s="38"/>
    </row>
    <row r="86" spans="1:23" s="42" customFormat="1">
      <c r="A86" s="37">
        <f t="shared" si="12"/>
        <v>74</v>
      </c>
      <c r="D86" s="39" t="str">
        <f t="shared" si="10"/>
        <v>DSLK</v>
      </c>
      <c r="E86" s="44"/>
      <c r="I86" s="79">
        <v>0</v>
      </c>
      <c r="J86" s="38"/>
      <c r="K86" s="45" t="s">
        <v>146</v>
      </c>
      <c r="L86" s="38"/>
      <c r="M86" s="38"/>
      <c r="N86" s="38"/>
      <c r="O86" s="38"/>
      <c r="P86" s="38"/>
      <c r="Q86" s="38"/>
      <c r="R86" s="38"/>
      <c r="S86" s="38"/>
      <c r="T86" s="38"/>
      <c r="U86" s="38"/>
      <c r="V86" s="38"/>
      <c r="W86" s="38"/>
    </row>
    <row r="87" spans="1:23" s="42" customFormat="1">
      <c r="A87" s="37">
        <f t="shared" si="12"/>
        <v>75</v>
      </c>
      <c r="D87" s="39" t="str">
        <f t="shared" si="10"/>
        <v>Morongo Trans.</v>
      </c>
      <c r="E87" s="44"/>
      <c r="I87" s="79">
        <v>0</v>
      </c>
      <c r="J87" s="38"/>
      <c r="K87" s="45" t="s">
        <v>146</v>
      </c>
      <c r="L87" s="38"/>
      <c r="M87" s="38"/>
      <c r="N87" s="38"/>
      <c r="O87" s="38"/>
      <c r="P87" s="38"/>
      <c r="Q87" s="38"/>
      <c r="R87" s="38"/>
      <c r="S87" s="38"/>
      <c r="T87" s="38"/>
      <c r="U87" s="38"/>
      <c r="V87" s="38"/>
      <c r="W87" s="38"/>
    </row>
    <row r="88" spans="1:23" s="42" customFormat="1">
      <c r="A88" s="37">
        <f>A87+1</f>
        <v>76</v>
      </c>
      <c r="D88" s="39" t="str">
        <f t="shared" si="10"/>
        <v>VEA</v>
      </c>
      <c r="E88" s="44"/>
      <c r="I88" s="79">
        <v>0</v>
      </c>
      <c r="J88" s="38"/>
      <c r="K88" s="45" t="s">
        <v>146</v>
      </c>
      <c r="L88" s="38"/>
      <c r="M88" s="38"/>
      <c r="N88" s="38"/>
      <c r="O88" s="38"/>
      <c r="P88" s="38"/>
      <c r="Q88" s="38"/>
      <c r="R88" s="38"/>
      <c r="S88" s="38"/>
      <c r="T88" s="38"/>
      <c r="U88" s="38"/>
      <c r="V88" s="38"/>
      <c r="W88" s="38"/>
    </row>
    <row r="89" spans="1:23" s="42" customFormat="1">
      <c r="A89" s="37">
        <f t="shared" ref="A89:A92" si="13">A88+1</f>
        <v>77</v>
      </c>
      <c r="D89" s="39" t="str">
        <f t="shared" si="10"/>
        <v>DCRT</v>
      </c>
      <c r="E89" s="44"/>
      <c r="I89" s="79">
        <v>0</v>
      </c>
      <c r="J89" s="38"/>
      <c r="K89" s="45" t="s">
        <v>146</v>
      </c>
      <c r="L89" s="38"/>
      <c r="M89" s="38"/>
      <c r="N89" s="38"/>
      <c r="O89" s="38"/>
      <c r="P89" s="38"/>
      <c r="Q89" s="38"/>
      <c r="R89" s="38"/>
      <c r="S89" s="38"/>
      <c r="T89" s="38"/>
      <c r="U89" s="38"/>
      <c r="V89" s="38"/>
      <c r="W89" s="38"/>
    </row>
    <row r="90" spans="1:23" s="42" customFormat="1">
      <c r="A90" s="37">
        <f t="shared" si="13"/>
        <v>78</v>
      </c>
      <c r="D90" s="39" t="str">
        <f t="shared" si="10"/>
        <v>Citizens S-Line</v>
      </c>
      <c r="E90" s="44"/>
      <c r="I90" s="79">
        <v>0</v>
      </c>
      <c r="J90" s="38"/>
      <c r="K90" s="45" t="s">
        <v>146</v>
      </c>
      <c r="L90" s="38"/>
      <c r="M90" s="38"/>
      <c r="N90" s="38"/>
      <c r="O90" s="38"/>
      <c r="P90" s="38"/>
      <c r="Q90" s="38"/>
      <c r="R90" s="38"/>
      <c r="S90" s="38"/>
      <c r="T90" s="38"/>
      <c r="U90" s="38"/>
      <c r="V90" s="38"/>
      <c r="W90" s="38"/>
    </row>
    <row r="91" spans="1:23" s="42" customFormat="1">
      <c r="A91" s="37">
        <f t="shared" si="13"/>
        <v>79</v>
      </c>
      <c r="D91" s="39" t="s">
        <v>76</v>
      </c>
      <c r="E91" s="44"/>
      <c r="I91" s="79">
        <v>0</v>
      </c>
      <c r="J91" s="38"/>
      <c r="K91" s="45" t="s">
        <v>146</v>
      </c>
      <c r="L91" s="38"/>
      <c r="M91" s="38"/>
      <c r="N91" s="38"/>
      <c r="O91" s="38"/>
      <c r="P91" s="38"/>
      <c r="Q91" s="38"/>
      <c r="R91" s="38"/>
      <c r="S91" s="38"/>
      <c r="T91" s="38"/>
      <c r="U91" s="38"/>
      <c r="V91" s="38"/>
      <c r="W91" s="38"/>
    </row>
    <row r="92" spans="1:23" s="42" customFormat="1">
      <c r="A92" s="37">
        <f t="shared" si="13"/>
        <v>80</v>
      </c>
      <c r="D92" s="39" t="str">
        <f t="shared" ref="D92" si="14">D38</f>
        <v>Total</v>
      </c>
      <c r="E92" s="44"/>
      <c r="I92" s="178">
        <f>SUM(I68:I90)</f>
        <v>-19.99494</v>
      </c>
      <c r="J92" s="180">
        <f t="shared" ref="J92:W92" si="15">I92*(1+J10)</f>
        <v>-20.194889400000001</v>
      </c>
      <c r="K92" s="180">
        <f t="shared" si="15"/>
        <v>-20.396838294000002</v>
      </c>
      <c r="L92" s="180">
        <f t="shared" si="15"/>
        <v>-20.600806676940003</v>
      </c>
      <c r="M92" s="180">
        <f t="shared" si="15"/>
        <v>-20.806814743709403</v>
      </c>
      <c r="N92" s="180">
        <f t="shared" si="15"/>
        <v>-21.014882891146495</v>
      </c>
      <c r="O92" s="180">
        <f t="shared" si="15"/>
        <v>-21.225031720057959</v>
      </c>
      <c r="P92" s="180">
        <f t="shared" si="15"/>
        <v>-21.437282037258541</v>
      </c>
      <c r="Q92" s="180">
        <f t="shared" si="15"/>
        <v>-21.651654857631126</v>
      </c>
      <c r="R92" s="180">
        <f t="shared" si="15"/>
        <v>-21.868171406207438</v>
      </c>
      <c r="S92" s="180">
        <f t="shared" si="15"/>
        <v>-22.086853120269513</v>
      </c>
      <c r="T92" s="180">
        <f t="shared" si="15"/>
        <v>-22.307721651472207</v>
      </c>
      <c r="U92" s="180">
        <f t="shared" si="15"/>
        <v>-22.530798867986928</v>
      </c>
      <c r="V92" s="180">
        <f t="shared" si="15"/>
        <v>-22.756106856666797</v>
      </c>
      <c r="W92" s="180">
        <f t="shared" si="15"/>
        <v>-22.983667925233465</v>
      </c>
    </row>
    <row r="93" spans="1:23" s="42" customFormat="1">
      <c r="A93" s="37"/>
      <c r="E93" s="44"/>
      <c r="I93" s="33"/>
      <c r="J93" s="38"/>
      <c r="K93" s="38"/>
      <c r="L93" s="38"/>
      <c r="M93" s="38"/>
      <c r="N93" s="38"/>
      <c r="O93" s="38"/>
      <c r="P93" s="38"/>
      <c r="Q93" s="38"/>
      <c r="R93" s="38"/>
      <c r="S93" s="38"/>
      <c r="T93" s="38"/>
      <c r="U93" s="38"/>
      <c r="V93" s="38"/>
      <c r="W93" s="38"/>
    </row>
    <row r="94" spans="1:23" s="42" customFormat="1">
      <c r="A94" s="37"/>
      <c r="C94" s="42" t="s">
        <v>149</v>
      </c>
      <c r="E94" s="44"/>
      <c r="I94" s="33"/>
      <c r="J94" s="38"/>
      <c r="K94" s="38"/>
      <c r="L94" s="38"/>
      <c r="M94" s="38"/>
      <c r="N94" s="38"/>
      <c r="O94" s="38"/>
      <c r="P94" s="38"/>
      <c r="Q94" s="38"/>
      <c r="R94" s="38"/>
      <c r="S94" s="38"/>
      <c r="T94" s="38"/>
      <c r="U94" s="38"/>
      <c r="V94" s="38"/>
      <c r="W94" s="38"/>
    </row>
    <row r="95" spans="1:23" s="42" customFormat="1">
      <c r="A95" s="37">
        <f>A92+1</f>
        <v>81</v>
      </c>
      <c r="D95" s="39" t="str">
        <f t="shared" ref="D95:D117" si="16">D14</f>
        <v>PG&amp;E</v>
      </c>
      <c r="E95" s="44"/>
      <c r="I95" s="80">
        <f t="shared" ref="I95:I107" si="17">I14+I41+I68</f>
        <v>831.72944800000005</v>
      </c>
      <c r="J95" s="38"/>
      <c r="K95" s="38"/>
      <c r="L95" s="38"/>
      <c r="M95" s="38"/>
      <c r="N95" s="38"/>
      <c r="O95" s="38"/>
      <c r="P95" s="38"/>
      <c r="Q95" s="38"/>
      <c r="R95" s="38"/>
      <c r="S95" s="38"/>
      <c r="T95" s="38"/>
      <c r="U95" s="38"/>
      <c r="V95" s="38"/>
      <c r="W95" s="38"/>
    </row>
    <row r="96" spans="1:23" s="42" customFormat="1">
      <c r="A96" s="37">
        <f t="shared" ref="A96:A108" si="18">A95+1</f>
        <v>82</v>
      </c>
      <c r="D96" s="39" t="str">
        <f t="shared" si="16"/>
        <v>SCE</v>
      </c>
      <c r="E96" s="44"/>
      <c r="I96" s="80">
        <f t="shared" si="17"/>
        <v>1232.8861459999998</v>
      </c>
      <c r="J96" s="38"/>
      <c r="K96" s="38"/>
      <c r="L96" s="38"/>
      <c r="M96" s="38"/>
      <c r="N96" s="38"/>
      <c r="O96" s="38"/>
      <c r="P96" s="38"/>
      <c r="Q96" s="38"/>
      <c r="R96" s="38"/>
      <c r="S96" s="38"/>
      <c r="T96" s="38"/>
      <c r="U96" s="38"/>
      <c r="V96" s="38"/>
      <c r="W96" s="38"/>
    </row>
    <row r="97" spans="1:23" s="42" customFormat="1">
      <c r="A97" s="37">
        <f t="shared" si="18"/>
        <v>83</v>
      </c>
      <c r="D97" s="39" t="str">
        <f t="shared" si="16"/>
        <v>SDG&amp;E</v>
      </c>
      <c r="E97" s="44"/>
      <c r="I97" s="80">
        <f t="shared" si="17"/>
        <v>553.24214700000005</v>
      </c>
      <c r="J97" s="38"/>
      <c r="K97" s="38"/>
      <c r="L97" s="38"/>
      <c r="M97" s="38"/>
      <c r="N97" s="38"/>
      <c r="O97" s="38"/>
      <c r="P97" s="38"/>
      <c r="Q97" s="38"/>
      <c r="R97" s="38"/>
      <c r="S97" s="38"/>
      <c r="T97" s="38"/>
      <c r="U97" s="38"/>
      <c r="V97" s="38"/>
      <c r="W97" s="38"/>
    </row>
    <row r="98" spans="1:23" s="42" customFormat="1">
      <c r="A98" s="37">
        <f t="shared" si="18"/>
        <v>84</v>
      </c>
      <c r="D98" s="39" t="str">
        <f t="shared" si="16"/>
        <v>Anaheim</v>
      </c>
      <c r="E98" s="44"/>
      <c r="I98" s="80">
        <f t="shared" si="17"/>
        <v>31.384412000000005</v>
      </c>
      <c r="J98" s="38"/>
      <c r="K98" s="38"/>
      <c r="L98" s="38"/>
      <c r="M98" s="38"/>
      <c r="N98" s="38"/>
      <c r="O98" s="38"/>
      <c r="P98" s="38"/>
      <c r="Q98" s="38"/>
      <c r="R98" s="38"/>
      <c r="S98" s="38"/>
      <c r="T98" s="38"/>
      <c r="U98" s="38"/>
      <c r="V98" s="38"/>
      <c r="W98" s="38"/>
    </row>
    <row r="99" spans="1:23" s="42" customFormat="1">
      <c r="A99" s="37">
        <f t="shared" si="18"/>
        <v>85</v>
      </c>
      <c r="D99" s="39" t="str">
        <f t="shared" si="16"/>
        <v>Azusa</v>
      </c>
      <c r="E99" s="44"/>
      <c r="I99" s="80">
        <f t="shared" si="17"/>
        <v>1.061634</v>
      </c>
      <c r="J99" s="38"/>
      <c r="K99" s="38"/>
      <c r="L99" s="38"/>
      <c r="M99" s="38"/>
      <c r="N99" s="38"/>
      <c r="O99" s="38"/>
      <c r="P99" s="38"/>
      <c r="Q99" s="38"/>
      <c r="R99" s="38"/>
      <c r="S99" s="38"/>
      <c r="T99" s="38"/>
      <c r="U99" s="38"/>
      <c r="V99" s="38"/>
      <c r="W99" s="38"/>
    </row>
    <row r="100" spans="1:23" s="42" customFormat="1">
      <c r="A100" s="37">
        <f t="shared" si="18"/>
        <v>86</v>
      </c>
      <c r="D100" s="39" t="str">
        <f t="shared" si="16"/>
        <v>Banning</v>
      </c>
      <c r="E100" s="44"/>
      <c r="I100" s="80">
        <f t="shared" si="17"/>
        <v>0.69118800000000002</v>
      </c>
      <c r="J100" s="38"/>
      <c r="K100" s="38"/>
      <c r="L100" s="38"/>
      <c r="M100" s="38"/>
      <c r="N100" s="38"/>
      <c r="O100" s="38"/>
      <c r="P100" s="38"/>
      <c r="Q100" s="38"/>
      <c r="R100" s="38"/>
      <c r="S100" s="38"/>
      <c r="T100" s="38"/>
      <c r="U100" s="38"/>
      <c r="V100" s="38"/>
      <c r="W100" s="38"/>
    </row>
    <row r="101" spans="1:23" s="42" customFormat="1">
      <c r="A101" s="37">
        <f t="shared" si="18"/>
        <v>87</v>
      </c>
      <c r="D101" s="39" t="str">
        <f t="shared" si="16"/>
        <v>Pasadena</v>
      </c>
      <c r="E101" s="44"/>
      <c r="I101" s="80">
        <f t="shared" si="17"/>
        <v>15.403545999999999</v>
      </c>
      <c r="J101" s="38"/>
      <c r="K101" s="38"/>
      <c r="L101" s="38"/>
      <c r="M101" s="38"/>
      <c r="N101" s="38"/>
      <c r="O101" s="38"/>
      <c r="P101" s="38"/>
      <c r="Q101" s="38"/>
      <c r="R101" s="38"/>
      <c r="S101" s="38"/>
      <c r="T101" s="38"/>
      <c r="U101" s="38"/>
      <c r="V101" s="38"/>
      <c r="W101" s="38"/>
    </row>
    <row r="102" spans="1:23" s="42" customFormat="1">
      <c r="A102" s="37">
        <f t="shared" si="18"/>
        <v>88</v>
      </c>
      <c r="D102" s="39" t="str">
        <f t="shared" si="16"/>
        <v>Riverside</v>
      </c>
      <c r="E102" s="44"/>
      <c r="I102" s="80">
        <f t="shared" si="17"/>
        <v>24.271266000000001</v>
      </c>
      <c r="J102" s="38"/>
      <c r="K102" s="38"/>
      <c r="L102" s="38"/>
      <c r="M102" s="38"/>
      <c r="N102" s="38"/>
      <c r="O102" s="38"/>
      <c r="P102" s="38"/>
      <c r="Q102" s="38"/>
      <c r="R102" s="38"/>
      <c r="S102" s="38"/>
      <c r="T102" s="38"/>
      <c r="U102" s="38"/>
      <c r="V102" s="38"/>
      <c r="W102" s="38"/>
    </row>
    <row r="103" spans="1:23" s="42" customFormat="1">
      <c r="A103" s="37">
        <f t="shared" si="18"/>
        <v>89</v>
      </c>
      <c r="D103" s="39" t="str">
        <f t="shared" si="16"/>
        <v>Vernon</v>
      </c>
      <c r="E103" s="44"/>
      <c r="I103" s="80">
        <f t="shared" si="17"/>
        <v>0</v>
      </c>
      <c r="J103" s="38"/>
      <c r="K103" s="38"/>
      <c r="L103" s="38"/>
      <c r="M103" s="38"/>
      <c r="N103" s="38"/>
      <c r="O103" s="38"/>
      <c r="P103" s="38"/>
      <c r="Q103" s="38"/>
      <c r="R103" s="38"/>
      <c r="S103" s="38"/>
      <c r="T103" s="38"/>
      <c r="U103" s="38"/>
      <c r="V103" s="38"/>
      <c r="W103" s="38"/>
    </row>
    <row r="104" spans="1:23" s="42" customFormat="1">
      <c r="A104" s="37">
        <f t="shared" si="18"/>
        <v>90</v>
      </c>
      <c r="D104" s="39" t="str">
        <f t="shared" si="16"/>
        <v>DATC Path 15</v>
      </c>
      <c r="E104" s="44"/>
      <c r="I104" s="80">
        <f t="shared" si="17"/>
        <v>26.450443</v>
      </c>
      <c r="J104" s="38"/>
      <c r="K104" s="38"/>
      <c r="L104" s="38"/>
      <c r="M104" s="38"/>
      <c r="N104" s="38"/>
      <c r="O104" s="38"/>
      <c r="P104" s="38"/>
      <c r="Q104" s="38"/>
      <c r="R104" s="38"/>
      <c r="S104" s="38"/>
      <c r="T104" s="38"/>
      <c r="U104" s="38"/>
      <c r="V104" s="38"/>
      <c r="W104" s="38"/>
    </row>
    <row r="105" spans="1:23" s="42" customFormat="1">
      <c r="A105" s="37">
        <f t="shared" si="18"/>
        <v>91</v>
      </c>
      <c r="D105" s="39" t="str">
        <f t="shared" si="16"/>
        <v>Startrans IO</v>
      </c>
      <c r="E105" s="44"/>
      <c r="I105" s="80">
        <f t="shared" si="17"/>
        <v>3.0485630000000001</v>
      </c>
      <c r="J105" s="38"/>
      <c r="K105" s="38"/>
      <c r="L105" s="38"/>
      <c r="M105" s="38"/>
      <c r="N105" s="38"/>
      <c r="O105" s="38"/>
      <c r="P105" s="38"/>
      <c r="Q105" s="38"/>
      <c r="R105" s="38"/>
      <c r="S105" s="38"/>
      <c r="T105" s="38"/>
      <c r="U105" s="38"/>
      <c r="V105" s="38"/>
      <c r="W105" s="38"/>
    </row>
    <row r="106" spans="1:23" s="42" customFormat="1">
      <c r="A106" s="37">
        <f t="shared" si="18"/>
        <v>92</v>
      </c>
      <c r="D106" s="39" t="str">
        <f t="shared" si="16"/>
        <v>Trans Bay Cable</v>
      </c>
      <c r="E106" s="44"/>
      <c r="I106" s="80">
        <f t="shared" si="17"/>
        <v>134.11954400000002</v>
      </c>
      <c r="J106" s="38"/>
      <c r="K106" s="38"/>
      <c r="L106" s="38"/>
      <c r="M106" s="38"/>
      <c r="N106" s="38"/>
      <c r="O106" s="38"/>
      <c r="P106" s="38"/>
      <c r="Q106" s="38"/>
      <c r="R106" s="38"/>
      <c r="S106" s="38"/>
      <c r="T106" s="38"/>
      <c r="U106" s="38"/>
      <c r="V106" s="38"/>
      <c r="W106" s="38"/>
    </row>
    <row r="107" spans="1:23" s="42" customFormat="1">
      <c r="A107" s="37">
        <f t="shared" si="18"/>
        <v>93</v>
      </c>
      <c r="D107" s="39" t="str">
        <f t="shared" si="16"/>
        <v>Citizens Sunrise</v>
      </c>
      <c r="E107" s="44"/>
      <c r="I107" s="80">
        <f t="shared" si="17"/>
        <v>16.177461000000001</v>
      </c>
      <c r="J107" s="38"/>
      <c r="K107" s="38"/>
      <c r="L107" s="38"/>
      <c r="M107" s="38"/>
      <c r="N107" s="38"/>
      <c r="O107" s="38"/>
      <c r="P107" s="38"/>
      <c r="Q107" s="38"/>
      <c r="R107" s="38"/>
      <c r="S107" s="38"/>
      <c r="T107" s="38"/>
      <c r="U107" s="38"/>
      <c r="V107" s="38"/>
      <c r="W107" s="38"/>
    </row>
    <row r="108" spans="1:23" s="42" customFormat="1">
      <c r="A108" s="37">
        <f t="shared" si="18"/>
        <v>94</v>
      </c>
      <c r="D108" s="39" t="str">
        <f t="shared" si="16"/>
        <v>Colton</v>
      </c>
      <c r="E108" s="44"/>
      <c r="I108" s="80">
        <v>1.316595</v>
      </c>
      <c r="J108" s="38"/>
      <c r="K108" s="38"/>
      <c r="L108" s="38"/>
      <c r="M108" s="38"/>
      <c r="N108" s="38"/>
      <c r="O108" s="38"/>
      <c r="P108" s="38"/>
      <c r="Q108" s="38"/>
      <c r="R108" s="38"/>
      <c r="S108" s="38"/>
      <c r="T108" s="38"/>
      <c r="U108" s="38"/>
      <c r="V108" s="38"/>
      <c r="W108" s="38"/>
    </row>
    <row r="109" spans="1:23" s="42" customFormat="1">
      <c r="A109" s="37">
        <f>A108+1</f>
        <v>95</v>
      </c>
      <c r="D109" s="39" t="str">
        <f t="shared" si="16"/>
        <v>GLW</v>
      </c>
      <c r="E109" s="44"/>
      <c r="I109" s="80">
        <f t="shared" ref="I109:I119" si="19">I28+I55+I82</f>
        <v>96.736547999999999</v>
      </c>
      <c r="J109" s="38"/>
      <c r="K109" s="38"/>
      <c r="L109" s="38"/>
      <c r="M109" s="38"/>
      <c r="N109" s="38"/>
      <c r="O109" s="38"/>
      <c r="P109" s="38"/>
      <c r="Q109" s="38"/>
      <c r="R109" s="38"/>
      <c r="S109" s="38"/>
      <c r="T109" s="38"/>
      <c r="U109" s="38"/>
      <c r="V109" s="38"/>
      <c r="W109" s="38"/>
    </row>
    <row r="110" spans="1:23" s="42" customFormat="1">
      <c r="A110" s="37">
        <f t="shared" ref="A110:A114" si="20">A109+1</f>
        <v>96</v>
      </c>
      <c r="D110" s="39" t="str">
        <f t="shared" si="16"/>
        <v>MCCT</v>
      </c>
      <c r="E110" s="44"/>
      <c r="I110" s="80">
        <f t="shared" si="19"/>
        <v>0</v>
      </c>
      <c r="J110" s="38"/>
      <c r="K110" s="38"/>
      <c r="L110" s="38"/>
      <c r="M110" s="38"/>
      <c r="N110" s="38"/>
      <c r="O110" s="38"/>
      <c r="P110" s="38"/>
      <c r="Q110" s="38"/>
      <c r="R110" s="38"/>
      <c r="S110" s="38"/>
      <c r="T110" s="38"/>
      <c r="U110" s="38"/>
      <c r="V110" s="38"/>
      <c r="W110" s="38"/>
    </row>
    <row r="111" spans="1:23" s="42" customFormat="1">
      <c r="A111" s="37">
        <f t="shared" si="20"/>
        <v>97</v>
      </c>
      <c r="D111" s="39" t="str">
        <f t="shared" si="16"/>
        <v>CSPT</v>
      </c>
      <c r="E111" s="44"/>
      <c r="I111" s="80">
        <f t="shared" si="19"/>
        <v>4.6047760000000002</v>
      </c>
      <c r="J111" s="38"/>
      <c r="K111" s="38"/>
      <c r="L111" s="38"/>
      <c r="M111" s="38"/>
      <c r="N111" s="38"/>
      <c r="O111" s="38"/>
      <c r="P111" s="38"/>
      <c r="Q111" s="38"/>
      <c r="R111" s="38"/>
      <c r="S111" s="38"/>
      <c r="T111" s="38"/>
      <c r="U111" s="38"/>
      <c r="V111" s="38"/>
      <c r="W111" s="38"/>
    </row>
    <row r="112" spans="1:23" s="42" customFormat="1">
      <c r="A112" s="37">
        <f t="shared" si="20"/>
        <v>98</v>
      </c>
      <c r="D112" s="39" t="str">
        <f t="shared" si="16"/>
        <v>HZWT</v>
      </c>
      <c r="E112" s="44"/>
      <c r="I112" s="80">
        <f t="shared" si="19"/>
        <v>25.912534000000001</v>
      </c>
      <c r="J112" s="38"/>
      <c r="K112" s="38"/>
      <c r="L112" s="38"/>
      <c r="M112" s="38"/>
      <c r="N112" s="38"/>
      <c r="O112" s="38"/>
      <c r="P112" s="38"/>
      <c r="Q112" s="38"/>
      <c r="R112" s="38"/>
      <c r="S112" s="38"/>
      <c r="T112" s="38"/>
      <c r="U112" s="38"/>
      <c r="V112" s="38"/>
      <c r="W112" s="38"/>
    </row>
    <row r="113" spans="1:23" s="42" customFormat="1">
      <c r="A113" s="37">
        <f t="shared" si="20"/>
        <v>99</v>
      </c>
      <c r="D113" s="39" t="str">
        <f t="shared" si="16"/>
        <v>DSLK</v>
      </c>
      <c r="E113" s="44"/>
      <c r="I113" s="80">
        <f t="shared" si="19"/>
        <v>22.503643</v>
      </c>
      <c r="J113" s="38"/>
      <c r="K113" s="38"/>
      <c r="L113" s="38"/>
      <c r="M113" s="38"/>
      <c r="N113" s="38"/>
      <c r="O113" s="38"/>
      <c r="P113" s="38"/>
      <c r="Q113" s="38"/>
      <c r="R113" s="38"/>
      <c r="S113" s="38"/>
      <c r="T113" s="38"/>
      <c r="U113" s="38"/>
      <c r="V113" s="38"/>
      <c r="W113" s="38"/>
    </row>
    <row r="114" spans="1:23" s="42" customFormat="1">
      <c r="A114" s="37">
        <f t="shared" si="20"/>
        <v>100</v>
      </c>
      <c r="D114" s="39" t="str">
        <f t="shared" si="16"/>
        <v>Morongo Trans.</v>
      </c>
      <c r="E114" s="44"/>
      <c r="I114" s="80">
        <f t="shared" si="19"/>
        <v>48.058599000000001</v>
      </c>
      <c r="J114" s="38"/>
      <c r="K114" s="38"/>
      <c r="L114" s="38"/>
      <c r="M114" s="38"/>
      <c r="N114" s="38"/>
      <c r="O114" s="38"/>
      <c r="P114" s="38"/>
      <c r="Q114" s="38"/>
      <c r="R114" s="38"/>
      <c r="S114" s="38"/>
      <c r="T114" s="38"/>
      <c r="U114" s="38"/>
      <c r="V114" s="38"/>
      <c r="W114" s="38"/>
    </row>
    <row r="115" spans="1:23" s="42" customFormat="1">
      <c r="A115" s="37">
        <f>A114+1</f>
        <v>101</v>
      </c>
      <c r="D115" s="39" t="str">
        <f t="shared" si="16"/>
        <v>VEA</v>
      </c>
      <c r="E115" s="44"/>
      <c r="I115" s="80">
        <f t="shared" si="19"/>
        <v>0</v>
      </c>
      <c r="J115" s="38"/>
      <c r="K115" s="38"/>
      <c r="L115" s="38"/>
      <c r="M115" s="38"/>
      <c r="N115" s="38"/>
      <c r="O115" s="38"/>
      <c r="P115" s="38"/>
      <c r="Q115" s="38"/>
      <c r="R115" s="38"/>
      <c r="S115" s="38"/>
      <c r="T115" s="38"/>
      <c r="U115" s="38"/>
      <c r="V115" s="38"/>
      <c r="W115" s="38"/>
    </row>
    <row r="116" spans="1:23" s="42" customFormat="1">
      <c r="A116" s="37">
        <f t="shared" ref="A116:A119" si="21">A115+1</f>
        <v>102</v>
      </c>
      <c r="D116" s="39" t="str">
        <f t="shared" si="16"/>
        <v>DCRT</v>
      </c>
      <c r="E116" s="44"/>
      <c r="I116" s="80">
        <f t="shared" si="19"/>
        <v>84.534988999999996</v>
      </c>
      <c r="J116" s="38"/>
      <c r="K116" s="38"/>
      <c r="L116" s="38"/>
      <c r="M116" s="38"/>
      <c r="N116" s="38"/>
      <c r="O116" s="38"/>
      <c r="P116" s="38"/>
      <c r="Q116" s="38"/>
      <c r="R116" s="38"/>
      <c r="S116" s="38"/>
      <c r="T116" s="38"/>
      <c r="U116" s="38"/>
      <c r="V116" s="38"/>
      <c r="W116" s="38"/>
    </row>
    <row r="117" spans="1:23" s="42" customFormat="1">
      <c r="A117" s="37">
        <f t="shared" si="21"/>
        <v>103</v>
      </c>
      <c r="D117" s="39" t="str">
        <f t="shared" si="16"/>
        <v>Citizens S-Line</v>
      </c>
      <c r="E117" s="44"/>
      <c r="I117" s="80">
        <f t="shared" si="19"/>
        <v>5.1531159999999998</v>
      </c>
      <c r="J117" s="38"/>
      <c r="K117" s="38"/>
      <c r="L117" s="38"/>
      <c r="M117" s="38"/>
      <c r="N117" s="38"/>
      <c r="O117" s="38"/>
      <c r="P117" s="38"/>
      <c r="Q117" s="38"/>
      <c r="R117" s="38"/>
      <c r="S117" s="38"/>
      <c r="T117" s="38"/>
      <c r="U117" s="38"/>
      <c r="V117" s="38"/>
      <c r="W117" s="38"/>
    </row>
    <row r="118" spans="1:23" s="42" customFormat="1">
      <c r="A118" s="37">
        <f t="shared" si="21"/>
        <v>104</v>
      </c>
      <c r="D118" s="39" t="s">
        <v>76</v>
      </c>
      <c r="E118" s="44"/>
      <c r="I118" s="80">
        <f t="shared" si="19"/>
        <v>26.207550000000001</v>
      </c>
      <c r="J118" s="38"/>
      <c r="K118" s="38"/>
      <c r="L118" s="38"/>
      <c r="M118" s="38"/>
      <c r="N118" s="38"/>
      <c r="O118" s="38"/>
      <c r="P118" s="38"/>
      <c r="Q118" s="38"/>
      <c r="R118" s="38"/>
      <c r="S118" s="38"/>
      <c r="T118" s="38"/>
      <c r="U118" s="38"/>
      <c r="V118" s="38"/>
      <c r="W118" s="38"/>
    </row>
    <row r="119" spans="1:23" s="42" customFormat="1">
      <c r="A119" s="37">
        <f t="shared" si="21"/>
        <v>105</v>
      </c>
      <c r="D119" s="39" t="str">
        <f t="shared" ref="D119" si="22">D38</f>
        <v>Total</v>
      </c>
      <c r="E119" s="44"/>
      <c r="F119" s="37"/>
      <c r="I119" s="179">
        <f t="shared" si="19"/>
        <v>3185.3083279999996</v>
      </c>
      <c r="J119" s="179">
        <f>J38+J65+J92</f>
        <v>3173.1983445167275</v>
      </c>
      <c r="K119" s="179">
        <f t="shared" ref="K119:W119" si="23">K38+K65+K92</f>
        <v>3193.9181590583567</v>
      </c>
      <c r="L119" s="179">
        <f t="shared" si="23"/>
        <v>3215.054389379759</v>
      </c>
      <c r="M119" s="179">
        <f t="shared" si="23"/>
        <v>3236.6153839914186</v>
      </c>
      <c r="N119" s="179">
        <f t="shared" si="23"/>
        <v>3258.6096585759792</v>
      </c>
      <c r="O119" s="179">
        <f t="shared" si="23"/>
        <v>3281.0458993337047</v>
      </c>
      <c r="P119" s="179">
        <f t="shared" si="23"/>
        <v>3303.9329663948733</v>
      </c>
      <c r="Q119" s="179">
        <f t="shared" si="23"/>
        <v>3327.2798973004392</v>
      </c>
      <c r="R119" s="179">
        <f t="shared" si="23"/>
        <v>3351.0959105523193</v>
      </c>
      <c r="S119" s="179">
        <f t="shared" si="23"/>
        <v>3375.390409234722</v>
      </c>
      <c r="T119" s="179">
        <f t="shared" si="23"/>
        <v>3400.1729847079141</v>
      </c>
      <c r="U119" s="179">
        <f t="shared" si="23"/>
        <v>3425.4534203758817</v>
      </c>
      <c r="V119" s="179">
        <f t="shared" si="23"/>
        <v>3451.2416955293738</v>
      </c>
      <c r="W119" s="179">
        <f t="shared" si="23"/>
        <v>3477.5479892658223</v>
      </c>
    </row>
    <row r="120" spans="1:23" s="42" customFormat="1">
      <c r="A120" s="37"/>
      <c r="E120" s="44"/>
      <c r="I120" s="33"/>
      <c r="J120" s="38"/>
      <c r="K120" s="38"/>
      <c r="L120" s="38"/>
      <c r="M120" s="38"/>
      <c r="N120" s="38"/>
      <c r="O120" s="38"/>
      <c r="P120" s="38"/>
      <c r="Q120" s="38"/>
      <c r="R120" s="38"/>
      <c r="S120" s="38"/>
      <c r="T120" s="38"/>
      <c r="U120" s="38"/>
      <c r="V120" s="38"/>
      <c r="W120" s="38"/>
    </row>
    <row r="121" spans="1:23" s="42" customFormat="1">
      <c r="A121" s="37"/>
      <c r="C121" s="42" t="s">
        <v>150</v>
      </c>
      <c r="E121" s="44"/>
      <c r="I121" s="33"/>
      <c r="J121" s="38"/>
      <c r="K121" s="38"/>
      <c r="L121" s="38"/>
      <c r="M121" s="38"/>
      <c r="N121" s="38"/>
      <c r="O121" s="38"/>
      <c r="P121" s="38"/>
      <c r="Q121" s="38"/>
      <c r="R121" s="38"/>
      <c r="S121" s="38"/>
      <c r="T121" s="38"/>
      <c r="U121" s="38"/>
      <c r="V121" s="38"/>
      <c r="W121" s="38"/>
    </row>
    <row r="122" spans="1:23" s="42" customFormat="1">
      <c r="A122" s="37">
        <f>A119+1</f>
        <v>106</v>
      </c>
      <c r="D122" s="39" t="str">
        <f t="shared" ref="D122:D144" si="24">D14</f>
        <v>PG&amp;E</v>
      </c>
      <c r="E122" s="44"/>
      <c r="I122" s="46">
        <v>89114.578999999998</v>
      </c>
      <c r="J122" s="38"/>
      <c r="K122" s="45" t="s">
        <v>146</v>
      </c>
      <c r="L122" s="38"/>
      <c r="M122" s="38"/>
      <c r="N122" s="38"/>
      <c r="O122" s="38"/>
      <c r="P122" s="38"/>
      <c r="Q122" s="38"/>
      <c r="R122" s="38"/>
      <c r="S122" s="38"/>
      <c r="T122" s="38"/>
      <c r="U122" s="38"/>
      <c r="V122" s="38"/>
      <c r="W122" s="38"/>
    </row>
    <row r="123" spans="1:23" s="42" customFormat="1">
      <c r="A123" s="37">
        <f t="shared" ref="A123:A135" si="25">A122+1</f>
        <v>107</v>
      </c>
      <c r="D123" s="39" t="str">
        <f t="shared" si="24"/>
        <v>SCE</v>
      </c>
      <c r="E123" s="44"/>
      <c r="I123" s="46">
        <v>89178.8</v>
      </c>
      <c r="J123" s="38"/>
      <c r="K123" s="45" t="s">
        <v>146</v>
      </c>
      <c r="L123" s="38"/>
      <c r="M123" s="38"/>
      <c r="N123" s="38"/>
      <c r="O123" s="38"/>
      <c r="P123" s="38"/>
      <c r="Q123" s="38"/>
      <c r="R123" s="38"/>
      <c r="S123" s="38"/>
      <c r="T123" s="38"/>
      <c r="U123" s="38"/>
      <c r="V123" s="38"/>
      <c r="W123" s="38"/>
    </row>
    <row r="124" spans="1:23" s="42" customFormat="1">
      <c r="A124" s="37">
        <f t="shared" si="25"/>
        <v>108</v>
      </c>
      <c r="D124" s="39" t="str">
        <f t="shared" si="24"/>
        <v>SDG&amp;E</v>
      </c>
      <c r="E124" s="44"/>
      <c r="I124" s="46">
        <v>19047.571</v>
      </c>
      <c r="J124" s="38"/>
      <c r="K124" s="45" t="s">
        <v>146</v>
      </c>
      <c r="L124" s="38"/>
      <c r="M124" s="38"/>
      <c r="N124" s="38"/>
      <c r="O124" s="38"/>
      <c r="P124" s="38"/>
      <c r="Q124" s="38"/>
      <c r="R124" s="38"/>
      <c r="S124" s="38"/>
      <c r="T124" s="38"/>
      <c r="U124" s="38"/>
      <c r="V124" s="38"/>
      <c r="W124" s="38"/>
    </row>
    <row r="125" spans="1:23" s="42" customFormat="1">
      <c r="A125" s="37">
        <f t="shared" si="25"/>
        <v>109</v>
      </c>
      <c r="D125" s="39" t="str">
        <f t="shared" si="24"/>
        <v>Anaheim</v>
      </c>
      <c r="E125" s="44"/>
      <c r="I125" s="46">
        <v>2202.0419999999999</v>
      </c>
      <c r="J125" s="38"/>
      <c r="K125" s="45" t="s">
        <v>146</v>
      </c>
      <c r="L125" s="38"/>
      <c r="M125" s="38"/>
      <c r="N125" s="38"/>
      <c r="O125" s="38"/>
      <c r="P125" s="38"/>
      <c r="Q125" s="38"/>
      <c r="R125" s="38"/>
      <c r="S125" s="38"/>
      <c r="T125" s="38"/>
      <c r="U125" s="38"/>
      <c r="V125" s="38"/>
      <c r="W125" s="38"/>
    </row>
    <row r="126" spans="1:23" s="42" customFormat="1">
      <c r="A126" s="37">
        <f t="shared" si="25"/>
        <v>110</v>
      </c>
      <c r="D126" s="39" t="str">
        <f t="shared" si="24"/>
        <v>Azusa</v>
      </c>
      <c r="E126" s="44"/>
      <c r="I126" s="46">
        <v>257.416</v>
      </c>
      <c r="J126" s="38"/>
      <c r="K126" s="45" t="s">
        <v>146</v>
      </c>
      <c r="L126" s="38"/>
      <c r="M126" s="38"/>
      <c r="N126" s="38"/>
      <c r="O126" s="38"/>
      <c r="P126" s="38"/>
      <c r="Q126" s="38"/>
      <c r="R126" s="38"/>
      <c r="S126" s="38"/>
      <c r="T126" s="38"/>
      <c r="U126" s="38"/>
      <c r="V126" s="38"/>
      <c r="W126" s="38"/>
    </row>
    <row r="127" spans="1:23" s="42" customFormat="1">
      <c r="A127" s="37">
        <f t="shared" si="25"/>
        <v>111</v>
      </c>
      <c r="D127" s="39" t="str">
        <f t="shared" si="24"/>
        <v>Banning</v>
      </c>
      <c r="E127" s="44"/>
      <c r="I127" s="46">
        <v>144.65199999999999</v>
      </c>
      <c r="J127" s="38"/>
      <c r="K127" s="45" t="s">
        <v>146</v>
      </c>
      <c r="L127" s="38"/>
      <c r="M127" s="38"/>
      <c r="N127" s="38"/>
      <c r="O127" s="38"/>
      <c r="P127" s="38"/>
      <c r="Q127" s="38"/>
      <c r="R127" s="38"/>
      <c r="S127" s="38"/>
      <c r="T127" s="38"/>
      <c r="U127" s="38"/>
      <c r="V127" s="38"/>
      <c r="W127" s="38"/>
    </row>
    <row r="128" spans="1:23" s="42" customFormat="1">
      <c r="A128" s="37">
        <f t="shared" si="25"/>
        <v>112</v>
      </c>
      <c r="D128" s="39" t="str">
        <f t="shared" si="24"/>
        <v>Pasadena</v>
      </c>
      <c r="E128" s="44"/>
      <c r="I128" s="46">
        <v>1065.579</v>
      </c>
      <c r="J128" s="38"/>
      <c r="K128" s="45" t="s">
        <v>146</v>
      </c>
      <c r="L128" s="38"/>
      <c r="M128" s="38"/>
      <c r="N128" s="38"/>
      <c r="O128" s="38"/>
      <c r="P128" s="38"/>
      <c r="Q128" s="38"/>
      <c r="R128" s="38"/>
      <c r="S128" s="38"/>
      <c r="T128" s="38"/>
      <c r="U128" s="38"/>
      <c r="V128" s="38"/>
      <c r="W128" s="38"/>
    </row>
    <row r="129" spans="1:23" s="42" customFormat="1">
      <c r="A129" s="37">
        <f t="shared" si="25"/>
        <v>113</v>
      </c>
      <c r="D129" s="39" t="str">
        <f t="shared" si="24"/>
        <v>Riverside</v>
      </c>
      <c r="E129" s="44"/>
      <c r="I129" s="46">
        <v>2180.9850000000001</v>
      </c>
      <c r="J129" s="38"/>
      <c r="K129" s="45" t="s">
        <v>146</v>
      </c>
      <c r="L129" s="38"/>
      <c r="M129" s="38"/>
      <c r="N129" s="38"/>
      <c r="O129" s="38"/>
      <c r="P129" s="38"/>
      <c r="Q129" s="38"/>
      <c r="R129" s="38"/>
      <c r="S129" s="38"/>
      <c r="T129" s="38"/>
      <c r="U129" s="38"/>
      <c r="V129" s="38"/>
      <c r="W129" s="38"/>
    </row>
    <row r="130" spans="1:23" s="42" customFormat="1">
      <c r="A130" s="37">
        <f t="shared" si="25"/>
        <v>114</v>
      </c>
      <c r="D130" s="39" t="str">
        <f t="shared" si="24"/>
        <v>Vernon</v>
      </c>
      <c r="E130" s="44"/>
      <c r="I130" s="46">
        <v>0</v>
      </c>
      <c r="J130" s="38"/>
      <c r="K130" s="45" t="s">
        <v>146</v>
      </c>
      <c r="L130" s="38"/>
      <c r="M130" s="38"/>
      <c r="N130" s="38"/>
      <c r="O130" s="38"/>
      <c r="P130" s="38"/>
      <c r="Q130" s="38"/>
      <c r="R130" s="38"/>
      <c r="S130" s="38"/>
      <c r="T130" s="38"/>
      <c r="U130" s="38"/>
      <c r="V130" s="38"/>
      <c r="W130" s="38"/>
    </row>
    <row r="131" spans="1:23" s="42" customFormat="1">
      <c r="A131" s="37">
        <f t="shared" si="25"/>
        <v>115</v>
      </c>
      <c r="D131" s="39" t="str">
        <f t="shared" si="24"/>
        <v>DATC Path 15</v>
      </c>
      <c r="E131" s="44"/>
      <c r="I131" s="46">
        <v>0</v>
      </c>
      <c r="J131" s="38"/>
      <c r="K131" s="45" t="s">
        <v>146</v>
      </c>
      <c r="L131" s="38"/>
      <c r="M131" s="38"/>
      <c r="N131" s="38"/>
      <c r="O131" s="38"/>
      <c r="P131" s="38"/>
      <c r="Q131" s="38"/>
      <c r="R131" s="38"/>
      <c r="S131" s="38"/>
      <c r="T131" s="38"/>
      <c r="U131" s="38"/>
      <c r="V131" s="38"/>
      <c r="W131" s="38"/>
    </row>
    <row r="132" spans="1:23" s="42" customFormat="1">
      <c r="A132" s="37">
        <f t="shared" si="25"/>
        <v>116</v>
      </c>
      <c r="D132" s="39" t="str">
        <f t="shared" si="24"/>
        <v>Startrans IO</v>
      </c>
      <c r="E132" s="44"/>
      <c r="I132" s="46">
        <v>0</v>
      </c>
      <c r="J132" s="38"/>
      <c r="K132" s="45" t="s">
        <v>146</v>
      </c>
      <c r="L132" s="38"/>
      <c r="M132" s="38"/>
      <c r="N132" s="38"/>
      <c r="O132" s="38"/>
      <c r="P132" s="38"/>
      <c r="Q132" s="38"/>
      <c r="R132" s="38"/>
      <c r="S132" s="38"/>
      <c r="T132" s="38"/>
      <c r="U132" s="38"/>
      <c r="V132" s="38"/>
      <c r="W132" s="38"/>
    </row>
    <row r="133" spans="1:23" s="42" customFormat="1">
      <c r="A133" s="37">
        <f t="shared" si="25"/>
        <v>117</v>
      </c>
      <c r="D133" s="39" t="str">
        <f t="shared" si="24"/>
        <v>Trans Bay Cable</v>
      </c>
      <c r="E133" s="44"/>
      <c r="I133" s="46">
        <v>0</v>
      </c>
      <c r="J133" s="38"/>
      <c r="K133" s="45" t="s">
        <v>146</v>
      </c>
      <c r="L133" s="38"/>
      <c r="M133" s="38"/>
      <c r="N133" s="38"/>
      <c r="O133" s="38"/>
      <c r="P133" s="38"/>
      <c r="Q133" s="38"/>
      <c r="R133" s="38"/>
      <c r="S133" s="38"/>
      <c r="T133" s="38"/>
      <c r="U133" s="38"/>
      <c r="V133" s="38"/>
      <c r="W133" s="38"/>
    </row>
    <row r="134" spans="1:23" s="42" customFormat="1">
      <c r="A134" s="37">
        <f t="shared" si="25"/>
        <v>118</v>
      </c>
      <c r="D134" s="39" t="str">
        <f t="shared" si="24"/>
        <v>Citizens Sunrise</v>
      </c>
      <c r="E134" s="44"/>
      <c r="I134" s="46">
        <v>0</v>
      </c>
      <c r="J134" s="38"/>
      <c r="K134" s="45" t="s">
        <v>146</v>
      </c>
      <c r="L134" s="38"/>
      <c r="M134" s="38"/>
      <c r="N134" s="38"/>
      <c r="O134" s="38"/>
      <c r="P134" s="38"/>
      <c r="Q134" s="38"/>
      <c r="R134" s="38"/>
      <c r="S134" s="38"/>
      <c r="T134" s="38"/>
      <c r="U134" s="38"/>
      <c r="V134" s="38"/>
      <c r="W134" s="38"/>
    </row>
    <row r="135" spans="1:23" s="42" customFormat="1">
      <c r="A135" s="37">
        <f t="shared" si="25"/>
        <v>119</v>
      </c>
      <c r="D135" s="39" t="str">
        <f t="shared" si="24"/>
        <v>Colton</v>
      </c>
      <c r="E135" s="44"/>
      <c r="I135" s="46">
        <v>372.17899999999997</v>
      </c>
      <c r="J135" s="38"/>
      <c r="K135" s="45" t="s">
        <v>146</v>
      </c>
      <c r="L135" s="38"/>
      <c r="M135" s="38"/>
      <c r="N135" s="38"/>
      <c r="O135" s="38"/>
      <c r="P135" s="38"/>
      <c r="Q135" s="38"/>
      <c r="R135" s="38"/>
      <c r="S135" s="38"/>
      <c r="T135" s="38"/>
      <c r="U135" s="38"/>
      <c r="V135" s="38"/>
      <c r="W135" s="38"/>
    </row>
    <row r="136" spans="1:23" s="42" customFormat="1">
      <c r="A136" s="37">
        <f>A135+1</f>
        <v>120</v>
      </c>
      <c r="D136" s="39" t="str">
        <f t="shared" si="24"/>
        <v>GLW</v>
      </c>
      <c r="E136" s="44"/>
      <c r="I136" s="46">
        <v>0</v>
      </c>
      <c r="J136" s="38"/>
      <c r="K136" s="45" t="s">
        <v>146</v>
      </c>
      <c r="L136" s="38"/>
      <c r="M136" s="38"/>
      <c r="N136" s="38"/>
      <c r="O136" s="38"/>
      <c r="P136" s="38"/>
      <c r="Q136" s="38"/>
      <c r="R136" s="38"/>
      <c r="S136" s="38"/>
      <c r="T136" s="38"/>
      <c r="U136" s="38"/>
      <c r="V136" s="38"/>
      <c r="W136" s="38"/>
    </row>
    <row r="137" spans="1:23" s="42" customFormat="1">
      <c r="A137" s="37">
        <f t="shared" ref="A137:A141" si="26">A136+1</f>
        <v>121</v>
      </c>
      <c r="D137" s="39" t="str">
        <f t="shared" si="24"/>
        <v>MCCT</v>
      </c>
      <c r="E137" s="44"/>
      <c r="I137" s="46">
        <v>0</v>
      </c>
      <c r="J137" s="38"/>
      <c r="K137" s="45" t="s">
        <v>146</v>
      </c>
      <c r="L137" s="38"/>
      <c r="M137" s="38"/>
      <c r="N137" s="38"/>
      <c r="O137" s="38"/>
      <c r="P137" s="38"/>
      <c r="Q137" s="38"/>
      <c r="R137" s="38"/>
      <c r="S137" s="38"/>
      <c r="T137" s="38"/>
      <c r="U137" s="38"/>
      <c r="V137" s="38"/>
      <c r="W137" s="38"/>
    </row>
    <row r="138" spans="1:23" s="42" customFormat="1">
      <c r="A138" s="37">
        <f t="shared" si="26"/>
        <v>122</v>
      </c>
      <c r="D138" s="39" t="str">
        <f t="shared" si="24"/>
        <v>CSPT</v>
      </c>
      <c r="E138" s="44"/>
      <c r="I138" s="46">
        <v>0</v>
      </c>
      <c r="J138" s="38"/>
      <c r="K138" s="45" t="s">
        <v>146</v>
      </c>
      <c r="L138" s="38"/>
      <c r="M138" s="38"/>
      <c r="N138" s="38"/>
      <c r="O138" s="38"/>
      <c r="P138" s="38"/>
      <c r="Q138" s="38"/>
      <c r="R138" s="38"/>
      <c r="S138" s="38"/>
      <c r="T138" s="38"/>
      <c r="U138" s="38"/>
      <c r="V138" s="38"/>
      <c r="W138" s="38"/>
    </row>
    <row r="139" spans="1:23" s="42" customFormat="1">
      <c r="A139" s="37">
        <f t="shared" si="26"/>
        <v>123</v>
      </c>
      <c r="D139" s="39" t="str">
        <f t="shared" si="24"/>
        <v>HZWT</v>
      </c>
      <c r="E139" s="44"/>
      <c r="I139" s="46">
        <v>0</v>
      </c>
      <c r="J139" s="38"/>
      <c r="K139" s="45" t="s">
        <v>146</v>
      </c>
      <c r="L139" s="38"/>
      <c r="M139" s="38"/>
      <c r="N139" s="38"/>
      <c r="O139" s="38"/>
      <c r="P139" s="38"/>
      <c r="Q139" s="38"/>
      <c r="R139" s="38"/>
      <c r="S139" s="38"/>
      <c r="T139" s="38"/>
      <c r="U139" s="38"/>
      <c r="V139" s="38"/>
      <c r="W139" s="38"/>
    </row>
    <row r="140" spans="1:23" s="42" customFormat="1">
      <c r="A140" s="37">
        <f t="shared" si="26"/>
        <v>124</v>
      </c>
      <c r="D140" s="39" t="str">
        <f t="shared" si="24"/>
        <v>DSLK</v>
      </c>
      <c r="E140" s="44"/>
      <c r="I140" s="46">
        <v>0</v>
      </c>
      <c r="J140" s="38"/>
      <c r="K140" s="45" t="s">
        <v>146</v>
      </c>
      <c r="L140" s="38"/>
      <c r="M140" s="38"/>
      <c r="N140" s="38"/>
      <c r="O140" s="38"/>
      <c r="P140" s="38"/>
      <c r="Q140" s="38"/>
      <c r="R140" s="38"/>
      <c r="S140" s="38"/>
      <c r="T140" s="38"/>
      <c r="U140" s="38"/>
      <c r="V140" s="38"/>
      <c r="W140" s="38"/>
    </row>
    <row r="141" spans="1:23" s="42" customFormat="1">
      <c r="A141" s="37">
        <f t="shared" si="26"/>
        <v>125</v>
      </c>
      <c r="D141" s="39" t="str">
        <f t="shared" si="24"/>
        <v>Morongo Trans.</v>
      </c>
      <c r="E141" s="44"/>
      <c r="I141" s="46">
        <v>0</v>
      </c>
      <c r="J141" s="38"/>
      <c r="K141" s="45" t="s">
        <v>146</v>
      </c>
      <c r="L141" s="38"/>
      <c r="M141" s="38"/>
      <c r="N141" s="38"/>
      <c r="O141" s="38"/>
      <c r="P141" s="38"/>
      <c r="Q141" s="38"/>
      <c r="R141" s="38"/>
      <c r="S141" s="38"/>
      <c r="T141" s="38"/>
      <c r="U141" s="38"/>
      <c r="V141" s="38"/>
      <c r="W141" s="38"/>
    </row>
    <row r="142" spans="1:23" s="42" customFormat="1">
      <c r="A142" s="37">
        <f>A141+1</f>
        <v>126</v>
      </c>
      <c r="D142" s="39" t="str">
        <f t="shared" si="24"/>
        <v>VEA</v>
      </c>
      <c r="E142" s="44"/>
      <c r="I142" s="46">
        <v>544.97</v>
      </c>
      <c r="J142" s="38"/>
      <c r="K142" s="45" t="s">
        <v>146</v>
      </c>
      <c r="L142" s="38"/>
      <c r="M142" s="38"/>
      <c r="N142" s="38"/>
      <c r="O142" s="38"/>
      <c r="P142" s="38"/>
      <c r="Q142" s="38"/>
      <c r="R142" s="38"/>
      <c r="S142" s="38"/>
      <c r="T142" s="38"/>
      <c r="U142" s="38"/>
      <c r="V142" s="38"/>
      <c r="W142" s="38"/>
    </row>
    <row r="143" spans="1:23" s="42" customFormat="1">
      <c r="A143" s="37">
        <f t="shared" ref="A143:A146" si="27">A142+1</f>
        <v>127</v>
      </c>
      <c r="D143" s="39" t="str">
        <f t="shared" si="24"/>
        <v>DCRT</v>
      </c>
      <c r="E143" s="44"/>
      <c r="I143" s="46">
        <v>0</v>
      </c>
      <c r="J143" s="38"/>
      <c r="K143" s="45" t="s">
        <v>146</v>
      </c>
      <c r="L143" s="38"/>
      <c r="M143" s="38"/>
      <c r="N143" s="38"/>
      <c r="O143" s="38"/>
      <c r="P143" s="38"/>
      <c r="Q143" s="38"/>
      <c r="R143" s="38"/>
      <c r="S143" s="38"/>
      <c r="T143" s="38"/>
      <c r="U143" s="38"/>
      <c r="V143" s="38"/>
      <c r="W143" s="38"/>
    </row>
    <row r="144" spans="1:23" s="42" customFormat="1">
      <c r="A144" s="37">
        <f t="shared" si="27"/>
        <v>128</v>
      </c>
      <c r="D144" s="39" t="str">
        <f t="shared" si="24"/>
        <v>Citizens S-Line</v>
      </c>
      <c r="E144" s="44"/>
      <c r="I144" s="46">
        <v>0</v>
      </c>
      <c r="J144" s="38"/>
      <c r="K144" s="45" t="s">
        <v>146</v>
      </c>
      <c r="L144" s="38"/>
      <c r="M144" s="38"/>
      <c r="N144" s="38"/>
      <c r="O144" s="38"/>
      <c r="P144" s="38"/>
      <c r="Q144" s="38"/>
      <c r="R144" s="38"/>
      <c r="S144" s="38"/>
      <c r="T144" s="38"/>
      <c r="U144" s="38"/>
      <c r="V144" s="38"/>
      <c r="W144" s="38"/>
    </row>
    <row r="145" spans="1:23" s="42" customFormat="1">
      <c r="A145" s="37">
        <f t="shared" si="27"/>
        <v>129</v>
      </c>
      <c r="D145" s="39" t="s">
        <v>76</v>
      </c>
      <c r="E145" s="44"/>
      <c r="I145" s="46">
        <v>0</v>
      </c>
      <c r="J145" s="38"/>
      <c r="K145" s="45" t="s">
        <v>146</v>
      </c>
      <c r="L145" s="38"/>
      <c r="M145" s="38"/>
      <c r="N145" s="38"/>
      <c r="O145" s="38"/>
      <c r="P145" s="38"/>
      <c r="Q145" s="38"/>
      <c r="R145" s="38"/>
      <c r="S145" s="38"/>
      <c r="T145" s="38"/>
      <c r="U145" s="38"/>
      <c r="V145" s="38"/>
      <c r="W145" s="38"/>
    </row>
    <row r="146" spans="1:23" s="42" customFormat="1">
      <c r="A146" s="37">
        <f t="shared" si="27"/>
        <v>130</v>
      </c>
      <c r="D146" s="39" t="str">
        <f t="shared" ref="D146" si="28">D38</f>
        <v>Total</v>
      </c>
      <c r="E146" s="44"/>
      <c r="I146" s="181">
        <f>SUM(I122:I144)</f>
        <v>204108.77299999999</v>
      </c>
      <c r="J146" s="182">
        <f>I146*(1+J11)</f>
        <v>208803.27477899997</v>
      </c>
      <c r="K146" s="182">
        <f t="shared" ref="K146:W146" si="29">J146*(1+K11)</f>
        <v>213605.75009891696</v>
      </c>
      <c r="L146" s="182">
        <f t="shared" si="29"/>
        <v>218518.68235119202</v>
      </c>
      <c r="M146" s="182">
        <f t="shared" si="29"/>
        <v>223544.61204526943</v>
      </c>
      <c r="N146" s="182">
        <f t="shared" si="29"/>
        <v>228686.1381223106</v>
      </c>
      <c r="O146" s="182">
        <f t="shared" si="29"/>
        <v>233945.91929912372</v>
      </c>
      <c r="P146" s="182">
        <f t="shared" si="29"/>
        <v>239326.67544300354</v>
      </c>
      <c r="Q146" s="182">
        <f t="shared" si="29"/>
        <v>244831.1889781926</v>
      </c>
      <c r="R146" s="182">
        <f t="shared" si="29"/>
        <v>250462.30632469102</v>
      </c>
      <c r="S146" s="182">
        <f t="shared" si="29"/>
        <v>256222.93937015889</v>
      </c>
      <c r="T146" s="182">
        <f t="shared" si="29"/>
        <v>262116.06697567253</v>
      </c>
      <c r="U146" s="182">
        <f t="shared" si="29"/>
        <v>268144.73651611299</v>
      </c>
      <c r="V146" s="182">
        <f t="shared" si="29"/>
        <v>274312.06545598357</v>
      </c>
      <c r="W146" s="182">
        <f t="shared" si="29"/>
        <v>280621.24296147114</v>
      </c>
    </row>
    <row r="147" spans="1:23" s="42" customFormat="1">
      <c r="A147" s="37"/>
      <c r="D147" s="39"/>
      <c r="E147" s="44"/>
      <c r="I147" s="33"/>
      <c r="J147" s="38"/>
      <c r="K147" s="38"/>
      <c r="L147" s="38"/>
      <c r="M147" s="38"/>
      <c r="N147" s="38"/>
      <c r="O147" s="38"/>
      <c r="P147" s="38"/>
      <c r="Q147" s="38"/>
      <c r="R147" s="38"/>
      <c r="S147" s="38"/>
      <c r="T147" s="38"/>
      <c r="U147" s="38"/>
      <c r="V147" s="38"/>
      <c r="W147" s="38"/>
    </row>
    <row r="148" spans="1:23" s="42" customFormat="1">
      <c r="A148" s="37">
        <f>A146+1</f>
        <v>131</v>
      </c>
      <c r="C148" s="42" t="s">
        <v>151</v>
      </c>
      <c r="D148" s="39"/>
      <c r="E148" s="44"/>
      <c r="F148" s="37"/>
      <c r="I148" s="43">
        <f>1000*I119/I146</f>
        <v>15.605935409743509</v>
      </c>
      <c r="J148" s="43"/>
      <c r="K148" s="43"/>
      <c r="L148" s="43"/>
      <c r="M148" s="43"/>
      <c r="N148" s="43"/>
      <c r="O148" s="43"/>
      <c r="P148" s="43"/>
      <c r="Q148" s="43"/>
      <c r="R148" s="43"/>
      <c r="S148" s="43"/>
      <c r="T148" s="43"/>
      <c r="U148" s="43"/>
      <c r="V148" s="43"/>
      <c r="W148" s="43"/>
    </row>
    <row r="149" spans="1:23" s="42" customFormat="1">
      <c r="A149" s="37"/>
      <c r="D149" s="39"/>
      <c r="E149" s="44"/>
      <c r="I149" s="43"/>
      <c r="J149" s="38"/>
      <c r="K149" s="38"/>
      <c r="L149" s="38"/>
      <c r="M149" s="38"/>
      <c r="N149" s="38"/>
      <c r="O149" s="38"/>
      <c r="P149" s="38"/>
      <c r="Q149" s="38"/>
      <c r="R149" s="38"/>
      <c r="S149" s="38"/>
      <c r="T149" s="38"/>
      <c r="U149" s="38"/>
      <c r="V149" s="38"/>
      <c r="W149" s="38"/>
    </row>
    <row r="150" spans="1:23" s="42" customFormat="1">
      <c r="A150" s="37"/>
      <c r="C150" s="42" t="s">
        <v>152</v>
      </c>
      <c r="D150" s="39"/>
      <c r="E150" s="44"/>
      <c r="I150" s="43"/>
      <c r="J150" s="38"/>
      <c r="K150" s="38"/>
      <c r="L150" s="38"/>
      <c r="M150" s="38"/>
      <c r="N150" s="38"/>
      <c r="O150" s="38"/>
      <c r="P150" s="38"/>
      <c r="Q150" s="38"/>
      <c r="R150" s="38"/>
      <c r="S150" s="38"/>
      <c r="T150" s="38"/>
      <c r="U150" s="38"/>
      <c r="V150" s="38"/>
      <c r="W150" s="38"/>
    </row>
    <row r="151" spans="1:23" s="42" customFormat="1">
      <c r="A151" s="37">
        <f>A148+1</f>
        <v>132</v>
      </c>
      <c r="D151" s="39" t="str">
        <f t="shared" ref="D151:D159" si="30">D14</f>
        <v>PG&amp;E</v>
      </c>
      <c r="E151" s="44"/>
      <c r="I151" s="43">
        <f t="shared" ref="I151:I158" si="31">1000*I95/I122</f>
        <v>9.3332590170234671</v>
      </c>
      <c r="J151" s="38"/>
      <c r="K151" s="38"/>
      <c r="L151" s="38"/>
      <c r="M151" s="38"/>
      <c r="N151" s="38"/>
      <c r="O151" s="38"/>
      <c r="P151" s="38"/>
      <c r="Q151" s="38"/>
      <c r="R151" s="38"/>
      <c r="S151" s="38"/>
      <c r="T151" s="38"/>
      <c r="U151" s="38"/>
      <c r="V151" s="38"/>
      <c r="W151" s="38"/>
    </row>
    <row r="152" spans="1:23" s="42" customFormat="1">
      <c r="A152" s="37">
        <f t="shared" ref="A152:A160" si="32">A151+1</f>
        <v>133</v>
      </c>
      <c r="D152" s="39" t="str">
        <f t="shared" si="30"/>
        <v>SCE</v>
      </c>
      <c r="E152" s="44"/>
      <c r="I152" s="43">
        <f t="shared" si="31"/>
        <v>13.824879298667392</v>
      </c>
      <c r="J152" s="38"/>
      <c r="K152" s="38"/>
      <c r="L152" s="38"/>
      <c r="M152" s="38"/>
      <c r="N152" s="38"/>
      <c r="O152" s="38"/>
      <c r="P152" s="38"/>
      <c r="Q152" s="38"/>
      <c r="R152" s="38"/>
      <c r="S152" s="38"/>
      <c r="T152" s="38"/>
      <c r="U152" s="38"/>
      <c r="V152" s="38"/>
      <c r="W152" s="38"/>
    </row>
    <row r="153" spans="1:23" s="42" customFormat="1">
      <c r="A153" s="37">
        <f t="shared" si="32"/>
        <v>134</v>
      </c>
      <c r="D153" s="39" t="str">
        <f t="shared" si="30"/>
        <v>SDG&amp;E</v>
      </c>
      <c r="E153" s="44"/>
      <c r="I153" s="43">
        <f t="shared" si="31"/>
        <v>29.045285984233896</v>
      </c>
      <c r="J153" s="38"/>
      <c r="K153" s="38"/>
      <c r="L153" s="38"/>
      <c r="M153" s="38"/>
      <c r="N153" s="38"/>
      <c r="O153" s="38"/>
      <c r="P153" s="38"/>
      <c r="Q153" s="38"/>
      <c r="R153" s="38"/>
      <c r="S153" s="38"/>
      <c r="T153" s="38"/>
      <c r="U153" s="38"/>
      <c r="V153" s="38"/>
      <c r="W153" s="38"/>
    </row>
    <row r="154" spans="1:23" s="42" customFormat="1">
      <c r="A154" s="37">
        <f t="shared" si="32"/>
        <v>135</v>
      </c>
      <c r="D154" s="39" t="str">
        <f t="shared" si="30"/>
        <v>Anaheim</v>
      </c>
      <c r="E154" s="44"/>
      <c r="I154" s="43">
        <f t="shared" si="31"/>
        <v>14.252412987581529</v>
      </c>
      <c r="J154" s="38"/>
      <c r="K154" s="38"/>
      <c r="L154" s="38"/>
      <c r="M154" s="38"/>
      <c r="N154" s="38"/>
      <c r="O154" s="38"/>
      <c r="P154" s="38"/>
      <c r="Q154" s="38"/>
      <c r="R154" s="38"/>
      <c r="S154" s="38"/>
      <c r="T154" s="38"/>
      <c r="U154" s="38"/>
      <c r="V154" s="38"/>
      <c r="W154" s="38"/>
    </row>
    <row r="155" spans="1:23" s="42" customFormat="1">
      <c r="A155" s="37">
        <f t="shared" si="32"/>
        <v>136</v>
      </c>
      <c r="D155" s="39" t="str">
        <f t="shared" si="30"/>
        <v>Azusa</v>
      </c>
      <c r="E155" s="44"/>
      <c r="I155" s="43">
        <f t="shared" si="31"/>
        <v>4.1241958541815587</v>
      </c>
      <c r="J155" s="38"/>
      <c r="K155" s="38"/>
      <c r="L155" s="38"/>
      <c r="M155" s="38"/>
      <c r="N155" s="38"/>
      <c r="O155" s="38"/>
      <c r="P155" s="38"/>
      <c r="Q155" s="38"/>
      <c r="R155" s="38"/>
      <c r="S155" s="38"/>
      <c r="T155" s="38"/>
      <c r="U155" s="38"/>
      <c r="V155" s="38"/>
      <c r="W155" s="38"/>
    </row>
    <row r="156" spans="1:23" s="42" customFormat="1">
      <c r="A156" s="37">
        <f t="shared" si="32"/>
        <v>137</v>
      </c>
      <c r="D156" s="39" t="str">
        <f t="shared" si="30"/>
        <v>Banning</v>
      </c>
      <c r="E156" s="44"/>
      <c r="I156" s="43">
        <f t="shared" si="31"/>
        <v>4.7782816691093108</v>
      </c>
      <c r="J156" s="38"/>
      <c r="K156" s="38"/>
      <c r="L156" s="38"/>
      <c r="M156" s="38"/>
      <c r="N156" s="38"/>
      <c r="O156" s="38"/>
      <c r="P156" s="38"/>
      <c r="Q156" s="38"/>
      <c r="R156" s="38"/>
      <c r="S156" s="38"/>
      <c r="T156" s="38"/>
      <c r="U156" s="38"/>
      <c r="V156" s="38"/>
      <c r="W156" s="38"/>
    </row>
    <row r="157" spans="1:23" s="42" customFormat="1">
      <c r="A157" s="37">
        <f t="shared" si="32"/>
        <v>138</v>
      </c>
      <c r="D157" s="39" t="str">
        <f t="shared" si="30"/>
        <v>Pasadena</v>
      </c>
      <c r="E157" s="44"/>
      <c r="I157" s="43">
        <f t="shared" si="31"/>
        <v>14.455564533460212</v>
      </c>
      <c r="J157" s="38"/>
      <c r="K157" s="38"/>
      <c r="L157" s="38"/>
      <c r="M157" s="38"/>
      <c r="N157" s="38"/>
      <c r="O157" s="38"/>
      <c r="P157" s="38"/>
      <c r="Q157" s="38"/>
      <c r="R157" s="38"/>
      <c r="S157" s="38"/>
      <c r="T157" s="38"/>
      <c r="U157" s="38"/>
      <c r="V157" s="38"/>
      <c r="W157" s="38"/>
    </row>
    <row r="158" spans="1:23" s="42" customFormat="1">
      <c r="A158" s="37">
        <f t="shared" si="32"/>
        <v>139</v>
      </c>
      <c r="D158" s="39" t="str">
        <f t="shared" si="30"/>
        <v>Riverside</v>
      </c>
      <c r="E158" s="44"/>
      <c r="I158" s="43">
        <f t="shared" si="31"/>
        <v>11.128579976478516</v>
      </c>
      <c r="J158" s="38"/>
      <c r="K158" s="38"/>
      <c r="L158" s="38"/>
      <c r="M158" s="38"/>
      <c r="N158" s="38"/>
      <c r="O158" s="38"/>
      <c r="P158" s="38"/>
      <c r="Q158" s="38"/>
      <c r="R158" s="38"/>
      <c r="S158" s="38"/>
      <c r="T158" s="38"/>
      <c r="U158" s="38"/>
      <c r="V158" s="38"/>
      <c r="W158" s="38"/>
    </row>
    <row r="159" spans="1:23" s="42" customFormat="1">
      <c r="A159" s="37">
        <f t="shared" si="32"/>
        <v>140</v>
      </c>
      <c r="D159" s="39" t="str">
        <f t="shared" si="30"/>
        <v>Vernon</v>
      </c>
      <c r="E159" s="44"/>
      <c r="I159" s="43">
        <v>0</v>
      </c>
      <c r="J159" s="38"/>
      <c r="K159" s="38"/>
      <c r="L159" s="38"/>
      <c r="M159" s="38"/>
      <c r="N159" s="38"/>
      <c r="O159" s="38"/>
      <c r="P159" s="38"/>
      <c r="Q159" s="38"/>
      <c r="R159" s="38"/>
      <c r="S159" s="38"/>
      <c r="T159" s="38"/>
      <c r="U159" s="38"/>
      <c r="V159" s="38"/>
      <c r="W159" s="38"/>
    </row>
    <row r="160" spans="1:23" s="42" customFormat="1">
      <c r="A160" s="37">
        <f t="shared" si="32"/>
        <v>141</v>
      </c>
      <c r="D160" s="39" t="str">
        <f>D27</f>
        <v>Colton</v>
      </c>
      <c r="E160" s="44"/>
      <c r="I160" s="43">
        <f>1000*I108/I135</f>
        <v>3.537531671588134</v>
      </c>
      <c r="J160" s="38"/>
      <c r="K160" s="38"/>
      <c r="L160" s="38"/>
      <c r="M160" s="38"/>
      <c r="N160" s="38"/>
      <c r="O160" s="38"/>
      <c r="P160" s="38"/>
      <c r="Q160" s="38"/>
      <c r="R160" s="38"/>
      <c r="S160" s="38"/>
      <c r="T160" s="38"/>
      <c r="U160" s="38"/>
      <c r="V160" s="38"/>
      <c r="W160" s="38"/>
    </row>
    <row r="161" spans="1:23" s="42" customFormat="1">
      <c r="A161" s="37">
        <f>A160+1</f>
        <v>142</v>
      </c>
      <c r="D161" s="39" t="str">
        <f>D34</f>
        <v>VEA</v>
      </c>
      <c r="E161" s="44"/>
      <c r="I161" s="43">
        <f>1000*I115/I142</f>
        <v>0</v>
      </c>
      <c r="J161" s="38"/>
      <c r="K161" s="38"/>
      <c r="L161" s="38"/>
      <c r="M161" s="38"/>
      <c r="N161" s="38"/>
      <c r="O161" s="38"/>
      <c r="P161" s="38"/>
      <c r="Q161" s="38"/>
      <c r="R161" s="38"/>
      <c r="S161" s="38"/>
      <c r="T161" s="38"/>
      <c r="U161" s="38"/>
      <c r="V161" s="38"/>
      <c r="W161" s="38"/>
    </row>
    <row r="163" spans="1:23">
      <c r="C163" s="35" t="s">
        <v>19</v>
      </c>
    </row>
    <row r="164" spans="1:23">
      <c r="A164" s="37">
        <f>A161+1</f>
        <v>143</v>
      </c>
      <c r="D164" s="32" t="s">
        <v>153</v>
      </c>
      <c r="F164" s="41">
        <f>6552695333.6289/1000000</f>
        <v>6552.6953336288998</v>
      </c>
      <c r="I164" s="40">
        <f>F164</f>
        <v>6552.6953336288998</v>
      </c>
      <c r="K164" s="67" t="s">
        <v>154</v>
      </c>
      <c r="P164" s="67"/>
      <c r="R164" s="83"/>
    </row>
    <row r="165" spans="1:23">
      <c r="A165" s="37">
        <f>A164+1</f>
        <v>144</v>
      </c>
      <c r="D165" s="32" t="s">
        <v>155</v>
      </c>
      <c r="F165" s="41">
        <f>3902980167.77101/1000000</f>
        <v>3902.9801677710097</v>
      </c>
      <c r="I165" s="40">
        <f>F165</f>
        <v>3902.9801677710097</v>
      </c>
      <c r="K165" s="67" t="s">
        <v>156</v>
      </c>
      <c r="P165" s="67"/>
    </row>
    <row r="166" spans="1:23">
      <c r="A166" s="37"/>
      <c r="F166" s="38"/>
      <c r="K166" s="67"/>
      <c r="P166" s="67"/>
    </row>
    <row r="167" spans="1:23">
      <c r="A167" s="37">
        <f>A165+1</f>
        <v>145</v>
      </c>
      <c r="D167" s="32" t="s">
        <v>157</v>
      </c>
      <c r="F167" s="41">
        <f>(187833792.191078 + 769297.948250677 + 3814558)/1000000</f>
        <v>192.41764813932869</v>
      </c>
      <c r="I167" s="40">
        <f>F167</f>
        <v>192.41764813932869</v>
      </c>
      <c r="J167" s="85"/>
      <c r="K167" s="67" t="s">
        <v>158</v>
      </c>
      <c r="N167" s="18"/>
      <c r="P167" s="67"/>
      <c r="Q167" s="18"/>
    </row>
    <row r="168" spans="1:23">
      <c r="A168" s="37">
        <f>A167+1</f>
        <v>146</v>
      </c>
      <c r="D168" s="32" t="s">
        <v>159</v>
      </c>
      <c r="F168" s="41">
        <f>290307313.261933/1000000</f>
        <v>290.30731326193302</v>
      </c>
      <c r="I168" s="40">
        <f>F168</f>
        <v>290.30731326193302</v>
      </c>
      <c r="J168" s="85"/>
      <c r="K168" s="67" t="s">
        <v>160</v>
      </c>
      <c r="N168" s="18"/>
      <c r="P168" s="67"/>
      <c r="Q168" s="18"/>
    </row>
    <row r="169" spans="1:23" ht="15">
      <c r="A169" s="37">
        <f>A168+1</f>
        <v>147</v>
      </c>
      <c r="D169" s="32" t="s">
        <v>91</v>
      </c>
      <c r="F169" s="41">
        <f>73379868.7693214/1000000</f>
        <v>73.379868769321391</v>
      </c>
      <c r="I169" s="40">
        <f>F169</f>
        <v>73.379868769321391</v>
      </c>
      <c r="J169" s="68"/>
      <c r="K169" s="67" t="s">
        <v>161</v>
      </c>
      <c r="P169" s="67"/>
      <c r="R169" s="84"/>
    </row>
    <row r="170" spans="1:23" ht="15">
      <c r="A170" s="37">
        <f>A169+1</f>
        <v>148</v>
      </c>
      <c r="D170" s="39" t="s">
        <v>121</v>
      </c>
      <c r="F170" s="41">
        <f>F171-SUM(F167:F169)</f>
        <v>350.79946582941693</v>
      </c>
      <c r="I170" s="40">
        <f>F170</f>
        <v>350.79946582941693</v>
      </c>
      <c r="J170" s="18"/>
      <c r="K170" s="67"/>
      <c r="P170" s="67"/>
      <c r="R170" s="74"/>
    </row>
    <row r="171" spans="1:23">
      <c r="A171" s="37">
        <f>A170+1</f>
        <v>149</v>
      </c>
      <c r="B171"/>
      <c r="D171" s="32" t="s">
        <v>3</v>
      </c>
      <c r="F171" s="183">
        <f>I171</f>
        <v>906.90429600000004</v>
      </c>
      <c r="I171" s="179">
        <f>I14</f>
        <v>906.90429600000004</v>
      </c>
      <c r="K171" s="67" t="s">
        <v>162</v>
      </c>
      <c r="P171" s="67"/>
    </row>
    <row r="173" spans="1:23">
      <c r="C173" s="35" t="s">
        <v>20</v>
      </c>
    </row>
    <row r="174" spans="1:23">
      <c r="A174" s="37">
        <f>A171+1</f>
        <v>150</v>
      </c>
      <c r="B174"/>
      <c r="D174" s="32" t="s">
        <v>153</v>
      </c>
      <c r="F174" s="41">
        <f>11655426651.0005/1000000</f>
        <v>11655.4266510005</v>
      </c>
      <c r="I174" s="40">
        <f>F174</f>
        <v>11655.4266510005</v>
      </c>
      <c r="K174" s="69" t="s">
        <v>163</v>
      </c>
      <c r="P174" s="67"/>
      <c r="Q174" s="66"/>
    </row>
    <row r="175" spans="1:23">
      <c r="A175" s="37">
        <f>A174+1</f>
        <v>151</v>
      </c>
      <c r="D175" s="32" t="s">
        <v>155</v>
      </c>
      <c r="F175" s="41">
        <f>7363167318.63223/1000000</f>
        <v>7363.1673186322296</v>
      </c>
      <c r="I175" s="40">
        <f>F175*$I$181/$F$181</f>
        <v>7038.9265395021002</v>
      </c>
      <c r="K175" s="69" t="s">
        <v>164</v>
      </c>
      <c r="Q175" s="70"/>
    </row>
    <row r="176" spans="1:23">
      <c r="A176" s="37"/>
      <c r="F176" s="38"/>
      <c r="I176" s="38"/>
      <c r="K176" s="69"/>
      <c r="Q176" s="66"/>
    </row>
    <row r="177" spans="1:20">
      <c r="A177" s="37">
        <f>A175+1</f>
        <v>152</v>
      </c>
      <c r="D177" s="32" t="s">
        <v>157</v>
      </c>
      <c r="F177" s="41">
        <f>(335719403.022+0)/1000000</f>
        <v>335.71940302199999</v>
      </c>
      <c r="I177" s="40">
        <f>F177*$I$181/$F$181</f>
        <v>320.93583012538738</v>
      </c>
      <c r="J177" s="18"/>
      <c r="K177" s="69" t="s">
        <v>165</v>
      </c>
      <c r="S177" s="18"/>
    </row>
    <row r="178" spans="1:20">
      <c r="A178" s="37">
        <f>A177+1</f>
        <v>153</v>
      </c>
      <c r="D178" s="32" t="s">
        <v>159</v>
      </c>
      <c r="F178" s="41">
        <f>544262966.024424/1000000</f>
        <v>544.26296602442392</v>
      </c>
      <c r="I178" s="40">
        <f t="shared" ref="I178:I179" si="33">F178*$I$181/$F$181</f>
        <v>520.29607236048696</v>
      </c>
      <c r="J178" s="18"/>
      <c r="K178" s="69" t="s">
        <v>166</v>
      </c>
      <c r="L178" s="19"/>
      <c r="R178" s="66"/>
      <c r="S178" s="18"/>
    </row>
    <row r="179" spans="1:20">
      <c r="A179" s="37">
        <f>A178+1</f>
        <v>154</v>
      </c>
      <c r="D179" s="32" t="s">
        <v>91</v>
      </c>
      <c r="F179" s="41">
        <f>143343946.553909/1000000</f>
        <v>143.34394655390901</v>
      </c>
      <c r="I179" s="40">
        <f t="shared" si="33"/>
        <v>137.03172371515643</v>
      </c>
      <c r="J179" s="18"/>
      <c r="K179" s="69" t="s">
        <v>167</v>
      </c>
      <c r="S179" s="18"/>
    </row>
    <row r="180" spans="1:20">
      <c r="A180" s="37">
        <f>A179+1</f>
        <v>155</v>
      </c>
      <c r="D180" s="39" t="s">
        <v>121</v>
      </c>
      <c r="F180" s="38">
        <f>F181-SUM(F177:F179)</f>
        <v>456.61771365869708</v>
      </c>
      <c r="I180" s="40">
        <f>F180*$I$181/$F$181</f>
        <v>436.51032279896907</v>
      </c>
      <c r="J180" s="18"/>
      <c r="K180" s="69"/>
    </row>
    <row r="181" spans="1:20">
      <c r="A181" s="37">
        <f>A180+1</f>
        <v>156</v>
      </c>
      <c r="D181" s="32" t="s">
        <v>3</v>
      </c>
      <c r="F181" s="183">
        <f>1479944029.25903/1000000</f>
        <v>1479.94402925903</v>
      </c>
      <c r="I181" s="179">
        <f>I15</f>
        <v>1414.7739489999999</v>
      </c>
      <c r="K181" s="69" t="s">
        <v>168</v>
      </c>
      <c r="Q181" s="66"/>
      <c r="T181" s="77"/>
    </row>
    <row r="182" spans="1:20">
      <c r="F182" s="62"/>
    </row>
    <row r="183" spans="1:20">
      <c r="C183" s="35" t="s">
        <v>21</v>
      </c>
    </row>
    <row r="184" spans="1:20">
      <c r="A184" s="37">
        <f>A181+1</f>
        <v>157</v>
      </c>
      <c r="B184"/>
      <c r="D184" s="32" t="s">
        <v>153</v>
      </c>
      <c r="F184" s="41">
        <f>8909761.33724166/1000</f>
        <v>8909.7613372416599</v>
      </c>
      <c r="I184" s="40">
        <f>F184*0.565815389068086</f>
        <v>5041.2800775351807</v>
      </c>
      <c r="J184" s="81"/>
      <c r="K184" s="67" t="s">
        <v>169</v>
      </c>
      <c r="P184" s="66"/>
    </row>
    <row r="185" spans="1:20">
      <c r="A185" s="37">
        <f>A184+1</f>
        <v>158</v>
      </c>
      <c r="D185" s="32" t="s">
        <v>155</v>
      </c>
      <c r="F185" s="41">
        <f>5507811.09376204/1000</f>
        <v>5507.8110937620404</v>
      </c>
      <c r="I185" s="40">
        <f>F185*I$191/F$191</f>
        <v>2530.9408326901507</v>
      </c>
      <c r="K185" s="67" t="s">
        <v>170</v>
      </c>
    </row>
    <row r="186" spans="1:20">
      <c r="A186" s="37"/>
      <c r="F186" s="38"/>
      <c r="K186" s="71"/>
    </row>
    <row r="187" spans="1:20">
      <c r="A187" s="37">
        <f>A185+1</f>
        <v>159</v>
      </c>
      <c r="D187" s="32" t="s">
        <v>157</v>
      </c>
      <c r="F187" s="41">
        <f>299228.836768916/1000</f>
        <v>299.22883676891598</v>
      </c>
      <c r="I187" s="40">
        <f>F187*I$191/F$191</f>
        <v>137.50117213615991</v>
      </c>
      <c r="J187" s="85"/>
      <c r="K187" s="67" t="s">
        <v>171</v>
      </c>
      <c r="Q187" s="19"/>
    </row>
    <row r="188" spans="1:20">
      <c r="A188" s="37">
        <f>A187+1</f>
        <v>160</v>
      </c>
      <c r="D188" s="32" t="s">
        <v>159</v>
      </c>
      <c r="F188" s="41">
        <f>F185*8.36674266040219%</f>
        <v>460.82438043615315</v>
      </c>
      <c r="I188" s="40">
        <f>F188*I$191/F$191</f>
        <v>211.75730635822529</v>
      </c>
      <c r="J188" s="18"/>
      <c r="K188" s="67" t="s">
        <v>172</v>
      </c>
      <c r="Q188" s="19"/>
    </row>
    <row r="189" spans="1:20" ht="15">
      <c r="A189" s="37">
        <f>A188+1</f>
        <v>161</v>
      </c>
      <c r="D189" s="32" t="s">
        <v>91</v>
      </c>
      <c r="F189" s="41">
        <f>F185*2.52239127291273%</f>
        <v>138.92854635757288</v>
      </c>
      <c r="I189" s="40">
        <f>F189*I$191/F$191</f>
        <v>63.840230686361146</v>
      </c>
      <c r="J189" s="18"/>
      <c r="K189" s="67" t="s">
        <v>173</v>
      </c>
      <c r="Q189" s="68"/>
      <c r="R189" s="72"/>
    </row>
    <row r="190" spans="1:20">
      <c r="A190" s="37">
        <f>A189+1</f>
        <v>162</v>
      </c>
      <c r="D190" s="39" t="s">
        <v>121</v>
      </c>
      <c r="F190" s="38">
        <f>F191-SUM(F187:F189)</f>
        <v>405.26619255999799</v>
      </c>
      <c r="I190" s="40">
        <f>F190*I$191/F$191</f>
        <v>186.22729381925365</v>
      </c>
      <c r="J190" s="18"/>
      <c r="K190" s="71"/>
    </row>
    <row r="191" spans="1:20">
      <c r="A191" s="37">
        <f>A190+1</f>
        <v>163</v>
      </c>
      <c r="D191" s="32" t="s">
        <v>3</v>
      </c>
      <c r="F191" s="183">
        <f>1304247.95612264/1000</f>
        <v>1304.2479561226401</v>
      </c>
      <c r="I191" s="179">
        <f>I16</f>
        <v>599.32600300000001</v>
      </c>
      <c r="J191" s="77"/>
      <c r="K191" s="67" t="s">
        <v>174</v>
      </c>
    </row>
    <row r="192" spans="1:20">
      <c r="F192" s="62"/>
    </row>
    <row r="193" spans="1:18">
      <c r="C193" s="35" t="s">
        <v>23</v>
      </c>
    </row>
    <row r="194" spans="1:18">
      <c r="A194" s="37">
        <f>A191+1</f>
        <v>164</v>
      </c>
      <c r="B194"/>
      <c r="D194" s="32" t="s">
        <v>153</v>
      </c>
      <c r="F194" s="41">
        <v>151.76604810846149</v>
      </c>
      <c r="I194" s="40">
        <f>F194</f>
        <v>151.76604810846149</v>
      </c>
      <c r="K194" s="67" t="s">
        <v>175</v>
      </c>
      <c r="P194" s="70"/>
    </row>
    <row r="195" spans="1:18">
      <c r="A195" s="37">
        <f>A194+1</f>
        <v>165</v>
      </c>
      <c r="D195" s="32" t="s">
        <v>155</v>
      </c>
      <c r="F195" s="41">
        <v>59.197058526006849</v>
      </c>
      <c r="I195" s="40">
        <f>F195</f>
        <v>59.197058526006849</v>
      </c>
      <c r="K195" s="67" t="s">
        <v>176</v>
      </c>
      <c r="P195" s="70"/>
    </row>
    <row r="196" spans="1:18">
      <c r="A196" s="37"/>
      <c r="K196" s="67"/>
    </row>
    <row r="197" spans="1:18">
      <c r="A197" s="37">
        <f>A195+1</f>
        <v>166</v>
      </c>
      <c r="D197" s="32" t="s">
        <v>157</v>
      </c>
      <c r="F197" s="41">
        <v>6.3920931238574132</v>
      </c>
      <c r="I197" s="40">
        <f t="shared" ref="I197:I200" si="34">F197</f>
        <v>6.3920931238574132</v>
      </c>
      <c r="J197" s="18"/>
      <c r="K197" s="67" t="s">
        <v>177</v>
      </c>
    </row>
    <row r="198" spans="1:18">
      <c r="A198" s="37">
        <f>A197+1</f>
        <v>167</v>
      </c>
      <c r="D198" s="32" t="s">
        <v>159</v>
      </c>
      <c r="F198" s="41">
        <v>7.4312297837775994</v>
      </c>
      <c r="I198" s="40">
        <f t="shared" si="34"/>
        <v>7.4312297837775994</v>
      </c>
      <c r="J198" s="18"/>
      <c r="K198" s="67" t="s">
        <v>178</v>
      </c>
    </row>
    <row r="199" spans="1:18">
      <c r="A199" s="37">
        <f>A198+1</f>
        <v>168</v>
      </c>
      <c r="D199" s="32" t="s">
        <v>91</v>
      </c>
      <c r="F199" s="41">
        <v>2.4028351145317783</v>
      </c>
      <c r="I199" s="40">
        <f t="shared" si="34"/>
        <v>2.4028351145317783</v>
      </c>
      <c r="J199" s="18"/>
      <c r="K199" s="67" t="s">
        <v>179</v>
      </c>
    </row>
    <row r="200" spans="1:18">
      <c r="A200" s="37">
        <f>A199+1</f>
        <v>169</v>
      </c>
      <c r="D200" s="39" t="s">
        <v>121</v>
      </c>
      <c r="F200" s="41">
        <v>2.4028351145317783</v>
      </c>
      <c r="I200" s="40">
        <f t="shared" si="34"/>
        <v>2.4028351145317783</v>
      </c>
      <c r="J200" s="18"/>
      <c r="K200" s="67" t="s">
        <v>122</v>
      </c>
    </row>
    <row r="201" spans="1:18">
      <c r="A201" s="37">
        <f>A200+1</f>
        <v>170</v>
      </c>
      <c r="D201" s="32" t="s">
        <v>3</v>
      </c>
      <c r="F201" s="183">
        <f>I23</f>
        <v>24.788905</v>
      </c>
      <c r="I201" s="179">
        <f>I23</f>
        <v>24.788905</v>
      </c>
      <c r="K201" s="67" t="s">
        <v>180</v>
      </c>
    </row>
    <row r="202" spans="1:18">
      <c r="F202" s="62"/>
    </row>
    <row r="203" spans="1:18">
      <c r="C203" s="35" t="s">
        <v>24</v>
      </c>
    </row>
    <row r="204" spans="1:18">
      <c r="A204" s="37">
        <f>A201+1</f>
        <v>171</v>
      </c>
      <c r="B204"/>
      <c r="D204" s="32" t="s">
        <v>153</v>
      </c>
      <c r="F204" s="41">
        <v>653.68299999999999</v>
      </c>
      <c r="I204" s="40">
        <f>F204*(I$211/F$211)</f>
        <v>521.23326876859699</v>
      </c>
      <c r="K204" s="67" t="s">
        <v>181</v>
      </c>
      <c r="Q204" s="32" t="s">
        <v>182</v>
      </c>
    </row>
    <row r="205" spans="1:18">
      <c r="A205" s="37">
        <f>A204+1</f>
        <v>172</v>
      </c>
      <c r="D205" s="32" t="s">
        <v>155</v>
      </c>
      <c r="F205" s="41">
        <v>522.202</v>
      </c>
      <c r="I205" s="40">
        <f>F205*(I$211/F$211)</f>
        <v>416.39304589150839</v>
      </c>
      <c r="K205" s="67" t="s">
        <v>183</v>
      </c>
      <c r="Q205" s="32" t="s">
        <v>182</v>
      </c>
    </row>
    <row r="206" spans="1:18">
      <c r="A206" s="37"/>
      <c r="F206" s="38"/>
      <c r="K206" s="67"/>
    </row>
    <row r="207" spans="1:18">
      <c r="A207" s="37">
        <f>A205+1</f>
        <v>173</v>
      </c>
      <c r="D207" s="32" t="s">
        <v>157</v>
      </c>
      <c r="F207" s="41">
        <v>28.577000000000002</v>
      </c>
      <c r="I207" s="40">
        <f>F207*(I$211/F$211)</f>
        <v>22.786707198443583</v>
      </c>
      <c r="J207" s="18"/>
      <c r="K207" s="67" t="s">
        <v>184</v>
      </c>
      <c r="Q207" s="32" t="s">
        <v>182</v>
      </c>
      <c r="R207" s="17"/>
    </row>
    <row r="208" spans="1:18">
      <c r="A208" s="37">
        <f>A207+1</f>
        <v>174</v>
      </c>
      <c r="D208" s="32" t="s">
        <v>159</v>
      </c>
      <c r="F208" s="41">
        <v>51.055</v>
      </c>
      <c r="I208" s="40">
        <f>F208*(I$211/F$211)</f>
        <v>40.710198271915772</v>
      </c>
      <c r="J208" s="18"/>
      <c r="K208" s="67" t="s">
        <v>185</v>
      </c>
      <c r="Q208" s="32" t="s">
        <v>182</v>
      </c>
      <c r="R208" s="17"/>
    </row>
    <row r="209" spans="1:23">
      <c r="A209" s="37">
        <f>A208+1</f>
        <v>175</v>
      </c>
      <c r="D209" s="32" t="s">
        <v>91</v>
      </c>
      <c r="F209" s="41">
        <v>17.747</v>
      </c>
      <c r="I209" s="40">
        <f>F209*(I$211/F$211)</f>
        <v>14.151089780270086</v>
      </c>
      <c r="J209" s="18"/>
      <c r="K209" s="67" t="s">
        <v>186</v>
      </c>
      <c r="Q209" s="32" t="s">
        <v>182</v>
      </c>
      <c r="R209" s="17"/>
    </row>
    <row r="210" spans="1:23">
      <c r="A210" s="37">
        <f>A209+1</f>
        <v>176</v>
      </c>
      <c r="D210" s="39" t="s">
        <v>121</v>
      </c>
      <c r="F210" s="38">
        <f>F211-SUM(F207:F209)</f>
        <v>59.904999999999987</v>
      </c>
      <c r="I210" s="40">
        <f>F210*(I$211/F$211)</f>
        <v>47.767004749370557</v>
      </c>
      <c r="J210" s="18"/>
      <c r="K210" s="67"/>
    </row>
    <row r="211" spans="1:23">
      <c r="A211" s="37">
        <f>A210+1</f>
        <v>177</v>
      </c>
      <c r="D211" s="32" t="s">
        <v>3</v>
      </c>
      <c r="F211" s="183">
        <v>157.28399999999999</v>
      </c>
      <c r="I211" s="179">
        <f>I25</f>
        <v>125.41500000000001</v>
      </c>
      <c r="K211" s="67" t="s">
        <v>187</v>
      </c>
      <c r="Q211" s="32" t="s">
        <v>182</v>
      </c>
    </row>
    <row r="213" spans="1:23">
      <c r="C213" s="35" t="s">
        <v>188</v>
      </c>
    </row>
    <row r="214" spans="1:23">
      <c r="A214" s="37">
        <f>A211+1</f>
        <v>178</v>
      </c>
      <c r="D214" s="32" t="s">
        <v>153</v>
      </c>
      <c r="I214" s="38">
        <f>I164+I174+I184+I194+I204</f>
        <v>23922.401379041639</v>
      </c>
      <c r="J214" s="38">
        <f>I214*(1+J7)</f>
        <v>24400.849406622474</v>
      </c>
      <c r="K214" s="38">
        <f t="shared" ref="K214:W214" si="35">J214*(1+K7)</f>
        <v>24888.866394754925</v>
      </c>
      <c r="L214" s="38">
        <f t="shared" si="35"/>
        <v>25386.643722650024</v>
      </c>
      <c r="M214" s="38">
        <f t="shared" si="35"/>
        <v>25894.376597103026</v>
      </c>
      <c r="N214" s="38">
        <f t="shared" si="35"/>
        <v>26412.264129045088</v>
      </c>
      <c r="O214" s="38">
        <f t="shared" si="35"/>
        <v>26940.50941162599</v>
      </c>
      <c r="P214" s="38">
        <f t="shared" si="35"/>
        <v>27479.319599858511</v>
      </c>
      <c r="Q214" s="38">
        <f t="shared" si="35"/>
        <v>28028.905991855681</v>
      </c>
      <c r="R214" s="38">
        <f t="shared" si="35"/>
        <v>28589.484111692796</v>
      </c>
      <c r="S214" s="38">
        <f t="shared" si="35"/>
        <v>29161.273793926652</v>
      </c>
      <c r="T214" s="38">
        <f t="shared" si="35"/>
        <v>29744.499269805186</v>
      </c>
      <c r="U214" s="38">
        <f t="shared" si="35"/>
        <v>30339.389255201291</v>
      </c>
      <c r="V214" s="38">
        <f t="shared" si="35"/>
        <v>30946.177040305316</v>
      </c>
      <c r="W214" s="38">
        <f t="shared" si="35"/>
        <v>31565.100581111423</v>
      </c>
    </row>
    <row r="215" spans="1:23">
      <c r="A215" s="37">
        <f>A214+1</f>
        <v>179</v>
      </c>
      <c r="D215" s="32" t="s">
        <v>155</v>
      </c>
      <c r="I215" s="38">
        <f>I165+I175+I185+I195+I205</f>
        <v>13948.437644380776</v>
      </c>
      <c r="J215" s="38">
        <f t="shared" ref="J215:W215" si="36">I215+(J214-I214)-J217</f>
        <v>13733.25155222397</v>
      </c>
      <c r="K215" s="38">
        <f t="shared" si="36"/>
        <v>13513.761738224028</v>
      </c>
      <c r="L215" s="38">
        <f t="shared" si="36"/>
        <v>13289.882127944085</v>
      </c>
      <c r="M215" s="38">
        <f t="shared" si="36"/>
        <v>13061.524925458545</v>
      </c>
      <c r="N215" s="38">
        <f t="shared" si="36"/>
        <v>12828.600578923295</v>
      </c>
      <c r="O215" s="38">
        <f t="shared" si="36"/>
        <v>12591.017745457337</v>
      </c>
      <c r="P215" s="38">
        <f t="shared" si="36"/>
        <v>12348.683255322061</v>
      </c>
      <c r="Q215" s="38">
        <f t="shared" si="36"/>
        <v>12101.50207538408</v>
      </c>
      <c r="R215" s="38">
        <f t="shared" si="36"/>
        <v>11849.377271847339</v>
      </c>
      <c r="S215" s="38">
        <f t="shared" si="36"/>
        <v>11592.209972239862</v>
      </c>
      <c r="T215" s="38">
        <f t="shared" si="36"/>
        <v>11329.899326640238</v>
      </c>
      <c r="U215" s="38">
        <f t="shared" si="36"/>
        <v>11062.34246812862</v>
      </c>
      <c r="V215" s="38">
        <f t="shared" si="36"/>
        <v>10789.434472446768</v>
      </c>
      <c r="W215" s="38">
        <f t="shared" si="36"/>
        <v>10511.068316851281</v>
      </c>
    </row>
    <row r="216" spans="1:23">
      <c r="A216" s="37"/>
      <c r="I216" s="38"/>
      <c r="J216" s="38"/>
      <c r="K216" s="38"/>
      <c r="L216" s="38"/>
      <c r="M216" s="38"/>
      <c r="N216" s="38"/>
      <c r="O216" s="38"/>
      <c r="P216" s="38"/>
      <c r="Q216" s="38"/>
      <c r="R216" s="38"/>
      <c r="S216" s="38"/>
      <c r="T216" s="38"/>
      <c r="U216" s="38"/>
      <c r="V216" s="38"/>
      <c r="W216" s="38"/>
    </row>
    <row r="217" spans="1:23">
      <c r="A217" s="37">
        <f>A215+1</f>
        <v>180</v>
      </c>
      <c r="D217" s="32" t="s">
        <v>157</v>
      </c>
      <c r="F217" s="20">
        <f>I217/I214</f>
        <v>2.8426638277165295E-2</v>
      </c>
      <c r="I217" s="38">
        <f>I167+I177+I187+I197+I207</f>
        <v>680.03345072317688</v>
      </c>
      <c r="J217" s="38">
        <f t="shared" ref="J217:W217" si="37">$F217*J214</f>
        <v>693.6341197376405</v>
      </c>
      <c r="K217" s="38">
        <f t="shared" si="37"/>
        <v>707.50680213239332</v>
      </c>
      <c r="L217" s="38">
        <f t="shared" si="37"/>
        <v>721.6569381750412</v>
      </c>
      <c r="M217" s="38">
        <f t="shared" si="37"/>
        <v>736.0900769385421</v>
      </c>
      <c r="N217" s="38">
        <f t="shared" si="37"/>
        <v>750.81187847731303</v>
      </c>
      <c r="O217" s="38">
        <f t="shared" si="37"/>
        <v>765.82811604685924</v>
      </c>
      <c r="P217" s="38">
        <f t="shared" si="37"/>
        <v>781.14467836779647</v>
      </c>
      <c r="Q217" s="38">
        <f t="shared" si="37"/>
        <v>796.76757193515243</v>
      </c>
      <c r="R217" s="38">
        <f t="shared" si="37"/>
        <v>812.70292337385547</v>
      </c>
      <c r="S217" s="38">
        <f t="shared" si="37"/>
        <v>828.95698184133255</v>
      </c>
      <c r="T217" s="38">
        <f t="shared" si="37"/>
        <v>845.53612147815932</v>
      </c>
      <c r="U217" s="38">
        <f t="shared" si="37"/>
        <v>862.4468439077225</v>
      </c>
      <c r="V217" s="38">
        <f t="shared" si="37"/>
        <v>879.69578078587688</v>
      </c>
      <c r="W217" s="38">
        <f t="shared" si="37"/>
        <v>897.28969640159448</v>
      </c>
    </row>
    <row r="218" spans="1:23">
      <c r="A218" s="37">
        <f t="shared" ref="A218:A223" si="38">A217+1</f>
        <v>181</v>
      </c>
      <c r="D218" s="32" t="s">
        <v>159</v>
      </c>
      <c r="F218" s="20">
        <f>I218/I215</f>
        <v>7.6747098659296631E-2</v>
      </c>
      <c r="I218" s="38">
        <f>I168+I178+I188+I198+I208</f>
        <v>1070.5021200363385</v>
      </c>
      <c r="J218" s="38">
        <f>$F218*J215</f>
        <v>1053.9872117914717</v>
      </c>
      <c r="K218" s="38">
        <f t="shared" ref="K218:W218" si="39">$F218*K215</f>
        <v>1037.1420053817073</v>
      </c>
      <c r="L218" s="38">
        <f t="shared" si="39"/>
        <v>1019.9598948437477</v>
      </c>
      <c r="M218" s="38">
        <f t="shared" si="39"/>
        <v>1002.4341420950291</v>
      </c>
      <c r="N218" s="38">
        <f t="shared" si="39"/>
        <v>984.55787429133602</v>
      </c>
      <c r="O218" s="38">
        <f t="shared" si="39"/>
        <v>966.32408113156885</v>
      </c>
      <c r="P218" s="38">
        <f t="shared" si="39"/>
        <v>947.72561210860647</v>
      </c>
      <c r="Q218" s="38">
        <f t="shared" si="39"/>
        <v>928.75517370518492</v>
      </c>
      <c r="R218" s="38">
        <f t="shared" si="39"/>
        <v>909.40532653369485</v>
      </c>
      <c r="S218" s="38">
        <f t="shared" si="39"/>
        <v>889.66848241877494</v>
      </c>
      <c r="T218" s="38">
        <f t="shared" si="39"/>
        <v>869.53690142155676</v>
      </c>
      <c r="U218" s="38">
        <f t="shared" si="39"/>
        <v>849.00268880439421</v>
      </c>
      <c r="V218" s="38">
        <f t="shared" si="39"/>
        <v>828.0577919348882</v>
      </c>
      <c r="W218" s="38">
        <f t="shared" si="39"/>
        <v>806.69399712799225</v>
      </c>
    </row>
    <row r="219" spans="1:23">
      <c r="A219" s="37">
        <f t="shared" si="38"/>
        <v>182</v>
      </c>
      <c r="D219" s="32" t="s">
        <v>91</v>
      </c>
      <c r="F219" s="20">
        <f>I219/I215</f>
        <v>2.0848625163607047E-2</v>
      </c>
      <c r="I219" s="38">
        <f>I169+I179+I189+I199+I209</f>
        <v>290.80574806564084</v>
      </c>
      <c r="J219" s="38">
        <f t="shared" ref="J219:W219" si="40">$F219*J215</f>
        <v>286.31941388984222</v>
      </c>
      <c r="K219" s="38">
        <f t="shared" si="40"/>
        <v>281.7433530305276</v>
      </c>
      <c r="L219" s="38">
        <f t="shared" si="40"/>
        <v>277.07577095402661</v>
      </c>
      <c r="M219" s="38">
        <f t="shared" si="40"/>
        <v>272.3148372359957</v>
      </c>
      <c r="N219" s="38">
        <f t="shared" si="40"/>
        <v>267.45868484360415</v>
      </c>
      <c r="O219" s="38">
        <f t="shared" si="40"/>
        <v>262.50540940336469</v>
      </c>
      <c r="P219" s="38">
        <f t="shared" si="40"/>
        <v>257.45306845432049</v>
      </c>
      <c r="Q219" s="38">
        <f t="shared" si="40"/>
        <v>252.29968068629543</v>
      </c>
      <c r="R219" s="38">
        <f t="shared" si="40"/>
        <v>247.04322516290986</v>
      </c>
      <c r="S219" s="38">
        <f t="shared" si="40"/>
        <v>241.68164052905652</v>
      </c>
      <c r="T219" s="38">
        <f t="shared" si="40"/>
        <v>236.21282420252621</v>
      </c>
      <c r="U219" s="38">
        <f t="shared" si="40"/>
        <v>230.63463154946524</v>
      </c>
      <c r="V219" s="38">
        <f t="shared" si="40"/>
        <v>224.94487504334302</v>
      </c>
      <c r="W219" s="38">
        <f t="shared" si="40"/>
        <v>219.14132340709838</v>
      </c>
    </row>
    <row r="220" spans="1:23">
      <c r="A220" s="37">
        <f t="shared" si="38"/>
        <v>183</v>
      </c>
      <c r="D220" s="39" t="s">
        <v>121</v>
      </c>
      <c r="F220" s="18"/>
      <c r="I220" s="38">
        <f>I170+I180+I190+I200+I210</f>
        <v>1023.706922311542</v>
      </c>
      <c r="J220" s="38">
        <f t="shared" ref="J220:W220" si="41">I220*(1+J8)</f>
        <v>1044.1810607577729</v>
      </c>
      <c r="K220" s="38">
        <f t="shared" si="41"/>
        <v>1065.0646819729284</v>
      </c>
      <c r="L220" s="38">
        <f t="shared" si="41"/>
        <v>1086.365975612387</v>
      </c>
      <c r="M220" s="38">
        <f t="shared" si="41"/>
        <v>1108.0932951246348</v>
      </c>
      <c r="N220" s="38">
        <f t="shared" si="41"/>
        <v>1130.2551610271275</v>
      </c>
      <c r="O220" s="38">
        <f t="shared" si="41"/>
        <v>1152.8602642476701</v>
      </c>
      <c r="P220" s="38">
        <f t="shared" si="41"/>
        <v>1175.9174695326235</v>
      </c>
      <c r="Q220" s="38">
        <f t="shared" si="41"/>
        <v>1199.435818923276</v>
      </c>
      <c r="R220" s="38">
        <f t="shared" si="41"/>
        <v>1223.4245353017416</v>
      </c>
      <c r="S220" s="38">
        <f t="shared" si="41"/>
        <v>1247.8930260077764</v>
      </c>
      <c r="T220" s="38">
        <f t="shared" si="41"/>
        <v>1272.8508865279318</v>
      </c>
      <c r="U220" s="38">
        <f t="shared" si="41"/>
        <v>1298.3079042584905</v>
      </c>
      <c r="V220" s="38">
        <f t="shared" si="41"/>
        <v>1324.2740623436603</v>
      </c>
      <c r="W220" s="38">
        <f t="shared" si="41"/>
        <v>1350.7595435905334</v>
      </c>
    </row>
    <row r="221" spans="1:23">
      <c r="A221" s="37">
        <f t="shared" si="38"/>
        <v>184</v>
      </c>
      <c r="D221" s="32" t="s">
        <v>25</v>
      </c>
      <c r="I221" s="184">
        <f>I171+I181+I191+I201+I211</f>
        <v>3071.208153</v>
      </c>
      <c r="J221" s="184">
        <f t="shared" ref="J221:W221" si="42">SUM(J217:J220)</f>
        <v>3078.1218061767277</v>
      </c>
      <c r="K221" s="184">
        <f t="shared" si="42"/>
        <v>3091.4568425175567</v>
      </c>
      <c r="L221" s="184">
        <f t="shared" si="42"/>
        <v>3105.0585795852026</v>
      </c>
      <c r="M221" s="184">
        <f t="shared" si="42"/>
        <v>3118.9323513942018</v>
      </c>
      <c r="N221" s="184">
        <f t="shared" si="42"/>
        <v>3133.0835986393809</v>
      </c>
      <c r="O221" s="184">
        <f t="shared" si="42"/>
        <v>3147.5178708294629</v>
      </c>
      <c r="P221" s="184">
        <f t="shared" si="42"/>
        <v>3162.2408284633466</v>
      </c>
      <c r="Q221" s="184">
        <f t="shared" si="42"/>
        <v>3177.2582452499087</v>
      </c>
      <c r="R221" s="184">
        <f t="shared" si="42"/>
        <v>3192.5760103722018</v>
      </c>
      <c r="S221" s="184">
        <f t="shared" si="42"/>
        <v>3208.2001307969404</v>
      </c>
      <c r="T221" s="184">
        <f t="shared" si="42"/>
        <v>3224.1367336301741</v>
      </c>
      <c r="U221" s="184">
        <f t="shared" si="42"/>
        <v>3240.3920685200724</v>
      </c>
      <c r="V221" s="184">
        <f t="shared" si="42"/>
        <v>3256.9725101077684</v>
      </c>
      <c r="W221" s="184">
        <f t="shared" si="42"/>
        <v>3273.8845605272181</v>
      </c>
    </row>
    <row r="222" spans="1:23">
      <c r="A222" s="37">
        <f t="shared" si="38"/>
        <v>185</v>
      </c>
      <c r="D222" s="32" t="s">
        <v>6</v>
      </c>
      <c r="G222" s="38"/>
      <c r="H222" s="38"/>
      <c r="I222" s="38">
        <f>I17+I18+I19+I20+I21+I22+I24+I26+I27+SUM(I28:I36)</f>
        <v>371.89838700000007</v>
      </c>
      <c r="J222" s="38">
        <f t="shared" ref="J222:W222" si="43">I222*(1+J8)</f>
        <v>379.3363547400001</v>
      </c>
      <c r="K222" s="38">
        <f t="shared" si="43"/>
        <v>386.92308183480009</v>
      </c>
      <c r="L222" s="38">
        <f t="shared" si="43"/>
        <v>394.66154347149609</v>
      </c>
      <c r="M222" s="38">
        <f t="shared" si="43"/>
        <v>402.55477434092603</v>
      </c>
      <c r="N222" s="38">
        <f t="shared" si="43"/>
        <v>410.60586982774458</v>
      </c>
      <c r="O222" s="38">
        <f t="shared" si="43"/>
        <v>418.81798722429949</v>
      </c>
      <c r="P222" s="38">
        <f t="shared" si="43"/>
        <v>427.19434696878551</v>
      </c>
      <c r="Q222" s="38">
        <f t="shared" si="43"/>
        <v>435.73823390816125</v>
      </c>
      <c r="R222" s="38">
        <f t="shared" si="43"/>
        <v>444.4529985863245</v>
      </c>
      <c r="S222" s="38">
        <f t="shared" si="43"/>
        <v>453.34205855805101</v>
      </c>
      <c r="T222" s="38">
        <f t="shared" si="43"/>
        <v>462.40889972921201</v>
      </c>
      <c r="U222" s="38">
        <f t="shared" si="43"/>
        <v>471.65707772379625</v>
      </c>
      <c r="V222" s="38">
        <f t="shared" si="43"/>
        <v>481.09021927827217</v>
      </c>
      <c r="W222" s="38">
        <f t="shared" si="43"/>
        <v>490.71202366383761</v>
      </c>
    </row>
    <row r="223" spans="1:23">
      <c r="A223" s="37">
        <f t="shared" si="38"/>
        <v>186</v>
      </c>
      <c r="D223" s="32" t="s">
        <v>7</v>
      </c>
      <c r="I223" s="179">
        <f>SUM(I221:I222)</f>
        <v>3443.1065400000002</v>
      </c>
      <c r="J223" s="179">
        <f t="shared" ref="J223:W223" si="44">SUM(J221:J222)</f>
        <v>3457.4581609167276</v>
      </c>
      <c r="K223" s="179">
        <f t="shared" si="44"/>
        <v>3478.3799243523567</v>
      </c>
      <c r="L223" s="179">
        <f t="shared" si="44"/>
        <v>3499.7201230566989</v>
      </c>
      <c r="M223" s="179">
        <f t="shared" si="44"/>
        <v>3521.4871257351278</v>
      </c>
      <c r="N223" s="179">
        <f t="shared" si="44"/>
        <v>3543.6894684671256</v>
      </c>
      <c r="O223" s="179">
        <f t="shared" si="44"/>
        <v>3566.3358580537624</v>
      </c>
      <c r="P223" s="179">
        <f t="shared" si="44"/>
        <v>3589.4351754321319</v>
      </c>
      <c r="Q223" s="179">
        <f t="shared" si="44"/>
        <v>3612.9964791580701</v>
      </c>
      <c r="R223" s="179">
        <f t="shared" si="44"/>
        <v>3637.0290089585264</v>
      </c>
      <c r="S223" s="179">
        <f t="shared" si="44"/>
        <v>3661.5421893549915</v>
      </c>
      <c r="T223" s="179">
        <f t="shared" si="44"/>
        <v>3686.5456333593861</v>
      </c>
      <c r="U223" s="179">
        <f t="shared" si="44"/>
        <v>3712.0491462438686</v>
      </c>
      <c r="V223" s="179">
        <f t="shared" si="44"/>
        <v>3738.0627293860407</v>
      </c>
      <c r="W223" s="179">
        <f t="shared" si="44"/>
        <v>3764.5965841910556</v>
      </c>
    </row>
    <row r="224" spans="1:23">
      <c r="J224" s="139"/>
      <c r="K224" s="139"/>
      <c r="L224" s="139"/>
      <c r="M224" s="139"/>
      <c r="N224" s="139"/>
      <c r="O224" s="139"/>
      <c r="P224" s="139"/>
      <c r="Q224" s="139"/>
      <c r="R224" s="139"/>
      <c r="S224" s="139"/>
      <c r="T224" s="139"/>
      <c r="U224" s="139"/>
      <c r="V224" s="139"/>
      <c r="W224" s="139"/>
    </row>
    <row r="225" spans="1:16">
      <c r="C225" s="35" t="s">
        <v>189</v>
      </c>
      <c r="F225" s="86" t="s">
        <v>190</v>
      </c>
      <c r="J225" s="33"/>
      <c r="K225" s="33"/>
      <c r="L225" s="33"/>
      <c r="M225" s="33"/>
      <c r="N225" s="33"/>
      <c r="O225" s="33"/>
    </row>
    <row r="226" spans="1:16">
      <c r="A226" s="37">
        <f>A223+1</f>
        <v>187</v>
      </c>
      <c r="B226"/>
      <c r="D226" s="36" t="s">
        <v>191</v>
      </c>
      <c r="I226" s="82" t="s">
        <v>192</v>
      </c>
    </row>
    <row r="227" spans="1:16">
      <c r="A227" s="37">
        <f>A226+1</f>
        <v>188</v>
      </c>
      <c r="D227" s="36" t="s">
        <v>193</v>
      </c>
      <c r="F227" s="140" t="s">
        <v>194</v>
      </c>
      <c r="I227" s="141" t="s">
        <v>195</v>
      </c>
      <c r="O227" s="73"/>
      <c r="P227" s="73"/>
    </row>
    <row r="228" spans="1:16">
      <c r="A228" s="37">
        <f>A227+1</f>
        <v>189</v>
      </c>
      <c r="B228"/>
      <c r="D228" s="36" t="s">
        <v>196</v>
      </c>
      <c r="F228" s="140" t="s">
        <v>197</v>
      </c>
      <c r="I228" s="141" t="s">
        <v>198</v>
      </c>
      <c r="O228" s="73"/>
    </row>
    <row r="229" spans="1:16">
      <c r="A229" s="37">
        <f>A228+1</f>
        <v>190</v>
      </c>
      <c r="D229" s="36" t="s">
        <v>199</v>
      </c>
      <c r="F229" s="140" t="s">
        <v>200</v>
      </c>
      <c r="I229" s="141" t="s">
        <v>201</v>
      </c>
      <c r="O229" s="73"/>
    </row>
    <row r="230" spans="1:16">
      <c r="A230" s="37">
        <f>A229+1</f>
        <v>191</v>
      </c>
      <c r="D230" s="36" t="s">
        <v>202</v>
      </c>
      <c r="F230" s="140" t="s">
        <v>203</v>
      </c>
      <c r="I230" s="82" t="s">
        <v>204</v>
      </c>
      <c r="O230" s="73"/>
    </row>
    <row r="231" spans="1:16">
      <c r="A231" s="37">
        <f>A230+1</f>
        <v>192</v>
      </c>
      <c r="B231"/>
      <c r="D231" s="36" t="s">
        <v>205</v>
      </c>
      <c r="F231" s="140" t="s">
        <v>206</v>
      </c>
      <c r="I231" s="82" t="s">
        <v>207</v>
      </c>
    </row>
  </sheetData>
  <hyperlinks>
    <hyperlink ref="I231" r:id="rId1" xr:uid="{00000000-0004-0000-0100-000000000000}"/>
    <hyperlink ref="I228" r:id="rId2" xr:uid="{00000000-0004-0000-0100-000001000000}"/>
    <hyperlink ref="I229" r:id="rId3" xr:uid="{00000000-0004-0000-0100-000003000000}"/>
    <hyperlink ref="I227" r:id="rId4" xr:uid="{00000000-0004-0000-0100-000002000000}"/>
    <hyperlink ref="I230" r:id="rId5" xr:uid="{A219184E-7112-44E6-B846-843DC270844D}"/>
  </hyperlinks>
  <pageMargins left="0.70866141732283505" right="0.70866141732283505" top="0.74803149606299202" bottom="0.74803149606299202" header="0.31496062992126" footer="0.31496062992126"/>
  <pageSetup paperSize="3" scale="23" orientation="portrait" r:id="rId6"/>
  <headerFooter>
    <oddHeader>&amp;L&amp;"Arial,Bold"California ISO&amp;R&amp;"Arial,Bold"Page &amp;P</oddHeader>
  </headerFooter>
  <rowBreaks count="2" manualBreakCount="2">
    <brk id="66" min="8" max="17" man="1"/>
    <brk id="192" min="8" max="1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theme="4"/>
  </sheetPr>
  <dimension ref="A1:X116"/>
  <sheetViews>
    <sheetView workbookViewId="0">
      <selection activeCell="F1" sqref="F1"/>
    </sheetView>
  </sheetViews>
  <sheetFormatPr defaultColWidth="9.140625" defaultRowHeight="12.75"/>
  <cols>
    <col min="1" max="1" width="4.85546875" style="3" customWidth="1"/>
    <col min="2" max="2" width="2.85546875" style="3" customWidth="1"/>
    <col min="3" max="3" width="2.85546875" style="1" customWidth="1"/>
    <col min="4" max="4" width="2.85546875" style="3" customWidth="1"/>
    <col min="5" max="5" width="35.85546875" style="3" customWidth="1"/>
    <col min="6" max="6" width="10.85546875" style="2" customWidth="1"/>
    <col min="7" max="7" width="2.85546875" style="3" customWidth="1"/>
    <col min="8" max="71" width="10.85546875" style="3" customWidth="1"/>
    <col min="72" max="16384" width="9.140625" style="3"/>
  </cols>
  <sheetData>
    <row r="1" spans="1:24">
      <c r="A1" s="1" t="s">
        <v>208</v>
      </c>
      <c r="B1" s="1"/>
      <c r="E1" s="15" t="s">
        <v>209</v>
      </c>
      <c r="F1" s="1" t="s">
        <v>276</v>
      </c>
    </row>
    <row r="2" spans="1:24">
      <c r="A2" s="1" t="s">
        <v>126</v>
      </c>
      <c r="B2" s="1"/>
    </row>
    <row r="3" spans="1:24" s="5" customFormat="1">
      <c r="A3" s="4"/>
      <c r="E3" s="6"/>
      <c r="F3" s="4" t="s">
        <v>127</v>
      </c>
      <c r="H3" s="5">
        <f>Existing!H3</f>
        <v>2025</v>
      </c>
      <c r="I3" s="5">
        <f>Existing!I3</f>
        <v>2026</v>
      </c>
      <c r="J3" s="5">
        <f>Existing!J3</f>
        <v>2027</v>
      </c>
      <c r="K3" s="5">
        <f>Existing!K3</f>
        <v>2028</v>
      </c>
      <c r="L3" s="5">
        <f>Existing!L3</f>
        <v>2029</v>
      </c>
      <c r="M3" s="5">
        <f>Existing!M3</f>
        <v>2030</v>
      </c>
      <c r="N3" s="5">
        <f>Existing!N3</f>
        <v>2031</v>
      </c>
      <c r="O3" s="5">
        <f>Existing!O3</f>
        <v>2032</v>
      </c>
      <c r="P3" s="5">
        <f>Existing!P3</f>
        <v>2033</v>
      </c>
      <c r="Q3" s="5">
        <f>Existing!Q3</f>
        <v>2034</v>
      </c>
      <c r="R3" s="5">
        <f>Existing!R3</f>
        <v>2035</v>
      </c>
      <c r="S3" s="5">
        <f>Existing!S3</f>
        <v>2036</v>
      </c>
      <c r="T3" s="5">
        <f>Existing!T3</f>
        <v>2037</v>
      </c>
      <c r="U3" s="5">
        <f>Existing!U3</f>
        <v>2038</v>
      </c>
      <c r="V3" s="5">
        <f>Existing!V3</f>
        <v>2039</v>
      </c>
      <c r="W3" s="5">
        <f>Existing!W3</f>
        <v>2040</v>
      </c>
    </row>
    <row r="4" spans="1:24" s="8" customFormat="1">
      <c r="A4" s="7" t="s">
        <v>128</v>
      </c>
      <c r="E4" s="9" t="s">
        <v>129</v>
      </c>
      <c r="H4" s="173">
        <v>0</v>
      </c>
      <c r="I4" s="173">
        <v>1</v>
      </c>
      <c r="J4" s="173">
        <f>I4+1</f>
        <v>2</v>
      </c>
      <c r="K4" s="173">
        <f t="shared" ref="K4:W4" si="0">J4+1</f>
        <v>3</v>
      </c>
      <c r="L4" s="173">
        <f t="shared" si="0"/>
        <v>4</v>
      </c>
      <c r="M4" s="173">
        <f t="shared" si="0"/>
        <v>5</v>
      </c>
      <c r="N4" s="173">
        <f t="shared" si="0"/>
        <v>6</v>
      </c>
      <c r="O4" s="173">
        <f t="shared" si="0"/>
        <v>7</v>
      </c>
      <c r="P4" s="173">
        <f t="shared" si="0"/>
        <v>8</v>
      </c>
      <c r="Q4" s="173">
        <f t="shared" si="0"/>
        <v>9</v>
      </c>
      <c r="R4" s="173">
        <f t="shared" si="0"/>
        <v>10</v>
      </c>
      <c r="S4" s="173">
        <f t="shared" si="0"/>
        <v>11</v>
      </c>
      <c r="T4" s="173">
        <f t="shared" si="0"/>
        <v>12</v>
      </c>
      <c r="U4" s="173">
        <f t="shared" si="0"/>
        <v>13</v>
      </c>
      <c r="V4" s="173">
        <f t="shared" si="0"/>
        <v>14</v>
      </c>
      <c r="W4" s="173">
        <f t="shared" si="0"/>
        <v>15</v>
      </c>
      <c r="X4" s="173"/>
    </row>
    <row r="5" spans="1:24" s="8" customFormat="1">
      <c r="A5" s="4"/>
      <c r="E5" s="9"/>
      <c r="F5" s="10"/>
      <c r="H5" s="173"/>
      <c r="I5" s="173"/>
      <c r="J5" s="173"/>
      <c r="K5" s="173"/>
      <c r="L5" s="173"/>
      <c r="M5" s="173"/>
      <c r="N5" s="173"/>
      <c r="O5" s="173"/>
      <c r="P5" s="173"/>
      <c r="Q5" s="173"/>
      <c r="R5" s="173"/>
      <c r="S5" s="173"/>
      <c r="T5" s="173"/>
      <c r="U5" s="173"/>
      <c r="V5" s="173"/>
      <c r="W5" s="173"/>
    </row>
    <row r="6" spans="1:24" s="8" customFormat="1">
      <c r="A6" s="4"/>
      <c r="C6" s="8" t="s">
        <v>140</v>
      </c>
      <c r="E6" s="9"/>
      <c r="F6" s="11"/>
      <c r="I6" s="173"/>
      <c r="J6" s="173"/>
      <c r="K6" s="173"/>
      <c r="L6" s="173"/>
      <c r="M6" s="173"/>
      <c r="N6" s="173"/>
      <c r="O6" s="173"/>
      <c r="P6" s="173"/>
      <c r="Q6" s="173"/>
      <c r="R6" s="173"/>
      <c r="S6" s="173"/>
      <c r="T6" s="173"/>
      <c r="U6" s="173"/>
      <c r="V6" s="173"/>
      <c r="W6" s="173"/>
    </row>
    <row r="7" spans="1:24" s="8" customFormat="1">
      <c r="A7" s="173">
        <v>1</v>
      </c>
      <c r="D7" s="174" t="s">
        <v>210</v>
      </c>
      <c r="E7" s="12"/>
      <c r="F7" s="185">
        <v>2020</v>
      </c>
      <c r="I7" s="173"/>
      <c r="J7" s="173"/>
      <c r="K7" s="173"/>
      <c r="L7" s="173"/>
      <c r="M7" s="173"/>
      <c r="N7" s="173"/>
      <c r="O7" s="173"/>
      <c r="P7" s="31"/>
      <c r="Q7" s="31"/>
      <c r="R7" s="173"/>
      <c r="S7" s="173"/>
      <c r="T7" s="173"/>
      <c r="U7" s="173"/>
      <c r="V7" s="173"/>
      <c r="W7" s="173"/>
    </row>
    <row r="8" spans="1:24" s="8" customFormat="1">
      <c r="A8" s="173">
        <f>A7+1</f>
        <v>2</v>
      </c>
      <c r="D8" s="174" t="s">
        <v>211</v>
      </c>
      <c r="E8" s="12"/>
      <c r="F8" s="11"/>
      <c r="H8" s="78">
        <v>0</v>
      </c>
      <c r="I8" s="78">
        <v>329.60030231675211</v>
      </c>
      <c r="J8" s="78">
        <v>700.2620458561762</v>
      </c>
      <c r="K8" s="78">
        <v>3101.553664786446</v>
      </c>
      <c r="L8" s="78">
        <v>1117.7829572304599</v>
      </c>
      <c r="M8" s="78">
        <v>1629.6918300384382</v>
      </c>
      <c r="N8" s="78">
        <v>993.3026666666666</v>
      </c>
      <c r="O8" s="78">
        <v>1108.9979162666666</v>
      </c>
      <c r="P8" s="78">
        <v>760.23192079</v>
      </c>
      <c r="Q8" s="78">
        <v>827.23</v>
      </c>
      <c r="R8" s="78">
        <v>280.32</v>
      </c>
      <c r="S8" s="78">
        <v>66.31</v>
      </c>
      <c r="T8" s="78">
        <v>70.709999999999994</v>
      </c>
      <c r="U8" s="78">
        <v>67</v>
      </c>
      <c r="V8" s="78">
        <v>0</v>
      </c>
      <c r="W8" s="78">
        <v>0</v>
      </c>
    </row>
    <row r="9" spans="1:24">
      <c r="A9" s="173"/>
      <c r="F9" s="16"/>
    </row>
    <row r="10" spans="1:24" s="8" customFormat="1">
      <c r="A10" s="173">
        <f>A8+1</f>
        <v>3</v>
      </c>
      <c r="D10" s="174" t="s">
        <v>212</v>
      </c>
      <c r="E10" s="12"/>
      <c r="F10" s="25" t="s">
        <v>213</v>
      </c>
    </row>
    <row r="11" spans="1:24" s="8" customFormat="1">
      <c r="A11" s="173">
        <f>A10+1</f>
        <v>4</v>
      </c>
      <c r="D11" s="174" t="s">
        <v>214</v>
      </c>
      <c r="E11" s="12"/>
      <c r="F11" s="25" t="s">
        <v>215</v>
      </c>
      <c r="I11" s="173"/>
      <c r="J11" s="173"/>
      <c r="K11" s="173"/>
      <c r="L11" s="173"/>
      <c r="M11" s="173"/>
      <c r="N11" s="173"/>
      <c r="O11" s="173"/>
      <c r="P11" s="173"/>
      <c r="Q11" s="173"/>
      <c r="R11" s="173"/>
      <c r="S11" s="173"/>
      <c r="T11" s="173"/>
      <c r="U11" s="173"/>
      <c r="V11" s="173"/>
      <c r="W11" s="173"/>
    </row>
    <row r="12" spans="1:24" s="8" customFormat="1">
      <c r="A12" s="173"/>
      <c r="D12" s="174"/>
      <c r="E12" s="12"/>
      <c r="F12" s="11"/>
      <c r="I12" s="31"/>
      <c r="J12" s="31"/>
      <c r="K12" s="31"/>
      <c r="L12" s="31"/>
      <c r="M12" s="31"/>
      <c r="N12" s="31"/>
      <c r="O12" s="31"/>
      <c r="P12" s="31"/>
      <c r="Q12" s="31"/>
      <c r="R12" s="31"/>
      <c r="S12" s="31"/>
      <c r="T12" s="31"/>
      <c r="U12" s="31"/>
      <c r="V12" s="31"/>
      <c r="W12" s="31"/>
    </row>
    <row r="13" spans="1:24" s="8" customFormat="1">
      <c r="A13" s="173">
        <f>A11+1</f>
        <v>5</v>
      </c>
      <c r="D13" s="174" t="s">
        <v>216</v>
      </c>
      <c r="E13" s="12"/>
      <c r="F13" s="51">
        <v>2.5000000000000001E-2</v>
      </c>
      <c r="G13" s="13"/>
      <c r="H13" s="186">
        <f>$F13</f>
        <v>2.5000000000000001E-2</v>
      </c>
      <c r="I13" s="186">
        <f>$F13</f>
        <v>2.5000000000000001E-2</v>
      </c>
      <c r="J13" s="186">
        <f t="shared" ref="J13:W13" si="1">$F13</f>
        <v>2.5000000000000001E-2</v>
      </c>
      <c r="K13" s="186">
        <f t="shared" si="1"/>
        <v>2.5000000000000001E-2</v>
      </c>
      <c r="L13" s="186">
        <f t="shared" si="1"/>
        <v>2.5000000000000001E-2</v>
      </c>
      <c r="M13" s="186">
        <f t="shared" si="1"/>
        <v>2.5000000000000001E-2</v>
      </c>
      <c r="N13" s="186">
        <f t="shared" si="1"/>
        <v>2.5000000000000001E-2</v>
      </c>
      <c r="O13" s="186">
        <f t="shared" si="1"/>
        <v>2.5000000000000001E-2</v>
      </c>
      <c r="P13" s="186">
        <f t="shared" si="1"/>
        <v>2.5000000000000001E-2</v>
      </c>
      <c r="Q13" s="186">
        <f t="shared" si="1"/>
        <v>2.5000000000000001E-2</v>
      </c>
      <c r="R13" s="186">
        <f t="shared" si="1"/>
        <v>2.5000000000000001E-2</v>
      </c>
      <c r="S13" s="186">
        <f t="shared" si="1"/>
        <v>2.5000000000000001E-2</v>
      </c>
      <c r="T13" s="186">
        <f t="shared" si="1"/>
        <v>2.5000000000000001E-2</v>
      </c>
      <c r="U13" s="186">
        <f t="shared" si="1"/>
        <v>2.5000000000000001E-2</v>
      </c>
      <c r="V13" s="186">
        <f t="shared" si="1"/>
        <v>2.5000000000000001E-2</v>
      </c>
      <c r="W13" s="186">
        <f t="shared" si="1"/>
        <v>2.5000000000000001E-2</v>
      </c>
    </row>
    <row r="14" spans="1:24" s="8" customFormat="1">
      <c r="A14" s="173"/>
      <c r="D14" s="174"/>
      <c r="E14" s="12"/>
      <c r="F14" s="14"/>
      <c r="G14" s="13"/>
      <c r="H14" s="187"/>
      <c r="I14" s="187"/>
      <c r="J14" s="187"/>
      <c r="K14" s="187"/>
      <c r="L14" s="187"/>
      <c r="M14" s="187"/>
      <c r="N14" s="187"/>
      <c r="O14" s="187"/>
      <c r="P14" s="187"/>
      <c r="Q14" s="187"/>
      <c r="R14" s="187"/>
      <c r="S14" s="187"/>
      <c r="T14" s="187"/>
      <c r="U14" s="187"/>
      <c r="V14" s="187"/>
      <c r="W14" s="187"/>
    </row>
    <row r="15" spans="1:24" s="8" customFormat="1">
      <c r="A15" s="173">
        <f>A13+1</f>
        <v>6</v>
      </c>
      <c r="D15" s="174" t="s">
        <v>217</v>
      </c>
      <c r="E15" s="12"/>
      <c r="F15" s="51">
        <v>0.5</v>
      </c>
      <c r="G15" s="13"/>
      <c r="H15" s="188"/>
      <c r="I15" s="186">
        <f t="shared" ref="I15:W16" si="2">$F15</f>
        <v>0.5</v>
      </c>
      <c r="J15" s="186">
        <f t="shared" si="2"/>
        <v>0.5</v>
      </c>
      <c r="K15" s="186">
        <f t="shared" si="2"/>
        <v>0.5</v>
      </c>
      <c r="L15" s="186">
        <f t="shared" si="2"/>
        <v>0.5</v>
      </c>
      <c r="M15" s="186">
        <f t="shared" si="2"/>
        <v>0.5</v>
      </c>
      <c r="N15" s="186">
        <f t="shared" si="2"/>
        <v>0.5</v>
      </c>
      <c r="O15" s="186">
        <f t="shared" si="2"/>
        <v>0.5</v>
      </c>
      <c r="P15" s="186">
        <f t="shared" si="2"/>
        <v>0.5</v>
      </c>
      <c r="Q15" s="186">
        <f t="shared" si="2"/>
        <v>0.5</v>
      </c>
      <c r="R15" s="186">
        <f t="shared" si="2"/>
        <v>0.5</v>
      </c>
      <c r="S15" s="186">
        <f t="shared" si="2"/>
        <v>0.5</v>
      </c>
      <c r="T15" s="186">
        <f t="shared" si="2"/>
        <v>0.5</v>
      </c>
      <c r="U15" s="186">
        <f t="shared" si="2"/>
        <v>0.5</v>
      </c>
      <c r="V15" s="186">
        <f t="shared" si="2"/>
        <v>0.5</v>
      </c>
      <c r="W15" s="186">
        <f t="shared" si="2"/>
        <v>0.5</v>
      </c>
    </row>
    <row r="16" spans="1:24" s="8" customFormat="1">
      <c r="A16" s="173">
        <f>A15+1</f>
        <v>7</v>
      </c>
      <c r="D16" s="174" t="s">
        <v>218</v>
      </c>
      <c r="E16" s="12"/>
      <c r="F16" s="51">
        <v>0.06</v>
      </c>
      <c r="G16" s="13"/>
      <c r="H16" s="188"/>
      <c r="I16" s="186">
        <f t="shared" si="2"/>
        <v>0.06</v>
      </c>
      <c r="J16" s="186">
        <f t="shared" si="2"/>
        <v>0.06</v>
      </c>
      <c r="K16" s="186">
        <f t="shared" si="2"/>
        <v>0.06</v>
      </c>
      <c r="L16" s="186">
        <f t="shared" si="2"/>
        <v>0.06</v>
      </c>
      <c r="M16" s="186">
        <f t="shared" si="2"/>
        <v>0.06</v>
      </c>
      <c r="N16" s="186">
        <f t="shared" si="2"/>
        <v>0.06</v>
      </c>
      <c r="O16" s="186">
        <f t="shared" si="2"/>
        <v>0.06</v>
      </c>
      <c r="P16" s="186">
        <f t="shared" si="2"/>
        <v>0.06</v>
      </c>
      <c r="Q16" s="186">
        <f t="shared" si="2"/>
        <v>0.06</v>
      </c>
      <c r="R16" s="186">
        <f t="shared" si="2"/>
        <v>0.06</v>
      </c>
      <c r="S16" s="186">
        <f t="shared" si="2"/>
        <v>0.06</v>
      </c>
      <c r="T16" s="186">
        <f t="shared" si="2"/>
        <v>0.06</v>
      </c>
      <c r="U16" s="186">
        <f t="shared" si="2"/>
        <v>0.06</v>
      </c>
      <c r="V16" s="186">
        <f t="shared" si="2"/>
        <v>0.06</v>
      </c>
      <c r="W16" s="186">
        <f t="shared" si="2"/>
        <v>0.06</v>
      </c>
    </row>
    <row r="17" spans="1:24" s="8" customFormat="1">
      <c r="A17" s="173"/>
      <c r="D17" s="174"/>
      <c r="E17" s="12"/>
      <c r="F17" s="14"/>
      <c r="G17" s="13"/>
      <c r="H17" s="187"/>
      <c r="I17" s="187"/>
      <c r="J17" s="187"/>
      <c r="K17" s="187"/>
      <c r="L17" s="187"/>
      <c r="M17" s="187"/>
      <c r="N17" s="187"/>
      <c r="O17" s="187"/>
      <c r="P17" s="187"/>
      <c r="Q17" s="187"/>
      <c r="R17" s="187"/>
      <c r="S17" s="187"/>
      <c r="T17" s="187"/>
      <c r="U17" s="187"/>
      <c r="V17" s="187"/>
      <c r="W17" s="187"/>
    </row>
    <row r="18" spans="1:24" s="8" customFormat="1">
      <c r="A18" s="173">
        <f>A16+1</f>
        <v>8</v>
      </c>
      <c r="D18" s="174" t="s">
        <v>219</v>
      </c>
      <c r="E18" s="12"/>
      <c r="F18" s="189"/>
      <c r="G18" s="13"/>
      <c r="H18" s="188"/>
      <c r="I18" s="188">
        <f t="shared" ref="I18:W18" si="3">1-I15</f>
        <v>0.5</v>
      </c>
      <c r="J18" s="188">
        <f t="shared" si="3"/>
        <v>0.5</v>
      </c>
      <c r="K18" s="188">
        <f t="shared" si="3"/>
        <v>0.5</v>
      </c>
      <c r="L18" s="188">
        <f t="shared" si="3"/>
        <v>0.5</v>
      </c>
      <c r="M18" s="188">
        <f t="shared" si="3"/>
        <v>0.5</v>
      </c>
      <c r="N18" s="188">
        <f t="shared" si="3"/>
        <v>0.5</v>
      </c>
      <c r="O18" s="188">
        <f t="shared" si="3"/>
        <v>0.5</v>
      </c>
      <c r="P18" s="188">
        <f t="shared" si="3"/>
        <v>0.5</v>
      </c>
      <c r="Q18" s="188">
        <f t="shared" si="3"/>
        <v>0.5</v>
      </c>
      <c r="R18" s="188">
        <f t="shared" si="3"/>
        <v>0.5</v>
      </c>
      <c r="S18" s="188">
        <f t="shared" si="3"/>
        <v>0.5</v>
      </c>
      <c r="T18" s="188">
        <f t="shared" si="3"/>
        <v>0.5</v>
      </c>
      <c r="U18" s="188">
        <f t="shared" si="3"/>
        <v>0.5</v>
      </c>
      <c r="V18" s="188">
        <f t="shared" si="3"/>
        <v>0.5</v>
      </c>
      <c r="W18" s="188">
        <f t="shared" si="3"/>
        <v>0.5</v>
      </c>
    </row>
    <row r="19" spans="1:24" s="8" customFormat="1">
      <c r="A19" s="173">
        <f>A18+1</f>
        <v>9</v>
      </c>
      <c r="D19" s="174" t="s">
        <v>220</v>
      </c>
      <c r="E19" s="12"/>
      <c r="F19" s="51">
        <v>0.11</v>
      </c>
      <c r="G19" s="13"/>
      <c r="H19" s="188"/>
      <c r="I19" s="186">
        <f t="shared" ref="I19:W19" si="4">$F19</f>
        <v>0.11</v>
      </c>
      <c r="J19" s="186">
        <f t="shared" si="4"/>
        <v>0.11</v>
      </c>
      <c r="K19" s="186">
        <f t="shared" si="4"/>
        <v>0.11</v>
      </c>
      <c r="L19" s="186">
        <f t="shared" si="4"/>
        <v>0.11</v>
      </c>
      <c r="M19" s="186">
        <f t="shared" si="4"/>
        <v>0.11</v>
      </c>
      <c r="N19" s="186">
        <f t="shared" si="4"/>
        <v>0.11</v>
      </c>
      <c r="O19" s="186">
        <f t="shared" si="4"/>
        <v>0.11</v>
      </c>
      <c r="P19" s="186">
        <f t="shared" si="4"/>
        <v>0.11</v>
      </c>
      <c r="Q19" s="186">
        <f t="shared" si="4"/>
        <v>0.11</v>
      </c>
      <c r="R19" s="186">
        <f t="shared" si="4"/>
        <v>0.11</v>
      </c>
      <c r="S19" s="186">
        <f t="shared" si="4"/>
        <v>0.11</v>
      </c>
      <c r="T19" s="186">
        <f t="shared" si="4"/>
        <v>0.11</v>
      </c>
      <c r="U19" s="186">
        <f t="shared" si="4"/>
        <v>0.11</v>
      </c>
      <c r="V19" s="186">
        <f t="shared" si="4"/>
        <v>0.11</v>
      </c>
      <c r="W19" s="186">
        <f t="shared" si="4"/>
        <v>0.11</v>
      </c>
    </row>
    <row r="20" spans="1:24" s="8" customFormat="1">
      <c r="A20" s="173"/>
      <c r="D20" s="174"/>
      <c r="E20" s="12"/>
      <c r="F20" s="189"/>
      <c r="G20" s="13"/>
      <c r="H20" s="13"/>
      <c r="I20" s="13"/>
      <c r="J20" s="13"/>
      <c r="K20" s="13"/>
      <c r="L20" s="13"/>
      <c r="M20" s="13"/>
      <c r="N20" s="13"/>
      <c r="O20" s="13"/>
      <c r="P20" s="13"/>
      <c r="Q20" s="13"/>
      <c r="R20" s="13"/>
      <c r="S20" s="13"/>
      <c r="T20" s="13"/>
      <c r="U20" s="13"/>
      <c r="V20" s="13"/>
      <c r="W20" s="13"/>
    </row>
    <row r="21" spans="1:24" s="8" customFormat="1">
      <c r="A21" s="173">
        <f>A19+1</f>
        <v>10</v>
      </c>
      <c r="D21" s="174" t="s">
        <v>221</v>
      </c>
      <c r="E21" s="12"/>
      <c r="F21" s="189"/>
      <c r="G21" s="13"/>
      <c r="H21" s="188"/>
      <c r="I21" s="188">
        <f>I15*I16+I18*I19</f>
        <v>8.4999999999999992E-2</v>
      </c>
      <c r="J21" s="188">
        <f t="shared" ref="J21:W21" si="5">J15*J16+J18*J19</f>
        <v>8.4999999999999992E-2</v>
      </c>
      <c r="K21" s="188">
        <f t="shared" si="5"/>
        <v>8.4999999999999992E-2</v>
      </c>
      <c r="L21" s="188">
        <f t="shared" si="5"/>
        <v>8.4999999999999992E-2</v>
      </c>
      <c r="M21" s="188">
        <f t="shared" si="5"/>
        <v>8.4999999999999992E-2</v>
      </c>
      <c r="N21" s="188">
        <f t="shared" si="5"/>
        <v>8.4999999999999992E-2</v>
      </c>
      <c r="O21" s="188">
        <f t="shared" si="5"/>
        <v>8.4999999999999992E-2</v>
      </c>
      <c r="P21" s="188">
        <f t="shared" si="5"/>
        <v>8.4999999999999992E-2</v>
      </c>
      <c r="Q21" s="188">
        <f t="shared" si="5"/>
        <v>8.4999999999999992E-2</v>
      </c>
      <c r="R21" s="188">
        <f t="shared" si="5"/>
        <v>8.4999999999999992E-2</v>
      </c>
      <c r="S21" s="188">
        <f t="shared" si="5"/>
        <v>8.4999999999999992E-2</v>
      </c>
      <c r="T21" s="188">
        <f t="shared" si="5"/>
        <v>8.4999999999999992E-2</v>
      </c>
      <c r="U21" s="188">
        <f t="shared" si="5"/>
        <v>8.4999999999999992E-2</v>
      </c>
      <c r="V21" s="188">
        <f t="shared" si="5"/>
        <v>8.4999999999999992E-2</v>
      </c>
      <c r="W21" s="188">
        <f t="shared" si="5"/>
        <v>8.4999999999999992E-2</v>
      </c>
    </row>
    <row r="22" spans="1:24" s="8" customFormat="1">
      <c r="A22" s="173"/>
      <c r="D22" s="174"/>
      <c r="E22" s="12"/>
      <c r="F22" s="189"/>
      <c r="G22" s="13"/>
      <c r="H22" s="187"/>
      <c r="I22" s="187"/>
      <c r="J22" s="187"/>
      <c r="K22" s="187"/>
      <c r="L22" s="187"/>
      <c r="M22" s="187"/>
      <c r="N22" s="187"/>
      <c r="O22" s="187"/>
      <c r="P22" s="187"/>
      <c r="Q22" s="187"/>
      <c r="R22" s="187"/>
      <c r="S22" s="187"/>
      <c r="T22" s="187"/>
      <c r="U22" s="187"/>
      <c r="V22" s="187"/>
      <c r="W22" s="187"/>
    </row>
    <row r="23" spans="1:24" s="8" customFormat="1">
      <c r="A23" s="173">
        <f>A21+1</f>
        <v>11</v>
      </c>
      <c r="D23" s="174" t="s">
        <v>222</v>
      </c>
      <c r="E23" s="12"/>
      <c r="F23" s="189"/>
      <c r="G23" s="13"/>
      <c r="H23" s="190"/>
      <c r="I23" s="190">
        <v>0.05</v>
      </c>
      <c r="J23" s="190">
        <f>MAX(0.1*(1-SUM($I23:I23)),(1-SUM($I23:I23))/(16.5-J4))</f>
        <v>9.5000000000000001E-2</v>
      </c>
      <c r="K23" s="190">
        <f>MAX(0.1*(1-SUM($I23:J23)),(1-SUM($I23:J23))/(16.5-K4))</f>
        <v>8.5500000000000007E-2</v>
      </c>
      <c r="L23" s="190">
        <f>MAX(0.1*(1-SUM($I23:K23)),(1-SUM($I23:K23))/(16.5-L4))</f>
        <v>7.6950000000000005E-2</v>
      </c>
      <c r="M23" s="190">
        <f>MAX(0.1*(1-SUM($I23:L23)),(1-SUM($I23:L23))/(16.5-M4))</f>
        <v>6.9254999999999997E-2</v>
      </c>
      <c r="N23" s="190">
        <f>MAX(0.1*(1-SUM($I23:M23)),(1-SUM($I23:M23))/(16.5-N4))</f>
        <v>6.2329499999999996E-2</v>
      </c>
      <c r="O23" s="190">
        <f>MAX(0.1*(1-SUM($I23:N23)),(1-SUM($I23:N23))/(16.5-O4))</f>
        <v>5.9048999999999997E-2</v>
      </c>
      <c r="P23" s="190">
        <f>MAX(0.1*(1-SUM($I23:O23)),(1-SUM($I23:O23))/(16.5-P4))</f>
        <v>5.9048999999999983E-2</v>
      </c>
      <c r="Q23" s="190">
        <f>MAX(0.1*(1-SUM($I23:P23)),(1-SUM($I23:P23))/(16.5-Q4))</f>
        <v>5.9048999999999997E-2</v>
      </c>
      <c r="R23" s="190">
        <f>MAX(0.1*(1-SUM($I23:Q23)),(1-SUM($I23:Q23))/(16.5-R4))</f>
        <v>5.904899999999999E-2</v>
      </c>
      <c r="S23" s="190">
        <f>MAX(0.1*(1-SUM($I23:R23)),(1-SUM($I23:R23))/(16.5-S4))</f>
        <v>5.904899999999999E-2</v>
      </c>
      <c r="T23" s="190">
        <f>MAX(0.1*(1-SUM($I23:S23)),(1-SUM($I23:S23))/(16.5-T4))</f>
        <v>5.9048999999999983E-2</v>
      </c>
      <c r="U23" s="190">
        <f>MAX(0.1*(1-SUM($I23:T23)),(1-SUM($I23:T23))/(16.5-U4))</f>
        <v>5.904899999999997E-2</v>
      </c>
      <c r="V23" s="190">
        <f>MAX(0.1*(1-SUM($I23:U23)),(1-SUM($I23:U23))/(16.5-V4))</f>
        <v>5.9048999999999949E-2</v>
      </c>
      <c r="W23" s="190">
        <f>MAX(0.1*(1-SUM($I23:V23)),(1-SUM($I23:V23))/(16.5-W4))</f>
        <v>5.9048999999999983E-2</v>
      </c>
      <c r="X23" s="190">
        <f>MAX(0.1*(1-SUM($I23:W23)),(1-SUM($I23:W23))/0.5)/2</f>
        <v>2.9524499999999954E-2</v>
      </c>
    </row>
    <row r="24" spans="1:24" s="8" customFormat="1">
      <c r="A24" s="173">
        <f>A23+1</f>
        <v>12</v>
      </c>
      <c r="D24" s="174" t="s">
        <v>223</v>
      </c>
      <c r="E24" s="12"/>
      <c r="F24" s="25" t="s">
        <v>215</v>
      </c>
      <c r="H24" s="173"/>
      <c r="I24" s="173"/>
      <c r="J24" s="173"/>
      <c r="K24" s="173"/>
      <c r="L24" s="173"/>
      <c r="M24" s="173"/>
      <c r="N24" s="173"/>
      <c r="O24" s="173"/>
      <c r="P24" s="173"/>
      <c r="Q24" s="173"/>
      <c r="R24" s="173"/>
      <c r="S24" s="173"/>
      <c r="T24" s="173"/>
      <c r="U24" s="173"/>
      <c r="V24" s="173"/>
      <c r="W24" s="173"/>
    </row>
    <row r="25" spans="1:24" s="8" customFormat="1">
      <c r="A25" s="173">
        <f>A24+1</f>
        <v>13</v>
      </c>
      <c r="D25" s="174" t="s">
        <v>224</v>
      </c>
      <c r="E25" s="12"/>
      <c r="F25" s="63">
        <v>0.21</v>
      </c>
      <c r="G25" s="13"/>
      <c r="H25" s="191">
        <f t="shared" ref="H25:W25" si="6">$F25</f>
        <v>0.21</v>
      </c>
      <c r="I25" s="191">
        <f t="shared" si="6"/>
        <v>0.21</v>
      </c>
      <c r="J25" s="191">
        <f t="shared" si="6"/>
        <v>0.21</v>
      </c>
      <c r="K25" s="191">
        <f t="shared" si="6"/>
        <v>0.21</v>
      </c>
      <c r="L25" s="191">
        <f t="shared" si="6"/>
        <v>0.21</v>
      </c>
      <c r="M25" s="191">
        <f t="shared" si="6"/>
        <v>0.21</v>
      </c>
      <c r="N25" s="191">
        <f t="shared" si="6"/>
        <v>0.21</v>
      </c>
      <c r="O25" s="191">
        <f t="shared" si="6"/>
        <v>0.21</v>
      </c>
      <c r="P25" s="191">
        <f t="shared" si="6"/>
        <v>0.21</v>
      </c>
      <c r="Q25" s="191">
        <f t="shared" si="6"/>
        <v>0.21</v>
      </c>
      <c r="R25" s="191">
        <f t="shared" si="6"/>
        <v>0.21</v>
      </c>
      <c r="S25" s="191">
        <f t="shared" si="6"/>
        <v>0.21</v>
      </c>
      <c r="T25" s="191">
        <f t="shared" si="6"/>
        <v>0.21</v>
      </c>
      <c r="U25" s="191">
        <f t="shared" si="6"/>
        <v>0.21</v>
      </c>
      <c r="V25" s="191">
        <f t="shared" si="6"/>
        <v>0.21</v>
      </c>
      <c r="W25" s="191">
        <f t="shared" si="6"/>
        <v>0.21</v>
      </c>
    </row>
    <row r="26" spans="1:24" s="8" customFormat="1">
      <c r="A26" s="173"/>
      <c r="D26" s="174"/>
      <c r="E26" s="12"/>
      <c r="F26" s="192"/>
      <c r="G26" s="13"/>
      <c r="H26" s="188"/>
      <c r="I26" s="188"/>
      <c r="J26" s="188"/>
      <c r="K26" s="188"/>
      <c r="L26" s="188"/>
      <c r="M26" s="188"/>
      <c r="N26" s="188"/>
      <c r="O26" s="188"/>
      <c r="P26" s="188"/>
      <c r="Q26" s="188"/>
      <c r="R26" s="188"/>
      <c r="S26" s="188"/>
      <c r="T26" s="188"/>
      <c r="U26" s="188"/>
      <c r="V26" s="188"/>
      <c r="W26" s="188"/>
    </row>
    <row r="27" spans="1:24" s="8" customFormat="1">
      <c r="A27" s="173">
        <f>A25+1</f>
        <v>14</v>
      </c>
      <c r="D27" s="174" t="s">
        <v>225</v>
      </c>
      <c r="E27" s="12"/>
      <c r="F27" s="193">
        <v>2</v>
      </c>
      <c r="G27" s="13"/>
      <c r="H27" s="188"/>
      <c r="I27" s="188"/>
      <c r="J27" s="188"/>
      <c r="K27" s="188"/>
      <c r="L27" s="188"/>
      <c r="M27" s="188"/>
      <c r="N27" s="188"/>
      <c r="O27" s="188"/>
      <c r="P27" s="188"/>
      <c r="Q27" s="188"/>
      <c r="R27" s="188"/>
      <c r="S27" s="188"/>
      <c r="T27" s="188"/>
      <c r="U27" s="188"/>
      <c r="V27" s="188"/>
      <c r="W27" s="188"/>
    </row>
    <row r="28" spans="1:24" s="8" customFormat="1">
      <c r="A28" s="173">
        <f>A27+1</f>
        <v>15</v>
      </c>
      <c r="D28" s="174" t="s">
        <v>226</v>
      </c>
      <c r="E28" s="12"/>
      <c r="F28" s="51" t="s">
        <v>215</v>
      </c>
      <c r="G28" s="13"/>
      <c r="H28" s="188"/>
      <c r="I28" s="188"/>
      <c r="J28" s="188"/>
      <c r="K28" s="188"/>
      <c r="L28" s="188"/>
      <c r="M28" s="188"/>
      <c r="N28" s="188"/>
      <c r="O28" s="188"/>
      <c r="P28" s="188"/>
      <c r="Q28" s="188"/>
      <c r="R28" s="188"/>
      <c r="S28" s="188"/>
      <c r="T28" s="188"/>
      <c r="U28" s="188"/>
      <c r="V28" s="188"/>
      <c r="W28" s="188"/>
    </row>
    <row r="29" spans="1:24" s="8" customFormat="1">
      <c r="A29" s="173">
        <f>A28+1</f>
        <v>16</v>
      </c>
      <c r="D29" s="174" t="s">
        <v>227</v>
      </c>
      <c r="E29" s="12"/>
      <c r="F29" s="63">
        <v>8.8400000000000006E-2</v>
      </c>
      <c r="G29" s="13"/>
      <c r="H29" s="191">
        <f t="shared" ref="H29:W29" si="7">$F29</f>
        <v>8.8400000000000006E-2</v>
      </c>
      <c r="I29" s="191">
        <f t="shared" si="7"/>
        <v>8.8400000000000006E-2</v>
      </c>
      <c r="J29" s="191">
        <f t="shared" si="7"/>
        <v>8.8400000000000006E-2</v>
      </c>
      <c r="K29" s="191">
        <f t="shared" si="7"/>
        <v>8.8400000000000006E-2</v>
      </c>
      <c r="L29" s="191">
        <f t="shared" si="7"/>
        <v>8.8400000000000006E-2</v>
      </c>
      <c r="M29" s="191">
        <f t="shared" si="7"/>
        <v>8.8400000000000006E-2</v>
      </c>
      <c r="N29" s="191">
        <f t="shared" si="7"/>
        <v>8.8400000000000006E-2</v>
      </c>
      <c r="O29" s="191">
        <f t="shared" si="7"/>
        <v>8.8400000000000006E-2</v>
      </c>
      <c r="P29" s="191">
        <f t="shared" si="7"/>
        <v>8.8400000000000006E-2</v>
      </c>
      <c r="Q29" s="191">
        <f t="shared" si="7"/>
        <v>8.8400000000000006E-2</v>
      </c>
      <c r="R29" s="191">
        <f t="shared" si="7"/>
        <v>8.8400000000000006E-2</v>
      </c>
      <c r="S29" s="191">
        <f t="shared" si="7"/>
        <v>8.8400000000000006E-2</v>
      </c>
      <c r="T29" s="191">
        <f t="shared" si="7"/>
        <v>8.8400000000000006E-2</v>
      </c>
      <c r="U29" s="191">
        <f t="shared" si="7"/>
        <v>8.8400000000000006E-2</v>
      </c>
      <c r="V29" s="191">
        <f t="shared" si="7"/>
        <v>8.8400000000000006E-2</v>
      </c>
      <c r="W29" s="191">
        <f t="shared" si="7"/>
        <v>8.8400000000000006E-2</v>
      </c>
    </row>
    <row r="30" spans="1:24" s="8" customFormat="1">
      <c r="A30" s="173"/>
      <c r="D30" s="174"/>
      <c r="E30" s="12"/>
      <c r="F30" s="14"/>
      <c r="G30" s="13"/>
      <c r="H30" s="187"/>
      <c r="I30" s="187"/>
      <c r="J30" s="187"/>
      <c r="K30" s="187"/>
      <c r="L30" s="187"/>
      <c r="M30" s="187"/>
      <c r="N30" s="187"/>
      <c r="O30" s="187"/>
      <c r="P30" s="187"/>
      <c r="Q30" s="187"/>
      <c r="R30" s="187"/>
      <c r="S30" s="187"/>
      <c r="T30" s="187"/>
      <c r="U30" s="187"/>
      <c r="V30" s="187"/>
      <c r="W30" s="187"/>
    </row>
    <row r="31" spans="1:24" s="8" customFormat="1">
      <c r="A31" s="173">
        <f>A29+1</f>
        <v>17</v>
      </c>
      <c r="D31" s="174" t="s">
        <v>228</v>
      </c>
      <c r="E31" s="12"/>
      <c r="F31" s="51">
        <v>0.02</v>
      </c>
      <c r="G31" s="13"/>
      <c r="H31" s="188"/>
      <c r="I31" s="186">
        <f t="shared" ref="I31:W32" si="8">$F31</f>
        <v>0.02</v>
      </c>
      <c r="J31" s="186">
        <f t="shared" si="8"/>
        <v>0.02</v>
      </c>
      <c r="K31" s="186">
        <f t="shared" si="8"/>
        <v>0.02</v>
      </c>
      <c r="L31" s="186">
        <f t="shared" si="8"/>
        <v>0.02</v>
      </c>
      <c r="M31" s="186">
        <f t="shared" si="8"/>
        <v>0.02</v>
      </c>
      <c r="N31" s="186">
        <f t="shared" si="8"/>
        <v>0.02</v>
      </c>
      <c r="O31" s="186">
        <f t="shared" si="8"/>
        <v>0.02</v>
      </c>
      <c r="P31" s="186">
        <f t="shared" si="8"/>
        <v>0.02</v>
      </c>
      <c r="Q31" s="186">
        <f t="shared" si="8"/>
        <v>0.02</v>
      </c>
      <c r="R31" s="186">
        <f t="shared" si="8"/>
        <v>0.02</v>
      </c>
      <c r="S31" s="186">
        <f t="shared" si="8"/>
        <v>0.02</v>
      </c>
      <c r="T31" s="186">
        <f t="shared" si="8"/>
        <v>0.02</v>
      </c>
      <c r="U31" s="186">
        <f t="shared" si="8"/>
        <v>0.02</v>
      </c>
      <c r="V31" s="186">
        <f t="shared" si="8"/>
        <v>0.02</v>
      </c>
      <c r="W31" s="186">
        <f t="shared" si="8"/>
        <v>0.02</v>
      </c>
    </row>
    <row r="32" spans="1:24" s="8" customFormat="1">
      <c r="A32" s="173">
        <f>A31+1</f>
        <v>18</v>
      </c>
      <c r="D32" s="174" t="s">
        <v>142</v>
      </c>
      <c r="E32" s="12"/>
      <c r="F32" s="51">
        <v>0.02</v>
      </c>
      <c r="G32" s="13"/>
      <c r="H32" s="188"/>
      <c r="I32" s="186">
        <f t="shared" si="8"/>
        <v>0.02</v>
      </c>
      <c r="J32" s="186">
        <f t="shared" si="8"/>
        <v>0.02</v>
      </c>
      <c r="K32" s="186">
        <f t="shared" si="8"/>
        <v>0.02</v>
      </c>
      <c r="L32" s="186">
        <f t="shared" si="8"/>
        <v>0.02</v>
      </c>
      <c r="M32" s="186">
        <f t="shared" si="8"/>
        <v>0.02</v>
      </c>
      <c r="N32" s="186">
        <f t="shared" si="8"/>
        <v>0.02</v>
      </c>
      <c r="O32" s="186">
        <f t="shared" si="8"/>
        <v>0.02</v>
      </c>
      <c r="P32" s="186">
        <f t="shared" si="8"/>
        <v>0.02</v>
      </c>
      <c r="Q32" s="186">
        <f t="shared" si="8"/>
        <v>0.02</v>
      </c>
      <c r="R32" s="186">
        <f t="shared" si="8"/>
        <v>0.02</v>
      </c>
      <c r="S32" s="186">
        <f t="shared" si="8"/>
        <v>0.02</v>
      </c>
      <c r="T32" s="186">
        <f t="shared" si="8"/>
        <v>0.02</v>
      </c>
      <c r="U32" s="186">
        <f t="shared" si="8"/>
        <v>0.02</v>
      </c>
      <c r="V32" s="186">
        <f t="shared" si="8"/>
        <v>0.02</v>
      </c>
      <c r="W32" s="186">
        <f t="shared" si="8"/>
        <v>0.02</v>
      </c>
    </row>
    <row r="33" spans="1:23" s="8" customFormat="1">
      <c r="A33" s="173"/>
      <c r="E33" s="9"/>
      <c r="F33" s="13"/>
      <c r="G33" s="13"/>
      <c r="H33" s="13"/>
      <c r="I33" s="187"/>
      <c r="J33" s="187"/>
      <c r="K33" s="187"/>
      <c r="L33" s="187"/>
      <c r="M33" s="187"/>
      <c r="N33" s="187"/>
      <c r="O33" s="187"/>
      <c r="P33" s="187"/>
      <c r="Q33" s="187"/>
      <c r="R33" s="187"/>
      <c r="S33" s="187"/>
      <c r="T33" s="187"/>
      <c r="U33" s="187"/>
      <c r="V33" s="187"/>
      <c r="W33" s="187"/>
    </row>
    <row r="34" spans="1:23" s="8" customFormat="1">
      <c r="A34" s="173"/>
      <c r="C34" s="8" t="s">
        <v>229</v>
      </c>
      <c r="E34" s="9"/>
      <c r="I34" s="31"/>
      <c r="J34" s="31"/>
      <c r="K34" s="31"/>
      <c r="L34" s="31"/>
      <c r="M34" s="31"/>
      <c r="N34" s="31"/>
      <c r="O34" s="31"/>
      <c r="P34" s="31"/>
      <c r="Q34" s="31"/>
      <c r="R34" s="31"/>
      <c r="S34" s="31"/>
      <c r="T34" s="31"/>
      <c r="U34" s="31"/>
      <c r="V34" s="31"/>
      <c r="W34" s="31"/>
    </row>
    <row r="35" spans="1:23" s="8" customFormat="1">
      <c r="A35" s="173">
        <f>A32+1</f>
        <v>19</v>
      </c>
      <c r="C35" s="8" t="s">
        <v>22</v>
      </c>
      <c r="D35" s="174" t="s">
        <v>230</v>
      </c>
      <c r="E35" s="12"/>
      <c r="H35" s="31">
        <v>0</v>
      </c>
      <c r="I35" s="31">
        <f>H39</f>
        <v>0</v>
      </c>
      <c r="J35" s="31">
        <f>I39</f>
        <v>0</v>
      </c>
      <c r="K35" s="31">
        <f t="shared" ref="K35:W35" si="9">J39</f>
        <v>0</v>
      </c>
      <c r="L35" s="31">
        <f t="shared" si="9"/>
        <v>0</v>
      </c>
      <c r="M35" s="31">
        <f t="shared" si="9"/>
        <v>0</v>
      </c>
      <c r="N35" s="31">
        <f t="shared" si="9"/>
        <v>0</v>
      </c>
      <c r="O35" s="31">
        <f t="shared" si="9"/>
        <v>0</v>
      </c>
      <c r="P35" s="31">
        <f t="shared" si="9"/>
        <v>0</v>
      </c>
      <c r="Q35" s="31">
        <f t="shared" si="9"/>
        <v>0</v>
      </c>
      <c r="R35" s="31">
        <f t="shared" si="9"/>
        <v>0</v>
      </c>
      <c r="S35" s="31">
        <f t="shared" si="9"/>
        <v>0</v>
      </c>
      <c r="T35" s="31">
        <f t="shared" si="9"/>
        <v>0</v>
      </c>
      <c r="U35" s="31">
        <f t="shared" si="9"/>
        <v>0</v>
      </c>
      <c r="V35" s="31">
        <f t="shared" si="9"/>
        <v>0</v>
      </c>
      <c r="W35" s="31">
        <f t="shared" si="9"/>
        <v>0</v>
      </c>
    </row>
    <row r="36" spans="1:23" s="8" customFormat="1">
      <c r="A36" s="173">
        <f>A35+1</f>
        <v>20</v>
      </c>
      <c r="D36" s="174" t="s">
        <v>231</v>
      </c>
      <c r="E36" s="12"/>
      <c r="H36" s="31">
        <f t="shared" ref="H36:W36" si="10">H8</f>
        <v>0</v>
      </c>
      <c r="I36" s="31">
        <f t="shared" si="10"/>
        <v>329.60030231675211</v>
      </c>
      <c r="J36" s="31">
        <f t="shared" si="10"/>
        <v>700.2620458561762</v>
      </c>
      <c r="K36" s="31">
        <f t="shared" si="10"/>
        <v>3101.553664786446</v>
      </c>
      <c r="L36" s="31">
        <f t="shared" si="10"/>
        <v>1117.7829572304599</v>
      </c>
      <c r="M36" s="31">
        <f t="shared" si="10"/>
        <v>1629.6918300384382</v>
      </c>
      <c r="N36" s="31">
        <f t="shared" si="10"/>
        <v>993.3026666666666</v>
      </c>
      <c r="O36" s="31">
        <f t="shared" si="10"/>
        <v>1108.9979162666666</v>
      </c>
      <c r="P36" s="31">
        <f t="shared" si="10"/>
        <v>760.23192079</v>
      </c>
      <c r="Q36" s="31">
        <f t="shared" si="10"/>
        <v>827.23</v>
      </c>
      <c r="R36" s="31">
        <f t="shared" si="10"/>
        <v>280.32</v>
      </c>
      <c r="S36" s="31">
        <f t="shared" si="10"/>
        <v>66.31</v>
      </c>
      <c r="T36" s="31">
        <f t="shared" si="10"/>
        <v>70.709999999999994</v>
      </c>
      <c r="U36" s="31">
        <f t="shared" si="10"/>
        <v>67</v>
      </c>
      <c r="V36" s="31">
        <f t="shared" si="10"/>
        <v>0</v>
      </c>
      <c r="W36" s="31">
        <f t="shared" si="10"/>
        <v>0</v>
      </c>
    </row>
    <row r="37" spans="1:23" s="8" customFormat="1">
      <c r="A37" s="173">
        <f>A36+1</f>
        <v>21</v>
      </c>
      <c r="D37" s="174" t="str">
        <f>IF(F11="Y","N/A (CWIP in Rate Base)", IF(F10="IDC","Interest During Construction","AFUDC"))</f>
        <v>N/A (CWIP in Rate Base)</v>
      </c>
      <c r="E37" s="12"/>
      <c r="H37" s="31">
        <f>($F11="N")*((H3&lt;$F7)*(H16*($F10="IDC")+H21*($F10="AFUDC"))*(H35+0.5*H36)+(H3&gt;=$F7)*0.5*H35*(H16*($F10="IDC")+H21*($F10="AFUDC"))/(1+0.5*(H16*($F10="IDC")+H21*($F10="AFUDC"))))</f>
        <v>0</v>
      </c>
      <c r="I37" s="31">
        <f>($F11="N")*((I3&lt;$F7)*(I16*($F10="IDC")+I21*($F10="AFUDC"))*(I35+0.5*I36)+(I3&gt;=$F7)*0.5*I35*(I16*($F10="IDC")+I21*($F10="AFUDC"))/(1+0.5*(I16*($F10="IDC")+I21*($F10="AFUDC"))))</f>
        <v>0</v>
      </c>
      <c r="J37" s="31">
        <f>($F11="N")*((J3&lt;$F7)*(J16*($F10="IDC")+J21*($F10="AFUDC"))*(J35+0.5*J36)+(J3&gt;=$F7)*0.5*J35*(J16*($F10="IDC")+J21*($F10="AFUDC"))/(1+0.5*(J16*($F10="IDC")+J21*($F10="AFUDC"))))</f>
        <v>0</v>
      </c>
      <c r="K37" s="31">
        <f t="shared" ref="K37:W37" si="11">($F11="N")*((K3&lt;$F7)*(K16*($F10="IDC")+K21*($F10="AFUDC"))*(K35+0.5*K36)+(K3&gt;=$F7)*0.5*K35*(K16*($F10="IDC")+K21*($F10="AFUDC"))/(1+0.5*(K16*($F10="IDC")+K21*($F10="AFUDC"))))</f>
        <v>0</v>
      </c>
      <c r="L37" s="31">
        <f t="shared" si="11"/>
        <v>0</v>
      </c>
      <c r="M37" s="31">
        <f t="shared" si="11"/>
        <v>0</v>
      </c>
      <c r="N37" s="31">
        <f t="shared" si="11"/>
        <v>0</v>
      </c>
      <c r="O37" s="31">
        <f t="shared" si="11"/>
        <v>0</v>
      </c>
      <c r="P37" s="31">
        <f t="shared" si="11"/>
        <v>0</v>
      </c>
      <c r="Q37" s="31">
        <f t="shared" si="11"/>
        <v>0</v>
      </c>
      <c r="R37" s="31">
        <f t="shared" si="11"/>
        <v>0</v>
      </c>
      <c r="S37" s="31">
        <f t="shared" si="11"/>
        <v>0</v>
      </c>
      <c r="T37" s="31">
        <f t="shared" si="11"/>
        <v>0</v>
      </c>
      <c r="U37" s="31">
        <f t="shared" si="11"/>
        <v>0</v>
      </c>
      <c r="V37" s="31">
        <f t="shared" si="11"/>
        <v>0</v>
      </c>
      <c r="W37" s="31">
        <f t="shared" si="11"/>
        <v>0</v>
      </c>
    </row>
    <row r="38" spans="1:23" s="8" customFormat="1">
      <c r="A38" s="173">
        <f>A37+1</f>
        <v>22</v>
      </c>
      <c r="D38" s="174" t="s">
        <v>232</v>
      </c>
      <c r="E38" s="12"/>
      <c r="H38" s="31">
        <f>IF(H3&gt;=$F7,-SUM(H35:H37),0)</f>
        <v>0</v>
      </c>
      <c r="I38" s="31">
        <f>IF(I3&gt;=$F7,-SUM(I35:I37),0)</f>
        <v>-329.60030231675211</v>
      </c>
      <c r="J38" s="31">
        <f t="shared" ref="J38:W38" si="12">IF(J3&gt;=$F7,-SUM(J35:J37),0)</f>
        <v>-700.2620458561762</v>
      </c>
      <c r="K38" s="31">
        <f t="shared" si="12"/>
        <v>-3101.553664786446</v>
      </c>
      <c r="L38" s="31">
        <f t="shared" si="12"/>
        <v>-1117.7829572304599</v>
      </c>
      <c r="M38" s="31">
        <f t="shared" si="12"/>
        <v>-1629.6918300384382</v>
      </c>
      <c r="N38" s="31">
        <f t="shared" si="12"/>
        <v>-993.3026666666666</v>
      </c>
      <c r="O38" s="31">
        <f t="shared" si="12"/>
        <v>-1108.9979162666666</v>
      </c>
      <c r="P38" s="31">
        <f t="shared" si="12"/>
        <v>-760.23192079</v>
      </c>
      <c r="Q38" s="31">
        <f t="shared" si="12"/>
        <v>-827.23</v>
      </c>
      <c r="R38" s="31">
        <f t="shared" si="12"/>
        <v>-280.32</v>
      </c>
      <c r="S38" s="31">
        <f t="shared" si="12"/>
        <v>-66.31</v>
      </c>
      <c r="T38" s="31">
        <f t="shared" si="12"/>
        <v>-70.709999999999994</v>
      </c>
      <c r="U38" s="31">
        <f t="shared" si="12"/>
        <v>-67</v>
      </c>
      <c r="V38" s="31">
        <f t="shared" si="12"/>
        <v>0</v>
      </c>
      <c r="W38" s="31">
        <f t="shared" si="12"/>
        <v>0</v>
      </c>
    </row>
    <row r="39" spans="1:23" s="8" customFormat="1">
      <c r="A39" s="173">
        <f>A38+1</f>
        <v>23</v>
      </c>
      <c r="D39" s="174" t="s">
        <v>233</v>
      </c>
      <c r="E39" s="12"/>
      <c r="H39" s="175">
        <f>SUM(H35:H38)</f>
        <v>0</v>
      </c>
      <c r="I39" s="175">
        <f>SUM(I35:I38)</f>
        <v>0</v>
      </c>
      <c r="J39" s="175">
        <f>SUM(J35:J38)</f>
        <v>0</v>
      </c>
      <c r="K39" s="175">
        <f t="shared" ref="K39:W39" si="13">SUM(K35:K38)</f>
        <v>0</v>
      </c>
      <c r="L39" s="175">
        <f t="shared" si="13"/>
        <v>0</v>
      </c>
      <c r="M39" s="175">
        <f t="shared" si="13"/>
        <v>0</v>
      </c>
      <c r="N39" s="175">
        <f t="shared" si="13"/>
        <v>0</v>
      </c>
      <c r="O39" s="175">
        <f t="shared" si="13"/>
        <v>0</v>
      </c>
      <c r="P39" s="175">
        <f t="shared" si="13"/>
        <v>0</v>
      </c>
      <c r="Q39" s="175">
        <f t="shared" si="13"/>
        <v>0</v>
      </c>
      <c r="R39" s="175">
        <f t="shared" si="13"/>
        <v>0</v>
      </c>
      <c r="S39" s="175">
        <f t="shared" si="13"/>
        <v>0</v>
      </c>
      <c r="T39" s="175">
        <f t="shared" si="13"/>
        <v>0</v>
      </c>
      <c r="U39" s="175">
        <f t="shared" si="13"/>
        <v>0</v>
      </c>
      <c r="V39" s="175">
        <f t="shared" si="13"/>
        <v>0</v>
      </c>
      <c r="W39" s="175">
        <f t="shared" si="13"/>
        <v>0</v>
      </c>
    </row>
    <row r="40" spans="1:23" s="8" customFormat="1">
      <c r="A40" s="173">
        <f>A39+1</f>
        <v>24</v>
      </c>
      <c r="D40" s="174" t="s">
        <v>234</v>
      </c>
      <c r="E40" s="12"/>
      <c r="H40" s="175">
        <f>(H35+H39)/2</f>
        <v>0</v>
      </c>
      <c r="I40" s="175">
        <f>(I35+I39)/2</f>
        <v>0</v>
      </c>
      <c r="J40" s="175">
        <f>(J35+J39)/2</f>
        <v>0</v>
      </c>
      <c r="K40" s="175">
        <f t="shared" ref="K40:W40" si="14">(K35+K39)/2</f>
        <v>0</v>
      </c>
      <c r="L40" s="175">
        <f t="shared" si="14"/>
        <v>0</v>
      </c>
      <c r="M40" s="175">
        <f t="shared" si="14"/>
        <v>0</v>
      </c>
      <c r="N40" s="175">
        <f t="shared" si="14"/>
        <v>0</v>
      </c>
      <c r="O40" s="175">
        <f t="shared" si="14"/>
        <v>0</v>
      </c>
      <c r="P40" s="175">
        <f t="shared" si="14"/>
        <v>0</v>
      </c>
      <c r="Q40" s="175">
        <f t="shared" si="14"/>
        <v>0</v>
      </c>
      <c r="R40" s="175">
        <f t="shared" si="14"/>
        <v>0</v>
      </c>
      <c r="S40" s="175">
        <f t="shared" si="14"/>
        <v>0</v>
      </c>
      <c r="T40" s="175">
        <f t="shared" si="14"/>
        <v>0</v>
      </c>
      <c r="U40" s="175">
        <f t="shared" si="14"/>
        <v>0</v>
      </c>
      <c r="V40" s="175">
        <f t="shared" si="14"/>
        <v>0</v>
      </c>
      <c r="W40" s="175">
        <f t="shared" si="14"/>
        <v>0</v>
      </c>
    </row>
    <row r="41" spans="1:23" s="8" customFormat="1">
      <c r="A41" s="173"/>
      <c r="D41" s="174"/>
      <c r="E41" s="12"/>
      <c r="H41" s="31"/>
      <c r="I41" s="31"/>
      <c r="J41" s="194"/>
      <c r="K41" s="31"/>
      <c r="L41" s="31"/>
      <c r="M41" s="31"/>
      <c r="N41" s="31"/>
      <c r="O41" s="31"/>
      <c r="P41" s="31"/>
      <c r="Q41" s="31"/>
      <c r="R41" s="31"/>
      <c r="S41" s="31"/>
      <c r="T41" s="31"/>
      <c r="U41" s="31"/>
      <c r="V41" s="31"/>
      <c r="W41" s="31"/>
    </row>
    <row r="42" spans="1:23" s="8" customFormat="1">
      <c r="A42" s="173"/>
      <c r="C42" s="8" t="s">
        <v>153</v>
      </c>
      <c r="D42" s="174"/>
      <c r="E42" s="12"/>
      <c r="H42" s="31"/>
      <c r="I42" s="31"/>
      <c r="J42" s="31"/>
      <c r="K42" s="31"/>
      <c r="L42" s="31"/>
      <c r="M42" s="31"/>
      <c r="N42" s="31"/>
      <c r="O42" s="31"/>
      <c r="P42" s="31"/>
      <c r="Q42" s="31"/>
      <c r="R42" s="31"/>
      <c r="S42" s="31"/>
      <c r="T42" s="31"/>
      <c r="U42" s="31"/>
      <c r="V42" s="31"/>
      <c r="W42" s="31"/>
    </row>
    <row r="43" spans="1:23" s="8" customFormat="1">
      <c r="A43" s="173">
        <f>A40+1</f>
        <v>25</v>
      </c>
      <c r="D43" s="174" t="s">
        <v>230</v>
      </c>
      <c r="E43" s="12"/>
      <c r="H43" s="31">
        <v>0</v>
      </c>
      <c r="I43" s="31">
        <f>H46</f>
        <v>0</v>
      </c>
      <c r="J43" s="31">
        <f>I46</f>
        <v>329.60030231675211</v>
      </c>
      <c r="K43" s="31">
        <f t="shared" ref="K43:W43" si="15">J46</f>
        <v>1029.8623481729283</v>
      </c>
      <c r="L43" s="31">
        <f t="shared" si="15"/>
        <v>4131.4160129593747</v>
      </c>
      <c r="M43" s="31">
        <f t="shared" si="15"/>
        <v>5249.1989701898347</v>
      </c>
      <c r="N43" s="31">
        <f t="shared" si="15"/>
        <v>6878.8908002282733</v>
      </c>
      <c r="O43" s="31">
        <f t="shared" si="15"/>
        <v>7872.1934668949398</v>
      </c>
      <c r="P43" s="31">
        <f t="shared" si="15"/>
        <v>8981.1913831616057</v>
      </c>
      <c r="Q43" s="31">
        <f t="shared" si="15"/>
        <v>9741.4233039516057</v>
      </c>
      <c r="R43" s="31">
        <f t="shared" si="15"/>
        <v>10568.653303951605</v>
      </c>
      <c r="S43" s="31">
        <f>R46</f>
        <v>10848.973303951605</v>
      </c>
      <c r="T43" s="31">
        <f t="shared" si="15"/>
        <v>10915.283303951604</v>
      </c>
      <c r="U43" s="31">
        <f t="shared" si="15"/>
        <v>10985.993303951604</v>
      </c>
      <c r="V43" s="31">
        <f t="shared" si="15"/>
        <v>11052.993303951604</v>
      </c>
      <c r="W43" s="31">
        <f t="shared" si="15"/>
        <v>11052.993303951604</v>
      </c>
    </row>
    <row r="44" spans="1:23" s="8" customFormat="1">
      <c r="A44" s="173">
        <f>A43+1</f>
        <v>26</v>
      </c>
      <c r="D44" s="174" t="s">
        <v>232</v>
      </c>
      <c r="E44" s="12"/>
      <c r="H44" s="31">
        <f>-H38</f>
        <v>0</v>
      </c>
      <c r="I44" s="31">
        <f>-I38</f>
        <v>329.60030231675211</v>
      </c>
      <c r="J44" s="31">
        <f t="shared" ref="J44:W44" si="16">-J38</f>
        <v>700.2620458561762</v>
      </c>
      <c r="K44" s="31">
        <f t="shared" si="16"/>
        <v>3101.553664786446</v>
      </c>
      <c r="L44" s="31">
        <f t="shared" si="16"/>
        <v>1117.7829572304599</v>
      </c>
      <c r="M44" s="31">
        <f t="shared" si="16"/>
        <v>1629.6918300384382</v>
      </c>
      <c r="N44" s="31">
        <f t="shared" si="16"/>
        <v>993.3026666666666</v>
      </c>
      <c r="O44" s="31">
        <f t="shared" si="16"/>
        <v>1108.9979162666666</v>
      </c>
      <c r="P44" s="31">
        <f t="shared" si="16"/>
        <v>760.23192079</v>
      </c>
      <c r="Q44" s="31">
        <f t="shared" si="16"/>
        <v>827.23</v>
      </c>
      <c r="R44" s="31">
        <f t="shared" si="16"/>
        <v>280.32</v>
      </c>
      <c r="S44" s="31">
        <f t="shared" si="16"/>
        <v>66.31</v>
      </c>
      <c r="T44" s="31">
        <f t="shared" si="16"/>
        <v>70.709999999999994</v>
      </c>
      <c r="U44" s="31">
        <f t="shared" si="16"/>
        <v>67</v>
      </c>
      <c r="V44" s="31">
        <f t="shared" si="16"/>
        <v>0</v>
      </c>
      <c r="W44" s="31">
        <f t="shared" si="16"/>
        <v>0</v>
      </c>
    </row>
    <row r="45" spans="1:23" s="8" customFormat="1">
      <c r="A45" s="173">
        <f>A44+1</f>
        <v>27</v>
      </c>
      <c r="D45" s="174" t="s">
        <v>235</v>
      </c>
      <c r="E45" s="12"/>
      <c r="H45" s="31">
        <f>IF((H43+H44)&gt;(H50+H51),0,-(H43+H44))</f>
        <v>0</v>
      </c>
      <c r="I45" s="31">
        <f>IF((I43+I44)&gt;(I50+I51),0,-(I43+I44))</f>
        <v>0</v>
      </c>
      <c r="J45" s="31">
        <f>IF((J43+J44)&gt;(J50+J51),0,-(J43+J44))</f>
        <v>0</v>
      </c>
      <c r="K45" s="31">
        <f>IF((K43+K44)&gt;(K50+K51),0,-(K43+K44))</f>
        <v>0</v>
      </c>
      <c r="L45" s="31">
        <f>IF((L43+L44)&gt;(L50+L51),0,-(L43+L44))</f>
        <v>0</v>
      </c>
      <c r="M45" s="31">
        <f t="shared" ref="M45:W45" si="17">IF((M43+M44)&gt;(M50+M51),0,-(M43+M44))</f>
        <v>0</v>
      </c>
      <c r="N45" s="31">
        <f t="shared" si="17"/>
        <v>0</v>
      </c>
      <c r="O45" s="31">
        <f t="shared" si="17"/>
        <v>0</v>
      </c>
      <c r="P45" s="31">
        <f t="shared" si="17"/>
        <v>0</v>
      </c>
      <c r="Q45" s="31">
        <f t="shared" si="17"/>
        <v>0</v>
      </c>
      <c r="R45" s="31">
        <f t="shared" si="17"/>
        <v>0</v>
      </c>
      <c r="S45" s="31">
        <f t="shared" si="17"/>
        <v>0</v>
      </c>
      <c r="T45" s="31">
        <f t="shared" si="17"/>
        <v>0</v>
      </c>
      <c r="U45" s="31">
        <f t="shared" si="17"/>
        <v>0</v>
      </c>
      <c r="V45" s="31">
        <f t="shared" si="17"/>
        <v>0</v>
      </c>
      <c r="W45" s="31">
        <f t="shared" si="17"/>
        <v>0</v>
      </c>
    </row>
    <row r="46" spans="1:23" s="8" customFormat="1">
      <c r="A46" s="173">
        <f>A45+1</f>
        <v>28</v>
      </c>
      <c r="D46" s="174" t="s">
        <v>233</v>
      </c>
      <c r="E46" s="12"/>
      <c r="H46" s="175">
        <f>SUM(H43:H45)</f>
        <v>0</v>
      </c>
      <c r="I46" s="175">
        <f>SUM(I43:I45)</f>
        <v>329.60030231675211</v>
      </c>
      <c r="J46" s="175">
        <f>SUM(J43:J45)</f>
        <v>1029.8623481729283</v>
      </c>
      <c r="K46" s="175">
        <f t="shared" ref="K46:W46" si="18">SUM(K43:K45)</f>
        <v>4131.4160129593747</v>
      </c>
      <c r="L46" s="175">
        <f t="shared" si="18"/>
        <v>5249.1989701898347</v>
      </c>
      <c r="M46" s="175">
        <f t="shared" si="18"/>
        <v>6878.8908002282733</v>
      </c>
      <c r="N46" s="175">
        <f t="shared" si="18"/>
        <v>7872.1934668949398</v>
      </c>
      <c r="O46" s="175">
        <f t="shared" si="18"/>
        <v>8981.1913831616057</v>
      </c>
      <c r="P46" s="175">
        <f t="shared" si="18"/>
        <v>9741.4233039516057</v>
      </c>
      <c r="Q46" s="175">
        <f t="shared" si="18"/>
        <v>10568.653303951605</v>
      </c>
      <c r="R46" s="175">
        <f t="shared" si="18"/>
        <v>10848.973303951605</v>
      </c>
      <c r="S46" s="175">
        <f t="shared" si="18"/>
        <v>10915.283303951604</v>
      </c>
      <c r="T46" s="175">
        <f t="shared" si="18"/>
        <v>10985.993303951604</v>
      </c>
      <c r="U46" s="175">
        <f t="shared" si="18"/>
        <v>11052.993303951604</v>
      </c>
      <c r="V46" s="175">
        <f t="shared" si="18"/>
        <v>11052.993303951604</v>
      </c>
      <c r="W46" s="175">
        <f t="shared" si="18"/>
        <v>11052.993303951604</v>
      </c>
    </row>
    <row r="47" spans="1:23" s="8" customFormat="1">
      <c r="A47" s="173">
        <f>A46+1</f>
        <v>29</v>
      </c>
      <c r="D47" s="174" t="s">
        <v>234</v>
      </c>
      <c r="E47" s="12"/>
      <c r="H47" s="175">
        <f>(H43+H46)/2</f>
        <v>0</v>
      </c>
      <c r="I47" s="175">
        <f>(I43+I46)/2</f>
        <v>164.80015115837605</v>
      </c>
      <c r="J47" s="175">
        <f>(J43+J46)/2</f>
        <v>679.73132524484015</v>
      </c>
      <c r="K47" s="175">
        <f t="shared" ref="K47:W47" si="19">(K43+K46)/2</f>
        <v>2580.6391805661515</v>
      </c>
      <c r="L47" s="175">
        <f t="shared" si="19"/>
        <v>4690.3074915746047</v>
      </c>
      <c r="M47" s="175">
        <f t="shared" si="19"/>
        <v>6064.044885209054</v>
      </c>
      <c r="N47" s="175">
        <f t="shared" si="19"/>
        <v>7375.5421335616065</v>
      </c>
      <c r="O47" s="175">
        <f t="shared" si="19"/>
        <v>8426.6924250282718</v>
      </c>
      <c r="P47" s="175">
        <f t="shared" si="19"/>
        <v>9361.3073435566057</v>
      </c>
      <c r="Q47" s="175">
        <f t="shared" si="19"/>
        <v>10155.038303951605</v>
      </c>
      <c r="R47" s="175">
        <f t="shared" si="19"/>
        <v>10708.813303951605</v>
      </c>
      <c r="S47" s="175">
        <f t="shared" si="19"/>
        <v>10882.128303951606</v>
      </c>
      <c r="T47" s="175">
        <f t="shared" si="19"/>
        <v>10950.638303951604</v>
      </c>
      <c r="U47" s="175">
        <f t="shared" si="19"/>
        <v>11019.493303951604</v>
      </c>
      <c r="V47" s="175">
        <f t="shared" si="19"/>
        <v>11052.993303951604</v>
      </c>
      <c r="W47" s="175">
        <f t="shared" si="19"/>
        <v>11052.993303951604</v>
      </c>
    </row>
    <row r="48" spans="1:23" s="8" customFormat="1">
      <c r="A48" s="173"/>
      <c r="D48" s="174"/>
      <c r="E48" s="12"/>
      <c r="H48" s="31"/>
      <c r="I48" s="31"/>
      <c r="J48" s="31"/>
      <c r="K48" s="31"/>
      <c r="L48" s="31"/>
      <c r="M48" s="31"/>
      <c r="N48" s="31"/>
      <c r="O48" s="31"/>
      <c r="P48" s="31"/>
      <c r="Q48" s="31"/>
      <c r="R48" s="31"/>
      <c r="S48" s="31"/>
      <c r="T48" s="31"/>
      <c r="U48" s="31"/>
      <c r="V48" s="31"/>
      <c r="W48" s="31"/>
    </row>
    <row r="49" spans="1:23" s="8" customFormat="1">
      <c r="A49" s="173"/>
      <c r="C49" s="8" t="s">
        <v>236</v>
      </c>
      <c r="D49" s="174"/>
      <c r="E49" s="12"/>
      <c r="H49" s="31"/>
      <c r="I49" s="31"/>
      <c r="J49" s="31"/>
      <c r="K49" s="31"/>
      <c r="L49" s="31"/>
      <c r="M49" s="31"/>
      <c r="N49" s="31"/>
      <c r="O49" s="31"/>
      <c r="P49" s="31"/>
      <c r="Q49" s="31"/>
      <c r="R49" s="31"/>
      <c r="S49" s="31"/>
      <c r="T49" s="31"/>
      <c r="U49" s="31"/>
      <c r="V49" s="31"/>
      <c r="W49" s="31"/>
    </row>
    <row r="50" spans="1:23" s="8" customFormat="1">
      <c r="A50" s="173">
        <f>A47+1</f>
        <v>30</v>
      </c>
      <c r="D50" s="174" t="s">
        <v>230</v>
      </c>
      <c r="E50" s="12"/>
      <c r="H50" s="31">
        <v>0</v>
      </c>
      <c r="I50" s="31">
        <f>H53</f>
        <v>0</v>
      </c>
      <c r="J50" s="31">
        <f>I53</f>
        <v>4.1200037789594015</v>
      </c>
      <c r="K50" s="31">
        <f t="shared" ref="K50:W50" si="20">J53</f>
        <v>21.113286910080408</v>
      </c>
      <c r="L50" s="31">
        <f t="shared" si="20"/>
        <v>85.629266424234189</v>
      </c>
      <c r="M50" s="31">
        <f t="shared" si="20"/>
        <v>202.88695371359933</v>
      </c>
      <c r="N50" s="31">
        <f t="shared" si="20"/>
        <v>354.48807584382564</v>
      </c>
      <c r="O50" s="31">
        <f t="shared" si="20"/>
        <v>538.87662918286583</v>
      </c>
      <c r="P50" s="31">
        <f t="shared" si="20"/>
        <v>749.54393980857265</v>
      </c>
      <c r="Q50" s="31">
        <f t="shared" si="20"/>
        <v>983.57662339748777</v>
      </c>
      <c r="R50" s="31">
        <f t="shared" si="20"/>
        <v>1237.4525809962779</v>
      </c>
      <c r="S50" s="31">
        <f>R53</f>
        <v>1505.1729135950682</v>
      </c>
      <c r="T50" s="31">
        <f t="shared" si="20"/>
        <v>1777.2261211938583</v>
      </c>
      <c r="U50" s="31">
        <f t="shared" si="20"/>
        <v>2050.9920787926485</v>
      </c>
      <c r="V50" s="31">
        <f t="shared" si="20"/>
        <v>2326.4794113914386</v>
      </c>
      <c r="W50" s="31">
        <f t="shared" si="20"/>
        <v>2602.8042439902288</v>
      </c>
    </row>
    <row r="51" spans="1:23" s="8" customFormat="1">
      <c r="A51" s="173">
        <f>A50+1</f>
        <v>31</v>
      </c>
      <c r="D51" s="174" t="s">
        <v>237</v>
      </c>
      <c r="E51" s="12"/>
      <c r="H51" s="31">
        <f>MAX(H13*(H43+0.5*H44),0)</f>
        <v>0</v>
      </c>
      <c r="I51" s="31">
        <f>MAX(I13*(I43+0.5*I44),0)</f>
        <v>4.1200037789594015</v>
      </c>
      <c r="J51" s="31">
        <f t="shared" ref="J51:W51" si="21">MIN(J13*(J43+0.5*J44),J43+J44-I53)</f>
        <v>16.993283131121007</v>
      </c>
      <c r="K51" s="31">
        <f t="shared" si="21"/>
        <v>64.515979514153784</v>
      </c>
      <c r="L51" s="31">
        <f t="shared" si="21"/>
        <v>117.25768728936512</v>
      </c>
      <c r="M51" s="31">
        <f t="shared" si="21"/>
        <v>151.60112213022634</v>
      </c>
      <c r="N51" s="31">
        <f t="shared" si="21"/>
        <v>184.38855333904019</v>
      </c>
      <c r="O51" s="31">
        <f t="shared" si="21"/>
        <v>210.66731062570685</v>
      </c>
      <c r="P51" s="31">
        <f t="shared" si="21"/>
        <v>234.03268358891515</v>
      </c>
      <c r="Q51" s="31">
        <f t="shared" si="21"/>
        <v>253.87595759879014</v>
      </c>
      <c r="R51" s="31">
        <f t="shared" si="21"/>
        <v>267.72033259879015</v>
      </c>
      <c r="S51" s="31">
        <f>MIN(S13*(S43+0.5*S44),S43+S44-R53)</f>
        <v>272.05320759879015</v>
      </c>
      <c r="T51" s="31">
        <f t="shared" si="21"/>
        <v>273.76595759879012</v>
      </c>
      <c r="U51" s="31">
        <f t="shared" si="21"/>
        <v>275.48733259879009</v>
      </c>
      <c r="V51" s="31">
        <f t="shared" si="21"/>
        <v>276.32483259879012</v>
      </c>
      <c r="W51" s="31">
        <f t="shared" si="21"/>
        <v>276.32483259879012</v>
      </c>
    </row>
    <row r="52" spans="1:23" s="8" customFormat="1">
      <c r="A52" s="173">
        <f>A51+1</f>
        <v>32</v>
      </c>
      <c r="D52" s="174" t="s">
        <v>235</v>
      </c>
      <c r="E52" s="12"/>
      <c r="H52" s="31">
        <f>H45</f>
        <v>0</v>
      </c>
      <c r="I52" s="31">
        <f>I45</f>
        <v>0</v>
      </c>
      <c r="J52" s="31">
        <f t="shared" ref="J52:W52" si="22">J45</f>
        <v>0</v>
      </c>
      <c r="K52" s="31">
        <f t="shared" si="22"/>
        <v>0</v>
      </c>
      <c r="L52" s="31">
        <f t="shared" si="22"/>
        <v>0</v>
      </c>
      <c r="M52" s="31">
        <f t="shared" si="22"/>
        <v>0</v>
      </c>
      <c r="N52" s="31">
        <f t="shared" si="22"/>
        <v>0</v>
      </c>
      <c r="O52" s="31">
        <f t="shared" si="22"/>
        <v>0</v>
      </c>
      <c r="P52" s="31">
        <f t="shared" si="22"/>
        <v>0</v>
      </c>
      <c r="Q52" s="31">
        <f t="shared" si="22"/>
        <v>0</v>
      </c>
      <c r="R52" s="31">
        <f t="shared" si="22"/>
        <v>0</v>
      </c>
      <c r="S52" s="31">
        <f t="shared" si="22"/>
        <v>0</v>
      </c>
      <c r="T52" s="31">
        <f t="shared" si="22"/>
        <v>0</v>
      </c>
      <c r="U52" s="31">
        <f t="shared" si="22"/>
        <v>0</v>
      </c>
      <c r="V52" s="31">
        <f t="shared" si="22"/>
        <v>0</v>
      </c>
      <c r="W52" s="31">
        <f t="shared" si="22"/>
        <v>0</v>
      </c>
    </row>
    <row r="53" spans="1:23" s="8" customFormat="1">
      <c r="A53" s="173">
        <f>A52+1</f>
        <v>33</v>
      </c>
      <c r="D53" s="174" t="s">
        <v>233</v>
      </c>
      <c r="E53" s="12"/>
      <c r="H53" s="175">
        <f>SUM(H50:H52)</f>
        <v>0</v>
      </c>
      <c r="I53" s="175">
        <f>SUM(I50:I52)</f>
        <v>4.1200037789594015</v>
      </c>
      <c r="J53" s="175">
        <f>SUM(J50:J52)</f>
        <v>21.113286910080408</v>
      </c>
      <c r="K53" s="175">
        <f t="shared" ref="K53:W53" si="23">SUM(K50:K52)</f>
        <v>85.629266424234189</v>
      </c>
      <c r="L53" s="175">
        <f t="shared" si="23"/>
        <v>202.88695371359933</v>
      </c>
      <c r="M53" s="175">
        <f t="shared" si="23"/>
        <v>354.48807584382564</v>
      </c>
      <c r="N53" s="175">
        <f t="shared" si="23"/>
        <v>538.87662918286583</v>
      </c>
      <c r="O53" s="175">
        <f t="shared" si="23"/>
        <v>749.54393980857265</v>
      </c>
      <c r="P53" s="175">
        <f t="shared" si="23"/>
        <v>983.57662339748777</v>
      </c>
      <c r="Q53" s="175">
        <f t="shared" si="23"/>
        <v>1237.4525809962779</v>
      </c>
      <c r="R53" s="175">
        <f t="shared" si="23"/>
        <v>1505.1729135950682</v>
      </c>
      <c r="S53" s="175">
        <f t="shared" si="23"/>
        <v>1777.2261211938583</v>
      </c>
      <c r="T53" s="175">
        <f t="shared" si="23"/>
        <v>2050.9920787926485</v>
      </c>
      <c r="U53" s="175">
        <f t="shared" si="23"/>
        <v>2326.4794113914386</v>
      </c>
      <c r="V53" s="175">
        <f t="shared" si="23"/>
        <v>2602.8042439902288</v>
      </c>
      <c r="W53" s="175">
        <f t="shared" si="23"/>
        <v>2879.129076589019</v>
      </c>
    </row>
    <row r="54" spans="1:23" s="8" customFormat="1">
      <c r="A54" s="173">
        <f>A53+1</f>
        <v>34</v>
      </c>
      <c r="D54" s="174" t="s">
        <v>234</v>
      </c>
      <c r="E54" s="12"/>
      <c r="H54" s="175">
        <f>(H50+H53)/2</f>
        <v>0</v>
      </c>
      <c r="I54" s="175">
        <f>(I50+I53)/2</f>
        <v>2.0600018894797008</v>
      </c>
      <c r="J54" s="175">
        <f>(J50+J53)/2</f>
        <v>12.616645344519904</v>
      </c>
      <c r="K54" s="175">
        <f t="shared" ref="K54:W54" si="24">(K50+K53)/2</f>
        <v>53.371276667157296</v>
      </c>
      <c r="L54" s="175">
        <f t="shared" si="24"/>
        <v>144.25811006891675</v>
      </c>
      <c r="M54" s="175">
        <f t="shared" si="24"/>
        <v>278.68751477871251</v>
      </c>
      <c r="N54" s="175">
        <f t="shared" si="24"/>
        <v>446.68235251334573</v>
      </c>
      <c r="O54" s="175">
        <f t="shared" si="24"/>
        <v>644.21028449571918</v>
      </c>
      <c r="P54" s="175">
        <f t="shared" si="24"/>
        <v>866.56028160303026</v>
      </c>
      <c r="Q54" s="175">
        <f t="shared" si="24"/>
        <v>1110.5146021968828</v>
      </c>
      <c r="R54" s="175">
        <f t="shared" si="24"/>
        <v>1371.312747295673</v>
      </c>
      <c r="S54" s="175">
        <f t="shared" si="24"/>
        <v>1641.1995173944633</v>
      </c>
      <c r="T54" s="175">
        <f t="shared" si="24"/>
        <v>1914.1090999932535</v>
      </c>
      <c r="U54" s="175">
        <f t="shared" si="24"/>
        <v>2188.7357450920435</v>
      </c>
      <c r="V54" s="175">
        <f t="shared" si="24"/>
        <v>2464.6418276908335</v>
      </c>
      <c r="W54" s="175">
        <f t="shared" si="24"/>
        <v>2740.9666602896241</v>
      </c>
    </row>
    <row r="55" spans="1:23" s="8" customFormat="1">
      <c r="A55" s="173"/>
      <c r="D55" s="174"/>
      <c r="E55" s="12"/>
      <c r="H55" s="31"/>
      <c r="I55" s="31"/>
      <c r="J55" s="31"/>
      <c r="K55" s="31"/>
      <c r="L55" s="31"/>
      <c r="M55" s="31"/>
      <c r="N55" s="31"/>
      <c r="O55" s="31"/>
      <c r="P55" s="31"/>
      <c r="Q55" s="31"/>
      <c r="R55" s="31"/>
      <c r="S55" s="31"/>
      <c r="T55" s="31"/>
      <c r="U55" s="31"/>
      <c r="V55" s="31"/>
      <c r="W55" s="31"/>
    </row>
    <row r="56" spans="1:23" s="8" customFormat="1">
      <c r="A56" s="173"/>
      <c r="C56" s="8" t="s">
        <v>238</v>
      </c>
      <c r="D56" s="174"/>
      <c r="E56" s="12"/>
      <c r="H56" s="31"/>
      <c r="I56" s="31"/>
      <c r="J56" s="31"/>
      <c r="K56" s="31"/>
      <c r="L56" s="31"/>
      <c r="M56" s="31"/>
      <c r="N56" s="31"/>
      <c r="O56" s="31"/>
      <c r="P56" s="31"/>
      <c r="Q56" s="31"/>
      <c r="R56" s="31"/>
      <c r="S56" s="31"/>
      <c r="T56" s="31"/>
      <c r="U56" s="31"/>
      <c r="V56" s="31"/>
      <c r="W56" s="31"/>
    </row>
    <row r="57" spans="1:23" s="8" customFormat="1">
      <c r="A57" s="173">
        <f>A54+1</f>
        <v>35</v>
      </c>
      <c r="D57" s="174" t="s">
        <v>230</v>
      </c>
      <c r="E57" s="12"/>
      <c r="H57" s="31">
        <v>0</v>
      </c>
      <c r="I57" s="31">
        <f>H60</f>
        <v>0</v>
      </c>
      <c r="J57" s="31">
        <f>I60</f>
        <v>313.1202872009145</v>
      </c>
      <c r="K57" s="31">
        <f t="shared" ref="K57:W57" si="25">J60</f>
        <v>947.05720204419049</v>
      </c>
      <c r="L57" s="31">
        <f t="shared" si="25"/>
        <v>3798.827463386895</v>
      </c>
      <c r="M57" s="31">
        <f t="shared" si="25"/>
        <v>4480.8385264171429</v>
      </c>
      <c r="N57" s="31">
        <f t="shared" si="25"/>
        <v>5580.9619123119455</v>
      </c>
      <c r="O57" s="31">
        <f t="shared" si="25"/>
        <v>5966.503254414084</v>
      </c>
      <c r="P57" s="31">
        <f t="shared" si="25"/>
        <v>6422.4278210134344</v>
      </c>
      <c r="Q57" s="31">
        <f t="shared" si="25"/>
        <v>6497.418489747578</v>
      </c>
      <c r="R57" s="31">
        <f t="shared" si="25"/>
        <v>6613.3198505604823</v>
      </c>
      <c r="S57" s="31">
        <f t="shared" si="25"/>
        <v>6170.3707785850966</v>
      </c>
      <c r="T57" s="31">
        <f t="shared" si="25"/>
        <v>5532.5995351645797</v>
      </c>
      <c r="U57" s="31">
        <f t="shared" si="25"/>
        <v>4919.2335773416462</v>
      </c>
      <c r="V57" s="31">
        <f t="shared" si="25"/>
        <v>4313.9209392004559</v>
      </c>
      <c r="W57" s="31">
        <f t="shared" si="25"/>
        <v>3650.2119811404177</v>
      </c>
    </row>
    <row r="58" spans="1:23" s="8" customFormat="1">
      <c r="A58" s="173">
        <f>A57+1</f>
        <v>36</v>
      </c>
      <c r="D58" s="174" t="s">
        <v>232</v>
      </c>
      <c r="E58" s="12"/>
      <c r="H58" s="31">
        <f>-H38</f>
        <v>0</v>
      </c>
      <c r="I58" s="31">
        <f>-I38</f>
        <v>329.60030231675211</v>
      </c>
      <c r="J58" s="31">
        <f t="shared" ref="J58:W58" si="26">-J38</f>
        <v>700.2620458561762</v>
      </c>
      <c r="K58" s="31">
        <f t="shared" si="26"/>
        <v>3101.553664786446</v>
      </c>
      <c r="L58" s="31">
        <f t="shared" si="26"/>
        <v>1117.7829572304599</v>
      </c>
      <c r="M58" s="31">
        <f t="shared" si="26"/>
        <v>1629.6918300384382</v>
      </c>
      <c r="N58" s="31">
        <f t="shared" si="26"/>
        <v>993.3026666666666</v>
      </c>
      <c r="O58" s="31">
        <f t="shared" si="26"/>
        <v>1108.9979162666666</v>
      </c>
      <c r="P58" s="31">
        <f t="shared" si="26"/>
        <v>760.23192079</v>
      </c>
      <c r="Q58" s="31">
        <f t="shared" si="26"/>
        <v>827.23</v>
      </c>
      <c r="R58" s="31">
        <f t="shared" si="26"/>
        <v>280.32</v>
      </c>
      <c r="S58" s="31">
        <f t="shared" si="26"/>
        <v>66.31</v>
      </c>
      <c r="T58" s="31">
        <f t="shared" si="26"/>
        <v>70.709999999999994</v>
      </c>
      <c r="U58" s="31">
        <f t="shared" si="26"/>
        <v>67</v>
      </c>
      <c r="V58" s="31">
        <f t="shared" si="26"/>
        <v>0</v>
      </c>
      <c r="W58" s="31">
        <f t="shared" si="26"/>
        <v>0</v>
      </c>
    </row>
    <row r="59" spans="1:23" s="8" customFormat="1">
      <c r="A59" s="173">
        <f>A58+1</f>
        <v>37</v>
      </c>
      <c r="D59" s="174" t="s">
        <v>238</v>
      </c>
      <c r="E59" s="12"/>
      <c r="H59" s="31">
        <f>-I23*H58</f>
        <v>0</v>
      </c>
      <c r="I59" s="31">
        <f>-I23*I58-H58*J23</f>
        <v>-16.480015115837606</v>
      </c>
      <c r="J59" s="31">
        <f>-I23*J58-J23*I58-H58*K23</f>
        <v>-66.325131012900258</v>
      </c>
      <c r="K59" s="31">
        <f>-I23*K58-J23*J58-K23*I58-H58*L23</f>
        <v>-249.78340344374135</v>
      </c>
      <c r="L59" s="31">
        <f>-I23*L58-J23*K58-K23*J58-L23*I58-H58*M23</f>
        <v>-435.7718942002125</v>
      </c>
      <c r="M59" s="31">
        <f>-I23*M58-J23*L58-K23*K58-L23*J58-M23*I58-H58*N23</f>
        <v>-529.56844414363616</v>
      </c>
      <c r="N59" s="31">
        <f>-I23*N58-J23*M58-K23*L58-L23*K58-M23*J58-N23*I58-H58*O23</f>
        <v>-607.76132456452785</v>
      </c>
      <c r="O59" s="31">
        <f>-I23*O58-J23*N58-K23*M58-L23*L58-M23*K58-N23*J58-O23*I58-H58*P23</f>
        <v>-653.07334966731673</v>
      </c>
      <c r="P59" s="31">
        <f>-I23*P58-J23*O58-K23*N58-L23*M58-M23*L58-N23*K58-O23*J58-P23*I58-H58*Q23</f>
        <v>-685.24125205585665</v>
      </c>
      <c r="Q59" s="31">
        <f>-I23*Q58-J23*P58-K23*O58-L23*N58-M23*M58-N23*L58-O23*K58-P23*J58-Q23*I58-H58*R23</f>
        <v>-711.32863918709597</v>
      </c>
      <c r="R59" s="31">
        <f>-I23*R58-J23*Q58-K23*P58-L23*O58-M23*N58-N23*M58-O23*L58-P23*K58-Q23*J58-R23*I58-H58*S23</f>
        <v>-723.26907197538537</v>
      </c>
      <c r="S59" s="31">
        <f>-I23*S58-J23*R58-K23*Q58-L23*P58-M23*O58-N23*N58-O23*M58-P23*L58-Q23*K58-R23*J58-S23*I58-H58*T23</f>
        <v>-704.08124342051758</v>
      </c>
      <c r="T59" s="31">
        <f>-I23*T58-J23*S58-K23*R58-L23*Q58-M23*P58-N23*O58-O23*N58-P23*M58-Q23*L58-R23*K58-S23*J58-T23*I58-H58*U23</f>
        <v>-684.07595782293379</v>
      </c>
      <c r="U59" s="31">
        <f>-I23*U58-J23*T58-K23*S58-L23*R58-M23*Q58-N23*P58-O23*O58-P23*N58-Q23*M58-R23*L58-S23*K58-T23*J58-U23*I58-H58*V23</f>
        <v>-672.31263814118984</v>
      </c>
      <c r="V59" s="31">
        <f>-I23*V58-J23*U58-K23*T58-L23*S58-M23*R58-N23*Q58-O23*P58-P23*O58-Q23*N58-R23*M58-S23*L58-T23*K58-U23*J58-V23*I58-H58*W23</f>
        <v>-663.7089580600383</v>
      </c>
      <c r="W59" s="31">
        <f>-I23*W58-J23*V58-K23*U58-L23*T58-M23*S58-N23*R58-O23*Q58-P23*P58-Q23*O58-R23*N58-S23*M58-T23*L58-U23*K58-V23*J58-W23*I58-H58*X23</f>
        <v>-657.30254793503821</v>
      </c>
    </row>
    <row r="60" spans="1:23" s="8" customFormat="1">
      <c r="A60" s="173">
        <f>A59+1</f>
        <v>38</v>
      </c>
      <c r="D60" s="174" t="s">
        <v>233</v>
      </c>
      <c r="E60" s="12"/>
      <c r="H60" s="175">
        <f>SUM(H57:H59)</f>
        <v>0</v>
      </c>
      <c r="I60" s="175">
        <f t="shared" ref="I60:W60" si="27">SUM(I57:I59)</f>
        <v>313.1202872009145</v>
      </c>
      <c r="J60" s="175">
        <f t="shared" si="27"/>
        <v>947.05720204419049</v>
      </c>
      <c r="K60" s="175">
        <f t="shared" si="27"/>
        <v>3798.827463386895</v>
      </c>
      <c r="L60" s="175">
        <f t="shared" si="27"/>
        <v>4480.8385264171429</v>
      </c>
      <c r="M60" s="175">
        <f t="shared" si="27"/>
        <v>5580.9619123119455</v>
      </c>
      <c r="N60" s="175">
        <f t="shared" si="27"/>
        <v>5966.503254414084</v>
      </c>
      <c r="O60" s="175">
        <f t="shared" si="27"/>
        <v>6422.4278210134344</v>
      </c>
      <c r="P60" s="175">
        <f t="shared" si="27"/>
        <v>6497.418489747578</v>
      </c>
      <c r="Q60" s="175">
        <f t="shared" si="27"/>
        <v>6613.3198505604823</v>
      </c>
      <c r="R60" s="175">
        <f t="shared" si="27"/>
        <v>6170.3707785850966</v>
      </c>
      <c r="S60" s="175">
        <f t="shared" si="27"/>
        <v>5532.5995351645797</v>
      </c>
      <c r="T60" s="175">
        <f t="shared" si="27"/>
        <v>4919.2335773416462</v>
      </c>
      <c r="U60" s="175">
        <f t="shared" si="27"/>
        <v>4313.9209392004559</v>
      </c>
      <c r="V60" s="175">
        <f t="shared" si="27"/>
        <v>3650.2119811404177</v>
      </c>
      <c r="W60" s="175">
        <f t="shared" si="27"/>
        <v>2992.9094332053796</v>
      </c>
    </row>
    <row r="61" spans="1:23" s="8" customFormat="1">
      <c r="A61" s="173"/>
      <c r="D61" s="174"/>
      <c r="E61" s="12"/>
      <c r="H61" s="31"/>
      <c r="I61" s="31"/>
      <c r="J61" s="31"/>
      <c r="K61" s="31"/>
      <c r="L61" s="31"/>
      <c r="M61" s="31"/>
      <c r="N61" s="31"/>
      <c r="O61" s="31"/>
      <c r="P61" s="31"/>
      <c r="Q61" s="31"/>
      <c r="R61" s="31"/>
      <c r="S61" s="31"/>
      <c r="T61" s="31"/>
      <c r="U61" s="31"/>
      <c r="V61" s="31"/>
      <c r="W61" s="31"/>
    </row>
    <row r="62" spans="1:23" s="8" customFormat="1">
      <c r="A62" s="173"/>
      <c r="C62" s="8" t="s">
        <v>239</v>
      </c>
      <c r="D62" s="174"/>
      <c r="E62" s="12"/>
      <c r="H62" s="31"/>
      <c r="I62" s="31"/>
      <c r="J62" s="31"/>
      <c r="K62" s="31"/>
      <c r="L62" s="31"/>
      <c r="M62" s="31"/>
      <c r="N62" s="31"/>
      <c r="O62" s="31"/>
      <c r="P62" s="31"/>
      <c r="Q62" s="31"/>
      <c r="R62" s="31"/>
      <c r="S62" s="31"/>
      <c r="T62" s="31"/>
      <c r="U62" s="31"/>
      <c r="V62" s="31"/>
      <c r="W62" s="31"/>
    </row>
    <row r="63" spans="1:23" s="8" customFormat="1">
      <c r="A63" s="173">
        <f>A60+1</f>
        <v>39</v>
      </c>
      <c r="D63" s="174" t="s">
        <v>230</v>
      </c>
      <c r="E63" s="12"/>
      <c r="H63" s="31">
        <v>0</v>
      </c>
      <c r="I63" s="31">
        <f t="shared" ref="I63:W63" si="28">H66</f>
        <v>0</v>
      </c>
      <c r="J63" s="31">
        <f t="shared" si="28"/>
        <v>321.36029475883328</v>
      </c>
      <c r="K63" s="31">
        <f t="shared" si="28"/>
        <v>988.04777473066349</v>
      </c>
      <c r="L63" s="31">
        <f t="shared" si="28"/>
        <v>3962.6602091609152</v>
      </c>
      <c r="M63" s="31">
        <f t="shared" si="28"/>
        <v>4854.365582002567</v>
      </c>
      <c r="N63" s="31">
        <f t="shared" si="28"/>
        <v>6200.5968371899162</v>
      </c>
      <c r="O63" s="31">
        <f t="shared" si="28"/>
        <v>6859.03709533042</v>
      </c>
      <c r="P63" s="31">
        <f t="shared" si="28"/>
        <v>7597.3582089238989</v>
      </c>
      <c r="Q63" s="31">
        <f t="shared" si="28"/>
        <v>7958.7164212479538</v>
      </c>
      <c r="R63" s="31">
        <f t="shared" si="28"/>
        <v>8367.329850185557</v>
      </c>
      <c r="S63" s="31">
        <f t="shared" si="28"/>
        <v>8222.2753576762789</v>
      </c>
      <c r="T63" s="31">
        <f t="shared" si="28"/>
        <v>7875.813839792464</v>
      </c>
      <c r="U63" s="31">
        <f t="shared" si="28"/>
        <v>7550.9653978028409</v>
      </c>
      <c r="V63" s="31">
        <f t="shared" si="28"/>
        <v>7238.7421279126993</v>
      </c>
      <c r="W63" s="31">
        <f t="shared" si="28"/>
        <v>6876.8050215170642</v>
      </c>
    </row>
    <row r="64" spans="1:23" s="8" customFormat="1">
      <c r="A64" s="173">
        <f>A63+1</f>
        <v>40</v>
      </c>
      <c r="D64" s="174" t="s">
        <v>232</v>
      </c>
      <c r="E64" s="12"/>
      <c r="H64" s="31">
        <f>-H38</f>
        <v>0</v>
      </c>
      <c r="I64" s="31">
        <f>-I38</f>
        <v>329.60030231675211</v>
      </c>
      <c r="J64" s="31">
        <f t="shared" ref="J64:W64" si="29">-J38</f>
        <v>700.2620458561762</v>
      </c>
      <c r="K64" s="31">
        <f t="shared" si="29"/>
        <v>3101.553664786446</v>
      </c>
      <c r="L64" s="31">
        <f t="shared" si="29"/>
        <v>1117.7829572304599</v>
      </c>
      <c r="M64" s="31">
        <f t="shared" si="29"/>
        <v>1629.6918300384382</v>
      </c>
      <c r="N64" s="31">
        <f t="shared" si="29"/>
        <v>993.3026666666666</v>
      </c>
      <c r="O64" s="31">
        <f t="shared" si="29"/>
        <v>1108.9979162666666</v>
      </c>
      <c r="P64" s="31">
        <f t="shared" si="29"/>
        <v>760.23192079</v>
      </c>
      <c r="Q64" s="31">
        <f t="shared" si="29"/>
        <v>827.23</v>
      </c>
      <c r="R64" s="31">
        <f t="shared" si="29"/>
        <v>280.32</v>
      </c>
      <c r="S64" s="31">
        <f t="shared" si="29"/>
        <v>66.31</v>
      </c>
      <c r="T64" s="31">
        <f t="shared" si="29"/>
        <v>70.709999999999994</v>
      </c>
      <c r="U64" s="31">
        <f t="shared" si="29"/>
        <v>67</v>
      </c>
      <c r="V64" s="31">
        <f t="shared" si="29"/>
        <v>0</v>
      </c>
      <c r="W64" s="31">
        <f t="shared" si="29"/>
        <v>0</v>
      </c>
    </row>
    <row r="65" spans="1:23" s="8" customFormat="1">
      <c r="A65" s="173">
        <f>A64+1</f>
        <v>41</v>
      </c>
      <c r="D65" s="174" t="s">
        <v>239</v>
      </c>
      <c r="E65" s="12"/>
      <c r="H65" s="31">
        <f>-H13*$F27*(H63+0.5*H64)</f>
        <v>0</v>
      </c>
      <c r="I65" s="31">
        <f t="shared" ref="I65:W65" si="30">-I13*$F27*(I63+0.5*I64)</f>
        <v>-8.240007557918803</v>
      </c>
      <c r="J65" s="31">
        <f t="shared" si="30"/>
        <v>-33.574565884346065</v>
      </c>
      <c r="K65" s="31">
        <f t="shared" si="30"/>
        <v>-126.94123035619432</v>
      </c>
      <c r="L65" s="31">
        <f t="shared" si="30"/>
        <v>-226.07758438880728</v>
      </c>
      <c r="M65" s="31">
        <f t="shared" si="30"/>
        <v>-283.46057485108935</v>
      </c>
      <c r="N65" s="31">
        <f t="shared" si="30"/>
        <v>-334.86240852616248</v>
      </c>
      <c r="O65" s="31">
        <f t="shared" si="30"/>
        <v>-370.67680267318769</v>
      </c>
      <c r="P65" s="31">
        <f t="shared" si="30"/>
        <v>-398.87370846594496</v>
      </c>
      <c r="Q65" s="31">
        <f t="shared" si="30"/>
        <v>-418.61657106239772</v>
      </c>
      <c r="R65" s="31">
        <f t="shared" si="30"/>
        <v>-425.37449250927784</v>
      </c>
      <c r="S65" s="31">
        <f t="shared" si="30"/>
        <v>-412.771517883814</v>
      </c>
      <c r="T65" s="31">
        <f t="shared" si="30"/>
        <v>-395.55844198962319</v>
      </c>
      <c r="U65" s="31">
        <f t="shared" si="30"/>
        <v>-379.22326989014209</v>
      </c>
      <c r="V65" s="31">
        <f t="shared" si="30"/>
        <v>-361.937106395635</v>
      </c>
      <c r="W65" s="31">
        <f t="shared" si="30"/>
        <v>-343.84025107585325</v>
      </c>
    </row>
    <row r="66" spans="1:23" s="8" customFormat="1">
      <c r="A66" s="173">
        <f>A65+1</f>
        <v>42</v>
      </c>
      <c r="D66" s="174" t="s">
        <v>233</v>
      </c>
      <c r="E66" s="12"/>
      <c r="H66" s="175">
        <f>SUM(H63:H65)</f>
        <v>0</v>
      </c>
      <c r="I66" s="175">
        <f t="shared" ref="I66:W66" si="31">SUM(I63:I65)</f>
        <v>321.36029475883328</v>
      </c>
      <c r="J66" s="175">
        <f t="shared" si="31"/>
        <v>988.04777473066349</v>
      </c>
      <c r="K66" s="175">
        <f t="shared" si="31"/>
        <v>3962.6602091609152</v>
      </c>
      <c r="L66" s="175">
        <f t="shared" si="31"/>
        <v>4854.365582002567</v>
      </c>
      <c r="M66" s="175">
        <f t="shared" si="31"/>
        <v>6200.5968371899162</v>
      </c>
      <c r="N66" s="175">
        <f t="shared" si="31"/>
        <v>6859.03709533042</v>
      </c>
      <c r="O66" s="175">
        <f t="shared" si="31"/>
        <v>7597.3582089238989</v>
      </c>
      <c r="P66" s="175">
        <f t="shared" si="31"/>
        <v>7958.7164212479538</v>
      </c>
      <c r="Q66" s="175">
        <f t="shared" si="31"/>
        <v>8367.329850185557</v>
      </c>
      <c r="R66" s="175">
        <f t="shared" si="31"/>
        <v>8222.2753576762789</v>
      </c>
      <c r="S66" s="175">
        <f t="shared" si="31"/>
        <v>7875.813839792464</v>
      </c>
      <c r="T66" s="175">
        <f t="shared" si="31"/>
        <v>7550.9653978028409</v>
      </c>
      <c r="U66" s="175">
        <f t="shared" si="31"/>
        <v>7238.7421279126993</v>
      </c>
      <c r="V66" s="175">
        <f t="shared" si="31"/>
        <v>6876.8050215170642</v>
      </c>
      <c r="W66" s="175">
        <f t="shared" si="31"/>
        <v>6532.9647704412109</v>
      </c>
    </row>
    <row r="67" spans="1:23" s="8" customFormat="1">
      <c r="A67" s="173"/>
      <c r="D67" s="174"/>
      <c r="E67" s="12"/>
      <c r="H67" s="31"/>
      <c r="I67" s="31"/>
      <c r="J67" s="31"/>
      <c r="K67" s="31"/>
      <c r="L67" s="31"/>
      <c r="M67" s="31"/>
      <c r="N67" s="31"/>
      <c r="O67" s="31"/>
      <c r="P67" s="31"/>
      <c r="Q67" s="31"/>
      <c r="R67" s="31"/>
      <c r="S67" s="31"/>
      <c r="T67" s="31"/>
      <c r="U67" s="31"/>
      <c r="V67" s="31"/>
      <c r="W67" s="31"/>
    </row>
    <row r="68" spans="1:23" s="8" customFormat="1">
      <c r="A68" s="173"/>
      <c r="C68" s="8" t="s">
        <v>240</v>
      </c>
      <c r="D68" s="174"/>
      <c r="E68" s="12"/>
      <c r="H68" s="31"/>
      <c r="I68" s="31"/>
      <c r="J68" s="31"/>
      <c r="K68" s="31"/>
      <c r="L68" s="31"/>
      <c r="M68" s="31"/>
      <c r="N68" s="31"/>
      <c r="O68" s="31"/>
      <c r="P68" s="31"/>
      <c r="Q68" s="31"/>
      <c r="R68" s="31"/>
      <c r="S68" s="31"/>
      <c r="T68" s="31"/>
      <c r="U68" s="31"/>
      <c r="V68" s="31"/>
      <c r="W68" s="31"/>
    </row>
    <row r="69" spans="1:23" s="8" customFormat="1">
      <c r="A69" s="173">
        <f>A66+1</f>
        <v>43</v>
      </c>
      <c r="D69" s="174" t="s">
        <v>230</v>
      </c>
      <c r="E69" s="12"/>
      <c r="H69" s="31">
        <v>0</v>
      </c>
      <c r="I69" s="31">
        <f>H72</f>
        <v>0</v>
      </c>
      <c r="J69" s="31">
        <f>I72</f>
        <v>2.883326964651832</v>
      </c>
      <c r="K69" s="31">
        <f t="shared" ref="K69:W69" si="32">J72</f>
        <v>14.400985482179701</v>
      </c>
      <c r="L69" s="31">
        <f t="shared" si="32"/>
        <v>57.666674325197832</v>
      </c>
      <c r="M69" s="31">
        <f t="shared" si="32"/>
        <v>132.15420411031243</v>
      </c>
      <c r="N69" s="31">
        <f t="shared" si="32"/>
        <v>220.73587847334269</v>
      </c>
      <c r="O69" s="31">
        <f t="shared" si="32"/>
        <v>320.15265258154295</v>
      </c>
      <c r="P69" s="31">
        <f t="shared" si="32"/>
        <v>424.23234366690895</v>
      </c>
      <c r="Q69" s="31">
        <f t="shared" si="32"/>
        <v>530.49798085827888</v>
      </c>
      <c r="R69" s="31">
        <f t="shared" si="32"/>
        <v>638.06786947366766</v>
      </c>
      <c r="S69" s="31">
        <f t="shared" si="32"/>
        <v>744.74304065426145</v>
      </c>
      <c r="T69" s="31">
        <f t="shared" si="32"/>
        <v>845.29613209388913</v>
      </c>
      <c r="U69" s="31">
        <f t="shared" si="32"/>
        <v>939.96673208087748</v>
      </c>
      <c r="V69" s="31">
        <f t="shared" si="32"/>
        <v>1030.5445491614603</v>
      </c>
      <c r="W69" s="31">
        <f t="shared" si="32"/>
        <v>1117.8740342611989</v>
      </c>
    </row>
    <row r="70" spans="1:23" s="8" customFormat="1">
      <c r="A70" s="173">
        <f>A69+1</f>
        <v>44</v>
      </c>
      <c r="D70" s="174" t="s">
        <v>241</v>
      </c>
      <c r="E70" s="12"/>
      <c r="H70" s="31">
        <f>($F24="Y")*H25*(-H59-H51-H71)</f>
        <v>0</v>
      </c>
      <c r="I70" s="31">
        <f>($F24="Y")*I25*(-I59-I51-I71)</f>
        <v>2.5191186305918207</v>
      </c>
      <c r="J70" s="31">
        <f>($F24="Y")*J25*(-J59-J51-J71)</f>
        <v>10.051873122142773</v>
      </c>
      <c r="K70" s="31">
        <f t="shared" ref="K70:W70" si="33">($F24="Y")*K25*(-K59-K51-K71)</f>
        <v>37.747296668581747</v>
      </c>
      <c r="L70" s="31">
        <f t="shared" si="33"/>
        <v>64.867850881523907</v>
      </c>
      <c r="M70" s="31">
        <f t="shared" si="33"/>
        <v>76.925298742505959</v>
      </c>
      <c r="N70" s="31">
        <f t="shared" si="33"/>
        <v>86.114885309658675</v>
      </c>
      <c r="O70" s="31">
        <f t="shared" si="33"/>
        <v>89.934851988368649</v>
      </c>
      <c r="P70" s="31">
        <f t="shared" si="33"/>
        <v>91.693690592240543</v>
      </c>
      <c r="Q70" s="31">
        <f t="shared" si="33"/>
        <v>93.006818385205804</v>
      </c>
      <c r="R70" s="31">
        <f t="shared" si="33"/>
        <v>92.738543444506689</v>
      </c>
      <c r="S70" s="31">
        <f t="shared" si="33"/>
        <v>88.11359281043157</v>
      </c>
      <c r="T70" s="31">
        <f t="shared" si="33"/>
        <v>83.904144366838736</v>
      </c>
      <c r="U70" s="31">
        <f t="shared" si="33"/>
        <v>81.407560224027293</v>
      </c>
      <c r="V70" s="31">
        <f t="shared" si="33"/>
        <v>79.761360096097476</v>
      </c>
      <c r="W70" s="31">
        <f t="shared" si="33"/>
        <v>78.751963992003894</v>
      </c>
    </row>
    <row r="71" spans="1:23" s="8" customFormat="1">
      <c r="A71" s="173">
        <f>A70+1</f>
        <v>45</v>
      </c>
      <c r="D71" s="174" t="s">
        <v>242</v>
      </c>
      <c r="E71" s="12"/>
      <c r="H71" s="31">
        <f>($F28="Y")*H29*(-H65-H51)</f>
        <v>0</v>
      </c>
      <c r="I71" s="31">
        <f>($F28="Y")*I29*(-I65-I51)</f>
        <v>0.36420833406001113</v>
      </c>
      <c r="J71" s="31">
        <f t="shared" ref="J71:W71" si="34">($F28="Y")*J29*(-J65-J51)</f>
        <v>1.4657853953850952</v>
      </c>
      <c r="K71" s="31">
        <f t="shared" si="34"/>
        <v>5.518392174436384</v>
      </c>
      <c r="L71" s="31">
        <f t="shared" si="34"/>
        <v>9.6196789035906871</v>
      </c>
      <c r="M71" s="31">
        <f t="shared" si="34"/>
        <v>11.65637562052429</v>
      </c>
      <c r="N71" s="31">
        <f t="shared" si="34"/>
        <v>13.301888798541611</v>
      </c>
      <c r="O71" s="31">
        <f t="shared" si="34"/>
        <v>14.144839096997307</v>
      </c>
      <c r="P71" s="31">
        <f t="shared" si="34"/>
        <v>14.571946599129436</v>
      </c>
      <c r="Q71" s="31">
        <f t="shared" si="34"/>
        <v>14.563070230182912</v>
      </c>
      <c r="R71" s="31">
        <f t="shared" si="34"/>
        <v>13.936627736087113</v>
      </c>
      <c r="S71" s="31">
        <f t="shared" si="34"/>
        <v>12.439498629196109</v>
      </c>
      <c r="T71" s="31">
        <f t="shared" si="34"/>
        <v>10.766455620149644</v>
      </c>
      <c r="U71" s="31">
        <f t="shared" si="34"/>
        <v>9.1702568565555183</v>
      </c>
      <c r="V71" s="31">
        <f t="shared" si="34"/>
        <v>7.5681250036410876</v>
      </c>
      <c r="W71" s="31">
        <f t="shared" si="34"/>
        <v>5.9683629933723807</v>
      </c>
    </row>
    <row r="72" spans="1:23" s="8" customFormat="1">
      <c r="A72" s="173">
        <f>A71+1</f>
        <v>46</v>
      </c>
      <c r="D72" s="174" t="s">
        <v>233</v>
      </c>
      <c r="E72" s="12"/>
      <c r="H72" s="175">
        <f>SUM(H69:H71)</f>
        <v>0</v>
      </c>
      <c r="I72" s="175">
        <f>SUM(I69:I71)</f>
        <v>2.883326964651832</v>
      </c>
      <c r="J72" s="175">
        <f>SUM(J69:J71)</f>
        <v>14.400985482179701</v>
      </c>
      <c r="K72" s="175">
        <f t="shared" ref="K72:W72" si="35">SUM(K69:K71)</f>
        <v>57.666674325197832</v>
      </c>
      <c r="L72" s="175">
        <f t="shared" si="35"/>
        <v>132.15420411031243</v>
      </c>
      <c r="M72" s="175">
        <f t="shared" si="35"/>
        <v>220.73587847334269</v>
      </c>
      <c r="N72" s="175">
        <f t="shared" si="35"/>
        <v>320.15265258154295</v>
      </c>
      <c r="O72" s="175">
        <f t="shared" si="35"/>
        <v>424.23234366690895</v>
      </c>
      <c r="P72" s="175">
        <f t="shared" si="35"/>
        <v>530.49798085827888</v>
      </c>
      <c r="Q72" s="175">
        <f t="shared" si="35"/>
        <v>638.06786947366766</v>
      </c>
      <c r="R72" s="175">
        <f t="shared" si="35"/>
        <v>744.74304065426145</v>
      </c>
      <c r="S72" s="175">
        <f t="shared" si="35"/>
        <v>845.29613209388913</v>
      </c>
      <c r="T72" s="175">
        <f t="shared" si="35"/>
        <v>939.96673208087748</v>
      </c>
      <c r="U72" s="175">
        <f t="shared" si="35"/>
        <v>1030.5445491614603</v>
      </c>
      <c r="V72" s="175">
        <f t="shared" si="35"/>
        <v>1117.8740342611989</v>
      </c>
      <c r="W72" s="175">
        <f t="shared" si="35"/>
        <v>1202.5943612465753</v>
      </c>
    </row>
    <row r="73" spans="1:23" s="8" customFormat="1">
      <c r="A73" s="173">
        <f>A72+1</f>
        <v>47</v>
      </c>
      <c r="D73" s="174" t="s">
        <v>234</v>
      </c>
      <c r="E73" s="12"/>
      <c r="H73" s="175">
        <f>(H69+H72)/2</f>
        <v>0</v>
      </c>
      <c r="I73" s="175">
        <f>(I69+I72)/2</f>
        <v>1.441663482325916</v>
      </c>
      <c r="J73" s="175">
        <f>(J69+J72)/2</f>
        <v>8.6421562234157658</v>
      </c>
      <c r="K73" s="175">
        <f t="shared" ref="K73:W73" si="36">(K69+K72)/2</f>
        <v>36.033829903688769</v>
      </c>
      <c r="L73" s="175">
        <f t="shared" si="36"/>
        <v>94.91043921775514</v>
      </c>
      <c r="M73" s="175">
        <f t="shared" si="36"/>
        <v>176.44504129182758</v>
      </c>
      <c r="N73" s="175">
        <f t="shared" si="36"/>
        <v>270.44426552744284</v>
      </c>
      <c r="O73" s="175">
        <f t="shared" si="36"/>
        <v>372.19249812422595</v>
      </c>
      <c r="P73" s="175">
        <f t="shared" si="36"/>
        <v>477.36516226259391</v>
      </c>
      <c r="Q73" s="175">
        <f t="shared" si="36"/>
        <v>584.28292516597321</v>
      </c>
      <c r="R73" s="175">
        <f t="shared" si="36"/>
        <v>691.40545506396461</v>
      </c>
      <c r="S73" s="175">
        <f t="shared" si="36"/>
        <v>795.01958637407529</v>
      </c>
      <c r="T73" s="175">
        <f t="shared" si="36"/>
        <v>892.63143208738325</v>
      </c>
      <c r="U73" s="175">
        <f t="shared" si="36"/>
        <v>985.25564062116882</v>
      </c>
      <c r="V73" s="175">
        <f t="shared" si="36"/>
        <v>1074.2092917113296</v>
      </c>
      <c r="W73" s="175">
        <f t="shared" si="36"/>
        <v>1160.2341977538872</v>
      </c>
    </row>
    <row r="74" spans="1:23" s="8" customFormat="1">
      <c r="A74" s="173"/>
      <c r="D74" s="174"/>
      <c r="E74" s="12"/>
      <c r="H74" s="31"/>
      <c r="I74" s="31"/>
      <c r="J74" s="31"/>
      <c r="K74" s="31"/>
      <c r="L74" s="31"/>
      <c r="M74" s="31"/>
      <c r="N74" s="31"/>
      <c r="O74" s="31"/>
      <c r="P74" s="31"/>
      <c r="Q74" s="31"/>
      <c r="R74" s="31"/>
      <c r="S74" s="31"/>
      <c r="T74" s="31"/>
      <c r="U74" s="31"/>
      <c r="V74" s="31"/>
      <c r="W74" s="31"/>
    </row>
    <row r="75" spans="1:23" s="8" customFormat="1">
      <c r="A75" s="173"/>
      <c r="C75" s="8" t="s">
        <v>243</v>
      </c>
      <c r="D75" s="174"/>
      <c r="E75" s="12"/>
      <c r="H75" s="31"/>
      <c r="I75" s="31"/>
      <c r="J75" s="31"/>
      <c r="K75" s="31"/>
      <c r="L75" s="31"/>
      <c r="M75" s="31"/>
      <c r="N75" s="31"/>
      <c r="O75" s="31"/>
      <c r="P75" s="31"/>
      <c r="Q75" s="31"/>
      <c r="R75" s="31"/>
      <c r="S75" s="31"/>
      <c r="T75" s="31"/>
      <c r="U75" s="31"/>
      <c r="V75" s="31"/>
      <c r="W75" s="31"/>
    </row>
    <row r="76" spans="1:23" s="8" customFormat="1">
      <c r="A76" s="173">
        <f>A73+1</f>
        <v>48</v>
      </c>
      <c r="D76" s="174" t="s">
        <v>244</v>
      </c>
      <c r="E76" s="12"/>
      <c r="H76" s="31">
        <f>H47</f>
        <v>0</v>
      </c>
      <c r="I76" s="31">
        <f t="shared" ref="I76:W76" si="37">I47</f>
        <v>164.80015115837605</v>
      </c>
      <c r="J76" s="31">
        <f t="shared" si="37"/>
        <v>679.73132524484015</v>
      </c>
      <c r="K76" s="31">
        <f t="shared" si="37"/>
        <v>2580.6391805661515</v>
      </c>
      <c r="L76" s="31">
        <f t="shared" si="37"/>
        <v>4690.3074915746047</v>
      </c>
      <c r="M76" s="31">
        <f t="shared" si="37"/>
        <v>6064.044885209054</v>
      </c>
      <c r="N76" s="31">
        <f t="shared" si="37"/>
        <v>7375.5421335616065</v>
      </c>
      <c r="O76" s="31">
        <f t="shared" si="37"/>
        <v>8426.6924250282718</v>
      </c>
      <c r="P76" s="31">
        <f t="shared" si="37"/>
        <v>9361.3073435566057</v>
      </c>
      <c r="Q76" s="31">
        <f t="shared" si="37"/>
        <v>10155.038303951605</v>
      </c>
      <c r="R76" s="31">
        <f t="shared" si="37"/>
        <v>10708.813303951605</v>
      </c>
      <c r="S76" s="31">
        <f t="shared" si="37"/>
        <v>10882.128303951606</v>
      </c>
      <c r="T76" s="31">
        <f t="shared" si="37"/>
        <v>10950.638303951604</v>
      </c>
      <c r="U76" s="31">
        <f t="shared" si="37"/>
        <v>11019.493303951604</v>
      </c>
      <c r="V76" s="31">
        <f t="shared" si="37"/>
        <v>11052.993303951604</v>
      </c>
      <c r="W76" s="31">
        <f t="shared" si="37"/>
        <v>11052.993303951604</v>
      </c>
    </row>
    <row r="77" spans="1:23" s="8" customFormat="1">
      <c r="A77" s="173">
        <f>A76+1</f>
        <v>49</v>
      </c>
      <c r="D77" s="174" t="s">
        <v>236</v>
      </c>
      <c r="E77" s="12"/>
      <c r="H77" s="31">
        <f>-H54</f>
        <v>0</v>
      </c>
      <c r="I77" s="31">
        <f t="shared" ref="I77:W77" si="38">-I54</f>
        <v>-2.0600018894797008</v>
      </c>
      <c r="J77" s="31">
        <f t="shared" si="38"/>
        <v>-12.616645344519904</v>
      </c>
      <c r="K77" s="31">
        <f t="shared" si="38"/>
        <v>-53.371276667157296</v>
      </c>
      <c r="L77" s="31">
        <f t="shared" si="38"/>
        <v>-144.25811006891675</v>
      </c>
      <c r="M77" s="31">
        <f t="shared" si="38"/>
        <v>-278.68751477871251</v>
      </c>
      <c r="N77" s="31">
        <f t="shared" si="38"/>
        <v>-446.68235251334573</v>
      </c>
      <c r="O77" s="31">
        <f t="shared" si="38"/>
        <v>-644.21028449571918</v>
      </c>
      <c r="P77" s="31">
        <f t="shared" si="38"/>
        <v>-866.56028160303026</v>
      </c>
      <c r="Q77" s="31">
        <f t="shared" si="38"/>
        <v>-1110.5146021968828</v>
      </c>
      <c r="R77" s="31">
        <f t="shared" si="38"/>
        <v>-1371.312747295673</v>
      </c>
      <c r="S77" s="31">
        <f t="shared" si="38"/>
        <v>-1641.1995173944633</v>
      </c>
      <c r="T77" s="31">
        <f t="shared" si="38"/>
        <v>-1914.1090999932535</v>
      </c>
      <c r="U77" s="31">
        <f t="shared" si="38"/>
        <v>-2188.7357450920435</v>
      </c>
      <c r="V77" s="31">
        <f t="shared" si="38"/>
        <v>-2464.6418276908335</v>
      </c>
      <c r="W77" s="31">
        <f t="shared" si="38"/>
        <v>-2740.9666602896241</v>
      </c>
    </row>
    <row r="78" spans="1:23" s="8" customFormat="1">
      <c r="A78" s="173">
        <f>A77+1</f>
        <v>50</v>
      </c>
      <c r="D78" s="174" t="s">
        <v>245</v>
      </c>
      <c r="E78" s="12"/>
      <c r="F78" s="195"/>
      <c r="H78" s="31">
        <f>($F11="Y")*H40</f>
        <v>0</v>
      </c>
      <c r="I78" s="31">
        <f t="shared" ref="I78:W78" si="39">($F11="Y")*I40</f>
        <v>0</v>
      </c>
      <c r="J78" s="31">
        <f t="shared" si="39"/>
        <v>0</v>
      </c>
      <c r="K78" s="31">
        <f t="shared" si="39"/>
        <v>0</v>
      </c>
      <c r="L78" s="31">
        <f t="shared" si="39"/>
        <v>0</v>
      </c>
      <c r="M78" s="31">
        <f t="shared" si="39"/>
        <v>0</v>
      </c>
      <c r="N78" s="31">
        <f t="shared" si="39"/>
        <v>0</v>
      </c>
      <c r="O78" s="31">
        <f t="shared" si="39"/>
        <v>0</v>
      </c>
      <c r="P78" s="31">
        <f t="shared" si="39"/>
        <v>0</v>
      </c>
      <c r="Q78" s="31">
        <f t="shared" si="39"/>
        <v>0</v>
      </c>
      <c r="R78" s="31">
        <f t="shared" si="39"/>
        <v>0</v>
      </c>
      <c r="S78" s="31">
        <f t="shared" si="39"/>
        <v>0</v>
      </c>
      <c r="T78" s="31">
        <f t="shared" si="39"/>
        <v>0</v>
      </c>
      <c r="U78" s="31">
        <f t="shared" si="39"/>
        <v>0</v>
      </c>
      <c r="V78" s="31">
        <f t="shared" si="39"/>
        <v>0</v>
      </c>
      <c r="W78" s="31">
        <f t="shared" si="39"/>
        <v>0</v>
      </c>
    </row>
    <row r="79" spans="1:23" s="8" customFormat="1">
      <c r="A79" s="173">
        <f>A78+1</f>
        <v>51</v>
      </c>
      <c r="D79" s="174" t="s">
        <v>246</v>
      </c>
      <c r="E79" s="12"/>
      <c r="F79" s="195"/>
      <c r="H79" s="31">
        <f>-H73</f>
        <v>0</v>
      </c>
      <c r="I79" s="31">
        <f>-I73</f>
        <v>-1.441663482325916</v>
      </c>
      <c r="J79" s="31">
        <f>-J73</f>
        <v>-8.6421562234157658</v>
      </c>
      <c r="K79" s="31">
        <f t="shared" ref="K79:W79" si="40">-K73</f>
        <v>-36.033829903688769</v>
      </c>
      <c r="L79" s="31">
        <f t="shared" si="40"/>
        <v>-94.91043921775514</v>
      </c>
      <c r="M79" s="31">
        <f t="shared" si="40"/>
        <v>-176.44504129182758</v>
      </c>
      <c r="N79" s="31">
        <f t="shared" si="40"/>
        <v>-270.44426552744284</v>
      </c>
      <c r="O79" s="31">
        <f t="shared" si="40"/>
        <v>-372.19249812422595</v>
      </c>
      <c r="P79" s="31">
        <f t="shared" si="40"/>
        <v>-477.36516226259391</v>
      </c>
      <c r="Q79" s="31">
        <f t="shared" si="40"/>
        <v>-584.28292516597321</v>
      </c>
      <c r="R79" s="31">
        <f t="shared" si="40"/>
        <v>-691.40545506396461</v>
      </c>
      <c r="S79" s="31">
        <f t="shared" si="40"/>
        <v>-795.01958637407529</v>
      </c>
      <c r="T79" s="31">
        <f t="shared" si="40"/>
        <v>-892.63143208738325</v>
      </c>
      <c r="U79" s="31">
        <f t="shared" si="40"/>
        <v>-985.25564062116882</v>
      </c>
      <c r="V79" s="31">
        <f t="shared" si="40"/>
        <v>-1074.2092917113296</v>
      </c>
      <c r="W79" s="31">
        <f t="shared" si="40"/>
        <v>-1160.2341977538872</v>
      </c>
    </row>
    <row r="80" spans="1:23" s="8" customFormat="1">
      <c r="A80" s="173">
        <f>A79+1</f>
        <v>52</v>
      </c>
      <c r="D80" s="174" t="s">
        <v>7</v>
      </c>
      <c r="E80" s="12"/>
      <c r="H80" s="175">
        <f>SUM(H76:H79)</f>
        <v>0</v>
      </c>
      <c r="I80" s="175">
        <f>SUM(I76:I79)</f>
        <v>161.29848578657044</v>
      </c>
      <c r="J80" s="175">
        <f>SUM(J76:J79)</f>
        <v>658.47252367690442</v>
      </c>
      <c r="K80" s="175">
        <f t="shared" ref="K80:W80" si="41">SUM(K76:K79)</f>
        <v>2491.2340739953052</v>
      </c>
      <c r="L80" s="175">
        <f>SUM(L76:L79)</f>
        <v>4451.1389422879329</v>
      </c>
      <c r="M80" s="175">
        <f t="shared" si="41"/>
        <v>5608.912329138514</v>
      </c>
      <c r="N80" s="175">
        <f t="shared" si="41"/>
        <v>6658.4155155208182</v>
      </c>
      <c r="O80" s="175">
        <f t="shared" si="41"/>
        <v>7410.2896424083265</v>
      </c>
      <c r="P80" s="175">
        <f t="shared" si="41"/>
        <v>8017.3818996909822</v>
      </c>
      <c r="Q80" s="175">
        <f t="shared" si="41"/>
        <v>8460.2407765887492</v>
      </c>
      <c r="R80" s="175">
        <f t="shared" si="41"/>
        <v>8646.0951015919672</v>
      </c>
      <c r="S80" s="175">
        <f t="shared" si="41"/>
        <v>8445.9092001830668</v>
      </c>
      <c r="T80" s="175">
        <f t="shared" si="41"/>
        <v>8143.8977718709675</v>
      </c>
      <c r="U80" s="175">
        <f t="shared" si="41"/>
        <v>7845.5019182383921</v>
      </c>
      <c r="V80" s="175">
        <f t="shared" si="41"/>
        <v>7514.1421845494406</v>
      </c>
      <c r="W80" s="175">
        <f t="shared" si="41"/>
        <v>7151.7924459080914</v>
      </c>
    </row>
    <row r="81" spans="1:24" s="8" customFormat="1">
      <c r="A81" s="173"/>
      <c r="D81" s="174"/>
      <c r="E81" s="12"/>
      <c r="I81" s="31"/>
      <c r="J81" s="31"/>
      <c r="K81" s="31"/>
      <c r="L81" s="31"/>
      <c r="M81" s="31"/>
      <c r="N81" s="31"/>
      <c r="O81" s="31"/>
      <c r="P81" s="31"/>
      <c r="Q81" s="31"/>
      <c r="R81" s="31"/>
      <c r="S81" s="31"/>
      <c r="T81" s="31"/>
      <c r="U81" s="31"/>
      <c r="V81" s="31"/>
      <c r="W81" s="31"/>
    </row>
    <row r="82" spans="1:24" s="8" customFormat="1">
      <c r="A82" s="173"/>
      <c r="C82" s="8" t="s">
        <v>247</v>
      </c>
      <c r="D82" s="174"/>
      <c r="E82" s="12"/>
      <c r="I82" s="31"/>
      <c r="J82" s="31"/>
      <c r="K82" s="31"/>
      <c r="L82" s="31"/>
      <c r="M82" s="31"/>
      <c r="N82" s="31"/>
      <c r="O82" s="31"/>
      <c r="P82" s="31"/>
      <c r="Q82" s="31"/>
      <c r="R82" s="31"/>
      <c r="S82" s="31"/>
      <c r="T82" s="31"/>
      <c r="U82" s="31"/>
      <c r="V82" s="31"/>
      <c r="W82" s="31"/>
    </row>
    <row r="83" spans="1:24" s="8" customFormat="1">
      <c r="A83" s="173">
        <f>A80+1</f>
        <v>53</v>
      </c>
      <c r="D83" s="174" t="s">
        <v>157</v>
      </c>
      <c r="E83" s="12"/>
      <c r="I83" s="31">
        <f>I51</f>
        <v>4.1200037789594015</v>
      </c>
      <c r="J83" s="31">
        <f t="shared" ref="J83:W83" si="42">J51</f>
        <v>16.993283131121007</v>
      </c>
      <c r="K83" s="31">
        <f t="shared" si="42"/>
        <v>64.515979514153784</v>
      </c>
      <c r="L83" s="31">
        <f t="shared" si="42"/>
        <v>117.25768728936512</v>
      </c>
      <c r="M83" s="31">
        <f t="shared" si="42"/>
        <v>151.60112213022634</v>
      </c>
      <c r="N83" s="31">
        <f t="shared" si="42"/>
        <v>184.38855333904019</v>
      </c>
      <c r="O83" s="31">
        <f t="shared" si="42"/>
        <v>210.66731062570685</v>
      </c>
      <c r="P83" s="31">
        <f t="shared" si="42"/>
        <v>234.03268358891515</v>
      </c>
      <c r="Q83" s="31">
        <f t="shared" si="42"/>
        <v>253.87595759879014</v>
      </c>
      <c r="R83" s="31">
        <f t="shared" si="42"/>
        <v>267.72033259879015</v>
      </c>
      <c r="S83" s="31">
        <f t="shared" si="42"/>
        <v>272.05320759879015</v>
      </c>
      <c r="T83" s="31">
        <f t="shared" si="42"/>
        <v>273.76595759879012</v>
      </c>
      <c r="U83" s="31">
        <f t="shared" si="42"/>
        <v>275.48733259879009</v>
      </c>
      <c r="V83" s="31">
        <f t="shared" si="42"/>
        <v>276.32483259879012</v>
      </c>
      <c r="W83" s="31">
        <f t="shared" si="42"/>
        <v>276.32483259879012</v>
      </c>
    </row>
    <row r="84" spans="1:24" s="8" customFormat="1">
      <c r="A84" s="173">
        <f t="shared" ref="A84:A89" si="43">A83+1</f>
        <v>54</v>
      </c>
      <c r="D84" s="174" t="s">
        <v>248</v>
      </c>
      <c r="E84" s="12"/>
      <c r="I84" s="31">
        <f>I15*I16*I80</f>
        <v>4.8389545735971131</v>
      </c>
      <c r="J84" s="31">
        <f t="shared" ref="J84:W84" si="44">J15*J16*J80</f>
        <v>19.75417571030713</v>
      </c>
      <c r="K84" s="31">
        <f t="shared" si="44"/>
        <v>74.737022219859156</v>
      </c>
      <c r="L84" s="31">
        <f t="shared" si="44"/>
        <v>133.53416826863798</v>
      </c>
      <c r="M84" s="31">
        <f t="shared" si="44"/>
        <v>168.26736987415541</v>
      </c>
      <c r="N84" s="31">
        <f t="shared" si="44"/>
        <v>199.75246546562454</v>
      </c>
      <c r="O84" s="31">
        <f t="shared" si="44"/>
        <v>222.30868927224978</v>
      </c>
      <c r="P84" s="31">
        <f t="shared" si="44"/>
        <v>240.52145699072946</v>
      </c>
      <c r="Q84" s="31">
        <f t="shared" si="44"/>
        <v>253.80722329766246</v>
      </c>
      <c r="R84" s="31">
        <f t="shared" si="44"/>
        <v>259.382853047759</v>
      </c>
      <c r="S84" s="31">
        <f t="shared" si="44"/>
        <v>253.37727600549201</v>
      </c>
      <c r="T84" s="31">
        <f t="shared" si="44"/>
        <v>244.31693315612901</v>
      </c>
      <c r="U84" s="31">
        <f t="shared" si="44"/>
        <v>235.36505754715176</v>
      </c>
      <c r="V84" s="31">
        <f t="shared" si="44"/>
        <v>225.4242655364832</v>
      </c>
      <c r="W84" s="31">
        <f t="shared" si="44"/>
        <v>214.55377337724272</v>
      </c>
    </row>
    <row r="85" spans="1:24" s="8" customFormat="1">
      <c r="A85" s="173">
        <f t="shared" si="43"/>
        <v>55</v>
      </c>
      <c r="D85" s="174" t="s">
        <v>249</v>
      </c>
      <c r="E85" s="12"/>
      <c r="I85" s="31">
        <f>I18*I19*I80</f>
        <v>8.8714167182613739</v>
      </c>
      <c r="J85" s="31">
        <f t="shared" ref="J85:W85" si="45">J18*J19*J80</f>
        <v>36.215988802229745</v>
      </c>
      <c r="K85" s="31">
        <f t="shared" si="45"/>
        <v>137.01787406974179</v>
      </c>
      <c r="L85" s="31">
        <f t="shared" si="45"/>
        <v>244.81264182583632</v>
      </c>
      <c r="M85" s="31">
        <f t="shared" si="45"/>
        <v>308.49017810261824</v>
      </c>
      <c r="N85" s="31">
        <f t="shared" si="45"/>
        <v>366.21285335364502</v>
      </c>
      <c r="O85" s="31">
        <f t="shared" si="45"/>
        <v>407.56593033245798</v>
      </c>
      <c r="P85" s="31">
        <f t="shared" si="45"/>
        <v>440.95600448300405</v>
      </c>
      <c r="Q85" s="31">
        <f t="shared" si="45"/>
        <v>465.31324271238122</v>
      </c>
      <c r="R85" s="31">
        <f t="shared" si="45"/>
        <v>475.5352305875582</v>
      </c>
      <c r="S85" s="31">
        <f t="shared" si="45"/>
        <v>464.52500601006869</v>
      </c>
      <c r="T85" s="31">
        <f t="shared" si="45"/>
        <v>447.91437745290324</v>
      </c>
      <c r="U85" s="31">
        <f t="shared" si="45"/>
        <v>431.50260550311157</v>
      </c>
      <c r="V85" s="31">
        <f t="shared" si="45"/>
        <v>413.27782015021921</v>
      </c>
      <c r="W85" s="31">
        <f t="shared" si="45"/>
        <v>393.34858452494501</v>
      </c>
    </row>
    <row r="86" spans="1:24" s="8" customFormat="1">
      <c r="A86" s="173">
        <f t="shared" si="43"/>
        <v>56</v>
      </c>
      <c r="D86" s="174" t="s">
        <v>250</v>
      </c>
      <c r="E86" s="12"/>
      <c r="I86" s="31">
        <f>IF($F24="Y",I85*I25/(1-I25),I85*I25/(1-I25)+(I51+I59)*I25)</f>
        <v>2.3582246972593524</v>
      </c>
      <c r="J86" s="31">
        <f t="shared" ref="J86:W86" si="46">IF($F24="Y",J85*J25/(1-J25),J85*J25/(1-J25)+(J51+J59)*J25)</f>
        <v>9.6270349980610703</v>
      </c>
      <c r="K86" s="31">
        <f t="shared" si="46"/>
        <v>36.422472853981994</v>
      </c>
      <c r="L86" s="31">
        <f t="shared" si="46"/>
        <v>65.076778206867886</v>
      </c>
      <c r="M86" s="31">
        <f t="shared" si="46"/>
        <v>82.003718229809905</v>
      </c>
      <c r="N86" s="31">
        <f t="shared" si="46"/>
        <v>97.347720511728426</v>
      </c>
      <c r="O86" s="31">
        <f t="shared" si="46"/>
        <v>108.34031059470401</v>
      </c>
      <c r="P86" s="31">
        <f t="shared" si="46"/>
        <v>117.21615309041879</v>
      </c>
      <c r="Q86" s="31">
        <f t="shared" si="46"/>
        <v>123.6908619868355</v>
      </c>
      <c r="R86" s="31">
        <f t="shared" si="46"/>
        <v>126.4080992701104</v>
      </c>
      <c r="S86" s="31">
        <f t="shared" si="46"/>
        <v>123.48133071153724</v>
      </c>
      <c r="T86" s="31">
        <f t="shared" si="46"/>
        <v>119.06584717102491</v>
      </c>
      <c r="U86" s="31">
        <f t="shared" si="46"/>
        <v>114.70322424766256</v>
      </c>
      <c r="V86" s="31">
        <f t="shared" si="46"/>
        <v>109.85866105258989</v>
      </c>
      <c r="W86" s="31">
        <f t="shared" si="46"/>
        <v>104.56101613954235</v>
      </c>
    </row>
    <row r="87" spans="1:24" s="8" customFormat="1">
      <c r="A87" s="173">
        <f t="shared" si="43"/>
        <v>57</v>
      </c>
      <c r="D87" s="174" t="s">
        <v>251</v>
      </c>
      <c r="E87" s="12"/>
      <c r="I87" s="31">
        <f>IF($F28="Y",(I85+I86)*I29/(1-I29),(I85+I86)*I29/(1-I29)+(I51+I65)*I29)</f>
        <v>1.0889647884291709</v>
      </c>
      <c r="J87" s="31">
        <f t="shared" ref="J87:W87" si="47">IF($F28="Y",(J85+J86)*J29/(1-J29),(J85+J86)*J29/(1-J29)+(J51+J65)*J29)</f>
        <v>4.4455060376762932</v>
      </c>
      <c r="K87" s="31">
        <f t="shared" si="47"/>
        <v>16.818919118096954</v>
      </c>
      <c r="L87" s="31">
        <f t="shared" si="47"/>
        <v>30.050707251964738</v>
      </c>
      <c r="M87" s="31">
        <f t="shared" si="47"/>
        <v>37.867113246804145</v>
      </c>
      <c r="N87" s="31">
        <f t="shared" si="47"/>
        <v>44.952561133939241</v>
      </c>
      <c r="O87" s="31">
        <f t="shared" si="47"/>
        <v>50.028643810839327</v>
      </c>
      <c r="P87" s="31">
        <f t="shared" si="47"/>
        <v>54.12726933906383</v>
      </c>
      <c r="Q87" s="31">
        <f t="shared" si="47"/>
        <v>57.117115901064892</v>
      </c>
      <c r="R87" s="31">
        <f t="shared" si="47"/>
        <v>58.371863053332497</v>
      </c>
      <c r="S87" s="31">
        <f t="shared" si="47"/>
        <v>57.020359989238671</v>
      </c>
      <c r="T87" s="31">
        <f t="shared" si="47"/>
        <v>54.981408355369958</v>
      </c>
      <c r="U87" s="31">
        <f t="shared" si="47"/>
        <v>52.966866333883758</v>
      </c>
      <c r="V87" s="31">
        <f t="shared" si="47"/>
        <v>50.729777246959557</v>
      </c>
      <c r="W87" s="31">
        <f t="shared" si="47"/>
        <v>48.283467199145115</v>
      </c>
    </row>
    <row r="88" spans="1:24" s="8" customFormat="1">
      <c r="A88" s="173">
        <f t="shared" si="43"/>
        <v>58</v>
      </c>
      <c r="D88" s="174" t="s">
        <v>121</v>
      </c>
      <c r="E88" s="12"/>
      <c r="I88" s="31">
        <f>(I80&gt;0)*(H88*(1+I32)+(H44+H45)*I31)</f>
        <v>0</v>
      </c>
      <c r="J88" s="31">
        <f>(J80&gt;0)*(I88*(1+J32)+(I44+I45)*J31)</f>
        <v>6.5920060463350421</v>
      </c>
      <c r="K88" s="31">
        <f t="shared" ref="K88:W88" si="48">(K80&gt;0)*(J88*(1+K32)+J44*K31)</f>
        <v>20.729087084385267</v>
      </c>
      <c r="L88" s="31">
        <f t="shared" si="48"/>
        <v>83.174742121801899</v>
      </c>
      <c r="M88" s="31">
        <f t="shared" si="48"/>
        <v>107.19389610884713</v>
      </c>
      <c r="N88" s="31">
        <f t="shared" si="48"/>
        <v>141.93161063179284</v>
      </c>
      <c r="O88" s="31">
        <f t="shared" si="48"/>
        <v>164.63629617776203</v>
      </c>
      <c r="P88" s="31">
        <f t="shared" si="48"/>
        <v>190.10898042665062</v>
      </c>
      <c r="Q88" s="31">
        <f t="shared" si="48"/>
        <v>209.11579845098362</v>
      </c>
      <c r="R88" s="31">
        <f t="shared" si="48"/>
        <v>229.84271442000329</v>
      </c>
      <c r="S88" s="31">
        <f t="shared" si="48"/>
        <v>240.04596870840336</v>
      </c>
      <c r="T88" s="31">
        <f t="shared" si="48"/>
        <v>246.17308808257144</v>
      </c>
      <c r="U88" s="31">
        <f t="shared" si="48"/>
        <v>252.51074984422286</v>
      </c>
      <c r="V88" s="31">
        <f t="shared" si="48"/>
        <v>258.90096484110728</v>
      </c>
      <c r="W88" s="31">
        <f t="shared" si="48"/>
        <v>264.07898413792941</v>
      </c>
    </row>
    <row r="89" spans="1:24" s="8" customFormat="1">
      <c r="A89" s="173">
        <f t="shared" si="43"/>
        <v>59</v>
      </c>
      <c r="D89" s="174" t="s">
        <v>7</v>
      </c>
      <c r="E89" s="12"/>
      <c r="I89" s="175">
        <f>SUM(I83:I88)</f>
        <v>21.277564556506409</v>
      </c>
      <c r="J89" s="175">
        <f t="shared" ref="J89:W89" si="49">SUM(J83:J88)</f>
        <v>93.627994725730289</v>
      </c>
      <c r="K89" s="175">
        <f t="shared" si="49"/>
        <v>350.24135486021896</v>
      </c>
      <c r="L89" s="175">
        <f t="shared" si="49"/>
        <v>673.90672496447382</v>
      </c>
      <c r="M89" s="175">
        <f t="shared" si="49"/>
        <v>855.42339769246132</v>
      </c>
      <c r="N89" s="175">
        <f t="shared" si="49"/>
        <v>1034.5857644357702</v>
      </c>
      <c r="O89" s="175">
        <f t="shared" si="49"/>
        <v>1163.5471808137199</v>
      </c>
      <c r="P89" s="175">
        <f t="shared" si="49"/>
        <v>1276.9625479187819</v>
      </c>
      <c r="Q89" s="175">
        <f t="shared" si="49"/>
        <v>1362.9201999477177</v>
      </c>
      <c r="R89" s="175">
        <f t="shared" si="49"/>
        <v>1417.2610929775533</v>
      </c>
      <c r="S89" s="175">
        <f t="shared" si="49"/>
        <v>1410.5031490235301</v>
      </c>
      <c r="T89" s="175">
        <f t="shared" si="49"/>
        <v>1386.2176118167886</v>
      </c>
      <c r="U89" s="175">
        <f t="shared" si="49"/>
        <v>1362.5358360748226</v>
      </c>
      <c r="V89" s="175">
        <f t="shared" si="49"/>
        <v>1334.5163214261493</v>
      </c>
      <c r="W89" s="175">
        <f t="shared" si="49"/>
        <v>1301.1506579775948</v>
      </c>
      <c r="X89" s="23"/>
    </row>
    <row r="90" spans="1:24" s="8" customFormat="1">
      <c r="A90" s="4"/>
      <c r="E90" s="9"/>
      <c r="I90" s="31"/>
      <c r="J90" s="31"/>
      <c r="K90" s="31"/>
      <c r="L90" s="31"/>
      <c r="M90" s="31"/>
      <c r="N90" s="31"/>
      <c r="O90" s="31"/>
      <c r="P90" s="31"/>
      <c r="Q90" s="31"/>
      <c r="R90" s="31"/>
      <c r="S90" s="31"/>
      <c r="T90" s="31"/>
      <c r="U90" s="31"/>
      <c r="V90" s="31"/>
      <c r="W90" s="31"/>
    </row>
    <row r="91" spans="1:24">
      <c r="A91" s="32"/>
      <c r="B91" s="32"/>
      <c r="C91" s="35" t="s">
        <v>252</v>
      </c>
      <c r="D91" s="32"/>
      <c r="E91" s="32"/>
      <c r="F91" s="86"/>
      <c r="G91" s="32"/>
      <c r="H91" s="32"/>
      <c r="I91" s="33"/>
    </row>
    <row r="92" spans="1:24">
      <c r="A92" s="37">
        <f>A89+1</f>
        <v>60</v>
      </c>
      <c r="B92"/>
      <c r="C92" s="35"/>
      <c r="D92" s="36" t="s">
        <v>253</v>
      </c>
      <c r="E92" s="32"/>
      <c r="F92" s="34"/>
      <c r="G92" s="32"/>
      <c r="H92" s="32"/>
      <c r="K92" s="82" t="s">
        <v>254</v>
      </c>
    </row>
    <row r="93" spans="1:24">
      <c r="A93" s="37"/>
      <c r="B93" s="32"/>
      <c r="C93" s="35"/>
      <c r="D93" s="36"/>
      <c r="E93" s="32"/>
      <c r="F93" s="140"/>
      <c r="G93" s="32"/>
      <c r="H93" s="32"/>
      <c r="I93" s="141"/>
    </row>
    <row r="94" spans="1:24">
      <c r="A94" s="37"/>
      <c r="B94"/>
      <c r="C94" s="35"/>
      <c r="D94" s="36"/>
      <c r="E94" s="32"/>
      <c r="F94" s="140"/>
      <c r="G94" s="32"/>
      <c r="H94" s="32"/>
      <c r="I94" s="141"/>
    </row>
    <row r="95" spans="1:24">
      <c r="A95" s="37"/>
      <c r="B95" s="32"/>
      <c r="C95" s="35"/>
      <c r="D95" s="36"/>
      <c r="E95" s="32"/>
      <c r="F95" s="140"/>
      <c r="G95" s="32"/>
      <c r="H95" s="32"/>
      <c r="I95" s="141"/>
      <c r="X95" s="26"/>
    </row>
    <row r="96" spans="1:24">
      <c r="A96" s="37"/>
      <c r="B96" s="32"/>
      <c r="C96" s="35"/>
      <c r="D96" s="36"/>
      <c r="E96" s="32"/>
      <c r="F96" s="140"/>
      <c r="G96" s="32"/>
      <c r="H96" s="32"/>
      <c r="I96" s="82"/>
    </row>
    <row r="97" spans="1:9">
      <c r="A97" s="37"/>
      <c r="B97"/>
      <c r="C97" s="35"/>
      <c r="D97" s="36"/>
      <c r="E97" s="32"/>
      <c r="F97" s="140"/>
      <c r="G97" s="32"/>
      <c r="H97" s="32"/>
      <c r="I97" s="82"/>
    </row>
    <row r="101" spans="1:9">
      <c r="F101" s="28"/>
    </row>
    <row r="102" spans="1:9">
      <c r="E102" s="26"/>
      <c r="F102" s="27"/>
    </row>
    <row r="103" spans="1:9">
      <c r="E103" s="26"/>
      <c r="F103" s="27"/>
    </row>
    <row r="104" spans="1:9">
      <c r="E104" s="26"/>
      <c r="F104" s="27"/>
    </row>
    <row r="105" spans="1:9">
      <c r="E105" s="26"/>
      <c r="F105" s="27"/>
    </row>
    <row r="106" spans="1:9">
      <c r="E106" s="26"/>
      <c r="F106" s="27"/>
    </row>
    <row r="107" spans="1:9">
      <c r="E107" s="26"/>
      <c r="F107" s="27"/>
    </row>
    <row r="114" spans="5:9">
      <c r="E114" s="26"/>
      <c r="F114" s="27"/>
      <c r="I114" s="21"/>
    </row>
    <row r="115" spans="5:9">
      <c r="I115" s="21"/>
    </row>
    <row r="116" spans="5:9">
      <c r="I116" s="21"/>
    </row>
  </sheetData>
  <pageMargins left="0.70866141732283472" right="0.70866141732283472" top="0.74803149606299213" bottom="0.74803149606299213" header="0.31496062992125984" footer="0.31496062992125984"/>
  <pageSetup scale="70" fitToHeight="9" orientation="landscape" r:id="rId1"/>
  <headerFooter>
    <oddHeader>&amp;L&amp;"Arial,Bold"California ISO&amp;R&amp;"Arial,Bold"Page &amp;P</oddHeader>
  </headerFooter>
  <rowBreaks count="1" manualBreakCount="1">
    <brk id="5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tabColor theme="4"/>
  </sheetPr>
  <dimension ref="A1:X92"/>
  <sheetViews>
    <sheetView workbookViewId="0">
      <selection activeCell="F1" sqref="F1"/>
    </sheetView>
  </sheetViews>
  <sheetFormatPr defaultColWidth="9.140625" defaultRowHeight="12.75"/>
  <cols>
    <col min="1" max="1" width="4.85546875" style="3" customWidth="1"/>
    <col min="2" max="2" width="2.85546875" style="3" customWidth="1"/>
    <col min="3" max="3" width="2.85546875" style="1" customWidth="1"/>
    <col min="4" max="4" width="2.85546875" style="3" customWidth="1"/>
    <col min="5" max="5" width="35.85546875" style="3" customWidth="1"/>
    <col min="6" max="6" width="10.85546875" style="2" customWidth="1"/>
    <col min="7" max="7" width="2.85546875" style="3" customWidth="1"/>
    <col min="8" max="71" width="10.85546875" style="3" customWidth="1"/>
    <col min="72" max="16384" width="9.140625" style="3"/>
  </cols>
  <sheetData>
    <row r="1" spans="1:24">
      <c r="A1" s="1" t="s">
        <v>208</v>
      </c>
      <c r="B1" s="1"/>
      <c r="E1" s="15" t="s">
        <v>255</v>
      </c>
      <c r="F1" s="1" t="s">
        <v>276</v>
      </c>
    </row>
    <row r="2" spans="1:24">
      <c r="A2" s="1" t="s">
        <v>126</v>
      </c>
      <c r="B2" s="1"/>
    </row>
    <row r="3" spans="1:24" s="5" customFormat="1">
      <c r="A3" s="4"/>
      <c r="E3" s="6"/>
      <c r="F3" s="4" t="s">
        <v>127</v>
      </c>
      <c r="H3" s="5">
        <f>Existing!H3</f>
        <v>2025</v>
      </c>
      <c r="I3" s="5">
        <f>Existing!I3</f>
        <v>2026</v>
      </c>
      <c r="J3" s="5">
        <f>Existing!J3</f>
        <v>2027</v>
      </c>
      <c r="K3" s="5">
        <f>Existing!K3</f>
        <v>2028</v>
      </c>
      <c r="L3" s="5">
        <f>Existing!L3</f>
        <v>2029</v>
      </c>
      <c r="M3" s="5">
        <f>Existing!M3</f>
        <v>2030</v>
      </c>
      <c r="N3" s="5">
        <f>Existing!N3</f>
        <v>2031</v>
      </c>
      <c r="O3" s="5">
        <f>Existing!O3</f>
        <v>2032</v>
      </c>
      <c r="P3" s="5">
        <f>Existing!P3</f>
        <v>2033</v>
      </c>
      <c r="Q3" s="5">
        <f>Existing!Q3</f>
        <v>2034</v>
      </c>
      <c r="R3" s="5">
        <f>Existing!R3</f>
        <v>2035</v>
      </c>
      <c r="S3" s="5">
        <f>Existing!S3</f>
        <v>2036</v>
      </c>
      <c r="T3" s="5">
        <f>Existing!T3</f>
        <v>2037</v>
      </c>
      <c r="U3" s="5">
        <f>Existing!U3</f>
        <v>2038</v>
      </c>
      <c r="V3" s="5">
        <f>Existing!V3</f>
        <v>2039</v>
      </c>
      <c r="W3" s="5">
        <f>Existing!W3</f>
        <v>2040</v>
      </c>
    </row>
    <row r="4" spans="1:24" s="8" customFormat="1">
      <c r="A4" s="7" t="s">
        <v>128</v>
      </c>
      <c r="E4" s="9" t="s">
        <v>129</v>
      </c>
      <c r="H4" s="173">
        <v>0</v>
      </c>
      <c r="I4" s="173">
        <v>1</v>
      </c>
      <c r="J4" s="173">
        <f>I4+1</f>
        <v>2</v>
      </c>
      <c r="K4" s="173">
        <f t="shared" ref="K4:W4" si="0">J4+1</f>
        <v>3</v>
      </c>
      <c r="L4" s="173">
        <f t="shared" si="0"/>
        <v>4</v>
      </c>
      <c r="M4" s="173">
        <f t="shared" si="0"/>
        <v>5</v>
      </c>
      <c r="N4" s="173">
        <f t="shared" si="0"/>
        <v>6</v>
      </c>
      <c r="O4" s="173">
        <f t="shared" si="0"/>
        <v>7</v>
      </c>
      <c r="P4" s="173">
        <f t="shared" si="0"/>
        <v>8</v>
      </c>
      <c r="Q4" s="173">
        <f t="shared" si="0"/>
        <v>9</v>
      </c>
      <c r="R4" s="173">
        <f t="shared" si="0"/>
        <v>10</v>
      </c>
      <c r="S4" s="173">
        <f t="shared" si="0"/>
        <v>11</v>
      </c>
      <c r="T4" s="173">
        <f t="shared" si="0"/>
        <v>12</v>
      </c>
      <c r="U4" s="173">
        <f t="shared" si="0"/>
        <v>13</v>
      </c>
      <c r="V4" s="173">
        <f t="shared" si="0"/>
        <v>14</v>
      </c>
      <c r="W4" s="173">
        <f t="shared" si="0"/>
        <v>15</v>
      </c>
      <c r="X4" s="173"/>
    </row>
    <row r="5" spans="1:24" s="8" customFormat="1">
      <c r="A5" s="4"/>
      <c r="E5" s="9"/>
      <c r="F5" s="10"/>
      <c r="H5" s="173"/>
      <c r="I5" s="173"/>
      <c r="J5" s="173"/>
      <c r="K5" s="173"/>
      <c r="L5" s="173"/>
      <c r="M5" s="173"/>
      <c r="N5" s="173"/>
      <c r="O5" s="173"/>
      <c r="P5" s="173"/>
      <c r="Q5" s="173"/>
      <c r="R5" s="173"/>
      <c r="S5" s="173"/>
      <c r="T5" s="173"/>
      <c r="U5" s="173"/>
      <c r="V5" s="173"/>
      <c r="W5" s="173"/>
    </row>
    <row r="6" spans="1:24" s="8" customFormat="1">
      <c r="A6" s="4"/>
      <c r="C6" s="8" t="s">
        <v>140</v>
      </c>
      <c r="E6" s="9"/>
      <c r="F6" s="11"/>
      <c r="I6" s="173"/>
      <c r="J6" s="173"/>
      <c r="K6" s="173"/>
      <c r="L6" s="173"/>
      <c r="M6" s="173"/>
      <c r="N6" s="173"/>
      <c r="O6" s="173"/>
      <c r="P6" s="173"/>
      <c r="Q6" s="173"/>
      <c r="R6" s="173"/>
      <c r="S6" s="173"/>
      <c r="T6" s="173"/>
      <c r="U6" s="173"/>
      <c r="V6" s="173"/>
      <c r="W6" s="173"/>
    </row>
    <row r="7" spans="1:24" s="8" customFormat="1">
      <c r="A7" s="173">
        <v>1</v>
      </c>
      <c r="D7" s="174" t="s">
        <v>210</v>
      </c>
      <c r="E7" s="12"/>
      <c r="F7" s="185">
        <v>2020</v>
      </c>
      <c r="I7" s="173"/>
      <c r="J7" s="173"/>
      <c r="K7" s="173"/>
      <c r="L7" s="173"/>
      <c r="M7" s="31"/>
      <c r="N7" s="31"/>
      <c r="O7" s="173"/>
      <c r="P7" s="173"/>
      <c r="Q7" s="173"/>
      <c r="R7" s="173"/>
      <c r="S7" s="173"/>
      <c r="T7" s="173"/>
      <c r="U7" s="173"/>
      <c r="V7" s="173"/>
      <c r="W7" s="173"/>
    </row>
    <row r="8" spans="1:24" s="8" customFormat="1">
      <c r="A8" s="173">
        <f>A7+1</f>
        <v>2</v>
      </c>
      <c r="D8" s="174" t="s">
        <v>211</v>
      </c>
      <c r="E8" s="12"/>
      <c r="F8" s="11"/>
      <c r="H8" s="78">
        <v>0</v>
      </c>
      <c r="I8" s="78">
        <v>335.1</v>
      </c>
      <c r="J8" s="78">
        <v>1047.2236753966481</v>
      </c>
      <c r="K8" s="78">
        <v>1625.09373061</v>
      </c>
      <c r="L8" s="78">
        <v>2078.3192042425048</v>
      </c>
      <c r="M8" s="78">
        <v>1267.11651349</v>
      </c>
      <c r="N8" s="78">
        <v>1797.1879383099999</v>
      </c>
      <c r="O8" s="78">
        <v>2082.3328370653817</v>
      </c>
      <c r="P8" s="78">
        <v>1277.577670875</v>
      </c>
      <c r="Q8" s="78">
        <v>1292.34650895</v>
      </c>
      <c r="R8" s="78">
        <v>250.5</v>
      </c>
      <c r="S8" s="78">
        <v>0</v>
      </c>
      <c r="T8" s="78">
        <v>0</v>
      </c>
      <c r="U8" s="78">
        <v>0</v>
      </c>
      <c r="V8" s="78">
        <v>0</v>
      </c>
      <c r="W8" s="78">
        <v>0</v>
      </c>
    </row>
    <row r="9" spans="1:24">
      <c r="A9" s="173"/>
      <c r="F9" s="16"/>
    </row>
    <row r="10" spans="1:24" s="8" customFormat="1">
      <c r="A10" s="173">
        <f>A8+1</f>
        <v>3</v>
      </c>
      <c r="D10" s="174" t="s">
        <v>212</v>
      </c>
      <c r="E10" s="12"/>
      <c r="F10" s="25" t="s">
        <v>213</v>
      </c>
    </row>
    <row r="11" spans="1:24" s="8" customFormat="1">
      <c r="A11" s="173">
        <f>A10+1</f>
        <v>4</v>
      </c>
      <c r="D11" s="174" t="s">
        <v>214</v>
      </c>
      <c r="E11" s="12"/>
      <c r="F11" s="25" t="s">
        <v>215</v>
      </c>
      <c r="I11" s="173"/>
      <c r="J11" s="173"/>
      <c r="K11" s="173"/>
      <c r="L11" s="173"/>
      <c r="M11" s="173"/>
      <c r="N11" s="173"/>
      <c r="O11" s="173"/>
      <c r="P11" s="173"/>
      <c r="Q11" s="173"/>
      <c r="R11" s="173"/>
      <c r="S11" s="173"/>
      <c r="T11" s="173"/>
      <c r="U11" s="173"/>
      <c r="V11" s="173"/>
      <c r="W11" s="173"/>
    </row>
    <row r="12" spans="1:24" s="8" customFormat="1">
      <c r="A12" s="173"/>
      <c r="D12" s="174"/>
      <c r="E12" s="12"/>
      <c r="F12" s="11"/>
      <c r="I12" s="31"/>
      <c r="J12" s="31"/>
      <c r="K12" s="31"/>
      <c r="L12" s="31"/>
      <c r="M12" s="31"/>
      <c r="N12" s="31"/>
      <c r="O12" s="31"/>
      <c r="P12" s="31"/>
      <c r="Q12" s="31"/>
      <c r="R12" s="31"/>
      <c r="S12" s="31"/>
      <c r="T12" s="31"/>
      <c r="U12" s="31"/>
      <c r="V12" s="31"/>
      <c r="W12" s="31"/>
    </row>
    <row r="13" spans="1:24" s="8" customFormat="1">
      <c r="A13" s="173">
        <f>A11+1</f>
        <v>5</v>
      </c>
      <c r="D13" s="174" t="s">
        <v>216</v>
      </c>
      <c r="E13" s="12"/>
      <c r="F13" s="51">
        <v>2.5000000000000001E-2</v>
      </c>
      <c r="G13" s="13"/>
      <c r="H13" s="186">
        <f>$F13</f>
        <v>2.5000000000000001E-2</v>
      </c>
      <c r="I13" s="186">
        <f>$F13</f>
        <v>2.5000000000000001E-2</v>
      </c>
      <c r="J13" s="186">
        <f t="shared" ref="J13:W13" si="1">$F13</f>
        <v>2.5000000000000001E-2</v>
      </c>
      <c r="K13" s="186">
        <f t="shared" si="1"/>
        <v>2.5000000000000001E-2</v>
      </c>
      <c r="L13" s="186">
        <f t="shared" si="1"/>
        <v>2.5000000000000001E-2</v>
      </c>
      <c r="M13" s="186">
        <f t="shared" si="1"/>
        <v>2.5000000000000001E-2</v>
      </c>
      <c r="N13" s="186">
        <f t="shared" si="1"/>
        <v>2.5000000000000001E-2</v>
      </c>
      <c r="O13" s="186">
        <f t="shared" si="1"/>
        <v>2.5000000000000001E-2</v>
      </c>
      <c r="P13" s="186">
        <f t="shared" si="1"/>
        <v>2.5000000000000001E-2</v>
      </c>
      <c r="Q13" s="186">
        <f t="shared" si="1"/>
        <v>2.5000000000000001E-2</v>
      </c>
      <c r="R13" s="186">
        <f t="shared" si="1"/>
        <v>2.5000000000000001E-2</v>
      </c>
      <c r="S13" s="186">
        <f t="shared" si="1"/>
        <v>2.5000000000000001E-2</v>
      </c>
      <c r="T13" s="186">
        <f t="shared" si="1"/>
        <v>2.5000000000000001E-2</v>
      </c>
      <c r="U13" s="186">
        <f t="shared" si="1"/>
        <v>2.5000000000000001E-2</v>
      </c>
      <c r="V13" s="186">
        <f t="shared" si="1"/>
        <v>2.5000000000000001E-2</v>
      </c>
      <c r="W13" s="186">
        <f t="shared" si="1"/>
        <v>2.5000000000000001E-2</v>
      </c>
    </row>
    <row r="14" spans="1:24" s="8" customFormat="1">
      <c r="A14" s="173"/>
      <c r="D14" s="174"/>
      <c r="E14" s="12"/>
      <c r="F14" s="14"/>
      <c r="G14" s="13"/>
      <c r="H14" s="187"/>
      <c r="I14" s="187"/>
      <c r="J14" s="187"/>
      <c r="K14" s="187"/>
      <c r="L14" s="187"/>
      <c r="M14" s="187"/>
      <c r="N14" s="187"/>
      <c r="O14" s="187"/>
      <c r="P14" s="187"/>
      <c r="Q14" s="187"/>
      <c r="R14" s="187"/>
      <c r="S14" s="187"/>
      <c r="T14" s="187"/>
      <c r="U14" s="187"/>
      <c r="V14" s="187"/>
      <c r="W14" s="187"/>
    </row>
    <row r="15" spans="1:24" s="8" customFormat="1">
      <c r="A15" s="173">
        <f>A13+1</f>
        <v>6</v>
      </c>
      <c r="D15" s="174" t="s">
        <v>217</v>
      </c>
      <c r="E15" s="12"/>
      <c r="F15" s="51">
        <v>0.5</v>
      </c>
      <c r="G15" s="13"/>
      <c r="H15" s="188"/>
      <c r="I15" s="186">
        <f t="shared" ref="I15:W16" si="2">$F15</f>
        <v>0.5</v>
      </c>
      <c r="J15" s="186">
        <f t="shared" si="2"/>
        <v>0.5</v>
      </c>
      <c r="K15" s="186">
        <f t="shared" si="2"/>
        <v>0.5</v>
      </c>
      <c r="L15" s="186">
        <f t="shared" si="2"/>
        <v>0.5</v>
      </c>
      <c r="M15" s="186">
        <f t="shared" si="2"/>
        <v>0.5</v>
      </c>
      <c r="N15" s="186">
        <f t="shared" si="2"/>
        <v>0.5</v>
      </c>
      <c r="O15" s="186">
        <f t="shared" si="2"/>
        <v>0.5</v>
      </c>
      <c r="P15" s="186">
        <f t="shared" si="2"/>
        <v>0.5</v>
      </c>
      <c r="Q15" s="186">
        <f t="shared" si="2"/>
        <v>0.5</v>
      </c>
      <c r="R15" s="186">
        <f t="shared" si="2"/>
        <v>0.5</v>
      </c>
      <c r="S15" s="186">
        <f t="shared" si="2"/>
        <v>0.5</v>
      </c>
      <c r="T15" s="186">
        <f t="shared" si="2"/>
        <v>0.5</v>
      </c>
      <c r="U15" s="186">
        <f t="shared" si="2"/>
        <v>0.5</v>
      </c>
      <c r="V15" s="186">
        <f t="shared" si="2"/>
        <v>0.5</v>
      </c>
      <c r="W15" s="186">
        <f t="shared" si="2"/>
        <v>0.5</v>
      </c>
    </row>
    <row r="16" spans="1:24" s="8" customFormat="1">
      <c r="A16" s="173">
        <f>A15+1</f>
        <v>7</v>
      </c>
      <c r="D16" s="174" t="s">
        <v>218</v>
      </c>
      <c r="E16" s="12"/>
      <c r="F16" s="51">
        <v>0.06</v>
      </c>
      <c r="G16" s="13"/>
      <c r="H16" s="188"/>
      <c r="I16" s="186">
        <f t="shared" si="2"/>
        <v>0.06</v>
      </c>
      <c r="J16" s="186">
        <f t="shared" si="2"/>
        <v>0.06</v>
      </c>
      <c r="K16" s="186">
        <f t="shared" si="2"/>
        <v>0.06</v>
      </c>
      <c r="L16" s="186">
        <f t="shared" si="2"/>
        <v>0.06</v>
      </c>
      <c r="M16" s="186">
        <f t="shared" si="2"/>
        <v>0.06</v>
      </c>
      <c r="N16" s="186">
        <f t="shared" si="2"/>
        <v>0.06</v>
      </c>
      <c r="O16" s="186">
        <f t="shared" si="2"/>
        <v>0.06</v>
      </c>
      <c r="P16" s="186">
        <f t="shared" si="2"/>
        <v>0.06</v>
      </c>
      <c r="Q16" s="186">
        <f t="shared" si="2"/>
        <v>0.06</v>
      </c>
      <c r="R16" s="186">
        <f t="shared" si="2"/>
        <v>0.06</v>
      </c>
      <c r="S16" s="186">
        <f t="shared" si="2"/>
        <v>0.06</v>
      </c>
      <c r="T16" s="186">
        <f t="shared" si="2"/>
        <v>0.06</v>
      </c>
      <c r="U16" s="186">
        <f t="shared" si="2"/>
        <v>0.06</v>
      </c>
      <c r="V16" s="186">
        <f t="shared" si="2"/>
        <v>0.06</v>
      </c>
      <c r="W16" s="186">
        <f t="shared" si="2"/>
        <v>0.06</v>
      </c>
    </row>
    <row r="17" spans="1:24" s="8" customFormat="1">
      <c r="A17" s="173"/>
      <c r="D17" s="174"/>
      <c r="E17" s="12"/>
      <c r="F17" s="14"/>
      <c r="G17" s="13"/>
      <c r="H17" s="187"/>
      <c r="I17" s="187"/>
      <c r="J17" s="187"/>
      <c r="K17" s="187"/>
      <c r="L17" s="187"/>
      <c r="M17" s="187"/>
      <c r="N17" s="187"/>
      <c r="O17" s="187"/>
      <c r="P17" s="187"/>
      <c r="Q17" s="187"/>
      <c r="R17" s="187"/>
      <c r="S17" s="187"/>
      <c r="T17" s="187"/>
      <c r="U17" s="187"/>
      <c r="V17" s="187"/>
      <c r="W17" s="187"/>
    </row>
    <row r="18" spans="1:24" s="8" customFormat="1">
      <c r="A18" s="173">
        <f>A16+1</f>
        <v>8</v>
      </c>
      <c r="D18" s="174" t="s">
        <v>219</v>
      </c>
      <c r="E18" s="12"/>
      <c r="F18" s="189"/>
      <c r="G18" s="13"/>
      <c r="H18" s="188"/>
      <c r="I18" s="188">
        <f t="shared" ref="I18:W18" si="3">1-I15</f>
        <v>0.5</v>
      </c>
      <c r="J18" s="188">
        <f t="shared" si="3"/>
        <v>0.5</v>
      </c>
      <c r="K18" s="188">
        <f t="shared" si="3"/>
        <v>0.5</v>
      </c>
      <c r="L18" s="188">
        <f t="shared" si="3"/>
        <v>0.5</v>
      </c>
      <c r="M18" s="188">
        <f t="shared" si="3"/>
        <v>0.5</v>
      </c>
      <c r="N18" s="188">
        <f t="shared" si="3"/>
        <v>0.5</v>
      </c>
      <c r="O18" s="188">
        <f t="shared" si="3"/>
        <v>0.5</v>
      </c>
      <c r="P18" s="188">
        <f t="shared" si="3"/>
        <v>0.5</v>
      </c>
      <c r="Q18" s="188">
        <f t="shared" si="3"/>
        <v>0.5</v>
      </c>
      <c r="R18" s="188">
        <f t="shared" si="3"/>
        <v>0.5</v>
      </c>
      <c r="S18" s="188">
        <f t="shared" si="3"/>
        <v>0.5</v>
      </c>
      <c r="T18" s="188">
        <f t="shared" si="3"/>
        <v>0.5</v>
      </c>
      <c r="U18" s="188">
        <f t="shared" si="3"/>
        <v>0.5</v>
      </c>
      <c r="V18" s="188">
        <f t="shared" si="3"/>
        <v>0.5</v>
      </c>
      <c r="W18" s="188">
        <f t="shared" si="3"/>
        <v>0.5</v>
      </c>
    </row>
    <row r="19" spans="1:24" s="8" customFormat="1">
      <c r="A19" s="173">
        <f>A18+1</f>
        <v>9</v>
      </c>
      <c r="D19" s="174" t="s">
        <v>220</v>
      </c>
      <c r="E19" s="12"/>
      <c r="F19" s="51">
        <v>0.11</v>
      </c>
      <c r="G19" s="13"/>
      <c r="H19" s="188"/>
      <c r="I19" s="186">
        <f t="shared" ref="I19:W19" si="4">$F19</f>
        <v>0.11</v>
      </c>
      <c r="J19" s="186">
        <f t="shared" si="4"/>
        <v>0.11</v>
      </c>
      <c r="K19" s="186">
        <f t="shared" si="4"/>
        <v>0.11</v>
      </c>
      <c r="L19" s="186">
        <f t="shared" si="4"/>
        <v>0.11</v>
      </c>
      <c r="M19" s="186">
        <f t="shared" si="4"/>
        <v>0.11</v>
      </c>
      <c r="N19" s="186">
        <f t="shared" si="4"/>
        <v>0.11</v>
      </c>
      <c r="O19" s="186">
        <f t="shared" si="4"/>
        <v>0.11</v>
      </c>
      <c r="P19" s="186">
        <f t="shared" si="4"/>
        <v>0.11</v>
      </c>
      <c r="Q19" s="186">
        <f t="shared" si="4"/>
        <v>0.11</v>
      </c>
      <c r="R19" s="186">
        <f t="shared" si="4"/>
        <v>0.11</v>
      </c>
      <c r="S19" s="186">
        <f t="shared" si="4"/>
        <v>0.11</v>
      </c>
      <c r="T19" s="186">
        <f t="shared" si="4"/>
        <v>0.11</v>
      </c>
      <c r="U19" s="186">
        <f t="shared" si="4"/>
        <v>0.11</v>
      </c>
      <c r="V19" s="186">
        <f t="shared" si="4"/>
        <v>0.11</v>
      </c>
      <c r="W19" s="186">
        <f t="shared" si="4"/>
        <v>0.11</v>
      </c>
    </row>
    <row r="20" spans="1:24" s="8" customFormat="1">
      <c r="A20" s="173"/>
      <c r="D20" s="174"/>
      <c r="E20" s="12"/>
      <c r="F20" s="189"/>
      <c r="G20" s="13"/>
      <c r="H20" s="13"/>
      <c r="I20" s="13"/>
      <c r="J20" s="13"/>
      <c r="K20" s="13"/>
      <c r="L20" s="13"/>
      <c r="M20" s="13"/>
      <c r="N20" s="13"/>
      <c r="O20" s="13"/>
      <c r="P20" s="13"/>
      <c r="Q20" s="13"/>
      <c r="R20" s="13"/>
      <c r="S20" s="13"/>
      <c r="T20" s="13"/>
      <c r="U20" s="13"/>
      <c r="V20" s="13"/>
      <c r="W20" s="13"/>
    </row>
    <row r="21" spans="1:24" s="8" customFormat="1">
      <c r="A21" s="173">
        <f>A19+1</f>
        <v>10</v>
      </c>
      <c r="D21" s="174" t="s">
        <v>221</v>
      </c>
      <c r="E21" s="12"/>
      <c r="F21" s="189"/>
      <c r="G21" s="13"/>
      <c r="H21" s="188"/>
      <c r="I21" s="188">
        <f>I15*I16+I18*I19</f>
        <v>8.4999999999999992E-2</v>
      </c>
      <c r="J21" s="188">
        <f t="shared" ref="J21:W21" si="5">J15*J16+J18*J19</f>
        <v>8.4999999999999992E-2</v>
      </c>
      <c r="K21" s="188">
        <f t="shared" si="5"/>
        <v>8.4999999999999992E-2</v>
      </c>
      <c r="L21" s="188">
        <f t="shared" si="5"/>
        <v>8.4999999999999992E-2</v>
      </c>
      <c r="M21" s="188">
        <f t="shared" si="5"/>
        <v>8.4999999999999992E-2</v>
      </c>
      <c r="N21" s="188">
        <f t="shared" si="5"/>
        <v>8.4999999999999992E-2</v>
      </c>
      <c r="O21" s="188">
        <f t="shared" si="5"/>
        <v>8.4999999999999992E-2</v>
      </c>
      <c r="P21" s="188">
        <f t="shared" si="5"/>
        <v>8.4999999999999992E-2</v>
      </c>
      <c r="Q21" s="188">
        <f t="shared" si="5"/>
        <v>8.4999999999999992E-2</v>
      </c>
      <c r="R21" s="188">
        <f t="shared" si="5"/>
        <v>8.4999999999999992E-2</v>
      </c>
      <c r="S21" s="188">
        <f t="shared" si="5"/>
        <v>8.4999999999999992E-2</v>
      </c>
      <c r="T21" s="188">
        <f t="shared" si="5"/>
        <v>8.4999999999999992E-2</v>
      </c>
      <c r="U21" s="188">
        <f t="shared" si="5"/>
        <v>8.4999999999999992E-2</v>
      </c>
      <c r="V21" s="188">
        <f t="shared" si="5"/>
        <v>8.4999999999999992E-2</v>
      </c>
      <c r="W21" s="188">
        <f t="shared" si="5"/>
        <v>8.4999999999999992E-2</v>
      </c>
    </row>
    <row r="22" spans="1:24" s="8" customFormat="1">
      <c r="A22" s="173"/>
      <c r="D22" s="174"/>
      <c r="E22" s="12"/>
      <c r="F22" s="189"/>
      <c r="G22" s="13"/>
      <c r="H22" s="187"/>
      <c r="I22" s="187"/>
      <c r="J22" s="187"/>
      <c r="K22" s="187"/>
      <c r="L22" s="187"/>
      <c r="M22" s="187"/>
      <c r="N22" s="187"/>
      <c r="O22" s="187"/>
      <c r="P22" s="187"/>
      <c r="Q22" s="187"/>
      <c r="R22" s="187"/>
      <c r="S22" s="187"/>
      <c r="T22" s="187"/>
      <c r="U22" s="187"/>
      <c r="V22" s="187"/>
      <c r="W22" s="187"/>
    </row>
    <row r="23" spans="1:24" s="8" customFormat="1">
      <c r="A23" s="173">
        <f>A21+1</f>
        <v>11</v>
      </c>
      <c r="D23" s="174" t="s">
        <v>222</v>
      </c>
      <c r="E23" s="12"/>
      <c r="F23" s="189"/>
      <c r="G23" s="13"/>
      <c r="H23" s="190"/>
      <c r="I23" s="190">
        <v>0.05</v>
      </c>
      <c r="J23" s="190">
        <f>MAX(0.1*(1-SUM($I23:I23)),(1-SUM($I23:I23))/(16.5-J4))</f>
        <v>9.5000000000000001E-2</v>
      </c>
      <c r="K23" s="190">
        <f>MAX(0.1*(1-SUM($I23:J23)),(1-SUM($I23:J23))/(16.5-K4))</f>
        <v>8.5500000000000007E-2</v>
      </c>
      <c r="L23" s="190">
        <f>MAX(0.1*(1-SUM($I23:K23)),(1-SUM($I23:K23))/(16.5-L4))</f>
        <v>7.6950000000000005E-2</v>
      </c>
      <c r="M23" s="190">
        <f>MAX(0.1*(1-SUM($I23:L23)),(1-SUM($I23:L23))/(16.5-M4))</f>
        <v>6.9254999999999997E-2</v>
      </c>
      <c r="N23" s="190">
        <f>MAX(0.1*(1-SUM($I23:M23)),(1-SUM($I23:M23))/(16.5-N4))</f>
        <v>6.2329499999999996E-2</v>
      </c>
      <c r="O23" s="190">
        <f>MAX(0.1*(1-SUM($I23:N23)),(1-SUM($I23:N23))/(16.5-O4))</f>
        <v>5.9048999999999997E-2</v>
      </c>
      <c r="P23" s="190">
        <f>MAX(0.1*(1-SUM($I23:O23)),(1-SUM($I23:O23))/(16.5-P4))</f>
        <v>5.9048999999999983E-2</v>
      </c>
      <c r="Q23" s="190">
        <f>MAX(0.1*(1-SUM($I23:P23)),(1-SUM($I23:P23))/(16.5-Q4))</f>
        <v>5.9048999999999997E-2</v>
      </c>
      <c r="R23" s="190">
        <f>MAX(0.1*(1-SUM($I23:Q23)),(1-SUM($I23:Q23))/(16.5-R4))</f>
        <v>5.904899999999999E-2</v>
      </c>
      <c r="S23" s="190">
        <f>MAX(0.1*(1-SUM($I23:R23)),(1-SUM($I23:R23))/(16.5-S4))</f>
        <v>5.904899999999999E-2</v>
      </c>
      <c r="T23" s="190">
        <f>MAX(0.1*(1-SUM($I23:S23)),(1-SUM($I23:S23))/(16.5-T4))</f>
        <v>5.9048999999999983E-2</v>
      </c>
      <c r="U23" s="190">
        <f>MAX(0.1*(1-SUM($I23:T23)),(1-SUM($I23:T23))/(16.5-U4))</f>
        <v>5.904899999999997E-2</v>
      </c>
      <c r="V23" s="190">
        <f>MAX(0.1*(1-SUM($I23:U23)),(1-SUM($I23:U23))/(16.5-V4))</f>
        <v>5.9048999999999949E-2</v>
      </c>
      <c r="W23" s="190">
        <f>MAX(0.1*(1-SUM($I23:V23)),(1-SUM($I23:V23))/(16.5-W4))</f>
        <v>5.9048999999999983E-2</v>
      </c>
      <c r="X23" s="190">
        <f>MAX(0.1*(1-SUM($I23:W23)),(1-SUM($I23:W23))/0.5)/2</f>
        <v>2.9524499999999954E-2</v>
      </c>
    </row>
    <row r="24" spans="1:24" s="8" customFormat="1">
      <c r="A24" s="173">
        <f>A23+1</f>
        <v>12</v>
      </c>
      <c r="D24" s="174" t="s">
        <v>223</v>
      </c>
      <c r="E24" s="12"/>
      <c r="F24" s="25" t="s">
        <v>215</v>
      </c>
      <c r="H24" s="173"/>
      <c r="I24" s="173"/>
      <c r="J24" s="173"/>
      <c r="K24" s="173"/>
      <c r="L24" s="173"/>
      <c r="M24" s="173"/>
      <c r="N24" s="173"/>
      <c r="O24" s="173"/>
      <c r="P24" s="173"/>
      <c r="Q24" s="173"/>
      <c r="R24" s="173"/>
      <c r="S24" s="173"/>
      <c r="T24" s="173"/>
      <c r="U24" s="173"/>
      <c r="V24" s="173"/>
      <c r="W24" s="173"/>
    </row>
    <row r="25" spans="1:24" s="8" customFormat="1">
      <c r="A25" s="173">
        <f>A24+1</f>
        <v>13</v>
      </c>
      <c r="D25" s="174" t="s">
        <v>224</v>
      </c>
      <c r="E25" s="12"/>
      <c r="F25" s="63">
        <v>0.21</v>
      </c>
      <c r="G25" s="13"/>
      <c r="H25" s="191">
        <f t="shared" ref="H25:W25" si="6">$F25</f>
        <v>0.21</v>
      </c>
      <c r="I25" s="191">
        <f t="shared" si="6"/>
        <v>0.21</v>
      </c>
      <c r="J25" s="191">
        <f t="shared" si="6"/>
        <v>0.21</v>
      </c>
      <c r="K25" s="191">
        <f t="shared" si="6"/>
        <v>0.21</v>
      </c>
      <c r="L25" s="191">
        <f t="shared" si="6"/>
        <v>0.21</v>
      </c>
      <c r="M25" s="191">
        <f t="shared" si="6"/>
        <v>0.21</v>
      </c>
      <c r="N25" s="191">
        <f t="shared" si="6"/>
        <v>0.21</v>
      </c>
      <c r="O25" s="191">
        <f t="shared" si="6"/>
        <v>0.21</v>
      </c>
      <c r="P25" s="191">
        <f t="shared" si="6"/>
        <v>0.21</v>
      </c>
      <c r="Q25" s="191">
        <f t="shared" si="6"/>
        <v>0.21</v>
      </c>
      <c r="R25" s="191">
        <f t="shared" si="6"/>
        <v>0.21</v>
      </c>
      <c r="S25" s="191">
        <f t="shared" si="6"/>
        <v>0.21</v>
      </c>
      <c r="T25" s="191">
        <f t="shared" si="6"/>
        <v>0.21</v>
      </c>
      <c r="U25" s="191">
        <f t="shared" si="6"/>
        <v>0.21</v>
      </c>
      <c r="V25" s="191">
        <f t="shared" si="6"/>
        <v>0.21</v>
      </c>
      <c r="W25" s="191">
        <f t="shared" si="6"/>
        <v>0.21</v>
      </c>
    </row>
    <row r="26" spans="1:24" s="8" customFormat="1">
      <c r="A26" s="173"/>
      <c r="D26" s="174"/>
      <c r="E26" s="12"/>
      <c r="F26" s="192"/>
      <c r="G26" s="13"/>
      <c r="H26" s="188"/>
      <c r="I26" s="188"/>
      <c r="J26" s="188"/>
      <c r="K26" s="188"/>
      <c r="L26" s="188"/>
      <c r="M26" s="188"/>
      <c r="N26" s="188"/>
      <c r="O26" s="188"/>
      <c r="P26" s="188"/>
      <c r="Q26" s="188"/>
      <c r="R26" s="188"/>
      <c r="S26" s="188"/>
      <c r="T26" s="188"/>
      <c r="U26" s="188"/>
      <c r="V26" s="188"/>
      <c r="W26" s="188"/>
    </row>
    <row r="27" spans="1:24" s="8" customFormat="1">
      <c r="A27" s="173">
        <f>A25+1</f>
        <v>14</v>
      </c>
      <c r="D27" s="174" t="s">
        <v>225</v>
      </c>
      <c r="E27" s="12"/>
      <c r="F27" s="193">
        <v>2</v>
      </c>
      <c r="G27" s="13"/>
      <c r="H27" s="188"/>
      <c r="I27" s="188"/>
      <c r="J27" s="188"/>
      <c r="K27" s="188"/>
      <c r="L27" s="188"/>
      <c r="M27" s="188"/>
      <c r="N27" s="188"/>
      <c r="O27" s="188"/>
      <c r="P27" s="188"/>
      <c r="Q27" s="188"/>
      <c r="R27" s="188"/>
      <c r="S27" s="188"/>
      <c r="T27" s="188"/>
      <c r="U27" s="188"/>
      <c r="V27" s="188"/>
      <c r="W27" s="188"/>
    </row>
    <row r="28" spans="1:24" s="8" customFormat="1">
      <c r="A28" s="173">
        <f>A27+1</f>
        <v>15</v>
      </c>
      <c r="D28" s="174" t="s">
        <v>226</v>
      </c>
      <c r="E28" s="12"/>
      <c r="F28" s="51" t="s">
        <v>215</v>
      </c>
      <c r="G28" s="13"/>
      <c r="H28" s="188"/>
      <c r="I28" s="188"/>
      <c r="J28" s="188"/>
      <c r="K28" s="188"/>
      <c r="L28" s="188"/>
      <c r="M28" s="188"/>
      <c r="N28" s="188"/>
      <c r="O28" s="188"/>
      <c r="P28" s="188"/>
      <c r="Q28" s="188"/>
      <c r="R28" s="188"/>
      <c r="S28" s="188"/>
      <c r="T28" s="188"/>
      <c r="U28" s="188"/>
      <c r="V28" s="188"/>
      <c r="W28" s="188"/>
    </row>
    <row r="29" spans="1:24" s="8" customFormat="1">
      <c r="A29" s="173">
        <f>A28+1</f>
        <v>16</v>
      </c>
      <c r="D29" s="174" t="s">
        <v>227</v>
      </c>
      <c r="E29" s="12"/>
      <c r="F29" s="63">
        <v>8.8400000000000006E-2</v>
      </c>
      <c r="G29" s="13"/>
      <c r="H29" s="191">
        <f t="shared" ref="H29:W29" si="7">$F29</f>
        <v>8.8400000000000006E-2</v>
      </c>
      <c r="I29" s="191">
        <f t="shared" si="7"/>
        <v>8.8400000000000006E-2</v>
      </c>
      <c r="J29" s="191">
        <f t="shared" si="7"/>
        <v>8.8400000000000006E-2</v>
      </c>
      <c r="K29" s="191">
        <f t="shared" si="7"/>
        <v>8.8400000000000006E-2</v>
      </c>
      <c r="L29" s="191">
        <f t="shared" si="7"/>
        <v>8.8400000000000006E-2</v>
      </c>
      <c r="M29" s="191">
        <f t="shared" si="7"/>
        <v>8.8400000000000006E-2</v>
      </c>
      <c r="N29" s="191">
        <f t="shared" si="7"/>
        <v>8.8400000000000006E-2</v>
      </c>
      <c r="O29" s="191">
        <f t="shared" si="7"/>
        <v>8.8400000000000006E-2</v>
      </c>
      <c r="P29" s="191">
        <f t="shared" si="7"/>
        <v>8.8400000000000006E-2</v>
      </c>
      <c r="Q29" s="191">
        <f t="shared" si="7"/>
        <v>8.8400000000000006E-2</v>
      </c>
      <c r="R29" s="191">
        <f t="shared" si="7"/>
        <v>8.8400000000000006E-2</v>
      </c>
      <c r="S29" s="191">
        <f t="shared" si="7"/>
        <v>8.8400000000000006E-2</v>
      </c>
      <c r="T29" s="191">
        <f t="shared" si="7"/>
        <v>8.8400000000000006E-2</v>
      </c>
      <c r="U29" s="191">
        <f t="shared" si="7"/>
        <v>8.8400000000000006E-2</v>
      </c>
      <c r="V29" s="191">
        <f t="shared" si="7"/>
        <v>8.8400000000000006E-2</v>
      </c>
      <c r="W29" s="191">
        <f t="shared" si="7"/>
        <v>8.8400000000000006E-2</v>
      </c>
    </row>
    <row r="30" spans="1:24" s="8" customFormat="1">
      <c r="A30" s="173"/>
      <c r="D30" s="174"/>
      <c r="E30" s="12"/>
      <c r="F30" s="14"/>
      <c r="G30" s="13"/>
      <c r="H30" s="187"/>
      <c r="I30" s="187"/>
      <c r="J30" s="187"/>
      <c r="K30" s="187"/>
      <c r="L30" s="187"/>
      <c r="M30" s="187"/>
      <c r="N30" s="187"/>
      <c r="O30" s="187"/>
      <c r="P30" s="187"/>
      <c r="Q30" s="187"/>
      <c r="R30" s="187"/>
      <c r="S30" s="187"/>
      <c r="T30" s="187"/>
      <c r="U30" s="187"/>
      <c r="V30" s="187"/>
      <c r="W30" s="187"/>
    </row>
    <row r="31" spans="1:24" s="8" customFormat="1">
      <c r="A31" s="173">
        <f>A29+1</f>
        <v>17</v>
      </c>
      <c r="D31" s="174" t="s">
        <v>228</v>
      </c>
      <c r="E31" s="12"/>
      <c r="F31" s="51">
        <v>0.02</v>
      </c>
      <c r="G31" s="13"/>
      <c r="H31" s="188"/>
      <c r="I31" s="186">
        <f t="shared" ref="I31:W32" si="8">$F31</f>
        <v>0.02</v>
      </c>
      <c r="J31" s="186">
        <f t="shared" si="8"/>
        <v>0.02</v>
      </c>
      <c r="K31" s="186">
        <f t="shared" si="8"/>
        <v>0.02</v>
      </c>
      <c r="L31" s="186">
        <f t="shared" si="8"/>
        <v>0.02</v>
      </c>
      <c r="M31" s="186">
        <f t="shared" si="8"/>
        <v>0.02</v>
      </c>
      <c r="N31" s="186">
        <f t="shared" si="8"/>
        <v>0.02</v>
      </c>
      <c r="O31" s="186">
        <f t="shared" si="8"/>
        <v>0.02</v>
      </c>
      <c r="P31" s="186">
        <f t="shared" si="8"/>
        <v>0.02</v>
      </c>
      <c r="Q31" s="186">
        <f t="shared" si="8"/>
        <v>0.02</v>
      </c>
      <c r="R31" s="186">
        <f t="shared" si="8"/>
        <v>0.02</v>
      </c>
      <c r="S31" s="186">
        <f t="shared" si="8"/>
        <v>0.02</v>
      </c>
      <c r="T31" s="186">
        <f t="shared" si="8"/>
        <v>0.02</v>
      </c>
      <c r="U31" s="186">
        <f t="shared" si="8"/>
        <v>0.02</v>
      </c>
      <c r="V31" s="186">
        <f t="shared" si="8"/>
        <v>0.02</v>
      </c>
      <c r="W31" s="186">
        <f t="shared" si="8"/>
        <v>0.02</v>
      </c>
    </row>
    <row r="32" spans="1:24" s="8" customFormat="1">
      <c r="A32" s="173">
        <f>A31+1</f>
        <v>18</v>
      </c>
      <c r="D32" s="174" t="s">
        <v>142</v>
      </c>
      <c r="E32" s="12"/>
      <c r="F32" s="51">
        <v>0.02</v>
      </c>
      <c r="G32" s="13"/>
      <c r="H32" s="188"/>
      <c r="I32" s="186">
        <f t="shared" si="8"/>
        <v>0.02</v>
      </c>
      <c r="J32" s="186">
        <f t="shared" si="8"/>
        <v>0.02</v>
      </c>
      <c r="K32" s="186">
        <f t="shared" si="8"/>
        <v>0.02</v>
      </c>
      <c r="L32" s="186">
        <f t="shared" si="8"/>
        <v>0.02</v>
      </c>
      <c r="M32" s="186">
        <f t="shared" si="8"/>
        <v>0.02</v>
      </c>
      <c r="N32" s="186">
        <f t="shared" si="8"/>
        <v>0.02</v>
      </c>
      <c r="O32" s="186">
        <f t="shared" si="8"/>
        <v>0.02</v>
      </c>
      <c r="P32" s="186">
        <f t="shared" si="8"/>
        <v>0.02</v>
      </c>
      <c r="Q32" s="186">
        <f t="shared" si="8"/>
        <v>0.02</v>
      </c>
      <c r="R32" s="186">
        <f t="shared" si="8"/>
        <v>0.02</v>
      </c>
      <c r="S32" s="186">
        <f t="shared" si="8"/>
        <v>0.02</v>
      </c>
      <c r="T32" s="186">
        <f t="shared" si="8"/>
        <v>0.02</v>
      </c>
      <c r="U32" s="186">
        <f t="shared" si="8"/>
        <v>0.02</v>
      </c>
      <c r="V32" s="186">
        <f t="shared" si="8"/>
        <v>0.02</v>
      </c>
      <c r="W32" s="186">
        <f t="shared" si="8"/>
        <v>0.02</v>
      </c>
    </row>
    <row r="33" spans="1:23" s="8" customFormat="1">
      <c r="A33" s="173"/>
      <c r="E33" s="9"/>
      <c r="F33" s="13"/>
      <c r="G33" s="13"/>
      <c r="H33" s="13"/>
      <c r="I33" s="187"/>
      <c r="J33" s="187"/>
      <c r="K33" s="187"/>
      <c r="L33" s="187"/>
      <c r="M33" s="187"/>
      <c r="N33" s="187"/>
      <c r="O33" s="187"/>
      <c r="P33" s="187"/>
      <c r="Q33" s="187"/>
      <c r="R33" s="187"/>
      <c r="S33" s="187"/>
      <c r="T33" s="187"/>
      <c r="U33" s="187"/>
      <c r="V33" s="187"/>
      <c r="W33" s="187"/>
    </row>
    <row r="34" spans="1:23" s="8" customFormat="1">
      <c r="A34" s="173"/>
      <c r="C34" s="8" t="s">
        <v>229</v>
      </c>
      <c r="E34" s="9"/>
      <c r="I34" s="31"/>
      <c r="J34" s="31"/>
      <c r="K34" s="31"/>
      <c r="L34" s="31"/>
      <c r="M34" s="31"/>
      <c r="N34" s="31"/>
      <c r="O34" s="31"/>
      <c r="P34" s="31"/>
      <c r="Q34" s="31"/>
      <c r="R34" s="31"/>
      <c r="S34" s="31"/>
      <c r="T34" s="31"/>
      <c r="U34" s="31"/>
      <c r="V34" s="31"/>
      <c r="W34" s="31"/>
    </row>
    <row r="35" spans="1:23" s="8" customFormat="1">
      <c r="A35" s="173">
        <f>A32+1</f>
        <v>19</v>
      </c>
      <c r="C35" s="8" t="s">
        <v>22</v>
      </c>
      <c r="D35" s="174" t="s">
        <v>230</v>
      </c>
      <c r="E35" s="12"/>
      <c r="H35" s="31">
        <v>0</v>
      </c>
      <c r="I35" s="31">
        <f>H39</f>
        <v>0</v>
      </c>
      <c r="J35" s="31">
        <f>I39</f>
        <v>0</v>
      </c>
      <c r="K35" s="31">
        <f t="shared" ref="K35:W35" si="9">J39</f>
        <v>0</v>
      </c>
      <c r="L35" s="31">
        <f t="shared" si="9"/>
        <v>0</v>
      </c>
      <c r="M35" s="31">
        <f t="shared" si="9"/>
        <v>0</v>
      </c>
      <c r="N35" s="31">
        <f t="shared" si="9"/>
        <v>0</v>
      </c>
      <c r="O35" s="31">
        <f t="shared" si="9"/>
        <v>0</v>
      </c>
      <c r="P35" s="31">
        <f t="shared" si="9"/>
        <v>0</v>
      </c>
      <c r="Q35" s="31">
        <f t="shared" si="9"/>
        <v>0</v>
      </c>
      <c r="R35" s="31">
        <f t="shared" si="9"/>
        <v>0</v>
      </c>
      <c r="S35" s="31">
        <f t="shared" si="9"/>
        <v>0</v>
      </c>
      <c r="T35" s="31">
        <f t="shared" si="9"/>
        <v>0</v>
      </c>
      <c r="U35" s="31">
        <f t="shared" si="9"/>
        <v>0</v>
      </c>
      <c r="V35" s="31">
        <f t="shared" si="9"/>
        <v>0</v>
      </c>
      <c r="W35" s="31">
        <f t="shared" si="9"/>
        <v>0</v>
      </c>
    </row>
    <row r="36" spans="1:23" s="8" customFormat="1">
      <c r="A36" s="173">
        <f>A35+1</f>
        <v>20</v>
      </c>
      <c r="D36" s="174" t="s">
        <v>231</v>
      </c>
      <c r="E36" s="12"/>
      <c r="H36" s="31">
        <f>H8</f>
        <v>0</v>
      </c>
      <c r="I36" s="31">
        <f t="shared" ref="I36:W36" si="10">I8</f>
        <v>335.1</v>
      </c>
      <c r="J36" s="31">
        <f t="shared" si="10"/>
        <v>1047.2236753966481</v>
      </c>
      <c r="K36" s="31">
        <f t="shared" si="10"/>
        <v>1625.09373061</v>
      </c>
      <c r="L36" s="31">
        <f t="shared" si="10"/>
        <v>2078.3192042425048</v>
      </c>
      <c r="M36" s="31">
        <f>M8</f>
        <v>1267.11651349</v>
      </c>
      <c r="N36" s="31">
        <f>N8</f>
        <v>1797.1879383099999</v>
      </c>
      <c r="O36" s="31">
        <f t="shared" si="10"/>
        <v>2082.3328370653817</v>
      </c>
      <c r="P36" s="31">
        <f t="shared" si="10"/>
        <v>1277.577670875</v>
      </c>
      <c r="Q36" s="31">
        <f t="shared" si="10"/>
        <v>1292.34650895</v>
      </c>
      <c r="R36" s="31">
        <f t="shared" si="10"/>
        <v>250.5</v>
      </c>
      <c r="S36" s="31">
        <f t="shared" si="10"/>
        <v>0</v>
      </c>
      <c r="T36" s="31">
        <f t="shared" si="10"/>
        <v>0</v>
      </c>
      <c r="U36" s="31">
        <f t="shared" si="10"/>
        <v>0</v>
      </c>
      <c r="V36" s="31">
        <f t="shared" si="10"/>
        <v>0</v>
      </c>
      <c r="W36" s="31">
        <f t="shared" si="10"/>
        <v>0</v>
      </c>
    </row>
    <row r="37" spans="1:23" s="8" customFormat="1">
      <c r="A37" s="173">
        <f>A36+1</f>
        <v>21</v>
      </c>
      <c r="D37" s="174" t="str">
        <f>IF(F11="Y","N/A (CWIP in Rate Base)", IF(F10="IDC","Interest During Construction","AFUDC"))</f>
        <v>N/A (CWIP in Rate Base)</v>
      </c>
      <c r="E37" s="12"/>
      <c r="H37" s="31">
        <f>($F11="N")*((H3&lt;$F7)*(H16*($F10="IDC")+H21*($F10="AFUDC"))*(H35+0.5*H36)+(H3&gt;=$F7)*0.5*H35*(H16*($F10="IDC")+H21*($F10="AFUDC"))/(1+0.5*(H16*($F10="IDC")+H21*($F10="AFUDC"))))</f>
        <v>0</v>
      </c>
      <c r="I37" s="31">
        <f>($F11="N")*((I3&lt;$F7)*(I16*($F10="IDC")+I21*($F10="AFUDC"))*(I35+0.5*I36)+(I3&gt;=$F7)*0.5*I35*(I16*($F10="IDC")+I21*($F10="AFUDC"))/(1+0.5*(I16*($F10="IDC")+I21*($F10="AFUDC"))))</f>
        <v>0</v>
      </c>
      <c r="J37" s="31">
        <f>($F11="N")*((J3&lt;$F7)*(J16*($F10="IDC")+J21*($F10="AFUDC"))*(J35+0.5*J36)+(J3&gt;=$F7)*0.5*J35*(J16*($F10="IDC")+J21*($F10="AFUDC"))/(1+0.5*(J16*($F10="IDC")+J21*($F10="AFUDC"))))</f>
        <v>0</v>
      </c>
      <c r="K37" s="31">
        <f t="shared" ref="K37:W37" si="11">($F11="N")*((K3&lt;$F7)*(K16*($F10="IDC")+K21*($F10="AFUDC"))*(K35+0.5*K36)+(K3&gt;=$F7)*0.5*K35*(K16*($F10="IDC")+K21*($F10="AFUDC"))/(1+0.5*(K16*($F10="IDC")+K21*($F10="AFUDC"))))</f>
        <v>0</v>
      </c>
      <c r="L37" s="31">
        <f t="shared" si="11"/>
        <v>0</v>
      </c>
      <c r="M37" s="31">
        <f t="shared" si="11"/>
        <v>0</v>
      </c>
      <c r="N37" s="31">
        <f t="shared" si="11"/>
        <v>0</v>
      </c>
      <c r="O37" s="31">
        <f t="shared" si="11"/>
        <v>0</v>
      </c>
      <c r="P37" s="31">
        <f t="shared" si="11"/>
        <v>0</v>
      </c>
      <c r="Q37" s="31">
        <f t="shared" si="11"/>
        <v>0</v>
      </c>
      <c r="R37" s="31">
        <f t="shared" si="11"/>
        <v>0</v>
      </c>
      <c r="S37" s="31">
        <f t="shared" si="11"/>
        <v>0</v>
      </c>
      <c r="T37" s="31">
        <f t="shared" si="11"/>
        <v>0</v>
      </c>
      <c r="U37" s="31">
        <f t="shared" si="11"/>
        <v>0</v>
      </c>
      <c r="V37" s="31">
        <f t="shared" si="11"/>
        <v>0</v>
      </c>
      <c r="W37" s="31">
        <f t="shared" si="11"/>
        <v>0</v>
      </c>
    </row>
    <row r="38" spans="1:23" s="8" customFormat="1">
      <c r="A38" s="173">
        <f>A37+1</f>
        <v>22</v>
      </c>
      <c r="D38" s="174" t="s">
        <v>232</v>
      </c>
      <c r="E38" s="12"/>
      <c r="H38" s="31">
        <f>IF(H3&gt;=$F7,-SUM(H35:H37),0)</f>
        <v>0</v>
      </c>
      <c r="I38" s="31">
        <f t="shared" ref="I38:W38" si="12">IF(I3&gt;=$F7,-SUM(I35:I37),0)</f>
        <v>-335.1</v>
      </c>
      <c r="J38" s="31">
        <f t="shared" si="12"/>
        <v>-1047.2236753966481</v>
      </c>
      <c r="K38" s="31">
        <f t="shared" si="12"/>
        <v>-1625.09373061</v>
      </c>
      <c r="L38" s="31">
        <f t="shared" si="12"/>
        <v>-2078.3192042425048</v>
      </c>
      <c r="M38" s="31">
        <f t="shared" si="12"/>
        <v>-1267.11651349</v>
      </c>
      <c r="N38" s="31">
        <f t="shared" si="12"/>
        <v>-1797.1879383099999</v>
      </c>
      <c r="O38" s="31">
        <f t="shared" si="12"/>
        <v>-2082.3328370653817</v>
      </c>
      <c r="P38" s="31">
        <f t="shared" si="12"/>
        <v>-1277.577670875</v>
      </c>
      <c r="Q38" s="31">
        <f t="shared" si="12"/>
        <v>-1292.34650895</v>
      </c>
      <c r="R38" s="31">
        <f t="shared" si="12"/>
        <v>-250.5</v>
      </c>
      <c r="S38" s="31">
        <f t="shared" si="12"/>
        <v>0</v>
      </c>
      <c r="T38" s="31">
        <f t="shared" si="12"/>
        <v>0</v>
      </c>
      <c r="U38" s="31">
        <f t="shared" si="12"/>
        <v>0</v>
      </c>
      <c r="V38" s="31">
        <f t="shared" si="12"/>
        <v>0</v>
      </c>
      <c r="W38" s="31">
        <f t="shared" si="12"/>
        <v>0</v>
      </c>
    </row>
    <row r="39" spans="1:23" s="8" customFormat="1">
      <c r="A39" s="173">
        <f>A38+1</f>
        <v>23</v>
      </c>
      <c r="D39" s="174" t="s">
        <v>233</v>
      </c>
      <c r="E39" s="12"/>
      <c r="H39" s="175">
        <f>SUM(H35:H38)</f>
        <v>0</v>
      </c>
      <c r="I39" s="175">
        <f>SUM(I35:I38)</f>
        <v>0</v>
      </c>
      <c r="J39" s="175">
        <f>SUM(J35:J38)</f>
        <v>0</v>
      </c>
      <c r="K39" s="175">
        <f t="shared" ref="K39:W39" si="13">SUM(K35:K38)</f>
        <v>0</v>
      </c>
      <c r="L39" s="175">
        <f t="shared" si="13"/>
        <v>0</v>
      </c>
      <c r="M39" s="175">
        <f t="shared" si="13"/>
        <v>0</v>
      </c>
      <c r="N39" s="175">
        <f t="shared" si="13"/>
        <v>0</v>
      </c>
      <c r="O39" s="175">
        <f t="shared" si="13"/>
        <v>0</v>
      </c>
      <c r="P39" s="175">
        <f t="shared" si="13"/>
        <v>0</v>
      </c>
      <c r="Q39" s="175">
        <f t="shared" si="13"/>
        <v>0</v>
      </c>
      <c r="R39" s="175">
        <f t="shared" si="13"/>
        <v>0</v>
      </c>
      <c r="S39" s="175">
        <f t="shared" si="13"/>
        <v>0</v>
      </c>
      <c r="T39" s="175">
        <f t="shared" si="13"/>
        <v>0</v>
      </c>
      <c r="U39" s="175">
        <f t="shared" si="13"/>
        <v>0</v>
      </c>
      <c r="V39" s="175">
        <f t="shared" si="13"/>
        <v>0</v>
      </c>
      <c r="W39" s="175">
        <f t="shared" si="13"/>
        <v>0</v>
      </c>
    </row>
    <row r="40" spans="1:23" s="8" customFormat="1">
      <c r="A40" s="173">
        <f>A39+1</f>
        <v>24</v>
      </c>
      <c r="D40" s="174" t="s">
        <v>234</v>
      </c>
      <c r="E40" s="12"/>
      <c r="H40" s="175">
        <f>(H35+H39)/2</f>
        <v>0</v>
      </c>
      <c r="I40" s="175">
        <f>(I35+I39)/2</f>
        <v>0</v>
      </c>
      <c r="J40" s="175">
        <f>(J35+J39)/2</f>
        <v>0</v>
      </c>
      <c r="K40" s="175">
        <f t="shared" ref="K40:W40" si="14">(K35+K39)/2</f>
        <v>0</v>
      </c>
      <c r="L40" s="175">
        <f t="shared" si="14"/>
        <v>0</v>
      </c>
      <c r="M40" s="175">
        <f t="shared" si="14"/>
        <v>0</v>
      </c>
      <c r="N40" s="175">
        <f t="shared" si="14"/>
        <v>0</v>
      </c>
      <c r="O40" s="175">
        <f t="shared" si="14"/>
        <v>0</v>
      </c>
      <c r="P40" s="175">
        <f t="shared" si="14"/>
        <v>0</v>
      </c>
      <c r="Q40" s="175">
        <f t="shared" si="14"/>
        <v>0</v>
      </c>
      <c r="R40" s="175">
        <f t="shared" si="14"/>
        <v>0</v>
      </c>
      <c r="S40" s="175">
        <f t="shared" si="14"/>
        <v>0</v>
      </c>
      <c r="T40" s="175">
        <f t="shared" si="14"/>
        <v>0</v>
      </c>
      <c r="U40" s="175">
        <f t="shared" si="14"/>
        <v>0</v>
      </c>
      <c r="V40" s="175">
        <f t="shared" si="14"/>
        <v>0</v>
      </c>
      <c r="W40" s="175">
        <f t="shared" si="14"/>
        <v>0</v>
      </c>
    </row>
    <row r="41" spans="1:23" s="8" customFormat="1">
      <c r="A41" s="173"/>
      <c r="D41" s="174"/>
      <c r="E41" s="12"/>
      <c r="H41" s="31"/>
      <c r="I41" s="31"/>
      <c r="J41" s="194"/>
      <c r="K41" s="31"/>
      <c r="L41" s="31"/>
      <c r="M41" s="31"/>
      <c r="N41" s="31"/>
      <c r="O41" s="31"/>
      <c r="P41" s="31"/>
      <c r="Q41" s="31"/>
      <c r="R41" s="31"/>
      <c r="S41" s="31"/>
      <c r="T41" s="31"/>
      <c r="U41" s="31"/>
      <c r="V41" s="31"/>
      <c r="W41" s="31"/>
    </row>
    <row r="42" spans="1:23" s="8" customFormat="1">
      <c r="A42" s="173"/>
      <c r="C42" s="8" t="s">
        <v>153</v>
      </c>
      <c r="D42" s="174"/>
      <c r="E42" s="12"/>
      <c r="H42" s="31"/>
      <c r="I42" s="31"/>
      <c r="J42" s="31"/>
      <c r="K42" s="31"/>
      <c r="L42" s="31"/>
      <c r="M42" s="31"/>
      <c r="N42" s="31"/>
      <c r="O42" s="31"/>
      <c r="P42" s="31"/>
      <c r="Q42" s="31"/>
      <c r="R42" s="31"/>
      <c r="S42" s="31"/>
      <c r="T42" s="31"/>
      <c r="U42" s="31"/>
      <c r="V42" s="31"/>
      <c r="W42" s="31"/>
    </row>
    <row r="43" spans="1:23" s="8" customFormat="1">
      <c r="A43" s="173">
        <f>A40+1</f>
        <v>25</v>
      </c>
      <c r="D43" s="174" t="s">
        <v>230</v>
      </c>
      <c r="E43" s="12"/>
      <c r="H43" s="31">
        <v>0</v>
      </c>
      <c r="I43" s="31">
        <f>H46</f>
        <v>0</v>
      </c>
      <c r="J43" s="31">
        <f>I46</f>
        <v>335.1</v>
      </c>
      <c r="K43" s="31">
        <f t="shared" ref="K43:W43" si="15">J46</f>
        <v>1382.323675396648</v>
      </c>
      <c r="L43" s="31">
        <f t="shared" si="15"/>
        <v>3007.417406006648</v>
      </c>
      <c r="M43" s="31">
        <f t="shared" si="15"/>
        <v>5085.7366102491524</v>
      </c>
      <c r="N43" s="31">
        <f t="shared" si="15"/>
        <v>6352.8531237391526</v>
      </c>
      <c r="O43" s="31">
        <f t="shared" si="15"/>
        <v>8150.041062049153</v>
      </c>
      <c r="P43" s="31">
        <f t="shared" si="15"/>
        <v>10232.373899114535</v>
      </c>
      <c r="Q43" s="31">
        <f t="shared" si="15"/>
        <v>11509.951569989535</v>
      </c>
      <c r="R43" s="31">
        <f t="shared" si="15"/>
        <v>12802.298078939535</v>
      </c>
      <c r="S43" s="31">
        <f t="shared" si="15"/>
        <v>13052.798078939535</v>
      </c>
      <c r="T43" s="31">
        <f t="shared" si="15"/>
        <v>13052.798078939535</v>
      </c>
      <c r="U43" s="31">
        <f t="shared" si="15"/>
        <v>13052.798078939535</v>
      </c>
      <c r="V43" s="31">
        <f t="shared" si="15"/>
        <v>13052.798078939535</v>
      </c>
      <c r="W43" s="31">
        <f t="shared" si="15"/>
        <v>13052.798078939535</v>
      </c>
    </row>
    <row r="44" spans="1:23" s="8" customFormat="1">
      <c r="A44" s="173">
        <f>A43+1</f>
        <v>26</v>
      </c>
      <c r="D44" s="174" t="s">
        <v>232</v>
      </c>
      <c r="E44" s="12"/>
      <c r="H44" s="31">
        <f>-H38</f>
        <v>0</v>
      </c>
      <c r="I44" s="31">
        <f>-I38</f>
        <v>335.1</v>
      </c>
      <c r="J44" s="31">
        <f t="shared" ref="J44:W44" si="16">-J38</f>
        <v>1047.2236753966481</v>
      </c>
      <c r="K44" s="31">
        <f t="shared" si="16"/>
        <v>1625.09373061</v>
      </c>
      <c r="L44" s="31">
        <f t="shared" si="16"/>
        <v>2078.3192042425048</v>
      </c>
      <c r="M44" s="31">
        <f t="shared" si="16"/>
        <v>1267.11651349</v>
      </c>
      <c r="N44" s="31">
        <f t="shared" si="16"/>
        <v>1797.1879383099999</v>
      </c>
      <c r="O44" s="31">
        <f t="shared" si="16"/>
        <v>2082.3328370653817</v>
      </c>
      <c r="P44" s="31">
        <f t="shared" si="16"/>
        <v>1277.577670875</v>
      </c>
      <c r="Q44" s="31">
        <f t="shared" si="16"/>
        <v>1292.34650895</v>
      </c>
      <c r="R44" s="31">
        <f t="shared" si="16"/>
        <v>250.5</v>
      </c>
      <c r="S44" s="31">
        <f t="shared" si="16"/>
        <v>0</v>
      </c>
      <c r="T44" s="31">
        <f t="shared" si="16"/>
        <v>0</v>
      </c>
      <c r="U44" s="31">
        <f t="shared" si="16"/>
        <v>0</v>
      </c>
      <c r="V44" s="31">
        <f t="shared" si="16"/>
        <v>0</v>
      </c>
      <c r="W44" s="31">
        <f t="shared" si="16"/>
        <v>0</v>
      </c>
    </row>
    <row r="45" spans="1:23" s="8" customFormat="1">
      <c r="A45" s="173">
        <f>A44+1</f>
        <v>27</v>
      </c>
      <c r="D45" s="174" t="s">
        <v>235</v>
      </c>
      <c r="E45" s="12"/>
      <c r="H45" s="31">
        <f>IF((H43+H44)&gt;(H50+H51),0,-(H43+H44))</f>
        <v>0</v>
      </c>
      <c r="I45" s="31">
        <f>IF((I43+I44)&gt;(I50+I51),0,-(I43+I44))</f>
        <v>0</v>
      </c>
      <c r="J45" s="31">
        <f>IF((J43+J44)&gt;(J50+J51),0,-(J43+J44))</f>
        <v>0</v>
      </c>
      <c r="K45" s="31">
        <f>IF((K43+K44)&gt;(K50+K51),0,-(K43+K44))</f>
        <v>0</v>
      </c>
      <c r="L45" s="31">
        <f>IF((L43+L44)&gt;(L50+L51),0,-(L43+L44))</f>
        <v>0</v>
      </c>
      <c r="M45" s="31">
        <f t="shared" ref="M45:W45" si="17">IF((M43+M44)&gt;(M50+M51),0,-(M43+M44))</f>
        <v>0</v>
      </c>
      <c r="N45" s="31">
        <f t="shared" si="17"/>
        <v>0</v>
      </c>
      <c r="O45" s="31">
        <f t="shared" si="17"/>
        <v>0</v>
      </c>
      <c r="P45" s="31">
        <f t="shared" si="17"/>
        <v>0</v>
      </c>
      <c r="Q45" s="31">
        <f t="shared" si="17"/>
        <v>0</v>
      </c>
      <c r="R45" s="31">
        <f t="shared" si="17"/>
        <v>0</v>
      </c>
      <c r="S45" s="31">
        <f t="shared" si="17"/>
        <v>0</v>
      </c>
      <c r="T45" s="31">
        <f t="shared" si="17"/>
        <v>0</v>
      </c>
      <c r="U45" s="31">
        <f t="shared" si="17"/>
        <v>0</v>
      </c>
      <c r="V45" s="31">
        <f t="shared" si="17"/>
        <v>0</v>
      </c>
      <c r="W45" s="31">
        <f t="shared" si="17"/>
        <v>0</v>
      </c>
    </row>
    <row r="46" spans="1:23" s="8" customFormat="1">
      <c r="A46" s="173">
        <f>A45+1</f>
        <v>28</v>
      </c>
      <c r="D46" s="174" t="s">
        <v>233</v>
      </c>
      <c r="E46" s="12"/>
      <c r="H46" s="175">
        <f>SUM(H43:H45)</f>
        <v>0</v>
      </c>
      <c r="I46" s="175">
        <f>SUM(I43:I45)</f>
        <v>335.1</v>
      </c>
      <c r="J46" s="175">
        <f>SUM(J43:J45)</f>
        <v>1382.323675396648</v>
      </c>
      <c r="K46" s="175">
        <f t="shared" ref="K46:W46" si="18">SUM(K43:K45)</f>
        <v>3007.417406006648</v>
      </c>
      <c r="L46" s="175">
        <f t="shared" si="18"/>
        <v>5085.7366102491524</v>
      </c>
      <c r="M46" s="175">
        <f t="shared" si="18"/>
        <v>6352.8531237391526</v>
      </c>
      <c r="N46" s="175">
        <f t="shared" si="18"/>
        <v>8150.041062049153</v>
      </c>
      <c r="O46" s="175">
        <f t="shared" si="18"/>
        <v>10232.373899114535</v>
      </c>
      <c r="P46" s="175">
        <f t="shared" si="18"/>
        <v>11509.951569989535</v>
      </c>
      <c r="Q46" s="175">
        <f t="shared" si="18"/>
        <v>12802.298078939535</v>
      </c>
      <c r="R46" s="175">
        <f t="shared" si="18"/>
        <v>13052.798078939535</v>
      </c>
      <c r="S46" s="175">
        <f t="shared" si="18"/>
        <v>13052.798078939535</v>
      </c>
      <c r="T46" s="175">
        <f t="shared" si="18"/>
        <v>13052.798078939535</v>
      </c>
      <c r="U46" s="175">
        <f t="shared" si="18"/>
        <v>13052.798078939535</v>
      </c>
      <c r="V46" s="175">
        <f t="shared" si="18"/>
        <v>13052.798078939535</v>
      </c>
      <c r="W46" s="175">
        <f t="shared" si="18"/>
        <v>13052.798078939535</v>
      </c>
    </row>
    <row r="47" spans="1:23" s="8" customFormat="1">
      <c r="A47" s="173">
        <f>A46+1</f>
        <v>29</v>
      </c>
      <c r="D47" s="174" t="s">
        <v>234</v>
      </c>
      <c r="E47" s="12"/>
      <c r="H47" s="175">
        <f>(H43+H46)/2</f>
        <v>0</v>
      </c>
      <c r="I47" s="175">
        <f>(I43+I46)/2</f>
        <v>167.55</v>
      </c>
      <c r="J47" s="175">
        <f>(J43+J46)/2</f>
        <v>858.71183769832396</v>
      </c>
      <c r="K47" s="175">
        <f t="shared" ref="K47:W47" si="19">(K43+K46)/2</f>
        <v>2194.8705407016478</v>
      </c>
      <c r="L47" s="175">
        <f t="shared" si="19"/>
        <v>4046.5770081279002</v>
      </c>
      <c r="M47" s="175">
        <f t="shared" si="19"/>
        <v>5719.2948669941525</v>
      </c>
      <c r="N47" s="175">
        <f t="shared" si="19"/>
        <v>7251.4470928941528</v>
      </c>
      <c r="O47" s="175">
        <f t="shared" si="19"/>
        <v>9191.2074805818447</v>
      </c>
      <c r="P47" s="175">
        <f t="shared" si="19"/>
        <v>10871.162734552036</v>
      </c>
      <c r="Q47" s="175">
        <f t="shared" si="19"/>
        <v>12156.124824464536</v>
      </c>
      <c r="R47" s="175">
        <f t="shared" si="19"/>
        <v>12927.548078939535</v>
      </c>
      <c r="S47" s="175">
        <f t="shared" si="19"/>
        <v>13052.798078939535</v>
      </c>
      <c r="T47" s="175">
        <f t="shared" si="19"/>
        <v>13052.798078939535</v>
      </c>
      <c r="U47" s="175">
        <f t="shared" si="19"/>
        <v>13052.798078939535</v>
      </c>
      <c r="V47" s="175">
        <f t="shared" si="19"/>
        <v>13052.798078939535</v>
      </c>
      <c r="W47" s="175">
        <f t="shared" si="19"/>
        <v>13052.798078939535</v>
      </c>
    </row>
    <row r="48" spans="1:23" s="8" customFormat="1">
      <c r="A48" s="173"/>
      <c r="D48" s="174"/>
      <c r="E48" s="12"/>
      <c r="H48" s="31"/>
      <c r="I48" s="31"/>
      <c r="J48" s="31"/>
      <c r="K48" s="31"/>
      <c r="L48" s="31"/>
      <c r="M48" s="31"/>
      <c r="N48" s="31"/>
      <c r="O48" s="31"/>
      <c r="P48" s="31"/>
      <c r="Q48" s="31"/>
      <c r="R48" s="31"/>
      <c r="S48" s="31"/>
      <c r="T48" s="31"/>
      <c r="U48" s="31"/>
      <c r="V48" s="31"/>
      <c r="W48" s="31"/>
    </row>
    <row r="49" spans="1:23" s="8" customFormat="1">
      <c r="A49" s="173"/>
      <c r="C49" s="8" t="s">
        <v>236</v>
      </c>
      <c r="D49" s="174"/>
      <c r="E49" s="12"/>
      <c r="H49" s="31"/>
      <c r="I49" s="31"/>
      <c r="J49" s="31"/>
      <c r="K49" s="31"/>
      <c r="L49" s="31"/>
      <c r="M49" s="31"/>
      <c r="N49" s="31"/>
      <c r="O49" s="31"/>
      <c r="P49" s="31"/>
      <c r="Q49" s="31"/>
      <c r="R49" s="31"/>
      <c r="S49" s="31"/>
      <c r="T49" s="31"/>
      <c r="U49" s="31"/>
      <c r="V49" s="31"/>
      <c r="W49" s="31"/>
    </row>
    <row r="50" spans="1:23" s="8" customFormat="1">
      <c r="A50" s="173">
        <f>A47+1</f>
        <v>30</v>
      </c>
      <c r="D50" s="174" t="s">
        <v>230</v>
      </c>
      <c r="E50" s="12"/>
      <c r="H50" s="31">
        <v>0</v>
      </c>
      <c r="I50" s="31">
        <f>H53</f>
        <v>0</v>
      </c>
      <c r="J50" s="31">
        <f>I53</f>
        <v>4.1887500000000006</v>
      </c>
      <c r="K50" s="31">
        <f t="shared" ref="K50:W50" si="20">J53</f>
        <v>25.656545942458102</v>
      </c>
      <c r="L50" s="31">
        <f t="shared" si="20"/>
        <v>80.528309459999292</v>
      </c>
      <c r="M50" s="31">
        <f t="shared" si="20"/>
        <v>181.6927346631968</v>
      </c>
      <c r="N50" s="31">
        <f t="shared" si="20"/>
        <v>324.67510633805063</v>
      </c>
      <c r="O50" s="31">
        <f t="shared" si="20"/>
        <v>505.96128366040443</v>
      </c>
      <c r="P50" s="31">
        <f t="shared" si="20"/>
        <v>735.74147067495051</v>
      </c>
      <c r="Q50" s="31">
        <f t="shared" si="20"/>
        <v>1007.5205390387514</v>
      </c>
      <c r="R50" s="31">
        <f t="shared" si="20"/>
        <v>1311.4236596503647</v>
      </c>
      <c r="S50" s="31">
        <f t="shared" si="20"/>
        <v>1634.6123616238531</v>
      </c>
      <c r="T50" s="31">
        <f t="shared" si="20"/>
        <v>1960.9323135973414</v>
      </c>
      <c r="U50" s="31">
        <f t="shared" si="20"/>
        <v>2287.2522655708299</v>
      </c>
      <c r="V50" s="31">
        <f t="shared" si="20"/>
        <v>2613.5722175443184</v>
      </c>
      <c r="W50" s="31">
        <f t="shared" si="20"/>
        <v>2939.8921695178069</v>
      </c>
    </row>
    <row r="51" spans="1:23" s="8" customFormat="1">
      <c r="A51" s="173">
        <f>A50+1</f>
        <v>31</v>
      </c>
      <c r="D51" s="174" t="s">
        <v>237</v>
      </c>
      <c r="E51" s="12"/>
      <c r="H51" s="31">
        <f>MAX(H13*(H43+0.5*H44),0)</f>
        <v>0</v>
      </c>
      <c r="I51" s="31">
        <f>MAX(I13*(I43+0.5*I44),0)</f>
        <v>4.1887500000000006</v>
      </c>
      <c r="J51" s="31">
        <f t="shared" ref="J51:W51" si="21">MIN(J13*(J43+0.5*J44),J43+J44-I53)</f>
        <v>21.467795942458103</v>
      </c>
      <c r="K51" s="31">
        <f t="shared" si="21"/>
        <v>54.871763517541197</v>
      </c>
      <c r="L51" s="31">
        <f t="shared" si="21"/>
        <v>101.16442520319752</v>
      </c>
      <c r="M51" s="31">
        <f t="shared" si="21"/>
        <v>142.98237167485382</v>
      </c>
      <c r="N51" s="31">
        <f t="shared" si="21"/>
        <v>181.28617732235384</v>
      </c>
      <c r="O51" s="31">
        <f t="shared" si="21"/>
        <v>229.78018701454613</v>
      </c>
      <c r="P51" s="31">
        <f t="shared" si="21"/>
        <v>271.77906836380089</v>
      </c>
      <c r="Q51" s="31">
        <f t="shared" si="21"/>
        <v>303.90312061161336</v>
      </c>
      <c r="R51" s="31">
        <f t="shared" si="21"/>
        <v>323.18870197348838</v>
      </c>
      <c r="S51" s="31">
        <f t="shared" si="21"/>
        <v>326.3199519734884</v>
      </c>
      <c r="T51" s="31">
        <f t="shared" si="21"/>
        <v>326.3199519734884</v>
      </c>
      <c r="U51" s="31">
        <f t="shared" si="21"/>
        <v>326.3199519734884</v>
      </c>
      <c r="V51" s="31">
        <f t="shared" si="21"/>
        <v>326.3199519734884</v>
      </c>
      <c r="W51" s="31">
        <f t="shared" si="21"/>
        <v>326.3199519734884</v>
      </c>
    </row>
    <row r="52" spans="1:23" s="8" customFormat="1">
      <c r="A52" s="173">
        <f>A51+1</f>
        <v>32</v>
      </c>
      <c r="D52" s="174" t="s">
        <v>235</v>
      </c>
      <c r="E52" s="12"/>
      <c r="H52" s="31">
        <f>H45</f>
        <v>0</v>
      </c>
      <c r="I52" s="31">
        <f>I45</f>
        <v>0</v>
      </c>
      <c r="J52" s="31">
        <f t="shared" ref="J52:W52" si="22">J45</f>
        <v>0</v>
      </c>
      <c r="K52" s="31">
        <f t="shared" si="22"/>
        <v>0</v>
      </c>
      <c r="L52" s="31">
        <f t="shared" si="22"/>
        <v>0</v>
      </c>
      <c r="M52" s="31">
        <f t="shared" si="22"/>
        <v>0</v>
      </c>
      <c r="N52" s="31">
        <f t="shared" si="22"/>
        <v>0</v>
      </c>
      <c r="O52" s="31">
        <f t="shared" si="22"/>
        <v>0</v>
      </c>
      <c r="P52" s="31">
        <f t="shared" si="22"/>
        <v>0</v>
      </c>
      <c r="Q52" s="31">
        <f t="shared" si="22"/>
        <v>0</v>
      </c>
      <c r="R52" s="31">
        <f t="shared" si="22"/>
        <v>0</v>
      </c>
      <c r="S52" s="31">
        <f t="shared" si="22"/>
        <v>0</v>
      </c>
      <c r="T52" s="31">
        <f t="shared" si="22"/>
        <v>0</v>
      </c>
      <c r="U52" s="31">
        <f t="shared" si="22"/>
        <v>0</v>
      </c>
      <c r="V52" s="31">
        <f t="shared" si="22"/>
        <v>0</v>
      </c>
      <c r="W52" s="31">
        <f t="shared" si="22"/>
        <v>0</v>
      </c>
    </row>
    <row r="53" spans="1:23" s="8" customFormat="1">
      <c r="A53" s="173">
        <f>A52+1</f>
        <v>33</v>
      </c>
      <c r="D53" s="174" t="s">
        <v>233</v>
      </c>
      <c r="E53" s="12"/>
      <c r="H53" s="175">
        <f>SUM(H50:H52)</f>
        <v>0</v>
      </c>
      <c r="I53" s="175">
        <f>SUM(I50:I52)</f>
        <v>4.1887500000000006</v>
      </c>
      <c r="J53" s="175">
        <f>SUM(J50:J52)</f>
        <v>25.656545942458102</v>
      </c>
      <c r="K53" s="175">
        <f t="shared" ref="K53:W53" si="23">SUM(K50:K52)</f>
        <v>80.528309459999292</v>
      </c>
      <c r="L53" s="175">
        <f t="shared" si="23"/>
        <v>181.6927346631968</v>
      </c>
      <c r="M53" s="175">
        <f t="shared" si="23"/>
        <v>324.67510633805063</v>
      </c>
      <c r="N53" s="175">
        <f t="shared" si="23"/>
        <v>505.96128366040443</v>
      </c>
      <c r="O53" s="175">
        <f t="shared" si="23"/>
        <v>735.74147067495051</v>
      </c>
      <c r="P53" s="175">
        <f t="shared" si="23"/>
        <v>1007.5205390387514</v>
      </c>
      <c r="Q53" s="175">
        <f t="shared" si="23"/>
        <v>1311.4236596503647</v>
      </c>
      <c r="R53" s="175">
        <f t="shared" si="23"/>
        <v>1634.6123616238531</v>
      </c>
      <c r="S53" s="175">
        <f t="shared" si="23"/>
        <v>1960.9323135973414</v>
      </c>
      <c r="T53" s="175">
        <f t="shared" si="23"/>
        <v>2287.2522655708299</v>
      </c>
      <c r="U53" s="175">
        <f t="shared" si="23"/>
        <v>2613.5722175443184</v>
      </c>
      <c r="V53" s="175">
        <f t="shared" si="23"/>
        <v>2939.8921695178069</v>
      </c>
      <c r="W53" s="175">
        <f t="shared" si="23"/>
        <v>3266.2121214912954</v>
      </c>
    </row>
    <row r="54" spans="1:23" s="8" customFormat="1">
      <c r="A54" s="173">
        <f>A53+1</f>
        <v>34</v>
      </c>
      <c r="D54" s="174" t="s">
        <v>234</v>
      </c>
      <c r="E54" s="12"/>
      <c r="H54" s="175">
        <f>(H50+H53)/2</f>
        <v>0</v>
      </c>
      <c r="I54" s="175">
        <f>(I50+I53)/2</f>
        <v>2.0943750000000003</v>
      </c>
      <c r="J54" s="175">
        <f>(J50+J53)/2</f>
        <v>14.922647971229051</v>
      </c>
      <c r="K54" s="175">
        <f t="shared" ref="K54:W54" si="24">(K50+K53)/2</f>
        <v>53.092427701228701</v>
      </c>
      <c r="L54" s="175">
        <f t="shared" si="24"/>
        <v>131.11052206159803</v>
      </c>
      <c r="M54" s="175">
        <f t="shared" si="24"/>
        <v>253.18392050062371</v>
      </c>
      <c r="N54" s="175">
        <f t="shared" si="24"/>
        <v>415.31819499922756</v>
      </c>
      <c r="O54" s="175">
        <f t="shared" si="24"/>
        <v>620.85137716767747</v>
      </c>
      <c r="P54" s="175">
        <f t="shared" si="24"/>
        <v>871.63100485685095</v>
      </c>
      <c r="Q54" s="175">
        <f t="shared" si="24"/>
        <v>1159.472099344558</v>
      </c>
      <c r="R54" s="175">
        <f t="shared" si="24"/>
        <v>1473.018010637109</v>
      </c>
      <c r="S54" s="175">
        <f t="shared" si="24"/>
        <v>1797.7723376105973</v>
      </c>
      <c r="T54" s="175">
        <f t="shared" si="24"/>
        <v>2124.0922895840858</v>
      </c>
      <c r="U54" s="175">
        <f t="shared" si="24"/>
        <v>2450.4122415575739</v>
      </c>
      <c r="V54" s="175">
        <f t="shared" si="24"/>
        <v>2776.7321935310629</v>
      </c>
      <c r="W54" s="175">
        <f t="shared" si="24"/>
        <v>3103.0521455045509</v>
      </c>
    </row>
    <row r="55" spans="1:23" s="8" customFormat="1">
      <c r="A55" s="173"/>
      <c r="D55" s="174"/>
      <c r="E55" s="12"/>
      <c r="H55" s="31"/>
      <c r="I55" s="31"/>
      <c r="J55" s="31"/>
      <c r="K55" s="31"/>
      <c r="L55" s="31"/>
      <c r="M55" s="31"/>
      <c r="N55" s="31"/>
      <c r="O55" s="31"/>
      <c r="P55" s="31"/>
      <c r="Q55" s="31"/>
      <c r="R55" s="31"/>
      <c r="S55" s="31"/>
      <c r="T55" s="31"/>
      <c r="U55" s="31"/>
      <c r="V55" s="31"/>
      <c r="W55" s="31"/>
    </row>
    <row r="56" spans="1:23" s="8" customFormat="1">
      <c r="A56" s="173"/>
      <c r="C56" s="8" t="s">
        <v>238</v>
      </c>
      <c r="D56" s="174"/>
      <c r="E56" s="12"/>
      <c r="H56" s="31"/>
      <c r="I56" s="31"/>
      <c r="J56" s="31"/>
      <c r="K56" s="31"/>
      <c r="L56" s="31"/>
      <c r="M56" s="31"/>
      <c r="N56" s="31"/>
      <c r="O56" s="31"/>
      <c r="P56" s="31"/>
      <c r="Q56" s="31"/>
      <c r="R56" s="31"/>
      <c r="S56" s="31"/>
      <c r="T56" s="31"/>
      <c r="U56" s="31"/>
      <c r="V56" s="31"/>
      <c r="W56" s="31"/>
    </row>
    <row r="57" spans="1:23" s="8" customFormat="1">
      <c r="A57" s="173">
        <f>A54+1</f>
        <v>35</v>
      </c>
      <c r="D57" s="174" t="s">
        <v>230</v>
      </c>
      <c r="E57" s="12"/>
      <c r="H57" s="31">
        <v>0</v>
      </c>
      <c r="I57" s="31">
        <f>H60</f>
        <v>0</v>
      </c>
      <c r="J57" s="31">
        <f>I60</f>
        <v>318.34500000000003</v>
      </c>
      <c r="K57" s="31">
        <f t="shared" ref="K57:W57" si="25">J60</f>
        <v>1281.3729916268157</v>
      </c>
      <c r="L57" s="31">
        <f t="shared" si="25"/>
        <v>2697.0747365436341</v>
      </c>
      <c r="M57" s="31">
        <f t="shared" si="25"/>
        <v>4401.77050691965</v>
      </c>
      <c r="N57" s="31">
        <f t="shared" si="25"/>
        <v>5165.3541440431854</v>
      </c>
      <c r="O57" s="31">
        <f t="shared" si="25"/>
        <v>6356.1472710333674</v>
      </c>
      <c r="P57" s="31">
        <f t="shared" si="25"/>
        <v>7697.7593731471434</v>
      </c>
      <c r="Q57" s="31">
        <f t="shared" si="25"/>
        <v>8135.6222496382552</v>
      </c>
      <c r="R57" s="31">
        <f t="shared" si="25"/>
        <v>8530.7687435957159</v>
      </c>
      <c r="S57" s="31">
        <f t="shared" si="25"/>
        <v>7872.7517720796359</v>
      </c>
      <c r="T57" s="31">
        <f t="shared" si="25"/>
        <v>7008.7896334550505</v>
      </c>
      <c r="U57" s="31">
        <f t="shared" si="25"/>
        <v>6188.404638754093</v>
      </c>
      <c r="V57" s="31">
        <f t="shared" si="25"/>
        <v>5395.7849824711429</v>
      </c>
      <c r="W57" s="31">
        <f t="shared" si="25"/>
        <v>4618.2341629852317</v>
      </c>
    </row>
    <row r="58" spans="1:23" s="8" customFormat="1">
      <c r="A58" s="173">
        <f>A57+1</f>
        <v>36</v>
      </c>
      <c r="D58" s="174" t="s">
        <v>232</v>
      </c>
      <c r="E58" s="12"/>
      <c r="H58" s="31">
        <f>-H38</f>
        <v>0</v>
      </c>
      <c r="I58" s="31">
        <f>-I38</f>
        <v>335.1</v>
      </c>
      <c r="J58" s="31">
        <f t="shared" ref="J58:W58" si="26">-J38</f>
        <v>1047.2236753966481</v>
      </c>
      <c r="K58" s="31">
        <f t="shared" si="26"/>
        <v>1625.09373061</v>
      </c>
      <c r="L58" s="31">
        <f t="shared" si="26"/>
        <v>2078.3192042425048</v>
      </c>
      <c r="M58" s="31">
        <f t="shared" si="26"/>
        <v>1267.11651349</v>
      </c>
      <c r="N58" s="31">
        <f t="shared" si="26"/>
        <v>1797.1879383099999</v>
      </c>
      <c r="O58" s="31">
        <f t="shared" si="26"/>
        <v>2082.3328370653817</v>
      </c>
      <c r="P58" s="31">
        <f t="shared" si="26"/>
        <v>1277.577670875</v>
      </c>
      <c r="Q58" s="31">
        <f t="shared" si="26"/>
        <v>1292.34650895</v>
      </c>
      <c r="R58" s="31">
        <f t="shared" si="26"/>
        <v>250.5</v>
      </c>
      <c r="S58" s="31">
        <f t="shared" si="26"/>
        <v>0</v>
      </c>
      <c r="T58" s="31">
        <f t="shared" si="26"/>
        <v>0</v>
      </c>
      <c r="U58" s="31">
        <f t="shared" si="26"/>
        <v>0</v>
      </c>
      <c r="V58" s="31">
        <f t="shared" si="26"/>
        <v>0</v>
      </c>
      <c r="W58" s="31">
        <f t="shared" si="26"/>
        <v>0</v>
      </c>
    </row>
    <row r="59" spans="1:23" s="8" customFormat="1">
      <c r="A59" s="173">
        <f>A58+1</f>
        <v>37</v>
      </c>
      <c r="D59" s="174" t="s">
        <v>238</v>
      </c>
      <c r="E59" s="12"/>
      <c r="H59" s="31">
        <f>-I23*H58</f>
        <v>0</v>
      </c>
      <c r="I59" s="31">
        <f>-I23*I58-H58*J23</f>
        <v>-16.755000000000003</v>
      </c>
      <c r="J59" s="31">
        <f>-I23*J58-J23*I58-H58*K23</f>
        <v>-84.195683769832414</v>
      </c>
      <c r="K59" s="31">
        <f>-I23*K58-J23*J58-K23*I58-H58*L23</f>
        <v>-209.3919856931816</v>
      </c>
      <c r="L59" s="31">
        <f>-I23*L58-J23*K58-K23*J58-L23*I58-H58*M23</f>
        <v>-373.62343386648871</v>
      </c>
      <c r="M59" s="31">
        <f>-I23*M58-J23*L58-K23*K58-L23*J58-M23*I58-H58*N23</f>
        <v>-503.53287636646502</v>
      </c>
      <c r="N59" s="31">
        <f>-I23*N58-J23*M58-K23*L58-L23*K58-M23*J58-N23*I58-H58*O23</f>
        <v>-606.39481131981859</v>
      </c>
      <c r="O59" s="31">
        <f>-I23*O58-J23*N58-K23*M58-L23*L58-M23*K58-N23*J58-O23*I58-H58*P23</f>
        <v>-740.72073495160589</v>
      </c>
      <c r="P59" s="31">
        <f>-I23*P58-J23*O58-K23*N58-L23*M58-M23*L58-N23*K58-O23*J58-P23*I58-H58*Q23</f>
        <v>-839.71479438388906</v>
      </c>
      <c r="Q59" s="31">
        <f>-I23*Q58-J23*P58-K23*O58-L23*N58-M23*M58-N23*L58-O23*K58-P23*J58-Q23*I58-H58*R23</f>
        <v>-897.20001499253931</v>
      </c>
      <c r="R59" s="31">
        <f>-I23*R58-J23*Q58-K23*P58-L23*O58-M23*N58-N23*M58-O23*L58-P23*K58-Q23*J58-R23*I58-H58*S23</f>
        <v>-908.51697151607982</v>
      </c>
      <c r="S59" s="31">
        <f>-I23*S58-J23*R58-K23*Q58-L23*P58-M23*O58-N23*N58-O23*M58-P23*L58-Q23*K58-R23*J58-S23*I58-H58*T23</f>
        <v>-863.96213862458558</v>
      </c>
      <c r="T59" s="31">
        <f>-I23*T58-J23*S58-K23*R58-L23*Q58-M23*P58-N23*O58-O23*N58-P23*M58-Q23*L58-R23*K58-S23*J58-T23*I58-H58*U23</f>
        <v>-820.38499470095758</v>
      </c>
      <c r="U59" s="31">
        <f>-I23*U58-J23*T58-K23*S58-L23*R58-M23*Q58-N23*P58-O23*O58-P23*N58-Q23*M58-R23*L58-S23*K58-T23*J58-U23*I58-H58*V23</f>
        <v>-792.61965628294956</v>
      </c>
      <c r="V59" s="31">
        <f>-I23*V58-J23*U58-K23*T58-L23*S58-M23*R58-N23*Q58-O23*P58-P23*O58-Q23*N58-R23*M58-S23*L58-T23*K58-U23*J58-V23*I58-H58*W23</f>
        <v>-777.55081948591089</v>
      </c>
      <c r="W59" s="31">
        <f>-I23*W58-J23*V58-K23*U58-L23*T58-M23*S58-N23*R58-O23*Q58-P23*P58-Q23*O58-R23*N58-S23*M58-T23*L58-U23*K58-V23*J58-W23*I58-H58*X23</f>
        <v>-771.57643901330039</v>
      </c>
    </row>
    <row r="60" spans="1:23" s="8" customFormat="1">
      <c r="A60" s="173">
        <f>A59+1</f>
        <v>38</v>
      </c>
      <c r="D60" s="174" t="s">
        <v>233</v>
      </c>
      <c r="E60" s="12"/>
      <c r="H60" s="175">
        <f>SUM(H57:H59)</f>
        <v>0</v>
      </c>
      <c r="I60" s="175">
        <f t="shared" ref="I60:W60" si="27">SUM(I57:I59)</f>
        <v>318.34500000000003</v>
      </c>
      <c r="J60" s="175">
        <f t="shared" si="27"/>
        <v>1281.3729916268157</v>
      </c>
      <c r="K60" s="175">
        <f t="shared" si="27"/>
        <v>2697.0747365436341</v>
      </c>
      <c r="L60" s="175">
        <f t="shared" si="27"/>
        <v>4401.77050691965</v>
      </c>
      <c r="M60" s="175">
        <f t="shared" si="27"/>
        <v>5165.3541440431854</v>
      </c>
      <c r="N60" s="175">
        <f t="shared" si="27"/>
        <v>6356.1472710333674</v>
      </c>
      <c r="O60" s="175">
        <f t="shared" si="27"/>
        <v>7697.7593731471434</v>
      </c>
      <c r="P60" s="175">
        <f t="shared" si="27"/>
        <v>8135.6222496382552</v>
      </c>
      <c r="Q60" s="175">
        <f t="shared" si="27"/>
        <v>8530.7687435957159</v>
      </c>
      <c r="R60" s="175">
        <f t="shared" si="27"/>
        <v>7872.7517720796359</v>
      </c>
      <c r="S60" s="175">
        <f t="shared" si="27"/>
        <v>7008.7896334550505</v>
      </c>
      <c r="T60" s="175">
        <f t="shared" si="27"/>
        <v>6188.404638754093</v>
      </c>
      <c r="U60" s="175">
        <f t="shared" si="27"/>
        <v>5395.7849824711429</v>
      </c>
      <c r="V60" s="175">
        <f t="shared" si="27"/>
        <v>4618.2341629852317</v>
      </c>
      <c r="W60" s="175">
        <f t="shared" si="27"/>
        <v>3846.6577239719313</v>
      </c>
    </row>
    <row r="61" spans="1:23" s="8" customFormat="1">
      <c r="A61" s="173"/>
      <c r="D61" s="174"/>
      <c r="E61" s="12"/>
      <c r="H61" s="31"/>
      <c r="I61" s="31"/>
      <c r="J61" s="31"/>
      <c r="K61" s="31"/>
      <c r="L61" s="31"/>
      <c r="M61" s="31"/>
      <c r="N61" s="31"/>
      <c r="O61" s="31"/>
      <c r="P61" s="31"/>
      <c r="Q61" s="31"/>
      <c r="R61" s="31"/>
      <c r="S61" s="31"/>
      <c r="T61" s="31"/>
      <c r="U61" s="31"/>
      <c r="V61" s="31"/>
      <c r="W61" s="31"/>
    </row>
    <row r="62" spans="1:23" s="8" customFormat="1">
      <c r="A62" s="173"/>
      <c r="C62" s="8" t="s">
        <v>239</v>
      </c>
      <c r="D62" s="174"/>
      <c r="E62" s="12"/>
      <c r="H62" s="31"/>
      <c r="I62" s="31"/>
      <c r="J62" s="31"/>
      <c r="K62" s="31"/>
      <c r="L62" s="31"/>
      <c r="M62" s="31"/>
      <c r="N62" s="31"/>
      <c r="O62" s="31"/>
      <c r="P62" s="31"/>
      <c r="Q62" s="31"/>
      <c r="R62" s="31"/>
      <c r="S62" s="31"/>
      <c r="T62" s="31"/>
      <c r="U62" s="31"/>
      <c r="V62" s="31"/>
      <c r="W62" s="31"/>
    </row>
    <row r="63" spans="1:23" s="8" customFormat="1">
      <c r="A63" s="173">
        <f>A60+1</f>
        <v>39</v>
      </c>
      <c r="D63" s="174" t="s">
        <v>230</v>
      </c>
      <c r="E63" s="12"/>
      <c r="H63" s="31">
        <v>0</v>
      </c>
      <c r="I63" s="31">
        <f t="shared" ref="I63:W63" si="28">H66</f>
        <v>0</v>
      </c>
      <c r="J63" s="31">
        <f t="shared" si="28"/>
        <v>326.72250000000003</v>
      </c>
      <c r="K63" s="31">
        <f t="shared" si="28"/>
        <v>1331.429458511732</v>
      </c>
      <c r="L63" s="31">
        <f t="shared" si="28"/>
        <v>2849.3243729308952</v>
      </c>
      <c r="M63" s="31">
        <f t="shared" si="28"/>
        <v>4733.2193784207921</v>
      </c>
      <c r="N63" s="31">
        <f t="shared" si="28"/>
        <v>5731.9970101525023</v>
      </c>
      <c r="O63" s="31">
        <f t="shared" si="28"/>
        <v>7197.6553994971264</v>
      </c>
      <c r="P63" s="31">
        <f t="shared" si="28"/>
        <v>8868.0471456610176</v>
      </c>
      <c r="Q63" s="31">
        <f t="shared" si="28"/>
        <v>9670.2830174810915</v>
      </c>
      <c r="R63" s="31">
        <f t="shared" si="28"/>
        <v>10446.806712833288</v>
      </c>
      <c r="S63" s="31">
        <f t="shared" si="28"/>
        <v>10168.703877191623</v>
      </c>
      <c r="T63" s="31">
        <f t="shared" si="28"/>
        <v>9660.2686833320422</v>
      </c>
      <c r="U63" s="31">
        <f t="shared" si="28"/>
        <v>9177.2552491654405</v>
      </c>
      <c r="V63" s="31">
        <f t="shared" si="28"/>
        <v>8718.3924867071692</v>
      </c>
      <c r="W63" s="31">
        <f t="shared" si="28"/>
        <v>8282.4728623718111</v>
      </c>
    </row>
    <row r="64" spans="1:23" s="8" customFormat="1">
      <c r="A64" s="173">
        <f>A63+1</f>
        <v>40</v>
      </c>
      <c r="D64" s="174" t="s">
        <v>232</v>
      </c>
      <c r="E64" s="12"/>
      <c r="H64" s="31">
        <f>-H38</f>
        <v>0</v>
      </c>
      <c r="I64" s="31">
        <f>-I38</f>
        <v>335.1</v>
      </c>
      <c r="J64" s="31">
        <f t="shared" ref="J64:W64" si="29">-J38</f>
        <v>1047.2236753966481</v>
      </c>
      <c r="K64" s="31">
        <f t="shared" si="29"/>
        <v>1625.09373061</v>
      </c>
      <c r="L64" s="31">
        <f t="shared" si="29"/>
        <v>2078.3192042425048</v>
      </c>
      <c r="M64" s="31">
        <f t="shared" si="29"/>
        <v>1267.11651349</v>
      </c>
      <c r="N64" s="31">
        <f t="shared" si="29"/>
        <v>1797.1879383099999</v>
      </c>
      <c r="O64" s="31">
        <f t="shared" si="29"/>
        <v>2082.3328370653817</v>
      </c>
      <c r="P64" s="31">
        <f t="shared" si="29"/>
        <v>1277.577670875</v>
      </c>
      <c r="Q64" s="31">
        <f t="shared" si="29"/>
        <v>1292.34650895</v>
      </c>
      <c r="R64" s="31">
        <f t="shared" si="29"/>
        <v>250.5</v>
      </c>
      <c r="S64" s="31">
        <f t="shared" si="29"/>
        <v>0</v>
      </c>
      <c r="T64" s="31">
        <f t="shared" si="29"/>
        <v>0</v>
      </c>
      <c r="U64" s="31">
        <f t="shared" si="29"/>
        <v>0</v>
      </c>
      <c r="V64" s="31">
        <f t="shared" si="29"/>
        <v>0</v>
      </c>
      <c r="W64" s="31">
        <f t="shared" si="29"/>
        <v>0</v>
      </c>
    </row>
    <row r="65" spans="1:23" s="8" customFormat="1">
      <c r="A65" s="173">
        <f>A64+1</f>
        <v>41</v>
      </c>
      <c r="D65" s="174" t="s">
        <v>239</v>
      </c>
      <c r="E65" s="12"/>
      <c r="H65" s="31">
        <f>-H13*$F27*(H63+0.5*H64)</f>
        <v>0</v>
      </c>
      <c r="I65" s="31">
        <f t="shared" ref="I65:W65" si="30">-I13*$F27*(I63+0.5*I64)</f>
        <v>-8.3775000000000013</v>
      </c>
      <c r="J65" s="31">
        <f t="shared" si="30"/>
        <v>-42.516716884916207</v>
      </c>
      <c r="K65" s="31">
        <f t="shared" si="30"/>
        <v>-107.19881619083661</v>
      </c>
      <c r="L65" s="31">
        <f t="shared" si="30"/>
        <v>-194.4241987526074</v>
      </c>
      <c r="M65" s="31">
        <f t="shared" si="30"/>
        <v>-268.33888175828963</v>
      </c>
      <c r="N65" s="31">
        <f t="shared" si="30"/>
        <v>-331.52954896537517</v>
      </c>
      <c r="O65" s="31">
        <f t="shared" si="30"/>
        <v>-411.9410909014909</v>
      </c>
      <c r="P65" s="31">
        <f t="shared" si="30"/>
        <v>-475.34179905492584</v>
      </c>
      <c r="Q65" s="31">
        <f t="shared" si="30"/>
        <v>-515.82281359780461</v>
      </c>
      <c r="R65" s="31">
        <f t="shared" si="30"/>
        <v>-528.60283564166446</v>
      </c>
      <c r="S65" s="31">
        <f t="shared" si="30"/>
        <v>-508.4351938595812</v>
      </c>
      <c r="T65" s="31">
        <f t="shared" si="30"/>
        <v>-483.01343416660211</v>
      </c>
      <c r="U65" s="31">
        <f t="shared" si="30"/>
        <v>-458.86276245827207</v>
      </c>
      <c r="V65" s="31">
        <f t="shared" si="30"/>
        <v>-435.91962433535849</v>
      </c>
      <c r="W65" s="31">
        <f t="shared" si="30"/>
        <v>-414.12364311859056</v>
      </c>
    </row>
    <row r="66" spans="1:23" s="8" customFormat="1">
      <c r="A66" s="173">
        <f>A65+1</f>
        <v>42</v>
      </c>
      <c r="D66" s="174" t="s">
        <v>233</v>
      </c>
      <c r="E66" s="12"/>
      <c r="H66" s="175">
        <f>SUM(H63:H65)</f>
        <v>0</v>
      </c>
      <c r="I66" s="175">
        <f t="shared" ref="I66:W66" si="31">SUM(I63:I65)</f>
        <v>326.72250000000003</v>
      </c>
      <c r="J66" s="175">
        <f t="shared" si="31"/>
        <v>1331.429458511732</v>
      </c>
      <c r="K66" s="175">
        <f t="shared" si="31"/>
        <v>2849.3243729308952</v>
      </c>
      <c r="L66" s="175">
        <f t="shared" si="31"/>
        <v>4733.2193784207921</v>
      </c>
      <c r="M66" s="175">
        <f t="shared" si="31"/>
        <v>5731.9970101525023</v>
      </c>
      <c r="N66" s="175">
        <f t="shared" si="31"/>
        <v>7197.6553994971264</v>
      </c>
      <c r="O66" s="175">
        <f t="shared" si="31"/>
        <v>8868.0471456610176</v>
      </c>
      <c r="P66" s="175">
        <f t="shared" si="31"/>
        <v>9670.2830174810915</v>
      </c>
      <c r="Q66" s="175">
        <f t="shared" si="31"/>
        <v>10446.806712833288</v>
      </c>
      <c r="R66" s="175">
        <f t="shared" si="31"/>
        <v>10168.703877191623</v>
      </c>
      <c r="S66" s="175">
        <f t="shared" si="31"/>
        <v>9660.2686833320422</v>
      </c>
      <c r="T66" s="175">
        <f t="shared" si="31"/>
        <v>9177.2552491654405</v>
      </c>
      <c r="U66" s="175">
        <f t="shared" si="31"/>
        <v>8718.3924867071692</v>
      </c>
      <c r="V66" s="175">
        <f t="shared" si="31"/>
        <v>8282.4728623718111</v>
      </c>
      <c r="W66" s="175">
        <f t="shared" si="31"/>
        <v>7868.3492192532203</v>
      </c>
    </row>
    <row r="67" spans="1:23" s="8" customFormat="1">
      <c r="A67" s="173"/>
      <c r="D67" s="174"/>
      <c r="E67" s="12"/>
      <c r="H67" s="31"/>
      <c r="I67" s="31"/>
      <c r="J67" s="31"/>
      <c r="K67" s="31"/>
      <c r="L67" s="31"/>
      <c r="M67" s="31"/>
      <c r="N67" s="31"/>
      <c r="O67" s="31"/>
      <c r="P67" s="31"/>
      <c r="Q67" s="31"/>
      <c r="R67" s="31"/>
      <c r="S67" s="31"/>
      <c r="T67" s="31"/>
      <c r="U67" s="31"/>
      <c r="V67" s="31"/>
      <c r="W67" s="31"/>
    </row>
    <row r="68" spans="1:23" s="8" customFormat="1">
      <c r="A68" s="173"/>
      <c r="C68" s="8" t="s">
        <v>240</v>
      </c>
      <c r="D68" s="174"/>
      <c r="E68" s="12"/>
      <c r="H68" s="31"/>
      <c r="I68" s="31"/>
      <c r="J68" s="31"/>
      <c r="K68" s="31"/>
      <c r="L68" s="31"/>
      <c r="M68" s="31"/>
      <c r="N68" s="31"/>
      <c r="O68" s="31"/>
      <c r="P68" s="31"/>
      <c r="Q68" s="31"/>
      <c r="R68" s="31"/>
      <c r="S68" s="31"/>
      <c r="T68" s="31"/>
      <c r="U68" s="31"/>
      <c r="V68" s="31"/>
      <c r="W68" s="31"/>
    </row>
    <row r="69" spans="1:23" s="8" customFormat="1">
      <c r="A69" s="173">
        <f>A66+1</f>
        <v>43</v>
      </c>
      <c r="D69" s="174" t="s">
        <v>230</v>
      </c>
      <c r="E69" s="12"/>
      <c r="H69" s="31">
        <v>0</v>
      </c>
      <c r="I69" s="31">
        <f>H72</f>
        <v>0</v>
      </c>
      <c r="J69" s="31">
        <f>I72</f>
        <v>2.9314380450000006</v>
      </c>
      <c r="K69" s="31">
        <f t="shared" ref="K69:W69" si="32">J72</f>
        <v>17.574266931686111</v>
      </c>
      <c r="L69" s="31">
        <f t="shared" si="32"/>
        <v>53.677825639062853</v>
      </c>
      <c r="M69" s="31">
        <f t="shared" si="32"/>
        <v>117.40710700395059</v>
      </c>
      <c r="N69" s="31">
        <f t="shared" si="32"/>
        <v>201.87711022737574</v>
      </c>
      <c r="O69" s="31">
        <f t="shared" si="32"/>
        <v>301.64231946890538</v>
      </c>
      <c r="P69" s="31">
        <f t="shared" si="32"/>
        <v>421.66122341953661</v>
      </c>
      <c r="Q69" s="31">
        <f t="shared" si="32"/>
        <v>555.14373274430056</v>
      </c>
      <c r="R69" s="31">
        <f t="shared" si="32"/>
        <v>694.53570424367865</v>
      </c>
      <c r="S69" s="31">
        <f t="shared" si="32"/>
        <v>831.79994228647365</v>
      </c>
      <c r="T69" s="31">
        <f t="shared" si="32"/>
        <v>957.42300151556117</v>
      </c>
      <c r="U69" s="31">
        <f t="shared" si="32"/>
        <v>1072.1195065107679</v>
      </c>
      <c r="V69" s="31">
        <f t="shared" si="32"/>
        <v>1179.2987041287702</v>
      </c>
      <c r="W69" s="31">
        <f t="shared" si="32"/>
        <v>1281.7111890254425</v>
      </c>
    </row>
    <row r="70" spans="1:23" s="8" customFormat="1">
      <c r="A70" s="173">
        <f>A69+1</f>
        <v>44</v>
      </c>
      <c r="D70" s="174" t="s">
        <v>241</v>
      </c>
      <c r="E70" s="12"/>
      <c r="H70" s="31">
        <f>($F24="Y")*H25*(-H59-H51-H71)</f>
        <v>0</v>
      </c>
      <c r="I70" s="31">
        <f>($F24="Y")*I25*(-I59-I51-I71)</f>
        <v>2.5611525450000006</v>
      </c>
      <c r="J70" s="31">
        <f>($F24="Y")*J25*(-J59-J51-J71)</f>
        <v>12.782104275372813</v>
      </c>
      <c r="K70" s="31">
        <f t="shared" ref="K70:W70" si="33">($F24="Y")*K25*(-K59-K51-K71)</f>
        <v>31.477847251057426</v>
      </c>
      <c r="L70" s="31">
        <f t="shared" si="33"/>
        <v>55.485117383119899</v>
      </c>
      <c r="M70" s="31">
        <f t="shared" si="33"/>
        <v>73.388487732049441</v>
      </c>
      <c r="N70" s="31">
        <f t="shared" si="33"/>
        <v>86.483695188286546</v>
      </c>
      <c r="O70" s="31">
        <f t="shared" si="33"/>
        <v>103.91588004702531</v>
      </c>
      <c r="P70" s="31">
        <f t="shared" si="33"/>
        <v>115.48756393166846</v>
      </c>
      <c r="Q70" s="31">
        <f t="shared" si="33"/>
        <v>120.65827063939881</v>
      </c>
      <c r="R70" s="31">
        <f t="shared" si="33"/>
        <v>119.10562862652817</v>
      </c>
      <c r="S70" s="31">
        <f t="shared" si="33"/>
        <v>109.52407184635699</v>
      </c>
      <c r="T70" s="31">
        <f t="shared" si="33"/>
        <v>100.84480116933555</v>
      </c>
      <c r="U70" s="31">
        <f t="shared" si="33"/>
        <v>95.462413171147318</v>
      </c>
      <c r="V70" s="31">
        <f t="shared" si="33"/>
        <v>92.723873859882957</v>
      </c>
      <c r="W70" s="31">
        <f t="shared" si="33"/>
        <v>91.873874555942848</v>
      </c>
    </row>
    <row r="71" spans="1:23" s="8" customFormat="1">
      <c r="A71" s="173">
        <f>A70+1</f>
        <v>45</v>
      </c>
      <c r="D71" s="174" t="s">
        <v>242</v>
      </c>
      <c r="E71" s="12"/>
      <c r="H71" s="31">
        <f>($F28="Y")*H29*(-H65-H51)</f>
        <v>0</v>
      </c>
      <c r="I71" s="31">
        <f>($F28="Y")*I29*(-I65-I51)</f>
        <v>0.3702855000000001</v>
      </c>
      <c r="J71" s="31">
        <f t="shared" ref="J71:W71" si="34">($F28="Y")*J29*(-J65-J51)</f>
        <v>1.8607246113132965</v>
      </c>
      <c r="K71" s="31">
        <f t="shared" si="34"/>
        <v>4.6257114563193147</v>
      </c>
      <c r="L71" s="31">
        <f t="shared" si="34"/>
        <v>8.2441639817678336</v>
      </c>
      <c r="M71" s="31">
        <f t="shared" si="34"/>
        <v>11.081515491375725</v>
      </c>
      <c r="N71" s="31">
        <f t="shared" si="34"/>
        <v>13.281514053243086</v>
      </c>
      <c r="O71" s="31">
        <f t="shared" si="34"/>
        <v>16.103023903605919</v>
      </c>
      <c r="P71" s="31">
        <f t="shared" si="34"/>
        <v>17.994945393095449</v>
      </c>
      <c r="Q71" s="31">
        <f t="shared" si="34"/>
        <v>18.733700859979308</v>
      </c>
      <c r="R71" s="31">
        <f t="shared" si="34"/>
        <v>18.158609416266767</v>
      </c>
      <c r="S71" s="31">
        <f t="shared" si="34"/>
        <v>16.098987382730606</v>
      </c>
      <c r="T71" s="31">
        <f t="shared" si="34"/>
        <v>13.851703825871253</v>
      </c>
      <c r="U71" s="31">
        <f t="shared" si="34"/>
        <v>11.716784446854877</v>
      </c>
      <c r="V71" s="31">
        <f t="shared" si="34"/>
        <v>9.6886110367893163</v>
      </c>
      <c r="W71" s="31">
        <f t="shared" si="34"/>
        <v>7.7618462972270317</v>
      </c>
    </row>
    <row r="72" spans="1:23" s="8" customFormat="1">
      <c r="A72" s="173">
        <f>A71+1</f>
        <v>46</v>
      </c>
      <c r="D72" s="174" t="s">
        <v>233</v>
      </c>
      <c r="E72" s="12"/>
      <c r="H72" s="175">
        <f>SUM(H69:H71)</f>
        <v>0</v>
      </c>
      <c r="I72" s="175">
        <f>SUM(I69:I71)</f>
        <v>2.9314380450000006</v>
      </c>
      <c r="J72" s="175">
        <f>SUM(J69:J71)</f>
        <v>17.574266931686111</v>
      </c>
      <c r="K72" s="175">
        <f t="shared" ref="K72:W72" si="35">SUM(K69:K71)</f>
        <v>53.677825639062853</v>
      </c>
      <c r="L72" s="175">
        <f t="shared" si="35"/>
        <v>117.40710700395059</v>
      </c>
      <c r="M72" s="175">
        <f t="shared" si="35"/>
        <v>201.87711022737574</v>
      </c>
      <c r="N72" s="175">
        <f t="shared" si="35"/>
        <v>301.64231946890538</v>
      </c>
      <c r="O72" s="175">
        <f t="shared" si="35"/>
        <v>421.66122341953661</v>
      </c>
      <c r="P72" s="175">
        <f t="shared" si="35"/>
        <v>555.14373274430056</v>
      </c>
      <c r="Q72" s="175">
        <f t="shared" si="35"/>
        <v>694.53570424367865</v>
      </c>
      <c r="R72" s="175">
        <f t="shared" si="35"/>
        <v>831.79994228647365</v>
      </c>
      <c r="S72" s="175">
        <f t="shared" si="35"/>
        <v>957.42300151556117</v>
      </c>
      <c r="T72" s="175">
        <f t="shared" si="35"/>
        <v>1072.1195065107679</v>
      </c>
      <c r="U72" s="175">
        <f t="shared" si="35"/>
        <v>1179.2987041287702</v>
      </c>
      <c r="V72" s="175">
        <f t="shared" si="35"/>
        <v>1281.7111890254425</v>
      </c>
      <c r="W72" s="175">
        <f t="shared" si="35"/>
        <v>1381.3469098786125</v>
      </c>
    </row>
    <row r="73" spans="1:23" s="8" customFormat="1">
      <c r="A73" s="173">
        <f>A72+1</f>
        <v>47</v>
      </c>
      <c r="D73" s="174" t="s">
        <v>234</v>
      </c>
      <c r="E73" s="12"/>
      <c r="H73" s="175">
        <f>(H69+H72)/2</f>
        <v>0</v>
      </c>
      <c r="I73" s="175">
        <f>(I69+I72)/2</f>
        <v>1.4657190225000003</v>
      </c>
      <c r="J73" s="175">
        <f>(J69+J72)/2</f>
        <v>10.252852488343056</v>
      </c>
      <c r="K73" s="175">
        <f t="shared" ref="K73:W73" si="36">(K69+K72)/2</f>
        <v>35.626046285374485</v>
      </c>
      <c r="L73" s="175">
        <f t="shared" si="36"/>
        <v>85.542466321506723</v>
      </c>
      <c r="M73" s="175">
        <f t="shared" si="36"/>
        <v>159.64210861566318</v>
      </c>
      <c r="N73" s="175">
        <f t="shared" si="36"/>
        <v>251.75971484814056</v>
      </c>
      <c r="O73" s="175">
        <f t="shared" si="36"/>
        <v>361.65177144422103</v>
      </c>
      <c r="P73" s="175">
        <f t="shared" si="36"/>
        <v>488.40247808191862</v>
      </c>
      <c r="Q73" s="175">
        <f t="shared" si="36"/>
        <v>624.83971849398961</v>
      </c>
      <c r="R73" s="175">
        <f t="shared" si="36"/>
        <v>763.16782326507609</v>
      </c>
      <c r="S73" s="175">
        <f t="shared" si="36"/>
        <v>894.61147190101747</v>
      </c>
      <c r="T73" s="175">
        <f t="shared" si="36"/>
        <v>1014.7712540131645</v>
      </c>
      <c r="U73" s="175">
        <f t="shared" si="36"/>
        <v>1125.7091053197692</v>
      </c>
      <c r="V73" s="175">
        <f t="shared" si="36"/>
        <v>1230.5049465771062</v>
      </c>
      <c r="W73" s="175">
        <f t="shared" si="36"/>
        <v>1331.5290494520275</v>
      </c>
    </row>
    <row r="74" spans="1:23" s="8" customFormat="1">
      <c r="A74" s="173"/>
      <c r="D74" s="174"/>
      <c r="E74" s="12"/>
      <c r="H74" s="31"/>
      <c r="I74" s="31"/>
      <c r="J74" s="31"/>
      <c r="K74" s="31"/>
      <c r="L74" s="31"/>
      <c r="M74" s="31"/>
      <c r="N74" s="31"/>
      <c r="O74" s="31"/>
      <c r="P74" s="31"/>
      <c r="Q74" s="31"/>
      <c r="R74" s="31"/>
      <c r="S74" s="31"/>
      <c r="T74" s="31"/>
      <c r="U74" s="31"/>
      <c r="V74" s="31"/>
      <c r="W74" s="31"/>
    </row>
    <row r="75" spans="1:23" s="8" customFormat="1">
      <c r="A75" s="173"/>
      <c r="C75" s="8" t="s">
        <v>243</v>
      </c>
      <c r="D75" s="174"/>
      <c r="E75" s="12"/>
      <c r="H75" s="31"/>
      <c r="I75" s="31"/>
      <c r="J75" s="31"/>
      <c r="K75" s="31"/>
      <c r="L75" s="31"/>
      <c r="M75" s="31"/>
      <c r="N75" s="31"/>
      <c r="O75" s="31"/>
      <c r="P75" s="31"/>
      <c r="Q75" s="31"/>
      <c r="R75" s="31"/>
      <c r="S75" s="31"/>
      <c r="T75" s="31"/>
      <c r="U75" s="31"/>
      <c r="V75" s="31"/>
      <c r="W75" s="31"/>
    </row>
    <row r="76" spans="1:23" s="8" customFormat="1">
      <c r="A76" s="173">
        <f>A73+1</f>
        <v>48</v>
      </c>
      <c r="D76" s="174" t="s">
        <v>244</v>
      </c>
      <c r="E76" s="12"/>
      <c r="H76" s="31">
        <f>H47</f>
        <v>0</v>
      </c>
      <c r="I76" s="31">
        <f t="shared" ref="I76:W76" si="37">I47</f>
        <v>167.55</v>
      </c>
      <c r="J76" s="31">
        <f t="shared" si="37"/>
        <v>858.71183769832396</v>
      </c>
      <c r="K76" s="31">
        <f t="shared" si="37"/>
        <v>2194.8705407016478</v>
      </c>
      <c r="L76" s="31">
        <f t="shared" si="37"/>
        <v>4046.5770081279002</v>
      </c>
      <c r="M76" s="31">
        <f t="shared" si="37"/>
        <v>5719.2948669941525</v>
      </c>
      <c r="N76" s="31">
        <f t="shared" si="37"/>
        <v>7251.4470928941528</v>
      </c>
      <c r="O76" s="31">
        <f t="shared" si="37"/>
        <v>9191.2074805818447</v>
      </c>
      <c r="P76" s="31">
        <f t="shared" si="37"/>
        <v>10871.162734552036</v>
      </c>
      <c r="Q76" s="31">
        <f t="shared" si="37"/>
        <v>12156.124824464536</v>
      </c>
      <c r="R76" s="31">
        <f t="shared" si="37"/>
        <v>12927.548078939535</v>
      </c>
      <c r="S76" s="31">
        <f t="shared" si="37"/>
        <v>13052.798078939535</v>
      </c>
      <c r="T76" s="31">
        <f t="shared" si="37"/>
        <v>13052.798078939535</v>
      </c>
      <c r="U76" s="31">
        <f t="shared" si="37"/>
        <v>13052.798078939535</v>
      </c>
      <c r="V76" s="31">
        <f t="shared" si="37"/>
        <v>13052.798078939535</v>
      </c>
      <c r="W76" s="31">
        <f t="shared" si="37"/>
        <v>13052.798078939535</v>
      </c>
    </row>
    <row r="77" spans="1:23" s="8" customFormat="1">
      <c r="A77" s="173">
        <f>A76+1</f>
        <v>49</v>
      </c>
      <c r="D77" s="174" t="s">
        <v>236</v>
      </c>
      <c r="E77" s="12"/>
      <c r="H77" s="31">
        <f>-H54</f>
        <v>0</v>
      </c>
      <c r="I77" s="31">
        <f t="shared" ref="I77:W77" si="38">-I54</f>
        <v>-2.0943750000000003</v>
      </c>
      <c r="J77" s="31">
        <f t="shared" si="38"/>
        <v>-14.922647971229051</v>
      </c>
      <c r="K77" s="31">
        <f t="shared" si="38"/>
        <v>-53.092427701228701</v>
      </c>
      <c r="L77" s="31">
        <f t="shared" si="38"/>
        <v>-131.11052206159803</v>
      </c>
      <c r="M77" s="31">
        <f t="shared" si="38"/>
        <v>-253.18392050062371</v>
      </c>
      <c r="N77" s="31">
        <f t="shared" si="38"/>
        <v>-415.31819499922756</v>
      </c>
      <c r="O77" s="31">
        <f t="shared" si="38"/>
        <v>-620.85137716767747</v>
      </c>
      <c r="P77" s="31">
        <f t="shared" si="38"/>
        <v>-871.63100485685095</v>
      </c>
      <c r="Q77" s="31">
        <f t="shared" si="38"/>
        <v>-1159.472099344558</v>
      </c>
      <c r="R77" s="31">
        <f t="shared" si="38"/>
        <v>-1473.018010637109</v>
      </c>
      <c r="S77" s="31">
        <f t="shared" si="38"/>
        <v>-1797.7723376105973</v>
      </c>
      <c r="T77" s="31">
        <f t="shared" si="38"/>
        <v>-2124.0922895840858</v>
      </c>
      <c r="U77" s="31">
        <f t="shared" si="38"/>
        <v>-2450.4122415575739</v>
      </c>
      <c r="V77" s="31">
        <f t="shared" si="38"/>
        <v>-2776.7321935310629</v>
      </c>
      <c r="W77" s="31">
        <f t="shared" si="38"/>
        <v>-3103.0521455045509</v>
      </c>
    </row>
    <row r="78" spans="1:23" s="8" customFormat="1">
      <c r="A78" s="173">
        <f>A77+1</f>
        <v>50</v>
      </c>
      <c r="D78" s="174" t="s">
        <v>245</v>
      </c>
      <c r="E78" s="12"/>
      <c r="F78" s="195"/>
      <c r="H78" s="31">
        <f>($F11="Y")*H40</f>
        <v>0</v>
      </c>
      <c r="I78" s="31">
        <f t="shared" ref="I78:W78" si="39">($F11="Y")*I40</f>
        <v>0</v>
      </c>
      <c r="J78" s="31">
        <f t="shared" si="39"/>
        <v>0</v>
      </c>
      <c r="K78" s="31">
        <f t="shared" si="39"/>
        <v>0</v>
      </c>
      <c r="L78" s="31">
        <f t="shared" si="39"/>
        <v>0</v>
      </c>
      <c r="M78" s="31">
        <f t="shared" si="39"/>
        <v>0</v>
      </c>
      <c r="N78" s="31">
        <f t="shared" si="39"/>
        <v>0</v>
      </c>
      <c r="O78" s="31">
        <f t="shared" si="39"/>
        <v>0</v>
      </c>
      <c r="P78" s="31">
        <f t="shared" si="39"/>
        <v>0</v>
      </c>
      <c r="Q78" s="31">
        <f t="shared" si="39"/>
        <v>0</v>
      </c>
      <c r="R78" s="31">
        <f t="shared" si="39"/>
        <v>0</v>
      </c>
      <c r="S78" s="31">
        <f t="shared" si="39"/>
        <v>0</v>
      </c>
      <c r="T78" s="31">
        <f t="shared" si="39"/>
        <v>0</v>
      </c>
      <c r="U78" s="31">
        <f t="shared" si="39"/>
        <v>0</v>
      </c>
      <c r="V78" s="31">
        <f t="shared" si="39"/>
        <v>0</v>
      </c>
      <c r="W78" s="31">
        <f t="shared" si="39"/>
        <v>0</v>
      </c>
    </row>
    <row r="79" spans="1:23" s="8" customFormat="1">
      <c r="A79" s="173">
        <f>A78+1</f>
        <v>51</v>
      </c>
      <c r="D79" s="174" t="s">
        <v>246</v>
      </c>
      <c r="E79" s="12"/>
      <c r="F79" s="195"/>
      <c r="H79" s="31">
        <f>-H73</f>
        <v>0</v>
      </c>
      <c r="I79" s="31">
        <f>-I73</f>
        <v>-1.4657190225000003</v>
      </c>
      <c r="J79" s="31">
        <f>-J73</f>
        <v>-10.252852488343056</v>
      </c>
      <c r="K79" s="31">
        <f t="shared" ref="K79:W79" si="40">-K73</f>
        <v>-35.626046285374485</v>
      </c>
      <c r="L79" s="31">
        <f t="shared" si="40"/>
        <v>-85.542466321506723</v>
      </c>
      <c r="M79" s="31">
        <f t="shared" si="40"/>
        <v>-159.64210861566318</v>
      </c>
      <c r="N79" s="31">
        <f t="shared" si="40"/>
        <v>-251.75971484814056</v>
      </c>
      <c r="O79" s="31">
        <f t="shared" si="40"/>
        <v>-361.65177144422103</v>
      </c>
      <c r="P79" s="31">
        <f t="shared" si="40"/>
        <v>-488.40247808191862</v>
      </c>
      <c r="Q79" s="31">
        <f t="shared" si="40"/>
        <v>-624.83971849398961</v>
      </c>
      <c r="R79" s="31">
        <f t="shared" si="40"/>
        <v>-763.16782326507609</v>
      </c>
      <c r="S79" s="31">
        <f t="shared" si="40"/>
        <v>-894.61147190101747</v>
      </c>
      <c r="T79" s="31">
        <f t="shared" si="40"/>
        <v>-1014.7712540131645</v>
      </c>
      <c r="U79" s="31">
        <f t="shared" si="40"/>
        <v>-1125.7091053197692</v>
      </c>
      <c r="V79" s="31">
        <f t="shared" si="40"/>
        <v>-1230.5049465771062</v>
      </c>
      <c r="W79" s="31">
        <f t="shared" si="40"/>
        <v>-1331.5290494520275</v>
      </c>
    </row>
    <row r="80" spans="1:23" s="8" customFormat="1">
      <c r="A80" s="173">
        <f>A79+1</f>
        <v>52</v>
      </c>
      <c r="D80" s="174" t="s">
        <v>7</v>
      </c>
      <c r="E80" s="12"/>
      <c r="H80" s="175">
        <f>SUM(H76:H79)</f>
        <v>0</v>
      </c>
      <c r="I80" s="175">
        <f>SUM(I76:I79)</f>
        <v>163.9899059775</v>
      </c>
      <c r="J80" s="175">
        <f>SUM(J76:J79)</f>
        <v>833.53633723875191</v>
      </c>
      <c r="K80" s="175">
        <f t="shared" ref="K80:W80" si="41">SUM(K76:K79)</f>
        <v>2106.1520667150448</v>
      </c>
      <c r="L80" s="175">
        <f t="shared" si="41"/>
        <v>3829.9240197447953</v>
      </c>
      <c r="M80" s="175">
        <f t="shared" si="41"/>
        <v>5306.4688378778656</v>
      </c>
      <c r="N80" s="175">
        <f t="shared" si="41"/>
        <v>6584.3691830467842</v>
      </c>
      <c r="O80" s="175">
        <f t="shared" si="41"/>
        <v>8208.704331969946</v>
      </c>
      <c r="P80" s="175">
        <f t="shared" si="41"/>
        <v>9511.1292516132671</v>
      </c>
      <c r="Q80" s="175">
        <f t="shared" si="41"/>
        <v>10371.813006625987</v>
      </c>
      <c r="R80" s="175">
        <f t="shared" si="41"/>
        <v>10691.36224503735</v>
      </c>
      <c r="S80" s="175">
        <f t="shared" si="41"/>
        <v>10360.414269427922</v>
      </c>
      <c r="T80" s="175">
        <f t="shared" si="41"/>
        <v>9913.9345353422832</v>
      </c>
      <c r="U80" s="175">
        <f t="shared" si="41"/>
        <v>9476.6767320621911</v>
      </c>
      <c r="V80" s="175">
        <f t="shared" si="41"/>
        <v>9045.560938831366</v>
      </c>
      <c r="W80" s="175">
        <f t="shared" si="41"/>
        <v>8618.2168839829574</v>
      </c>
    </row>
    <row r="81" spans="1:24" s="8" customFormat="1">
      <c r="A81" s="173"/>
      <c r="D81" s="174"/>
      <c r="E81" s="12"/>
      <c r="I81" s="31"/>
      <c r="J81" s="31"/>
      <c r="K81" s="31"/>
      <c r="L81" s="31"/>
      <c r="M81" s="31"/>
      <c r="N81" s="31"/>
      <c r="O81" s="31"/>
      <c r="P81" s="31"/>
      <c r="Q81" s="31"/>
      <c r="R81" s="31"/>
      <c r="S81" s="31"/>
      <c r="T81" s="31"/>
      <c r="U81" s="31"/>
      <c r="V81" s="31"/>
      <c r="W81" s="31"/>
    </row>
    <row r="82" spans="1:24" s="8" customFormat="1">
      <c r="A82" s="173"/>
      <c r="C82" s="8" t="s">
        <v>247</v>
      </c>
      <c r="D82" s="174"/>
      <c r="E82" s="12"/>
      <c r="I82" s="31"/>
      <c r="J82" s="31"/>
      <c r="K82" s="31"/>
      <c r="L82" s="31"/>
      <c r="M82" s="31"/>
      <c r="N82" s="31"/>
      <c r="O82" s="31"/>
      <c r="P82" s="31"/>
      <c r="Q82" s="31"/>
      <c r="R82" s="31"/>
      <c r="S82" s="31"/>
      <c r="T82" s="31"/>
      <c r="U82" s="31"/>
      <c r="V82" s="31"/>
      <c r="W82" s="31"/>
    </row>
    <row r="83" spans="1:24" s="8" customFormat="1">
      <c r="A83" s="173">
        <f>A80+1</f>
        <v>53</v>
      </c>
      <c r="D83" s="174" t="s">
        <v>157</v>
      </c>
      <c r="E83" s="12"/>
      <c r="I83" s="31">
        <f t="shared" ref="I83:W83" si="42">I51</f>
        <v>4.1887500000000006</v>
      </c>
      <c r="J83" s="31">
        <f t="shared" si="42"/>
        <v>21.467795942458103</v>
      </c>
      <c r="K83" s="31">
        <f t="shared" si="42"/>
        <v>54.871763517541197</v>
      </c>
      <c r="L83" s="31">
        <f t="shared" si="42"/>
        <v>101.16442520319752</v>
      </c>
      <c r="M83" s="31">
        <f t="shared" si="42"/>
        <v>142.98237167485382</v>
      </c>
      <c r="N83" s="31">
        <f t="shared" si="42"/>
        <v>181.28617732235384</v>
      </c>
      <c r="O83" s="31">
        <f t="shared" si="42"/>
        <v>229.78018701454613</v>
      </c>
      <c r="P83" s="31">
        <f t="shared" si="42"/>
        <v>271.77906836380089</v>
      </c>
      <c r="Q83" s="31">
        <f t="shared" si="42"/>
        <v>303.90312061161336</v>
      </c>
      <c r="R83" s="31">
        <f t="shared" si="42"/>
        <v>323.18870197348838</v>
      </c>
      <c r="S83" s="31">
        <f t="shared" si="42"/>
        <v>326.3199519734884</v>
      </c>
      <c r="T83" s="31">
        <f t="shared" si="42"/>
        <v>326.3199519734884</v>
      </c>
      <c r="U83" s="31">
        <f t="shared" si="42"/>
        <v>326.3199519734884</v>
      </c>
      <c r="V83" s="31">
        <f t="shared" si="42"/>
        <v>326.3199519734884</v>
      </c>
      <c r="W83" s="31">
        <f t="shared" si="42"/>
        <v>326.3199519734884</v>
      </c>
    </row>
    <row r="84" spans="1:24" s="8" customFormat="1">
      <c r="A84" s="173">
        <f t="shared" ref="A84:A89" si="43">A83+1</f>
        <v>54</v>
      </c>
      <c r="D84" s="174" t="s">
        <v>248</v>
      </c>
      <c r="E84" s="12"/>
      <c r="I84" s="31">
        <f t="shared" ref="I84:W84" si="44">I15*I16*I80</f>
        <v>4.9196971793249995</v>
      </c>
      <c r="J84" s="31">
        <f t="shared" si="44"/>
        <v>25.006090117162557</v>
      </c>
      <c r="K84" s="31">
        <f t="shared" si="44"/>
        <v>63.18456200145134</v>
      </c>
      <c r="L84" s="31">
        <f t="shared" si="44"/>
        <v>114.89772059234386</v>
      </c>
      <c r="M84" s="31">
        <f t="shared" si="44"/>
        <v>159.19406513633595</v>
      </c>
      <c r="N84" s="31">
        <f t="shared" si="44"/>
        <v>197.53107549140353</v>
      </c>
      <c r="O84" s="31">
        <f t="shared" si="44"/>
        <v>246.26112995909838</v>
      </c>
      <c r="P84" s="31">
        <f t="shared" si="44"/>
        <v>285.33387754839799</v>
      </c>
      <c r="Q84" s="31">
        <f t="shared" si="44"/>
        <v>311.15439019877959</v>
      </c>
      <c r="R84" s="31">
        <f t="shared" si="44"/>
        <v>320.74086735112047</v>
      </c>
      <c r="S84" s="31">
        <f t="shared" si="44"/>
        <v>310.81242808283764</v>
      </c>
      <c r="T84" s="31">
        <f t="shared" si="44"/>
        <v>297.41803606026849</v>
      </c>
      <c r="U84" s="31">
        <f t="shared" si="44"/>
        <v>284.30030196186573</v>
      </c>
      <c r="V84" s="31">
        <f t="shared" si="44"/>
        <v>271.36682816494096</v>
      </c>
      <c r="W84" s="31">
        <f t="shared" si="44"/>
        <v>258.54650651948873</v>
      </c>
    </row>
    <row r="85" spans="1:24" s="8" customFormat="1">
      <c r="A85" s="173">
        <f t="shared" si="43"/>
        <v>55</v>
      </c>
      <c r="D85" s="174" t="s">
        <v>249</v>
      </c>
      <c r="E85" s="12"/>
      <c r="I85" s="31">
        <f t="shared" ref="I85:W85" si="45">I18*I19*I80</f>
        <v>9.0194448287625004</v>
      </c>
      <c r="J85" s="31">
        <f t="shared" si="45"/>
        <v>45.844498548131355</v>
      </c>
      <c r="K85" s="31">
        <f t="shared" si="45"/>
        <v>115.83836366932746</v>
      </c>
      <c r="L85" s="31">
        <f t="shared" si="45"/>
        <v>210.64582108596375</v>
      </c>
      <c r="M85" s="31">
        <f t="shared" si="45"/>
        <v>291.85578608328262</v>
      </c>
      <c r="N85" s="31">
        <f t="shared" si="45"/>
        <v>362.14030506757314</v>
      </c>
      <c r="O85" s="31">
        <f t="shared" si="45"/>
        <v>451.47873825834705</v>
      </c>
      <c r="P85" s="31">
        <f t="shared" si="45"/>
        <v>523.11210883872968</v>
      </c>
      <c r="Q85" s="31">
        <f t="shared" si="45"/>
        <v>570.44971536442927</v>
      </c>
      <c r="R85" s="31">
        <f t="shared" si="45"/>
        <v>588.02492347705424</v>
      </c>
      <c r="S85" s="31">
        <f t="shared" si="45"/>
        <v>569.82278481853575</v>
      </c>
      <c r="T85" s="31">
        <f t="shared" si="45"/>
        <v>545.26639944382555</v>
      </c>
      <c r="U85" s="31">
        <f t="shared" si="45"/>
        <v>521.21722026342047</v>
      </c>
      <c r="V85" s="31">
        <f t="shared" si="45"/>
        <v>497.50585163572515</v>
      </c>
      <c r="W85" s="31">
        <f t="shared" si="45"/>
        <v>474.00192861906265</v>
      </c>
    </row>
    <row r="86" spans="1:24" s="8" customFormat="1">
      <c r="A86" s="173">
        <f t="shared" si="43"/>
        <v>56</v>
      </c>
      <c r="D86" s="174" t="s">
        <v>250</v>
      </c>
      <c r="E86" s="12"/>
      <c r="I86" s="31">
        <f>IF($F24="Y",I85*I25/(1-I25),I85*I25/(1-I25)+(I51+I59)*I25)</f>
        <v>2.3975739418229431</v>
      </c>
      <c r="J86" s="31">
        <f t="shared" ref="J86:W86" si="46">IF($F24="Y",J85*J25/(1-J25),J85*J25/(1-J25)+(J51+J59)*J25)</f>
        <v>12.186512272288081</v>
      </c>
      <c r="K86" s="31">
        <f t="shared" si="46"/>
        <v>30.792476418428819</v>
      </c>
      <c r="L86" s="31">
        <f t="shared" si="46"/>
        <v>55.994458769686567</v>
      </c>
      <c r="M86" s="31">
        <f t="shared" si="46"/>
        <v>77.581917819606772</v>
      </c>
      <c r="N86" s="31">
        <f t="shared" si="46"/>
        <v>96.265144385051087</v>
      </c>
      <c r="O86" s="31">
        <f t="shared" si="46"/>
        <v>120.01333548639604</v>
      </c>
      <c r="P86" s="31">
        <f t="shared" si="46"/>
        <v>139.05511753940914</v>
      </c>
      <c r="Q86" s="31">
        <f t="shared" si="46"/>
        <v>151.63853193231662</v>
      </c>
      <c r="R86" s="31">
        <f t="shared" si="46"/>
        <v>156.31042269643211</v>
      </c>
      <c r="S86" s="31">
        <f t="shared" si="46"/>
        <v>151.4718795087247</v>
      </c>
      <c r="T86" s="31">
        <f t="shared" si="46"/>
        <v>144.94423276354854</v>
      </c>
      <c r="U86" s="31">
        <f t="shared" si="46"/>
        <v>138.55141298141555</v>
      </c>
      <c r="V86" s="31">
        <f t="shared" si="46"/>
        <v>132.24839094114213</v>
      </c>
      <c r="W86" s="31">
        <f t="shared" si="46"/>
        <v>126.00051267089006</v>
      </c>
    </row>
    <row r="87" spans="1:24" s="8" customFormat="1">
      <c r="A87" s="173">
        <f t="shared" si="43"/>
        <v>57</v>
      </c>
      <c r="D87" s="174" t="s">
        <v>251</v>
      </c>
      <c r="E87" s="12"/>
      <c r="I87" s="31">
        <f>IF($F28="Y",(I85+I86)*I29/(1-I29),(I85+I86)*I29/(1-I29)+(I51+I65)*I29)</f>
        <v>1.1071352120664253</v>
      </c>
      <c r="J87" s="31">
        <f t="shared" ref="J87:W87" si="47">IF($F28="Y",(J85+J86)*J29/(1-J29),(J85+J86)*J29/(1-J29)+(J51+J65)*J29)</f>
        <v>5.6274038575308012</v>
      </c>
      <c r="K87" s="31">
        <f t="shared" si="47"/>
        <v>14.219138069062808</v>
      </c>
      <c r="L87" s="31">
        <f t="shared" si="47"/>
        <v>25.856736221192943</v>
      </c>
      <c r="M87" s="31">
        <f t="shared" si="47"/>
        <v>35.825244652276687</v>
      </c>
      <c r="N87" s="31">
        <f t="shared" si="47"/>
        <v>44.452656572632719</v>
      </c>
      <c r="O87" s="31">
        <f t="shared" si="47"/>
        <v>55.418932995870222</v>
      </c>
      <c r="P87" s="31">
        <f t="shared" si="47"/>
        <v>64.211916204286396</v>
      </c>
      <c r="Q87" s="31">
        <f t="shared" si="47"/>
        <v>70.022598794462866</v>
      </c>
      <c r="R87" s="31">
        <f t="shared" si="47"/>
        <v>72.179952393304305</v>
      </c>
      <c r="S87" s="31">
        <f t="shared" si="47"/>
        <v>69.945643183994989</v>
      </c>
      <c r="T87" s="31">
        <f t="shared" si="47"/>
        <v>66.931351346129745</v>
      </c>
      <c r="U87" s="31">
        <f t="shared" si="47"/>
        <v>63.97931897635312</v>
      </c>
      <c r="V87" s="31">
        <f t="shared" si="47"/>
        <v>61.068752790472871</v>
      </c>
      <c r="W87" s="31">
        <f t="shared" si="47"/>
        <v>58.183650515611923</v>
      </c>
    </row>
    <row r="88" spans="1:24" s="8" customFormat="1">
      <c r="A88" s="173">
        <f t="shared" si="43"/>
        <v>58</v>
      </c>
      <c r="D88" s="174" t="s">
        <v>121</v>
      </c>
      <c r="E88" s="12"/>
      <c r="I88" s="31">
        <f>(I80&gt;0)*(H88*(1+I32)+(H44+H45)*I31)</f>
        <v>0</v>
      </c>
      <c r="J88" s="31">
        <f>(J80&gt;0)*(I88*(1+J32)+(I44+I45)*J31)</f>
        <v>6.7020000000000008</v>
      </c>
      <c r="K88" s="31">
        <f t="shared" ref="K88:W88" si="48">(K80&gt;0)*(J88*(1+K32)+J44*K31)</f>
        <v>27.780513507932962</v>
      </c>
      <c r="L88" s="31">
        <f t="shared" si="48"/>
        <v>60.837998390291617</v>
      </c>
      <c r="M88" s="31">
        <f t="shared" si="48"/>
        <v>103.62114244294756</v>
      </c>
      <c r="N88" s="31">
        <f t="shared" si="48"/>
        <v>131.03589556160651</v>
      </c>
      <c r="O88" s="31">
        <f t="shared" si="48"/>
        <v>169.60037223903865</v>
      </c>
      <c r="P88" s="31">
        <f t="shared" si="48"/>
        <v>214.63903642512707</v>
      </c>
      <c r="Q88" s="31">
        <f t="shared" si="48"/>
        <v>244.48337057112963</v>
      </c>
      <c r="R88" s="31">
        <f t="shared" si="48"/>
        <v>275.21996816155223</v>
      </c>
      <c r="S88" s="31">
        <f t="shared" si="48"/>
        <v>285.73436752478329</v>
      </c>
      <c r="T88" s="31">
        <f t="shared" si="48"/>
        <v>291.44905487527899</v>
      </c>
      <c r="U88" s="31">
        <f t="shared" si="48"/>
        <v>297.27803597278455</v>
      </c>
      <c r="V88" s="31">
        <f t="shared" si="48"/>
        <v>303.22359669224022</v>
      </c>
      <c r="W88" s="31">
        <f t="shared" si="48"/>
        <v>309.28806862608502</v>
      </c>
    </row>
    <row r="89" spans="1:24" s="8" customFormat="1">
      <c r="A89" s="173">
        <f t="shared" si="43"/>
        <v>59</v>
      </c>
      <c r="D89" s="174" t="s">
        <v>7</v>
      </c>
      <c r="E89" s="12"/>
      <c r="I89" s="175">
        <f>SUM(I83:I88)</f>
        <v>21.632601161976869</v>
      </c>
      <c r="J89" s="175">
        <f t="shared" ref="J89:W89" si="49">SUM(J83:J88)</f>
        <v>116.83430073757091</v>
      </c>
      <c r="K89" s="175">
        <f t="shared" si="49"/>
        <v>306.68681718374455</v>
      </c>
      <c r="L89" s="175">
        <f>SUM(L83:L88)</f>
        <v>569.39716026267627</v>
      </c>
      <c r="M89" s="175">
        <f t="shared" si="49"/>
        <v>811.06052780930338</v>
      </c>
      <c r="N89" s="175">
        <f t="shared" si="49"/>
        <v>1012.7112544006209</v>
      </c>
      <c r="O89" s="175">
        <f t="shared" si="49"/>
        <v>1272.5526959532965</v>
      </c>
      <c r="P89" s="175">
        <f t="shared" si="49"/>
        <v>1498.1311249197511</v>
      </c>
      <c r="Q89" s="175">
        <f t="shared" si="49"/>
        <v>1651.6517274727316</v>
      </c>
      <c r="R89" s="175">
        <f t="shared" si="49"/>
        <v>1735.6648360529518</v>
      </c>
      <c r="S89" s="175">
        <f t="shared" si="49"/>
        <v>1714.1070550923646</v>
      </c>
      <c r="T89" s="175">
        <f t="shared" si="49"/>
        <v>1672.3290264625398</v>
      </c>
      <c r="U89" s="175">
        <f t="shared" si="49"/>
        <v>1631.6462421293277</v>
      </c>
      <c r="V89" s="175">
        <f t="shared" si="49"/>
        <v>1591.7333721980099</v>
      </c>
      <c r="W89" s="175">
        <f t="shared" si="49"/>
        <v>1552.3406189246266</v>
      </c>
      <c r="X89" s="24"/>
    </row>
    <row r="90" spans="1:24" s="8" customFormat="1">
      <c r="A90" s="4"/>
      <c r="E90" s="9"/>
      <c r="I90" s="31"/>
      <c r="J90" s="31"/>
      <c r="K90" s="31"/>
      <c r="L90" s="31"/>
      <c r="M90" s="31"/>
      <c r="N90" s="31"/>
      <c r="O90" s="31"/>
      <c r="P90" s="31"/>
      <c r="Q90" s="31"/>
      <c r="R90" s="31"/>
      <c r="S90" s="31"/>
      <c r="T90" s="31"/>
      <c r="U90" s="31"/>
      <c r="V90" s="31"/>
      <c r="W90" s="31"/>
    </row>
    <row r="91" spans="1:24">
      <c r="A91" s="32"/>
      <c r="B91" s="32"/>
      <c r="C91" s="35" t="s">
        <v>252</v>
      </c>
      <c r="D91" s="32"/>
      <c r="E91" s="32"/>
      <c r="F91" s="86"/>
      <c r="G91" s="32"/>
      <c r="H91" s="32"/>
      <c r="I91" s="33"/>
    </row>
    <row r="92" spans="1:24">
      <c r="A92" s="37">
        <f>A89+1</f>
        <v>60</v>
      </c>
      <c r="B92"/>
      <c r="C92" s="35"/>
      <c r="D92" s="36" t="s">
        <v>253</v>
      </c>
      <c r="E92" s="32"/>
      <c r="F92" s="34"/>
      <c r="G92" s="32"/>
      <c r="H92" s="32"/>
      <c r="K92" s="82" t="s">
        <v>254</v>
      </c>
    </row>
  </sheetData>
  <pageMargins left="0.70866141732283472" right="0.70866141732283472" top="0.74803149606299213" bottom="0.74803149606299213" header="0.31496062992125984" footer="0.31496062992125984"/>
  <pageSetup scale="70" fitToHeight="9" orientation="landscape" r:id="rId1"/>
  <headerFooter>
    <oddHeader>&amp;L&amp;"Arial,Bold"California ISO&amp;R&amp;"Arial,Bold"Page &amp;P</oddHeader>
  </headerFooter>
  <rowBreaks count="1" manualBreakCount="1">
    <brk id="5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tabColor theme="4"/>
  </sheetPr>
  <dimension ref="A1:X90"/>
  <sheetViews>
    <sheetView workbookViewId="0">
      <selection activeCell="F1" sqref="F1"/>
    </sheetView>
  </sheetViews>
  <sheetFormatPr defaultColWidth="9.140625" defaultRowHeight="12.75"/>
  <cols>
    <col min="1" max="1" width="4.85546875" style="3" customWidth="1"/>
    <col min="2" max="2" width="2.85546875" style="3" customWidth="1"/>
    <col min="3" max="3" width="2.85546875" style="1" customWidth="1"/>
    <col min="4" max="4" width="2.85546875" style="3" customWidth="1"/>
    <col min="5" max="5" width="35.85546875" style="3" customWidth="1"/>
    <col min="6" max="6" width="10.85546875" style="2" customWidth="1"/>
    <col min="7" max="7" width="2.85546875" style="3" customWidth="1"/>
    <col min="8" max="71" width="10.85546875" style="3" customWidth="1"/>
    <col min="72" max="16384" width="9.140625" style="3"/>
  </cols>
  <sheetData>
    <row r="1" spans="1:24">
      <c r="A1" s="1" t="s">
        <v>208</v>
      </c>
      <c r="B1" s="1"/>
      <c r="E1" s="15" t="s">
        <v>256</v>
      </c>
      <c r="F1" s="1" t="s">
        <v>276</v>
      </c>
    </row>
    <row r="2" spans="1:24">
      <c r="A2" s="1" t="s">
        <v>126</v>
      </c>
      <c r="B2" s="1"/>
    </row>
    <row r="3" spans="1:24" s="5" customFormat="1">
      <c r="A3" s="4"/>
      <c r="E3" s="6"/>
      <c r="F3" s="4" t="s">
        <v>127</v>
      </c>
      <c r="H3" s="5">
        <f>Existing!H3</f>
        <v>2025</v>
      </c>
      <c r="I3" s="5">
        <f>Existing!I3</f>
        <v>2026</v>
      </c>
      <c r="J3" s="5">
        <f>Existing!J3</f>
        <v>2027</v>
      </c>
      <c r="K3" s="5">
        <f>Existing!K3</f>
        <v>2028</v>
      </c>
      <c r="L3" s="5">
        <f>Existing!L3</f>
        <v>2029</v>
      </c>
      <c r="M3" s="5">
        <f>Existing!M3</f>
        <v>2030</v>
      </c>
      <c r="N3" s="5">
        <f>Existing!N3</f>
        <v>2031</v>
      </c>
      <c r="O3" s="5">
        <f>Existing!O3</f>
        <v>2032</v>
      </c>
      <c r="P3" s="5">
        <f>Existing!P3</f>
        <v>2033</v>
      </c>
      <c r="Q3" s="5">
        <f>Existing!Q3</f>
        <v>2034</v>
      </c>
      <c r="R3" s="5">
        <f>Existing!R3</f>
        <v>2035</v>
      </c>
      <c r="S3" s="5">
        <f>Existing!S3</f>
        <v>2036</v>
      </c>
      <c r="T3" s="5">
        <f>Existing!T3</f>
        <v>2037</v>
      </c>
      <c r="U3" s="5">
        <f>Existing!U3</f>
        <v>2038</v>
      </c>
      <c r="V3" s="5">
        <f>Existing!V3</f>
        <v>2039</v>
      </c>
      <c r="W3" s="5">
        <f>Existing!W3</f>
        <v>2040</v>
      </c>
    </row>
    <row r="4" spans="1:24" s="8" customFormat="1">
      <c r="A4" s="7" t="s">
        <v>128</v>
      </c>
      <c r="E4" s="9" t="s">
        <v>129</v>
      </c>
      <c r="H4" s="173">
        <v>0</v>
      </c>
      <c r="I4" s="173">
        <v>1</v>
      </c>
      <c r="J4" s="173">
        <f>I4+1</f>
        <v>2</v>
      </c>
      <c r="K4" s="173">
        <f t="shared" ref="K4:W4" si="0">J4+1</f>
        <v>3</v>
      </c>
      <c r="L4" s="173">
        <f t="shared" si="0"/>
        <v>4</v>
      </c>
      <c r="M4" s="173">
        <f t="shared" si="0"/>
        <v>5</v>
      </c>
      <c r="N4" s="173">
        <f t="shared" si="0"/>
        <v>6</v>
      </c>
      <c r="O4" s="173">
        <f t="shared" si="0"/>
        <v>7</v>
      </c>
      <c r="P4" s="173">
        <f t="shared" si="0"/>
        <v>8</v>
      </c>
      <c r="Q4" s="173">
        <f t="shared" si="0"/>
        <v>9</v>
      </c>
      <c r="R4" s="173">
        <f t="shared" si="0"/>
        <v>10</v>
      </c>
      <c r="S4" s="173">
        <f t="shared" si="0"/>
        <v>11</v>
      </c>
      <c r="T4" s="173">
        <f t="shared" si="0"/>
        <v>12</v>
      </c>
      <c r="U4" s="173">
        <f t="shared" si="0"/>
        <v>13</v>
      </c>
      <c r="V4" s="173">
        <f t="shared" si="0"/>
        <v>14</v>
      </c>
      <c r="W4" s="173">
        <f t="shared" si="0"/>
        <v>15</v>
      </c>
      <c r="X4" s="173"/>
    </row>
    <row r="5" spans="1:24" s="8" customFormat="1">
      <c r="A5" s="4"/>
      <c r="E5" s="9"/>
      <c r="F5" s="10"/>
      <c r="H5" s="173"/>
      <c r="I5" s="173"/>
      <c r="J5" s="173"/>
      <c r="K5" s="173"/>
      <c r="L5" s="173"/>
      <c r="M5" s="173"/>
      <c r="N5" s="173"/>
      <c r="O5" s="173"/>
      <c r="P5" s="173"/>
      <c r="Q5" s="173"/>
      <c r="R5" s="173"/>
      <c r="S5" s="173"/>
      <c r="T5" s="173"/>
      <c r="U5" s="173"/>
      <c r="V5" s="173"/>
      <c r="W5" s="173"/>
    </row>
    <row r="6" spans="1:24" s="8" customFormat="1">
      <c r="A6" s="4"/>
      <c r="C6" s="8" t="s">
        <v>140</v>
      </c>
      <c r="E6" s="9"/>
      <c r="F6" s="11"/>
      <c r="I6" s="173"/>
      <c r="J6" s="173"/>
      <c r="K6" s="173"/>
      <c r="L6" s="173"/>
      <c r="M6" s="173"/>
      <c r="N6" s="173"/>
      <c r="O6" s="173"/>
      <c r="P6" s="173"/>
      <c r="Q6" s="173"/>
      <c r="R6" s="173"/>
      <c r="S6" s="173"/>
      <c r="T6" s="173"/>
      <c r="U6" s="173"/>
      <c r="V6" s="173"/>
      <c r="W6" s="173"/>
    </row>
    <row r="7" spans="1:24" s="8" customFormat="1">
      <c r="A7" s="173">
        <v>1</v>
      </c>
      <c r="D7" s="174" t="s">
        <v>210</v>
      </c>
      <c r="E7" s="12"/>
      <c r="F7" s="185">
        <v>2022</v>
      </c>
      <c r="I7" s="173"/>
      <c r="J7" s="173"/>
      <c r="K7" s="173"/>
      <c r="L7" s="173"/>
      <c r="M7" s="173"/>
      <c r="N7" s="173"/>
      <c r="O7" s="173"/>
      <c r="P7" s="173"/>
      <c r="Q7" s="173"/>
      <c r="R7" s="173"/>
      <c r="S7" s="173"/>
      <c r="T7" s="173"/>
      <c r="U7" s="173"/>
      <c r="V7" s="173"/>
      <c r="W7" s="173"/>
    </row>
    <row r="8" spans="1:24" s="8" customFormat="1">
      <c r="A8" s="173">
        <f>A7+1</f>
        <v>2</v>
      </c>
      <c r="D8" s="174" t="s">
        <v>211</v>
      </c>
      <c r="E8" s="12"/>
      <c r="F8" s="11"/>
      <c r="H8" s="78">
        <v>0</v>
      </c>
      <c r="I8" s="78">
        <v>0</v>
      </c>
      <c r="J8" s="78">
        <v>0</v>
      </c>
      <c r="K8" s="78">
        <v>0</v>
      </c>
      <c r="L8" s="78">
        <v>0</v>
      </c>
      <c r="M8" s="78">
        <v>0</v>
      </c>
      <c r="N8" s="78">
        <v>0</v>
      </c>
      <c r="O8" s="78">
        <v>0</v>
      </c>
      <c r="P8" s="78">
        <v>0</v>
      </c>
      <c r="Q8" s="78">
        <v>0</v>
      </c>
      <c r="R8" s="78">
        <v>0</v>
      </c>
      <c r="S8" s="78">
        <v>0</v>
      </c>
      <c r="T8" s="78">
        <v>0</v>
      </c>
      <c r="U8" s="78">
        <v>0</v>
      </c>
      <c r="V8" s="78">
        <v>0</v>
      </c>
      <c r="W8" s="78">
        <v>0</v>
      </c>
    </row>
    <row r="9" spans="1:24">
      <c r="A9" s="173"/>
      <c r="F9" s="16"/>
    </row>
    <row r="10" spans="1:24" s="8" customFormat="1">
      <c r="A10" s="173">
        <f>A8+1</f>
        <v>3</v>
      </c>
      <c r="D10" s="174" t="s">
        <v>212</v>
      </c>
      <c r="E10" s="12"/>
      <c r="F10" s="25" t="s">
        <v>213</v>
      </c>
      <c r="I10" s="173"/>
      <c r="J10" s="173"/>
      <c r="K10" s="173"/>
      <c r="L10" s="173"/>
      <c r="M10" s="173"/>
      <c r="N10" s="173"/>
      <c r="O10" s="173"/>
      <c r="P10" s="173"/>
      <c r="Q10" s="173"/>
      <c r="R10" s="173"/>
      <c r="S10" s="173"/>
      <c r="T10" s="173"/>
      <c r="U10" s="173"/>
      <c r="V10" s="173"/>
      <c r="W10" s="173"/>
    </row>
    <row r="11" spans="1:24" s="8" customFormat="1">
      <c r="A11" s="173">
        <f>A10+1</f>
        <v>4</v>
      </c>
      <c r="D11" s="174" t="s">
        <v>214</v>
      </c>
      <c r="E11" s="12"/>
      <c r="F11" s="25" t="s">
        <v>215</v>
      </c>
      <c r="I11" s="173"/>
      <c r="J11" s="173"/>
      <c r="K11" s="173"/>
      <c r="L11" s="173"/>
      <c r="M11" s="173"/>
      <c r="N11" s="173"/>
      <c r="O11" s="173"/>
      <c r="P11" s="173"/>
      <c r="Q11" s="173"/>
      <c r="R11" s="173"/>
      <c r="S11" s="173"/>
      <c r="T11" s="173"/>
      <c r="U11" s="173"/>
      <c r="V11" s="173"/>
      <c r="W11" s="173"/>
    </row>
    <row r="12" spans="1:24" s="8" customFormat="1">
      <c r="A12" s="173"/>
      <c r="D12" s="174"/>
      <c r="E12" s="12"/>
      <c r="F12" s="11"/>
      <c r="I12" s="31"/>
      <c r="J12" s="31"/>
      <c r="K12" s="31"/>
      <c r="L12" s="31"/>
      <c r="M12" s="31"/>
      <c r="N12" s="31"/>
      <c r="O12" s="31"/>
      <c r="P12" s="31"/>
      <c r="Q12" s="31"/>
      <c r="R12" s="31"/>
      <c r="S12" s="31"/>
      <c r="T12" s="31"/>
      <c r="U12" s="31"/>
      <c r="V12" s="31"/>
      <c r="W12" s="31"/>
    </row>
    <row r="13" spans="1:24" s="8" customFormat="1">
      <c r="A13" s="173">
        <f>A11+1</f>
        <v>5</v>
      </c>
      <c r="D13" s="174" t="s">
        <v>216</v>
      </c>
      <c r="E13" s="12"/>
      <c r="F13" s="51">
        <v>2.5000000000000001E-2</v>
      </c>
      <c r="G13" s="13"/>
      <c r="H13" s="186">
        <f>$F13</f>
        <v>2.5000000000000001E-2</v>
      </c>
      <c r="I13" s="186">
        <f>$F13</f>
        <v>2.5000000000000001E-2</v>
      </c>
      <c r="J13" s="186">
        <f t="shared" ref="J13:W13" si="1">$F13</f>
        <v>2.5000000000000001E-2</v>
      </c>
      <c r="K13" s="186">
        <f t="shared" si="1"/>
        <v>2.5000000000000001E-2</v>
      </c>
      <c r="L13" s="186">
        <f t="shared" si="1"/>
        <v>2.5000000000000001E-2</v>
      </c>
      <c r="M13" s="186">
        <f t="shared" si="1"/>
        <v>2.5000000000000001E-2</v>
      </c>
      <c r="N13" s="186">
        <f t="shared" si="1"/>
        <v>2.5000000000000001E-2</v>
      </c>
      <c r="O13" s="186">
        <f t="shared" si="1"/>
        <v>2.5000000000000001E-2</v>
      </c>
      <c r="P13" s="186">
        <f t="shared" si="1"/>
        <v>2.5000000000000001E-2</v>
      </c>
      <c r="Q13" s="186">
        <f t="shared" si="1"/>
        <v>2.5000000000000001E-2</v>
      </c>
      <c r="R13" s="186">
        <f t="shared" si="1"/>
        <v>2.5000000000000001E-2</v>
      </c>
      <c r="S13" s="186">
        <f t="shared" si="1"/>
        <v>2.5000000000000001E-2</v>
      </c>
      <c r="T13" s="186">
        <f t="shared" si="1"/>
        <v>2.5000000000000001E-2</v>
      </c>
      <c r="U13" s="186">
        <f t="shared" si="1"/>
        <v>2.5000000000000001E-2</v>
      </c>
      <c r="V13" s="186">
        <f t="shared" si="1"/>
        <v>2.5000000000000001E-2</v>
      </c>
      <c r="W13" s="186">
        <f t="shared" si="1"/>
        <v>2.5000000000000001E-2</v>
      </c>
    </row>
    <row r="14" spans="1:24" s="8" customFormat="1">
      <c r="A14" s="173"/>
      <c r="D14" s="174"/>
      <c r="E14" s="12"/>
      <c r="F14" s="14"/>
      <c r="G14" s="13"/>
      <c r="H14" s="187"/>
      <c r="I14" s="187"/>
      <c r="J14" s="187"/>
      <c r="K14" s="187"/>
      <c r="L14" s="187"/>
      <c r="M14" s="187"/>
      <c r="N14" s="187"/>
      <c r="O14" s="187"/>
      <c r="P14" s="187"/>
      <c r="Q14" s="187"/>
      <c r="R14" s="187"/>
      <c r="S14" s="187"/>
      <c r="T14" s="187"/>
      <c r="U14" s="187"/>
      <c r="V14" s="187"/>
      <c r="W14" s="187"/>
    </row>
    <row r="15" spans="1:24" s="8" customFormat="1">
      <c r="A15" s="173">
        <f>A13+1</f>
        <v>6</v>
      </c>
      <c r="D15" s="174" t="s">
        <v>217</v>
      </c>
      <c r="E15" s="12"/>
      <c r="F15" s="51">
        <v>0.5</v>
      </c>
      <c r="G15" s="13"/>
      <c r="H15" s="188"/>
      <c r="I15" s="186">
        <f t="shared" ref="I15:W16" si="2">$F15</f>
        <v>0.5</v>
      </c>
      <c r="J15" s="186">
        <f t="shared" si="2"/>
        <v>0.5</v>
      </c>
      <c r="K15" s="186">
        <f t="shared" si="2"/>
        <v>0.5</v>
      </c>
      <c r="L15" s="186">
        <f t="shared" si="2"/>
        <v>0.5</v>
      </c>
      <c r="M15" s="186">
        <f t="shared" si="2"/>
        <v>0.5</v>
      </c>
      <c r="N15" s="186">
        <f t="shared" si="2"/>
        <v>0.5</v>
      </c>
      <c r="O15" s="186">
        <f t="shared" si="2"/>
        <v>0.5</v>
      </c>
      <c r="P15" s="186">
        <f t="shared" si="2"/>
        <v>0.5</v>
      </c>
      <c r="Q15" s="186">
        <f t="shared" si="2"/>
        <v>0.5</v>
      </c>
      <c r="R15" s="186">
        <f t="shared" si="2"/>
        <v>0.5</v>
      </c>
      <c r="S15" s="186">
        <f t="shared" si="2"/>
        <v>0.5</v>
      </c>
      <c r="T15" s="186">
        <f t="shared" si="2"/>
        <v>0.5</v>
      </c>
      <c r="U15" s="186">
        <f t="shared" si="2"/>
        <v>0.5</v>
      </c>
      <c r="V15" s="186">
        <f t="shared" si="2"/>
        <v>0.5</v>
      </c>
      <c r="W15" s="186">
        <f t="shared" si="2"/>
        <v>0.5</v>
      </c>
    </row>
    <row r="16" spans="1:24" s="8" customFormat="1">
      <c r="A16" s="173">
        <f>A15+1</f>
        <v>7</v>
      </c>
      <c r="D16" s="174" t="s">
        <v>218</v>
      </c>
      <c r="E16" s="12"/>
      <c r="F16" s="51">
        <v>0.06</v>
      </c>
      <c r="G16" s="13"/>
      <c r="H16" s="188"/>
      <c r="I16" s="186">
        <f t="shared" si="2"/>
        <v>0.06</v>
      </c>
      <c r="J16" s="186">
        <f t="shared" si="2"/>
        <v>0.06</v>
      </c>
      <c r="K16" s="186">
        <f t="shared" si="2"/>
        <v>0.06</v>
      </c>
      <c r="L16" s="186">
        <f t="shared" si="2"/>
        <v>0.06</v>
      </c>
      <c r="M16" s="186">
        <f t="shared" si="2"/>
        <v>0.06</v>
      </c>
      <c r="N16" s="186">
        <f t="shared" si="2"/>
        <v>0.06</v>
      </c>
      <c r="O16" s="186">
        <f t="shared" si="2"/>
        <v>0.06</v>
      </c>
      <c r="P16" s="186">
        <f t="shared" si="2"/>
        <v>0.06</v>
      </c>
      <c r="Q16" s="186">
        <f t="shared" si="2"/>
        <v>0.06</v>
      </c>
      <c r="R16" s="186">
        <f t="shared" si="2"/>
        <v>0.06</v>
      </c>
      <c r="S16" s="186">
        <f t="shared" si="2"/>
        <v>0.06</v>
      </c>
      <c r="T16" s="186">
        <f t="shared" si="2"/>
        <v>0.06</v>
      </c>
      <c r="U16" s="186">
        <f t="shared" si="2"/>
        <v>0.06</v>
      </c>
      <c r="V16" s="186">
        <f t="shared" si="2"/>
        <v>0.06</v>
      </c>
      <c r="W16" s="186">
        <f t="shared" si="2"/>
        <v>0.06</v>
      </c>
    </row>
    <row r="17" spans="1:24" s="8" customFormat="1">
      <c r="A17" s="173"/>
      <c r="D17" s="174"/>
      <c r="E17" s="12"/>
      <c r="F17" s="14"/>
      <c r="G17" s="13"/>
      <c r="H17" s="187"/>
      <c r="I17" s="187"/>
      <c r="J17" s="187"/>
      <c r="K17" s="187"/>
      <c r="L17" s="187"/>
      <c r="M17" s="187"/>
      <c r="N17" s="187"/>
      <c r="O17" s="187"/>
      <c r="P17" s="187"/>
      <c r="Q17" s="187"/>
      <c r="R17" s="187"/>
      <c r="S17" s="187"/>
      <c r="T17" s="187"/>
      <c r="U17" s="187"/>
      <c r="V17" s="187"/>
      <c r="W17" s="187"/>
    </row>
    <row r="18" spans="1:24" s="8" customFormat="1">
      <c r="A18" s="173">
        <f>A16+1</f>
        <v>8</v>
      </c>
      <c r="D18" s="174" t="s">
        <v>219</v>
      </c>
      <c r="E18" s="12"/>
      <c r="F18" s="189"/>
      <c r="G18" s="13"/>
      <c r="H18" s="188"/>
      <c r="I18" s="188">
        <f t="shared" ref="I18:W18" si="3">1-I15</f>
        <v>0.5</v>
      </c>
      <c r="J18" s="188">
        <f t="shared" si="3"/>
        <v>0.5</v>
      </c>
      <c r="K18" s="188">
        <f t="shared" si="3"/>
        <v>0.5</v>
      </c>
      <c r="L18" s="188">
        <f t="shared" si="3"/>
        <v>0.5</v>
      </c>
      <c r="M18" s="188">
        <f t="shared" si="3"/>
        <v>0.5</v>
      </c>
      <c r="N18" s="188">
        <f t="shared" si="3"/>
        <v>0.5</v>
      </c>
      <c r="O18" s="188">
        <f t="shared" si="3"/>
        <v>0.5</v>
      </c>
      <c r="P18" s="188">
        <f t="shared" si="3"/>
        <v>0.5</v>
      </c>
      <c r="Q18" s="188">
        <f t="shared" si="3"/>
        <v>0.5</v>
      </c>
      <c r="R18" s="188">
        <f t="shared" si="3"/>
        <v>0.5</v>
      </c>
      <c r="S18" s="188">
        <f t="shared" si="3"/>
        <v>0.5</v>
      </c>
      <c r="T18" s="188">
        <f t="shared" si="3"/>
        <v>0.5</v>
      </c>
      <c r="U18" s="188">
        <f t="shared" si="3"/>
        <v>0.5</v>
      </c>
      <c r="V18" s="188">
        <f t="shared" si="3"/>
        <v>0.5</v>
      </c>
      <c r="W18" s="188">
        <f t="shared" si="3"/>
        <v>0.5</v>
      </c>
    </row>
    <row r="19" spans="1:24" s="8" customFormat="1">
      <c r="A19" s="173">
        <f>A18+1</f>
        <v>9</v>
      </c>
      <c r="D19" s="174" t="s">
        <v>220</v>
      </c>
      <c r="E19" s="12"/>
      <c r="F19" s="51">
        <v>0.11</v>
      </c>
      <c r="G19" s="13"/>
      <c r="H19" s="188"/>
      <c r="I19" s="186">
        <f t="shared" ref="I19:W19" si="4">$F19</f>
        <v>0.11</v>
      </c>
      <c r="J19" s="186">
        <f t="shared" si="4"/>
        <v>0.11</v>
      </c>
      <c r="K19" s="186">
        <f t="shared" si="4"/>
        <v>0.11</v>
      </c>
      <c r="L19" s="186">
        <f t="shared" si="4"/>
        <v>0.11</v>
      </c>
      <c r="M19" s="186">
        <f t="shared" si="4"/>
        <v>0.11</v>
      </c>
      <c r="N19" s="186">
        <f t="shared" si="4"/>
        <v>0.11</v>
      </c>
      <c r="O19" s="186">
        <f t="shared" si="4"/>
        <v>0.11</v>
      </c>
      <c r="P19" s="186">
        <f t="shared" si="4"/>
        <v>0.11</v>
      </c>
      <c r="Q19" s="186">
        <f t="shared" si="4"/>
        <v>0.11</v>
      </c>
      <c r="R19" s="186">
        <f t="shared" si="4"/>
        <v>0.11</v>
      </c>
      <c r="S19" s="186">
        <f t="shared" si="4"/>
        <v>0.11</v>
      </c>
      <c r="T19" s="186">
        <f t="shared" si="4"/>
        <v>0.11</v>
      </c>
      <c r="U19" s="186">
        <f t="shared" si="4"/>
        <v>0.11</v>
      </c>
      <c r="V19" s="186">
        <f t="shared" si="4"/>
        <v>0.11</v>
      </c>
      <c r="W19" s="186">
        <f t="shared" si="4"/>
        <v>0.11</v>
      </c>
    </row>
    <row r="20" spans="1:24" s="8" customFormat="1">
      <c r="A20" s="173"/>
      <c r="D20" s="174"/>
      <c r="E20" s="12"/>
      <c r="F20" s="189"/>
      <c r="G20" s="13"/>
      <c r="H20" s="13"/>
      <c r="I20" s="13"/>
      <c r="J20" s="13"/>
      <c r="K20" s="13"/>
      <c r="L20" s="13"/>
      <c r="M20" s="13"/>
      <c r="N20" s="13"/>
      <c r="O20" s="13"/>
      <c r="P20" s="13"/>
      <c r="Q20" s="13"/>
      <c r="R20" s="13"/>
      <c r="S20" s="13"/>
      <c r="T20" s="13"/>
      <c r="U20" s="13"/>
      <c r="V20" s="13"/>
      <c r="W20" s="13"/>
    </row>
    <row r="21" spans="1:24" s="8" customFormat="1">
      <c r="A21" s="173">
        <f>A19+1</f>
        <v>10</v>
      </c>
      <c r="D21" s="174" t="s">
        <v>221</v>
      </c>
      <c r="E21" s="12"/>
      <c r="F21" s="189"/>
      <c r="G21" s="13"/>
      <c r="H21" s="188"/>
      <c r="I21" s="188">
        <f>I15*I16+I18*I19</f>
        <v>8.4999999999999992E-2</v>
      </c>
      <c r="J21" s="188">
        <f t="shared" ref="J21:W21" si="5">J15*J16+J18*J19</f>
        <v>8.4999999999999992E-2</v>
      </c>
      <c r="K21" s="188">
        <f t="shared" si="5"/>
        <v>8.4999999999999992E-2</v>
      </c>
      <c r="L21" s="188">
        <f t="shared" si="5"/>
        <v>8.4999999999999992E-2</v>
      </c>
      <c r="M21" s="188">
        <f t="shared" si="5"/>
        <v>8.4999999999999992E-2</v>
      </c>
      <c r="N21" s="188">
        <f t="shared" si="5"/>
        <v>8.4999999999999992E-2</v>
      </c>
      <c r="O21" s="188">
        <f t="shared" si="5"/>
        <v>8.4999999999999992E-2</v>
      </c>
      <c r="P21" s="188">
        <f t="shared" si="5"/>
        <v>8.4999999999999992E-2</v>
      </c>
      <c r="Q21" s="188">
        <f t="shared" si="5"/>
        <v>8.4999999999999992E-2</v>
      </c>
      <c r="R21" s="188">
        <f t="shared" si="5"/>
        <v>8.4999999999999992E-2</v>
      </c>
      <c r="S21" s="188">
        <f t="shared" si="5"/>
        <v>8.4999999999999992E-2</v>
      </c>
      <c r="T21" s="188">
        <f t="shared" si="5"/>
        <v>8.4999999999999992E-2</v>
      </c>
      <c r="U21" s="188">
        <f t="shared" si="5"/>
        <v>8.4999999999999992E-2</v>
      </c>
      <c r="V21" s="188">
        <f t="shared" si="5"/>
        <v>8.4999999999999992E-2</v>
      </c>
      <c r="W21" s="188">
        <f t="shared" si="5"/>
        <v>8.4999999999999992E-2</v>
      </c>
    </row>
    <row r="22" spans="1:24" s="8" customFormat="1">
      <c r="A22" s="173"/>
      <c r="D22" s="174"/>
      <c r="E22" s="12"/>
      <c r="F22" s="189"/>
      <c r="G22" s="13"/>
      <c r="H22" s="187"/>
      <c r="I22" s="187"/>
      <c r="J22" s="187"/>
      <c r="K22" s="187"/>
      <c r="L22" s="187"/>
      <c r="M22" s="187"/>
      <c r="N22" s="187"/>
      <c r="O22" s="187"/>
      <c r="P22" s="187"/>
      <c r="Q22" s="187"/>
      <c r="R22" s="187"/>
      <c r="S22" s="187"/>
      <c r="T22" s="187"/>
      <c r="U22" s="187"/>
      <c r="V22" s="187"/>
      <c r="W22" s="187"/>
    </row>
    <row r="23" spans="1:24" s="8" customFormat="1">
      <c r="A23" s="173">
        <f>A21+1</f>
        <v>11</v>
      </c>
      <c r="D23" s="174" t="s">
        <v>222</v>
      </c>
      <c r="E23" s="12"/>
      <c r="F23" s="189"/>
      <c r="G23" s="13"/>
      <c r="H23" s="190"/>
      <c r="I23" s="190">
        <v>0.05</v>
      </c>
      <c r="J23" s="190">
        <f>MAX(0.1*(1-SUM($I23:I23)),(1-SUM($I23:I23))/(16.5-J4))</f>
        <v>9.5000000000000001E-2</v>
      </c>
      <c r="K23" s="190">
        <f>MAX(0.1*(1-SUM($I23:J23)),(1-SUM($I23:J23))/(16.5-K4))</f>
        <v>8.5500000000000007E-2</v>
      </c>
      <c r="L23" s="190">
        <f>MAX(0.1*(1-SUM($I23:K23)),(1-SUM($I23:K23))/(16.5-L4))</f>
        <v>7.6950000000000005E-2</v>
      </c>
      <c r="M23" s="190">
        <f>MAX(0.1*(1-SUM($I23:L23)),(1-SUM($I23:L23))/(16.5-M4))</f>
        <v>6.9254999999999997E-2</v>
      </c>
      <c r="N23" s="190">
        <f>MAX(0.1*(1-SUM($I23:M23)),(1-SUM($I23:M23))/(16.5-N4))</f>
        <v>6.2329499999999996E-2</v>
      </c>
      <c r="O23" s="190">
        <f>MAX(0.1*(1-SUM($I23:N23)),(1-SUM($I23:N23))/(16.5-O4))</f>
        <v>5.9048999999999997E-2</v>
      </c>
      <c r="P23" s="190">
        <f>MAX(0.1*(1-SUM($I23:O23)),(1-SUM($I23:O23))/(16.5-P4))</f>
        <v>5.9048999999999983E-2</v>
      </c>
      <c r="Q23" s="190">
        <f>MAX(0.1*(1-SUM($I23:P23)),(1-SUM($I23:P23))/(16.5-Q4))</f>
        <v>5.9048999999999997E-2</v>
      </c>
      <c r="R23" s="190">
        <f>MAX(0.1*(1-SUM($I23:Q23)),(1-SUM($I23:Q23))/(16.5-R4))</f>
        <v>5.904899999999999E-2</v>
      </c>
      <c r="S23" s="190">
        <f>MAX(0.1*(1-SUM($I23:R23)),(1-SUM($I23:R23))/(16.5-S4))</f>
        <v>5.904899999999999E-2</v>
      </c>
      <c r="T23" s="190">
        <f>MAX(0.1*(1-SUM($I23:S23)),(1-SUM($I23:S23))/(16.5-T4))</f>
        <v>5.9048999999999983E-2</v>
      </c>
      <c r="U23" s="190">
        <f>MAX(0.1*(1-SUM($I23:T23)),(1-SUM($I23:T23))/(16.5-U4))</f>
        <v>5.904899999999997E-2</v>
      </c>
      <c r="V23" s="190">
        <f>MAX(0.1*(1-SUM($I23:U23)),(1-SUM($I23:U23))/(16.5-V4))</f>
        <v>5.9048999999999949E-2</v>
      </c>
      <c r="W23" s="190">
        <f>MAX(0.1*(1-SUM($I23:V23)),(1-SUM($I23:V23))/(16.5-W4))</f>
        <v>5.9048999999999983E-2</v>
      </c>
      <c r="X23" s="190">
        <f>MAX(0.1*(1-SUM($I23:W23)),(1-SUM($I23:W23))/0.5)/2</f>
        <v>2.9524499999999954E-2</v>
      </c>
    </row>
    <row r="24" spans="1:24" s="8" customFormat="1">
      <c r="A24" s="173">
        <f>A23+1</f>
        <v>12</v>
      </c>
      <c r="D24" s="174" t="s">
        <v>223</v>
      </c>
      <c r="E24" s="12"/>
      <c r="F24" s="25" t="s">
        <v>215</v>
      </c>
      <c r="H24" s="173"/>
      <c r="I24" s="173"/>
      <c r="J24" s="173"/>
      <c r="K24" s="173"/>
      <c r="L24" s="173"/>
      <c r="M24" s="173"/>
      <c r="N24" s="173"/>
      <c r="O24" s="173"/>
      <c r="P24" s="173"/>
      <c r="Q24" s="173"/>
      <c r="R24" s="173"/>
      <c r="S24" s="173"/>
      <c r="T24" s="173"/>
      <c r="U24" s="173"/>
      <c r="V24" s="173"/>
      <c r="W24" s="173"/>
    </row>
    <row r="25" spans="1:24" s="8" customFormat="1">
      <c r="A25" s="173">
        <f>A24+1</f>
        <v>13</v>
      </c>
      <c r="D25" s="174" t="s">
        <v>224</v>
      </c>
      <c r="E25" s="12"/>
      <c r="F25" s="63">
        <v>0.21</v>
      </c>
      <c r="G25" s="13"/>
      <c r="H25" s="191">
        <f t="shared" ref="H25:W25" si="6">$F25</f>
        <v>0.21</v>
      </c>
      <c r="I25" s="191">
        <f t="shared" si="6"/>
        <v>0.21</v>
      </c>
      <c r="J25" s="191">
        <f t="shared" si="6"/>
        <v>0.21</v>
      </c>
      <c r="K25" s="191">
        <f t="shared" si="6"/>
        <v>0.21</v>
      </c>
      <c r="L25" s="191">
        <f t="shared" si="6"/>
        <v>0.21</v>
      </c>
      <c r="M25" s="191">
        <f t="shared" si="6"/>
        <v>0.21</v>
      </c>
      <c r="N25" s="191">
        <f t="shared" si="6"/>
        <v>0.21</v>
      </c>
      <c r="O25" s="191">
        <f t="shared" si="6"/>
        <v>0.21</v>
      </c>
      <c r="P25" s="191">
        <f t="shared" si="6"/>
        <v>0.21</v>
      </c>
      <c r="Q25" s="191">
        <f t="shared" si="6"/>
        <v>0.21</v>
      </c>
      <c r="R25" s="191">
        <f t="shared" si="6"/>
        <v>0.21</v>
      </c>
      <c r="S25" s="191">
        <f t="shared" si="6"/>
        <v>0.21</v>
      </c>
      <c r="T25" s="191">
        <f t="shared" si="6"/>
        <v>0.21</v>
      </c>
      <c r="U25" s="191">
        <f t="shared" si="6"/>
        <v>0.21</v>
      </c>
      <c r="V25" s="191">
        <f t="shared" si="6"/>
        <v>0.21</v>
      </c>
      <c r="W25" s="191">
        <f t="shared" si="6"/>
        <v>0.21</v>
      </c>
    </row>
    <row r="26" spans="1:24" s="8" customFormat="1">
      <c r="A26" s="173"/>
      <c r="D26" s="174"/>
      <c r="E26" s="12"/>
      <c r="F26" s="192"/>
      <c r="G26" s="13"/>
      <c r="H26" s="188"/>
      <c r="I26" s="188"/>
      <c r="J26" s="188"/>
      <c r="K26" s="188"/>
      <c r="L26" s="188"/>
      <c r="M26" s="188"/>
      <c r="N26" s="188"/>
      <c r="O26" s="188"/>
      <c r="P26" s="188"/>
      <c r="Q26" s="188"/>
      <c r="R26" s="188"/>
      <c r="S26" s="188"/>
      <c r="T26" s="188"/>
      <c r="U26" s="188"/>
      <c r="V26" s="188"/>
      <c r="W26" s="188"/>
    </row>
    <row r="27" spans="1:24" s="8" customFormat="1">
      <c r="A27" s="173">
        <f>A25+1</f>
        <v>14</v>
      </c>
      <c r="D27" s="174" t="s">
        <v>225</v>
      </c>
      <c r="E27" s="12"/>
      <c r="F27" s="193">
        <v>2</v>
      </c>
      <c r="G27" s="13"/>
      <c r="H27" s="188"/>
      <c r="I27" s="188"/>
      <c r="J27" s="188"/>
      <c r="K27" s="188"/>
      <c r="L27" s="188"/>
      <c r="M27" s="188"/>
      <c r="N27" s="188"/>
      <c r="O27" s="188"/>
      <c r="P27" s="188"/>
      <c r="Q27" s="188"/>
      <c r="R27" s="188"/>
      <c r="S27" s="188"/>
      <c r="T27" s="188"/>
      <c r="U27" s="188"/>
      <c r="V27" s="188"/>
      <c r="W27" s="188"/>
    </row>
    <row r="28" spans="1:24" s="8" customFormat="1">
      <c r="A28" s="173">
        <f>A27+1</f>
        <v>15</v>
      </c>
      <c r="D28" s="174" t="s">
        <v>226</v>
      </c>
      <c r="E28" s="12"/>
      <c r="F28" s="51" t="s">
        <v>215</v>
      </c>
      <c r="G28" s="13"/>
      <c r="H28" s="188"/>
      <c r="I28" s="188"/>
      <c r="J28" s="188"/>
      <c r="K28" s="188"/>
      <c r="L28" s="188"/>
      <c r="M28" s="188"/>
      <c r="N28" s="188"/>
      <c r="O28" s="188"/>
      <c r="P28" s="188"/>
      <c r="Q28" s="188"/>
      <c r="R28" s="188"/>
      <c r="S28" s="188"/>
      <c r="T28" s="188"/>
      <c r="U28" s="188"/>
      <c r="V28" s="188"/>
      <c r="W28" s="188"/>
    </row>
    <row r="29" spans="1:24" s="8" customFormat="1">
      <c r="A29" s="173">
        <f>A28+1</f>
        <v>16</v>
      </c>
      <c r="D29" s="174" t="s">
        <v>227</v>
      </c>
      <c r="E29" s="12"/>
      <c r="F29" s="63">
        <v>8.8400000000000006E-2</v>
      </c>
      <c r="G29" s="13"/>
      <c r="H29" s="191">
        <f t="shared" ref="H29:W29" si="7">$F29</f>
        <v>8.8400000000000006E-2</v>
      </c>
      <c r="I29" s="191">
        <f t="shared" si="7"/>
        <v>8.8400000000000006E-2</v>
      </c>
      <c r="J29" s="191">
        <f t="shared" si="7"/>
        <v>8.8400000000000006E-2</v>
      </c>
      <c r="K29" s="191">
        <f t="shared" si="7"/>
        <v>8.8400000000000006E-2</v>
      </c>
      <c r="L29" s="191">
        <f t="shared" si="7"/>
        <v>8.8400000000000006E-2</v>
      </c>
      <c r="M29" s="191">
        <f t="shared" si="7"/>
        <v>8.8400000000000006E-2</v>
      </c>
      <c r="N29" s="191">
        <f t="shared" si="7"/>
        <v>8.8400000000000006E-2</v>
      </c>
      <c r="O29" s="191">
        <f t="shared" si="7"/>
        <v>8.8400000000000006E-2</v>
      </c>
      <c r="P29" s="191">
        <f t="shared" si="7"/>
        <v>8.8400000000000006E-2</v>
      </c>
      <c r="Q29" s="191">
        <f t="shared" si="7"/>
        <v>8.8400000000000006E-2</v>
      </c>
      <c r="R29" s="191">
        <f t="shared" si="7"/>
        <v>8.8400000000000006E-2</v>
      </c>
      <c r="S29" s="191">
        <f t="shared" si="7"/>
        <v>8.8400000000000006E-2</v>
      </c>
      <c r="T29" s="191">
        <f t="shared" si="7"/>
        <v>8.8400000000000006E-2</v>
      </c>
      <c r="U29" s="191">
        <f t="shared" si="7"/>
        <v>8.8400000000000006E-2</v>
      </c>
      <c r="V29" s="191">
        <f t="shared" si="7"/>
        <v>8.8400000000000006E-2</v>
      </c>
      <c r="W29" s="191">
        <f t="shared" si="7"/>
        <v>8.8400000000000006E-2</v>
      </c>
    </row>
    <row r="30" spans="1:24" s="8" customFormat="1">
      <c r="A30" s="173"/>
      <c r="D30" s="174"/>
      <c r="E30" s="12"/>
      <c r="F30" s="14"/>
      <c r="G30" s="13"/>
      <c r="H30" s="187"/>
      <c r="I30" s="187"/>
      <c r="J30" s="187"/>
      <c r="K30" s="187"/>
      <c r="L30" s="187"/>
      <c r="M30" s="187"/>
      <c r="N30" s="187"/>
      <c r="O30" s="187"/>
      <c r="P30" s="187"/>
      <c r="Q30" s="187"/>
      <c r="R30" s="187"/>
      <c r="S30" s="187"/>
      <c r="T30" s="187"/>
      <c r="U30" s="187"/>
      <c r="V30" s="187"/>
      <c r="W30" s="187"/>
    </row>
    <row r="31" spans="1:24" s="8" customFormat="1">
      <c r="A31" s="173">
        <f>A29+1</f>
        <v>17</v>
      </c>
      <c r="D31" s="174" t="s">
        <v>228</v>
      </c>
      <c r="E31" s="12"/>
      <c r="F31" s="51">
        <v>0.02</v>
      </c>
      <c r="G31" s="13"/>
      <c r="H31" s="188"/>
      <c r="I31" s="186">
        <f t="shared" ref="I31:W32" si="8">$F31</f>
        <v>0.02</v>
      </c>
      <c r="J31" s="186">
        <f t="shared" si="8"/>
        <v>0.02</v>
      </c>
      <c r="K31" s="186">
        <f t="shared" si="8"/>
        <v>0.02</v>
      </c>
      <c r="L31" s="186">
        <f t="shared" si="8"/>
        <v>0.02</v>
      </c>
      <c r="M31" s="186">
        <f t="shared" si="8"/>
        <v>0.02</v>
      </c>
      <c r="N31" s="186">
        <f t="shared" si="8"/>
        <v>0.02</v>
      </c>
      <c r="O31" s="186">
        <f t="shared" si="8"/>
        <v>0.02</v>
      </c>
      <c r="P31" s="186">
        <f t="shared" si="8"/>
        <v>0.02</v>
      </c>
      <c r="Q31" s="186">
        <f t="shared" si="8"/>
        <v>0.02</v>
      </c>
      <c r="R31" s="186">
        <f t="shared" si="8"/>
        <v>0.02</v>
      </c>
      <c r="S31" s="186">
        <f t="shared" si="8"/>
        <v>0.02</v>
      </c>
      <c r="T31" s="186">
        <f t="shared" si="8"/>
        <v>0.02</v>
      </c>
      <c r="U31" s="186">
        <f t="shared" si="8"/>
        <v>0.02</v>
      </c>
      <c r="V31" s="186">
        <f t="shared" si="8"/>
        <v>0.02</v>
      </c>
      <c r="W31" s="186">
        <f t="shared" si="8"/>
        <v>0.02</v>
      </c>
    </row>
    <row r="32" spans="1:24" s="8" customFormat="1">
      <c r="A32" s="173">
        <f>A31+1</f>
        <v>18</v>
      </c>
      <c r="D32" s="174" t="s">
        <v>142</v>
      </c>
      <c r="E32" s="12"/>
      <c r="F32" s="51">
        <v>0.02</v>
      </c>
      <c r="G32" s="13"/>
      <c r="H32" s="188"/>
      <c r="I32" s="186">
        <f t="shared" si="8"/>
        <v>0.02</v>
      </c>
      <c r="J32" s="186">
        <f t="shared" si="8"/>
        <v>0.02</v>
      </c>
      <c r="K32" s="186">
        <f t="shared" si="8"/>
        <v>0.02</v>
      </c>
      <c r="L32" s="186">
        <f t="shared" si="8"/>
        <v>0.02</v>
      </c>
      <c r="M32" s="186">
        <f t="shared" si="8"/>
        <v>0.02</v>
      </c>
      <c r="N32" s="186">
        <f t="shared" si="8"/>
        <v>0.02</v>
      </c>
      <c r="O32" s="186">
        <f t="shared" si="8"/>
        <v>0.02</v>
      </c>
      <c r="P32" s="186">
        <f t="shared" si="8"/>
        <v>0.02</v>
      </c>
      <c r="Q32" s="186">
        <f t="shared" si="8"/>
        <v>0.02</v>
      </c>
      <c r="R32" s="186">
        <f t="shared" si="8"/>
        <v>0.02</v>
      </c>
      <c r="S32" s="186">
        <f t="shared" si="8"/>
        <v>0.02</v>
      </c>
      <c r="T32" s="186">
        <f t="shared" si="8"/>
        <v>0.02</v>
      </c>
      <c r="U32" s="186">
        <f t="shared" si="8"/>
        <v>0.02</v>
      </c>
      <c r="V32" s="186">
        <f t="shared" si="8"/>
        <v>0.02</v>
      </c>
      <c r="W32" s="186">
        <f t="shared" si="8"/>
        <v>0.02</v>
      </c>
    </row>
    <row r="33" spans="1:23" s="8" customFormat="1">
      <c r="A33" s="173"/>
      <c r="E33" s="9"/>
      <c r="F33" s="13"/>
      <c r="G33" s="13"/>
      <c r="H33" s="13"/>
      <c r="I33" s="187"/>
      <c r="J33" s="187"/>
      <c r="K33" s="187"/>
      <c r="L33" s="187"/>
      <c r="M33" s="187"/>
      <c r="N33" s="187"/>
      <c r="O33" s="187"/>
      <c r="P33" s="187"/>
      <c r="Q33" s="187"/>
      <c r="R33" s="187"/>
      <c r="S33" s="187"/>
      <c r="T33" s="187"/>
      <c r="U33" s="187"/>
      <c r="V33" s="187"/>
      <c r="W33" s="187"/>
    </row>
    <row r="34" spans="1:23" s="8" customFormat="1">
      <c r="A34" s="173"/>
      <c r="C34" s="8" t="s">
        <v>229</v>
      </c>
      <c r="E34" s="9"/>
      <c r="I34" s="31"/>
      <c r="J34" s="31"/>
      <c r="K34" s="31"/>
      <c r="L34" s="31"/>
      <c r="M34" s="31"/>
      <c r="N34" s="31"/>
      <c r="O34" s="31"/>
      <c r="P34" s="31"/>
      <c r="Q34" s="31"/>
      <c r="R34" s="31"/>
      <c r="S34" s="31"/>
      <c r="T34" s="31"/>
      <c r="U34" s="31"/>
      <c r="V34" s="31"/>
      <c r="W34" s="31"/>
    </row>
    <row r="35" spans="1:23" s="8" customFormat="1">
      <c r="A35" s="173">
        <f>A32+1</f>
        <v>19</v>
      </c>
      <c r="C35" s="8" t="s">
        <v>22</v>
      </c>
      <c r="D35" s="174" t="s">
        <v>230</v>
      </c>
      <c r="E35" s="12"/>
      <c r="H35" s="31">
        <v>0</v>
      </c>
      <c r="I35" s="31">
        <f>H39</f>
        <v>0</v>
      </c>
      <c r="J35" s="31">
        <f>I39</f>
        <v>0</v>
      </c>
      <c r="K35" s="31">
        <f t="shared" ref="K35:W35" si="9">J39</f>
        <v>0</v>
      </c>
      <c r="L35" s="31">
        <f t="shared" si="9"/>
        <v>0</v>
      </c>
      <c r="M35" s="31">
        <f t="shared" si="9"/>
        <v>0</v>
      </c>
      <c r="N35" s="31">
        <f t="shared" si="9"/>
        <v>0</v>
      </c>
      <c r="O35" s="31">
        <f t="shared" si="9"/>
        <v>0</v>
      </c>
      <c r="P35" s="31">
        <f t="shared" si="9"/>
        <v>0</v>
      </c>
      <c r="Q35" s="31">
        <f t="shared" si="9"/>
        <v>0</v>
      </c>
      <c r="R35" s="31">
        <f t="shared" si="9"/>
        <v>0</v>
      </c>
      <c r="S35" s="31">
        <f t="shared" si="9"/>
        <v>0</v>
      </c>
      <c r="T35" s="31">
        <f t="shared" si="9"/>
        <v>0</v>
      </c>
      <c r="U35" s="31">
        <f t="shared" si="9"/>
        <v>0</v>
      </c>
      <c r="V35" s="31">
        <f t="shared" si="9"/>
        <v>0</v>
      </c>
      <c r="W35" s="31">
        <f t="shared" si="9"/>
        <v>0</v>
      </c>
    </row>
    <row r="36" spans="1:23" s="8" customFormat="1">
      <c r="A36" s="173">
        <f>A35+1</f>
        <v>20</v>
      </c>
      <c r="D36" s="174" t="s">
        <v>231</v>
      </c>
      <c r="E36" s="12"/>
      <c r="H36" s="31">
        <f>H8</f>
        <v>0</v>
      </c>
      <c r="I36" s="31">
        <f t="shared" ref="I36:W36" si="10">I8</f>
        <v>0</v>
      </c>
      <c r="J36" s="31">
        <f t="shared" si="10"/>
        <v>0</v>
      </c>
      <c r="K36" s="31">
        <f t="shared" si="10"/>
        <v>0</v>
      </c>
      <c r="L36" s="31">
        <f t="shared" si="10"/>
        <v>0</v>
      </c>
      <c r="M36" s="31">
        <f t="shared" si="10"/>
        <v>0</v>
      </c>
      <c r="N36" s="31">
        <f t="shared" si="10"/>
        <v>0</v>
      </c>
      <c r="O36" s="31">
        <f t="shared" si="10"/>
        <v>0</v>
      </c>
      <c r="P36" s="31">
        <f t="shared" si="10"/>
        <v>0</v>
      </c>
      <c r="Q36" s="31">
        <f t="shared" si="10"/>
        <v>0</v>
      </c>
      <c r="R36" s="31">
        <f t="shared" si="10"/>
        <v>0</v>
      </c>
      <c r="S36" s="31">
        <f t="shared" si="10"/>
        <v>0</v>
      </c>
      <c r="T36" s="31">
        <f t="shared" si="10"/>
        <v>0</v>
      </c>
      <c r="U36" s="31">
        <f t="shared" si="10"/>
        <v>0</v>
      </c>
      <c r="V36" s="31">
        <f t="shared" si="10"/>
        <v>0</v>
      </c>
      <c r="W36" s="31">
        <f t="shared" si="10"/>
        <v>0</v>
      </c>
    </row>
    <row r="37" spans="1:23" s="8" customFormat="1">
      <c r="A37" s="173">
        <f>A36+1</f>
        <v>21</v>
      </c>
      <c r="D37" s="174" t="str">
        <f>IF(F11="Y","N/A (CWIP in Rate Base)", IF(F10="IDC","Interest During Construction","AFUDC"))</f>
        <v>N/A (CWIP in Rate Base)</v>
      </c>
      <c r="E37" s="12"/>
      <c r="H37" s="31">
        <f>($F11="N")*((H3&lt;$F7)*(H16*($F10="IDC")+H21*($F10="AFUDC"))*(H35+0.5*H36)+(H3&gt;=$F7)*0.5*H35*(H16*($F10="IDC")+H21*($F10="AFUDC"))/(1+0.5*(H16*($F10="IDC")+H21*($F10="AFUDC"))))</f>
        <v>0</v>
      </c>
      <c r="I37" s="31">
        <f>($F11="N")*((I3&lt;$F7)*(I16*($F10="IDC")+I21*($F10="AFUDC"))*(I35+0.5*I36)+(I3&gt;=$F7)*0.5*I35*(I16*($F10="IDC")+I21*($F10="AFUDC"))/(1+0.5*(I16*($F10="IDC")+I21*($F10="AFUDC"))))</f>
        <v>0</v>
      </c>
      <c r="J37" s="31">
        <f>($F11="N")*((J3&lt;$F7)*(J16*($F10="IDC")+J21*($F10="AFUDC"))*(J35+0.5*J36)+(J3&gt;=$F7)*0.5*J35*(J16*($F10="IDC")+J21*($F10="AFUDC"))/(1+0.5*(J16*($F10="IDC")+J21*($F10="AFUDC"))))</f>
        <v>0</v>
      </c>
      <c r="K37" s="31">
        <f t="shared" ref="K37:W37" si="11">($F11="N")*((K3&lt;$F7)*(K16*($F10="IDC")+K21*($F10="AFUDC"))*(K35+0.5*K36)+(K3&gt;=$F7)*0.5*K35*(K16*($F10="IDC")+K21*($F10="AFUDC"))/(1+0.5*(K16*($F10="IDC")+K21*($F10="AFUDC"))))</f>
        <v>0</v>
      </c>
      <c r="L37" s="31">
        <f t="shared" si="11"/>
        <v>0</v>
      </c>
      <c r="M37" s="31">
        <f t="shared" si="11"/>
        <v>0</v>
      </c>
      <c r="N37" s="31">
        <f t="shared" si="11"/>
        <v>0</v>
      </c>
      <c r="O37" s="31">
        <f t="shared" si="11"/>
        <v>0</v>
      </c>
      <c r="P37" s="31">
        <f t="shared" si="11"/>
        <v>0</v>
      </c>
      <c r="Q37" s="31">
        <f t="shared" si="11"/>
        <v>0</v>
      </c>
      <c r="R37" s="31">
        <f t="shared" si="11"/>
        <v>0</v>
      </c>
      <c r="S37" s="31">
        <f t="shared" si="11"/>
        <v>0</v>
      </c>
      <c r="T37" s="31">
        <f t="shared" si="11"/>
        <v>0</v>
      </c>
      <c r="U37" s="31">
        <f t="shared" si="11"/>
        <v>0</v>
      </c>
      <c r="V37" s="31">
        <f t="shared" si="11"/>
        <v>0</v>
      </c>
      <c r="W37" s="31">
        <f t="shared" si="11"/>
        <v>0</v>
      </c>
    </row>
    <row r="38" spans="1:23" s="8" customFormat="1">
      <c r="A38" s="173">
        <f>A37+1</f>
        <v>22</v>
      </c>
      <c r="D38" s="174" t="s">
        <v>232</v>
      </c>
      <c r="E38" s="12"/>
      <c r="H38" s="31">
        <f>IF(H3&gt;=$F7,-SUM(H35:H37),0)</f>
        <v>0</v>
      </c>
      <c r="I38" s="31">
        <f t="shared" ref="I38:W38" si="12">IF(I3&gt;=$F7,-SUM(I35:I37),0)</f>
        <v>0</v>
      </c>
      <c r="J38" s="31">
        <f t="shared" si="12"/>
        <v>0</v>
      </c>
      <c r="K38" s="31">
        <f t="shared" si="12"/>
        <v>0</v>
      </c>
      <c r="L38" s="31">
        <f t="shared" si="12"/>
        <v>0</v>
      </c>
      <c r="M38" s="31">
        <f t="shared" si="12"/>
        <v>0</v>
      </c>
      <c r="N38" s="31">
        <f t="shared" si="12"/>
        <v>0</v>
      </c>
      <c r="O38" s="31">
        <f t="shared" si="12"/>
        <v>0</v>
      </c>
      <c r="P38" s="31">
        <f t="shared" si="12"/>
        <v>0</v>
      </c>
      <c r="Q38" s="31">
        <f t="shared" si="12"/>
        <v>0</v>
      </c>
      <c r="R38" s="31">
        <f t="shared" si="12"/>
        <v>0</v>
      </c>
      <c r="S38" s="31">
        <f t="shared" si="12"/>
        <v>0</v>
      </c>
      <c r="T38" s="31">
        <f t="shared" si="12"/>
        <v>0</v>
      </c>
      <c r="U38" s="31">
        <f t="shared" si="12"/>
        <v>0</v>
      </c>
      <c r="V38" s="31">
        <f t="shared" si="12"/>
        <v>0</v>
      </c>
      <c r="W38" s="31">
        <f t="shared" si="12"/>
        <v>0</v>
      </c>
    </row>
    <row r="39" spans="1:23" s="8" customFormat="1">
      <c r="A39" s="173">
        <f>A38+1</f>
        <v>23</v>
      </c>
      <c r="D39" s="174" t="s">
        <v>233</v>
      </c>
      <c r="E39" s="12"/>
      <c r="H39" s="175">
        <f>SUM(H35:H38)</f>
        <v>0</v>
      </c>
      <c r="I39" s="175">
        <f>SUM(I35:I38)</f>
        <v>0</v>
      </c>
      <c r="J39" s="175">
        <f>SUM(J35:J38)</f>
        <v>0</v>
      </c>
      <c r="K39" s="175">
        <f t="shared" ref="K39:W39" si="13">SUM(K35:K38)</f>
        <v>0</v>
      </c>
      <c r="L39" s="175">
        <f t="shared" si="13"/>
        <v>0</v>
      </c>
      <c r="M39" s="175">
        <f t="shared" si="13"/>
        <v>0</v>
      </c>
      <c r="N39" s="175">
        <f t="shared" si="13"/>
        <v>0</v>
      </c>
      <c r="O39" s="175">
        <f t="shared" si="13"/>
        <v>0</v>
      </c>
      <c r="P39" s="175">
        <f t="shared" si="13"/>
        <v>0</v>
      </c>
      <c r="Q39" s="175">
        <f t="shared" si="13"/>
        <v>0</v>
      </c>
      <c r="R39" s="175">
        <f t="shared" si="13"/>
        <v>0</v>
      </c>
      <c r="S39" s="175">
        <f t="shared" si="13"/>
        <v>0</v>
      </c>
      <c r="T39" s="175">
        <f t="shared" si="13"/>
        <v>0</v>
      </c>
      <c r="U39" s="175">
        <f t="shared" si="13"/>
        <v>0</v>
      </c>
      <c r="V39" s="175">
        <f t="shared" si="13"/>
        <v>0</v>
      </c>
      <c r="W39" s="175">
        <f t="shared" si="13"/>
        <v>0</v>
      </c>
    </row>
    <row r="40" spans="1:23" s="8" customFormat="1">
      <c r="A40" s="173">
        <f>A39+1</f>
        <v>24</v>
      </c>
      <c r="D40" s="174" t="s">
        <v>234</v>
      </c>
      <c r="E40" s="12"/>
      <c r="H40" s="175">
        <f>(H35+H39)/2</f>
        <v>0</v>
      </c>
      <c r="I40" s="175">
        <f>(I35+I39)/2</f>
        <v>0</v>
      </c>
      <c r="J40" s="175">
        <f>(J35+J39)/2</f>
        <v>0</v>
      </c>
      <c r="K40" s="175">
        <f t="shared" ref="K40:W40" si="14">(K35+K39)/2</f>
        <v>0</v>
      </c>
      <c r="L40" s="175">
        <f t="shared" si="14"/>
        <v>0</v>
      </c>
      <c r="M40" s="175">
        <f t="shared" si="14"/>
        <v>0</v>
      </c>
      <c r="N40" s="175">
        <f t="shared" si="14"/>
        <v>0</v>
      </c>
      <c r="O40" s="175">
        <f t="shared" si="14"/>
        <v>0</v>
      </c>
      <c r="P40" s="175">
        <f t="shared" si="14"/>
        <v>0</v>
      </c>
      <c r="Q40" s="175">
        <f t="shared" si="14"/>
        <v>0</v>
      </c>
      <c r="R40" s="175">
        <f t="shared" si="14"/>
        <v>0</v>
      </c>
      <c r="S40" s="175">
        <f t="shared" si="14"/>
        <v>0</v>
      </c>
      <c r="T40" s="175">
        <f t="shared" si="14"/>
        <v>0</v>
      </c>
      <c r="U40" s="175">
        <f t="shared" si="14"/>
        <v>0</v>
      </c>
      <c r="V40" s="175">
        <f t="shared" si="14"/>
        <v>0</v>
      </c>
      <c r="W40" s="175">
        <f t="shared" si="14"/>
        <v>0</v>
      </c>
    </row>
    <row r="41" spans="1:23" s="8" customFormat="1">
      <c r="A41" s="173"/>
      <c r="D41" s="174"/>
      <c r="E41" s="12"/>
      <c r="H41" s="31"/>
      <c r="I41" s="31"/>
      <c r="J41" s="194"/>
      <c r="K41" s="31"/>
      <c r="L41" s="31"/>
      <c r="M41" s="31"/>
      <c r="N41" s="31"/>
      <c r="O41" s="31"/>
      <c r="P41" s="31"/>
      <c r="Q41" s="31"/>
      <c r="R41" s="31"/>
      <c r="S41" s="31"/>
      <c r="T41" s="31"/>
      <c r="U41" s="31"/>
      <c r="V41" s="31"/>
      <c r="W41" s="31"/>
    </row>
    <row r="42" spans="1:23" s="8" customFormat="1">
      <c r="A42" s="173"/>
      <c r="C42" s="8" t="s">
        <v>153</v>
      </c>
      <c r="D42" s="174"/>
      <c r="E42" s="12"/>
      <c r="H42" s="31"/>
      <c r="I42" s="31"/>
      <c r="J42" s="31"/>
      <c r="K42" s="31"/>
      <c r="L42" s="31"/>
      <c r="M42" s="31"/>
      <c r="N42" s="31"/>
      <c r="O42" s="31"/>
      <c r="P42" s="31"/>
      <c r="Q42" s="31"/>
      <c r="R42" s="31"/>
      <c r="S42" s="31"/>
      <c r="T42" s="31"/>
      <c r="U42" s="31"/>
      <c r="V42" s="31"/>
      <c r="W42" s="31"/>
    </row>
    <row r="43" spans="1:23" s="8" customFormat="1">
      <c r="A43" s="173">
        <f>A40+1</f>
        <v>25</v>
      </c>
      <c r="D43" s="174" t="s">
        <v>230</v>
      </c>
      <c r="E43" s="12"/>
      <c r="H43" s="31">
        <v>0</v>
      </c>
      <c r="I43" s="31">
        <f>H46</f>
        <v>0</v>
      </c>
      <c r="J43" s="31">
        <f>I46</f>
        <v>0</v>
      </c>
      <c r="K43" s="31">
        <f t="shared" ref="K43:W43" si="15">J46</f>
        <v>0</v>
      </c>
      <c r="L43" s="31">
        <f t="shared" si="15"/>
        <v>0</v>
      </c>
      <c r="M43" s="31">
        <f t="shared" si="15"/>
        <v>0</v>
      </c>
      <c r="N43" s="31">
        <f t="shared" si="15"/>
        <v>0</v>
      </c>
      <c r="O43" s="31">
        <f t="shared" si="15"/>
        <v>0</v>
      </c>
      <c r="P43" s="31">
        <f t="shared" si="15"/>
        <v>0</v>
      </c>
      <c r="Q43" s="31">
        <f t="shared" si="15"/>
        <v>0</v>
      </c>
      <c r="R43" s="31">
        <f t="shared" si="15"/>
        <v>0</v>
      </c>
      <c r="S43" s="31">
        <f t="shared" si="15"/>
        <v>0</v>
      </c>
      <c r="T43" s="31">
        <f t="shared" si="15"/>
        <v>0</v>
      </c>
      <c r="U43" s="31">
        <f t="shared" si="15"/>
        <v>0</v>
      </c>
      <c r="V43" s="31">
        <f t="shared" si="15"/>
        <v>0</v>
      </c>
      <c r="W43" s="31">
        <f t="shared" si="15"/>
        <v>0</v>
      </c>
    </row>
    <row r="44" spans="1:23" s="8" customFormat="1">
      <c r="A44" s="173">
        <f>A43+1</f>
        <v>26</v>
      </c>
      <c r="D44" s="174" t="s">
        <v>232</v>
      </c>
      <c r="E44" s="12"/>
      <c r="H44" s="31">
        <f>-H38</f>
        <v>0</v>
      </c>
      <c r="I44" s="31">
        <f>-I38</f>
        <v>0</v>
      </c>
      <c r="J44" s="31">
        <f t="shared" ref="J44:W44" si="16">-J38</f>
        <v>0</v>
      </c>
      <c r="K44" s="31">
        <f t="shared" si="16"/>
        <v>0</v>
      </c>
      <c r="L44" s="31">
        <f t="shared" si="16"/>
        <v>0</v>
      </c>
      <c r="M44" s="31">
        <f t="shared" si="16"/>
        <v>0</v>
      </c>
      <c r="N44" s="31">
        <f t="shared" si="16"/>
        <v>0</v>
      </c>
      <c r="O44" s="31">
        <f t="shared" si="16"/>
        <v>0</v>
      </c>
      <c r="P44" s="31">
        <f t="shared" si="16"/>
        <v>0</v>
      </c>
      <c r="Q44" s="31">
        <f t="shared" si="16"/>
        <v>0</v>
      </c>
      <c r="R44" s="31">
        <f t="shared" si="16"/>
        <v>0</v>
      </c>
      <c r="S44" s="31">
        <f t="shared" si="16"/>
        <v>0</v>
      </c>
      <c r="T44" s="31">
        <f t="shared" si="16"/>
        <v>0</v>
      </c>
      <c r="U44" s="31">
        <f t="shared" si="16"/>
        <v>0</v>
      </c>
      <c r="V44" s="31">
        <f t="shared" si="16"/>
        <v>0</v>
      </c>
      <c r="W44" s="31">
        <f t="shared" si="16"/>
        <v>0</v>
      </c>
    </row>
    <row r="45" spans="1:23" s="8" customFormat="1">
      <c r="A45" s="173">
        <f>A44+1</f>
        <v>27</v>
      </c>
      <c r="D45" s="174" t="s">
        <v>235</v>
      </c>
      <c r="E45" s="12"/>
      <c r="H45" s="31">
        <f>IF((H43+H44)&gt;(H50+H51),0,-(H43+H44))</f>
        <v>0</v>
      </c>
      <c r="I45" s="31">
        <f>IF((I43+I44)&gt;(I50+I51),0,-(I43+I44))</f>
        <v>0</v>
      </c>
      <c r="J45" s="31">
        <f>IF((J43+J44)&gt;(J50+J51),0,-(J43+J44))</f>
        <v>0</v>
      </c>
      <c r="K45" s="31">
        <f>IF((K43+K44)&gt;(K50+K51),0,-(K43+K44))</f>
        <v>0</v>
      </c>
      <c r="L45" s="31">
        <f>IF((L43+L44)&gt;(L50+L51),0,-(L43+L44))</f>
        <v>0</v>
      </c>
      <c r="M45" s="31">
        <f t="shared" ref="M45:W45" si="17">IF((M43+M44)&gt;(M50+M51),0,-(M43+M44))</f>
        <v>0</v>
      </c>
      <c r="N45" s="31">
        <f t="shared" si="17"/>
        <v>0</v>
      </c>
      <c r="O45" s="31">
        <f t="shared" si="17"/>
        <v>0</v>
      </c>
      <c r="P45" s="31">
        <f t="shared" si="17"/>
        <v>0</v>
      </c>
      <c r="Q45" s="31">
        <f t="shared" si="17"/>
        <v>0</v>
      </c>
      <c r="R45" s="31">
        <f t="shared" si="17"/>
        <v>0</v>
      </c>
      <c r="S45" s="31">
        <f t="shared" si="17"/>
        <v>0</v>
      </c>
      <c r="T45" s="31">
        <f t="shared" si="17"/>
        <v>0</v>
      </c>
      <c r="U45" s="31">
        <f t="shared" si="17"/>
        <v>0</v>
      </c>
      <c r="V45" s="31">
        <f t="shared" si="17"/>
        <v>0</v>
      </c>
      <c r="W45" s="31">
        <f t="shared" si="17"/>
        <v>0</v>
      </c>
    </row>
    <row r="46" spans="1:23" s="8" customFormat="1">
      <c r="A46" s="173">
        <f>A45+1</f>
        <v>28</v>
      </c>
      <c r="D46" s="174" t="s">
        <v>233</v>
      </c>
      <c r="E46" s="12"/>
      <c r="H46" s="175">
        <f>SUM(H43:H45)</f>
        <v>0</v>
      </c>
      <c r="I46" s="175">
        <f>SUM(I43:I45)</f>
        <v>0</v>
      </c>
      <c r="J46" s="175">
        <f>SUM(J43:J45)</f>
        <v>0</v>
      </c>
      <c r="K46" s="175">
        <f t="shared" ref="K46:W46" si="18">SUM(K43:K45)</f>
        <v>0</v>
      </c>
      <c r="L46" s="175">
        <f t="shared" si="18"/>
        <v>0</v>
      </c>
      <c r="M46" s="175">
        <f t="shared" si="18"/>
        <v>0</v>
      </c>
      <c r="N46" s="175">
        <f t="shared" si="18"/>
        <v>0</v>
      </c>
      <c r="O46" s="175">
        <f t="shared" si="18"/>
        <v>0</v>
      </c>
      <c r="P46" s="175">
        <f t="shared" si="18"/>
        <v>0</v>
      </c>
      <c r="Q46" s="175">
        <f t="shared" si="18"/>
        <v>0</v>
      </c>
      <c r="R46" s="175">
        <f t="shared" si="18"/>
        <v>0</v>
      </c>
      <c r="S46" s="175">
        <f t="shared" si="18"/>
        <v>0</v>
      </c>
      <c r="T46" s="175">
        <f t="shared" si="18"/>
        <v>0</v>
      </c>
      <c r="U46" s="175">
        <f t="shared" si="18"/>
        <v>0</v>
      </c>
      <c r="V46" s="175">
        <f t="shared" si="18"/>
        <v>0</v>
      </c>
      <c r="W46" s="175">
        <f t="shared" si="18"/>
        <v>0</v>
      </c>
    </row>
    <row r="47" spans="1:23" s="8" customFormat="1">
      <c r="A47" s="173">
        <f>A46+1</f>
        <v>29</v>
      </c>
      <c r="D47" s="174" t="s">
        <v>234</v>
      </c>
      <c r="E47" s="12"/>
      <c r="H47" s="175">
        <f>(H43+H46)/2</f>
        <v>0</v>
      </c>
      <c r="I47" s="175">
        <f>(I43+I46)/2</f>
        <v>0</v>
      </c>
      <c r="J47" s="175">
        <f>(J43+J46)/2</f>
        <v>0</v>
      </c>
      <c r="K47" s="175">
        <f t="shared" ref="K47:W47" si="19">(K43+K46)/2</f>
        <v>0</v>
      </c>
      <c r="L47" s="175">
        <f t="shared" si="19"/>
        <v>0</v>
      </c>
      <c r="M47" s="175">
        <f t="shared" si="19"/>
        <v>0</v>
      </c>
      <c r="N47" s="175">
        <f t="shared" si="19"/>
        <v>0</v>
      </c>
      <c r="O47" s="175">
        <f t="shared" si="19"/>
        <v>0</v>
      </c>
      <c r="P47" s="175">
        <f t="shared" si="19"/>
        <v>0</v>
      </c>
      <c r="Q47" s="175">
        <f t="shared" si="19"/>
        <v>0</v>
      </c>
      <c r="R47" s="175">
        <f t="shared" si="19"/>
        <v>0</v>
      </c>
      <c r="S47" s="175">
        <f t="shared" si="19"/>
        <v>0</v>
      </c>
      <c r="T47" s="175">
        <f t="shared" si="19"/>
        <v>0</v>
      </c>
      <c r="U47" s="175">
        <f t="shared" si="19"/>
        <v>0</v>
      </c>
      <c r="V47" s="175">
        <f t="shared" si="19"/>
        <v>0</v>
      </c>
      <c r="W47" s="175">
        <f t="shared" si="19"/>
        <v>0</v>
      </c>
    </row>
    <row r="48" spans="1:23" s="8" customFormat="1">
      <c r="A48" s="173"/>
      <c r="D48" s="174"/>
      <c r="E48" s="12"/>
      <c r="H48" s="31"/>
      <c r="I48" s="31"/>
      <c r="J48" s="31"/>
      <c r="K48" s="31"/>
      <c r="L48" s="31"/>
      <c r="M48" s="31"/>
      <c r="N48" s="31"/>
      <c r="O48" s="31"/>
      <c r="P48" s="31"/>
      <c r="Q48" s="31"/>
      <c r="R48" s="31"/>
      <c r="S48" s="31"/>
      <c r="T48" s="31"/>
      <c r="U48" s="31"/>
      <c r="V48" s="31"/>
      <c r="W48" s="31"/>
    </row>
    <row r="49" spans="1:23" s="8" customFormat="1">
      <c r="A49" s="173"/>
      <c r="C49" s="8" t="s">
        <v>236</v>
      </c>
      <c r="D49" s="174"/>
      <c r="E49" s="12"/>
      <c r="H49" s="31"/>
      <c r="I49" s="31"/>
      <c r="J49" s="31"/>
      <c r="K49" s="31"/>
      <c r="L49" s="31"/>
      <c r="M49" s="31"/>
      <c r="N49" s="31"/>
      <c r="O49" s="31"/>
      <c r="P49" s="31"/>
      <c r="Q49" s="31"/>
      <c r="R49" s="31"/>
      <c r="S49" s="31"/>
      <c r="T49" s="31"/>
      <c r="U49" s="31"/>
      <c r="V49" s="31"/>
      <c r="W49" s="31"/>
    </row>
    <row r="50" spans="1:23" s="8" customFormat="1">
      <c r="A50" s="173">
        <f>A47+1</f>
        <v>30</v>
      </c>
      <c r="D50" s="174" t="s">
        <v>230</v>
      </c>
      <c r="E50" s="12"/>
      <c r="H50" s="31">
        <v>0</v>
      </c>
      <c r="I50" s="31">
        <f>H53</f>
        <v>0</v>
      </c>
      <c r="J50" s="31">
        <f>I53</f>
        <v>0</v>
      </c>
      <c r="K50" s="31">
        <f t="shared" ref="K50:W50" si="20">J53</f>
        <v>0</v>
      </c>
      <c r="L50" s="31">
        <f t="shared" si="20"/>
        <v>0</v>
      </c>
      <c r="M50" s="31">
        <f t="shared" si="20"/>
        <v>0</v>
      </c>
      <c r="N50" s="31">
        <f t="shared" si="20"/>
        <v>0</v>
      </c>
      <c r="O50" s="31">
        <f t="shared" si="20"/>
        <v>0</v>
      </c>
      <c r="P50" s="31">
        <f t="shared" si="20"/>
        <v>0</v>
      </c>
      <c r="Q50" s="31">
        <f t="shared" si="20"/>
        <v>0</v>
      </c>
      <c r="R50" s="31">
        <f t="shared" si="20"/>
        <v>0</v>
      </c>
      <c r="S50" s="31">
        <f t="shared" si="20"/>
        <v>0</v>
      </c>
      <c r="T50" s="31">
        <f t="shared" si="20"/>
        <v>0</v>
      </c>
      <c r="U50" s="31">
        <f t="shared" si="20"/>
        <v>0</v>
      </c>
      <c r="V50" s="31">
        <f t="shared" si="20"/>
        <v>0</v>
      </c>
      <c r="W50" s="31">
        <f t="shared" si="20"/>
        <v>0</v>
      </c>
    </row>
    <row r="51" spans="1:23" s="8" customFormat="1">
      <c r="A51" s="173">
        <f>A50+1</f>
        <v>31</v>
      </c>
      <c r="D51" s="174" t="s">
        <v>237</v>
      </c>
      <c r="E51" s="12"/>
      <c r="H51" s="31">
        <f>MAX(H13*(H43+0.5*H44),0)</f>
        <v>0</v>
      </c>
      <c r="I51" s="31">
        <f>MAX(I13*(I43+0.5*I44),0)</f>
        <v>0</v>
      </c>
      <c r="J51" s="31">
        <f t="shared" ref="J51:W51" si="21">MIN(J13*(J43+0.5*J44),J43+J44-I53)</f>
        <v>0</v>
      </c>
      <c r="K51" s="31">
        <f t="shared" si="21"/>
        <v>0</v>
      </c>
      <c r="L51" s="31">
        <f t="shared" si="21"/>
        <v>0</v>
      </c>
      <c r="M51" s="31">
        <f t="shared" si="21"/>
        <v>0</v>
      </c>
      <c r="N51" s="31">
        <f t="shared" si="21"/>
        <v>0</v>
      </c>
      <c r="O51" s="31">
        <f t="shared" si="21"/>
        <v>0</v>
      </c>
      <c r="P51" s="31">
        <f t="shared" si="21"/>
        <v>0</v>
      </c>
      <c r="Q51" s="31">
        <f t="shared" si="21"/>
        <v>0</v>
      </c>
      <c r="R51" s="31">
        <f t="shared" si="21"/>
        <v>0</v>
      </c>
      <c r="S51" s="31">
        <f t="shared" si="21"/>
        <v>0</v>
      </c>
      <c r="T51" s="31">
        <f t="shared" si="21"/>
        <v>0</v>
      </c>
      <c r="U51" s="31">
        <f t="shared" si="21"/>
        <v>0</v>
      </c>
      <c r="V51" s="31">
        <f t="shared" si="21"/>
        <v>0</v>
      </c>
      <c r="W51" s="31">
        <f t="shared" si="21"/>
        <v>0</v>
      </c>
    </row>
    <row r="52" spans="1:23" s="8" customFormat="1">
      <c r="A52" s="173">
        <f>A51+1</f>
        <v>32</v>
      </c>
      <c r="D52" s="174" t="s">
        <v>235</v>
      </c>
      <c r="E52" s="12"/>
      <c r="H52" s="31">
        <f>H45</f>
        <v>0</v>
      </c>
      <c r="I52" s="31">
        <f>I45</f>
        <v>0</v>
      </c>
      <c r="J52" s="31">
        <f t="shared" ref="J52:W52" si="22">J45</f>
        <v>0</v>
      </c>
      <c r="K52" s="31">
        <f t="shared" si="22"/>
        <v>0</v>
      </c>
      <c r="L52" s="31">
        <f t="shared" si="22"/>
        <v>0</v>
      </c>
      <c r="M52" s="31">
        <f t="shared" si="22"/>
        <v>0</v>
      </c>
      <c r="N52" s="31">
        <f t="shared" si="22"/>
        <v>0</v>
      </c>
      <c r="O52" s="31">
        <f t="shared" si="22"/>
        <v>0</v>
      </c>
      <c r="P52" s="31">
        <f t="shared" si="22"/>
        <v>0</v>
      </c>
      <c r="Q52" s="31">
        <f t="shared" si="22"/>
        <v>0</v>
      </c>
      <c r="R52" s="31">
        <f t="shared" si="22"/>
        <v>0</v>
      </c>
      <c r="S52" s="31">
        <f t="shared" si="22"/>
        <v>0</v>
      </c>
      <c r="T52" s="31">
        <f t="shared" si="22"/>
        <v>0</v>
      </c>
      <c r="U52" s="31">
        <f t="shared" si="22"/>
        <v>0</v>
      </c>
      <c r="V52" s="31">
        <f t="shared" si="22"/>
        <v>0</v>
      </c>
      <c r="W52" s="31">
        <f t="shared" si="22"/>
        <v>0</v>
      </c>
    </row>
    <row r="53" spans="1:23" s="8" customFormat="1">
      <c r="A53" s="173">
        <f>A52+1</f>
        <v>33</v>
      </c>
      <c r="D53" s="174" t="s">
        <v>233</v>
      </c>
      <c r="E53" s="12"/>
      <c r="H53" s="175">
        <f>SUM(H50:H52)</f>
        <v>0</v>
      </c>
      <c r="I53" s="175">
        <f>SUM(I50:I52)</f>
        <v>0</v>
      </c>
      <c r="J53" s="175">
        <f>SUM(J50:J52)</f>
        <v>0</v>
      </c>
      <c r="K53" s="175">
        <f t="shared" ref="K53:W53" si="23">SUM(K50:K52)</f>
        <v>0</v>
      </c>
      <c r="L53" s="175">
        <f t="shared" si="23"/>
        <v>0</v>
      </c>
      <c r="M53" s="175">
        <f t="shared" si="23"/>
        <v>0</v>
      </c>
      <c r="N53" s="175">
        <f t="shared" si="23"/>
        <v>0</v>
      </c>
      <c r="O53" s="175">
        <f t="shared" si="23"/>
        <v>0</v>
      </c>
      <c r="P53" s="175">
        <f t="shared" si="23"/>
        <v>0</v>
      </c>
      <c r="Q53" s="175">
        <f t="shared" si="23"/>
        <v>0</v>
      </c>
      <c r="R53" s="175">
        <f t="shared" si="23"/>
        <v>0</v>
      </c>
      <c r="S53" s="175">
        <f t="shared" si="23"/>
        <v>0</v>
      </c>
      <c r="T53" s="175">
        <f t="shared" si="23"/>
        <v>0</v>
      </c>
      <c r="U53" s="175">
        <f t="shared" si="23"/>
        <v>0</v>
      </c>
      <c r="V53" s="175">
        <f t="shared" si="23"/>
        <v>0</v>
      </c>
      <c r="W53" s="175">
        <f t="shared" si="23"/>
        <v>0</v>
      </c>
    </row>
    <row r="54" spans="1:23" s="8" customFormat="1">
      <c r="A54" s="173">
        <f>A53+1</f>
        <v>34</v>
      </c>
      <c r="D54" s="174" t="s">
        <v>234</v>
      </c>
      <c r="E54" s="12"/>
      <c r="H54" s="175">
        <f>(H50+H53)/2</f>
        <v>0</v>
      </c>
      <c r="I54" s="175">
        <f>(I50+I53)/2</f>
        <v>0</v>
      </c>
      <c r="J54" s="175">
        <f>(J50+J53)/2</f>
        <v>0</v>
      </c>
      <c r="K54" s="175">
        <f t="shared" ref="K54:W54" si="24">(K50+K53)/2</f>
        <v>0</v>
      </c>
      <c r="L54" s="175">
        <f t="shared" si="24"/>
        <v>0</v>
      </c>
      <c r="M54" s="175">
        <f t="shared" si="24"/>
        <v>0</v>
      </c>
      <c r="N54" s="175">
        <f t="shared" si="24"/>
        <v>0</v>
      </c>
      <c r="O54" s="175">
        <f t="shared" si="24"/>
        <v>0</v>
      </c>
      <c r="P54" s="175">
        <f t="shared" si="24"/>
        <v>0</v>
      </c>
      <c r="Q54" s="175">
        <f t="shared" si="24"/>
        <v>0</v>
      </c>
      <c r="R54" s="175">
        <f t="shared" si="24"/>
        <v>0</v>
      </c>
      <c r="S54" s="175">
        <f t="shared" si="24"/>
        <v>0</v>
      </c>
      <c r="T54" s="175">
        <f t="shared" si="24"/>
        <v>0</v>
      </c>
      <c r="U54" s="175">
        <f t="shared" si="24"/>
        <v>0</v>
      </c>
      <c r="V54" s="175">
        <f t="shared" si="24"/>
        <v>0</v>
      </c>
      <c r="W54" s="175">
        <f t="shared" si="24"/>
        <v>0</v>
      </c>
    </row>
    <row r="55" spans="1:23" s="8" customFormat="1">
      <c r="A55" s="173"/>
      <c r="D55" s="174"/>
      <c r="E55" s="12"/>
      <c r="H55" s="31"/>
      <c r="I55" s="31"/>
      <c r="J55" s="31"/>
      <c r="K55" s="31"/>
      <c r="L55" s="31"/>
      <c r="M55" s="31"/>
      <c r="N55" s="31"/>
      <c r="O55" s="31"/>
      <c r="P55" s="31"/>
      <c r="Q55" s="31"/>
      <c r="R55" s="31"/>
      <c r="S55" s="31"/>
      <c r="T55" s="31"/>
      <c r="U55" s="31"/>
      <c r="V55" s="31"/>
      <c r="W55" s="31"/>
    </row>
    <row r="56" spans="1:23" s="8" customFormat="1">
      <c r="A56" s="173"/>
      <c r="C56" s="8" t="s">
        <v>238</v>
      </c>
      <c r="D56" s="174"/>
      <c r="E56" s="12"/>
      <c r="H56" s="31"/>
      <c r="I56" s="31"/>
      <c r="J56" s="31"/>
      <c r="K56" s="31"/>
      <c r="L56" s="31"/>
      <c r="M56" s="31"/>
      <c r="N56" s="31"/>
      <c r="O56" s="31"/>
      <c r="P56" s="31"/>
      <c r="Q56" s="31"/>
      <c r="R56" s="31"/>
      <c r="S56" s="31"/>
      <c r="T56" s="31"/>
      <c r="U56" s="31"/>
      <c r="V56" s="31"/>
      <c r="W56" s="31"/>
    </row>
    <row r="57" spans="1:23" s="8" customFormat="1">
      <c r="A57" s="173">
        <f>A54+1</f>
        <v>35</v>
      </c>
      <c r="D57" s="174" t="s">
        <v>230</v>
      </c>
      <c r="E57" s="12"/>
      <c r="H57" s="31">
        <v>0</v>
      </c>
      <c r="I57" s="31">
        <f>H60</f>
        <v>0</v>
      </c>
      <c r="J57" s="31">
        <f>I60</f>
        <v>0</v>
      </c>
      <c r="K57" s="31">
        <f t="shared" ref="K57:W57" si="25">J60</f>
        <v>0</v>
      </c>
      <c r="L57" s="31">
        <f t="shared" si="25"/>
        <v>0</v>
      </c>
      <c r="M57" s="31">
        <f t="shared" si="25"/>
        <v>0</v>
      </c>
      <c r="N57" s="31">
        <f t="shared" si="25"/>
        <v>0</v>
      </c>
      <c r="O57" s="31">
        <f t="shared" si="25"/>
        <v>0</v>
      </c>
      <c r="P57" s="31">
        <f t="shared" si="25"/>
        <v>0</v>
      </c>
      <c r="Q57" s="31">
        <f t="shared" si="25"/>
        <v>0</v>
      </c>
      <c r="R57" s="31">
        <f t="shared" si="25"/>
        <v>0</v>
      </c>
      <c r="S57" s="31">
        <f t="shared" si="25"/>
        <v>0</v>
      </c>
      <c r="T57" s="31">
        <f t="shared" si="25"/>
        <v>0</v>
      </c>
      <c r="U57" s="31">
        <f t="shared" si="25"/>
        <v>0</v>
      </c>
      <c r="V57" s="31">
        <f t="shared" si="25"/>
        <v>0</v>
      </c>
      <c r="W57" s="31">
        <f t="shared" si="25"/>
        <v>0</v>
      </c>
    </row>
    <row r="58" spans="1:23" s="8" customFormat="1">
      <c r="A58" s="173">
        <f>A57+1</f>
        <v>36</v>
      </c>
      <c r="D58" s="174" t="s">
        <v>232</v>
      </c>
      <c r="E58" s="12"/>
      <c r="H58" s="31">
        <f>-H38</f>
        <v>0</v>
      </c>
      <c r="I58" s="31">
        <f>-I38</f>
        <v>0</v>
      </c>
      <c r="J58" s="31">
        <f t="shared" ref="J58:W58" si="26">-J38</f>
        <v>0</v>
      </c>
      <c r="K58" s="31">
        <f t="shared" si="26"/>
        <v>0</v>
      </c>
      <c r="L58" s="31">
        <f t="shared" si="26"/>
        <v>0</v>
      </c>
      <c r="M58" s="31">
        <f t="shared" si="26"/>
        <v>0</v>
      </c>
      <c r="N58" s="31">
        <f t="shared" si="26"/>
        <v>0</v>
      </c>
      <c r="O58" s="31">
        <f t="shared" si="26"/>
        <v>0</v>
      </c>
      <c r="P58" s="31">
        <f t="shared" si="26"/>
        <v>0</v>
      </c>
      <c r="Q58" s="31">
        <f t="shared" si="26"/>
        <v>0</v>
      </c>
      <c r="R58" s="31">
        <f t="shared" si="26"/>
        <v>0</v>
      </c>
      <c r="S58" s="31">
        <f t="shared" si="26"/>
        <v>0</v>
      </c>
      <c r="T58" s="31">
        <f t="shared" si="26"/>
        <v>0</v>
      </c>
      <c r="U58" s="31">
        <f t="shared" si="26"/>
        <v>0</v>
      </c>
      <c r="V58" s="31">
        <f t="shared" si="26"/>
        <v>0</v>
      </c>
      <c r="W58" s="31">
        <f t="shared" si="26"/>
        <v>0</v>
      </c>
    </row>
    <row r="59" spans="1:23" s="8" customFormat="1">
      <c r="A59" s="173">
        <f>A58+1</f>
        <v>37</v>
      </c>
      <c r="D59" s="174" t="s">
        <v>238</v>
      </c>
      <c r="E59" s="12"/>
      <c r="H59" s="31">
        <f>-I23*H58</f>
        <v>0</v>
      </c>
      <c r="I59" s="31">
        <f>-I23*I58-H58*J23</f>
        <v>0</v>
      </c>
      <c r="J59" s="31">
        <f>-I23*J58-J23*I58-H58*K23</f>
        <v>0</v>
      </c>
      <c r="K59" s="31">
        <f>-I23*K58-J23*J58-K23*I58-H58*L23</f>
        <v>0</v>
      </c>
      <c r="L59" s="31">
        <f>-I23*L58-J23*K58-K23*J58-L23*I58-H58*M23</f>
        <v>0</v>
      </c>
      <c r="M59" s="31">
        <f>-I23*M58-J23*L58-K23*K58-L23*J58-M23*I58-H58*N23</f>
        <v>0</v>
      </c>
      <c r="N59" s="31">
        <f>-I23*N58-J23*M58-K23*L58-L23*K58-M23*J58-N23*I58-H58*O23</f>
        <v>0</v>
      </c>
      <c r="O59" s="31">
        <f>-I23*O58-J23*N58-K23*M58-L23*L58-M23*K58-N23*J58-O23*I58-H58*P23</f>
        <v>0</v>
      </c>
      <c r="P59" s="31">
        <f>-I23*P58-J23*O58-K23*N58-L23*M58-M23*L58-N23*K58-O23*J58-P23*I58-H58*Q23</f>
        <v>0</v>
      </c>
      <c r="Q59" s="31">
        <f>-I23*Q58-J23*P58-K23*O58-L23*N58-M23*M58-N23*L58-O23*K58-P23*J58-Q23*I58-H58*R23</f>
        <v>0</v>
      </c>
      <c r="R59" s="31">
        <f>-I23*R58-J23*Q58-K23*P58-L23*O58-M23*N58-N23*M58-O23*L58-P23*K58-Q23*J58-R23*I58-H58*S23</f>
        <v>0</v>
      </c>
      <c r="S59" s="31">
        <f>-I23*S58-J23*R58-K23*Q58-L23*P58-M23*O58-N23*N58-O23*M58-P23*L58-Q23*K58-R23*J58-S23*I58-H58*T23</f>
        <v>0</v>
      </c>
      <c r="T59" s="31">
        <f>-I23*T58-J23*S58-K23*R58-L23*Q58-M23*P58-N23*O58-O23*N58-P23*M58-Q23*L58-R23*K58-S23*J58-T23*I58-H58*U23</f>
        <v>0</v>
      </c>
      <c r="U59" s="31">
        <f>-I23*U58-J23*T58-K23*S58-L23*R58-M23*Q58-N23*P58-O23*O58-P23*N58-Q23*M58-R23*L58-S23*K58-T23*J58-U23*I58-H58*V23</f>
        <v>0</v>
      </c>
      <c r="V59" s="31">
        <f>-I23*V58-J23*U58-K23*T58-L23*S58-M23*R58-N23*Q58-O23*P58-P23*O58-Q23*N58-R23*M58-S23*L58-T23*K58-U23*J58-V23*I58-H58*W23</f>
        <v>0</v>
      </c>
      <c r="W59" s="31">
        <f>-I23*W58-J23*V58-K23*U58-L23*T58-M23*S58-N23*R58-O23*Q58-P23*P58-Q23*O58-R23*N58-S23*M58-T23*L58-U23*K58-V23*J58-W23*I58-H58*X23</f>
        <v>0</v>
      </c>
    </row>
    <row r="60" spans="1:23" s="8" customFormat="1">
      <c r="A60" s="173">
        <f>A59+1</f>
        <v>38</v>
      </c>
      <c r="D60" s="174" t="s">
        <v>233</v>
      </c>
      <c r="E60" s="12"/>
      <c r="H60" s="175">
        <f>SUM(H57:H59)</f>
        <v>0</v>
      </c>
      <c r="I60" s="175">
        <f t="shared" ref="I60:W60" si="27">SUM(I57:I59)</f>
        <v>0</v>
      </c>
      <c r="J60" s="175">
        <f t="shared" si="27"/>
        <v>0</v>
      </c>
      <c r="K60" s="175">
        <f t="shared" si="27"/>
        <v>0</v>
      </c>
      <c r="L60" s="175">
        <f t="shared" si="27"/>
        <v>0</v>
      </c>
      <c r="M60" s="175">
        <f t="shared" si="27"/>
        <v>0</v>
      </c>
      <c r="N60" s="175">
        <f t="shared" si="27"/>
        <v>0</v>
      </c>
      <c r="O60" s="175">
        <f t="shared" si="27"/>
        <v>0</v>
      </c>
      <c r="P60" s="175">
        <f t="shared" si="27"/>
        <v>0</v>
      </c>
      <c r="Q60" s="175">
        <f t="shared" si="27"/>
        <v>0</v>
      </c>
      <c r="R60" s="175">
        <f t="shared" si="27"/>
        <v>0</v>
      </c>
      <c r="S60" s="175">
        <f t="shared" si="27"/>
        <v>0</v>
      </c>
      <c r="T60" s="175">
        <f t="shared" si="27"/>
        <v>0</v>
      </c>
      <c r="U60" s="175">
        <f t="shared" si="27"/>
        <v>0</v>
      </c>
      <c r="V60" s="175">
        <f t="shared" si="27"/>
        <v>0</v>
      </c>
      <c r="W60" s="175">
        <f t="shared" si="27"/>
        <v>0</v>
      </c>
    </row>
    <row r="61" spans="1:23" s="8" customFormat="1">
      <c r="A61" s="173"/>
      <c r="D61" s="174"/>
      <c r="E61" s="12"/>
      <c r="H61" s="31"/>
      <c r="I61" s="31"/>
      <c r="J61" s="31"/>
      <c r="K61" s="31"/>
      <c r="L61" s="31"/>
      <c r="M61" s="31"/>
      <c r="N61" s="31"/>
      <c r="O61" s="31"/>
      <c r="P61" s="31"/>
      <c r="Q61" s="31"/>
      <c r="R61" s="31"/>
      <c r="S61" s="31"/>
      <c r="T61" s="31"/>
      <c r="U61" s="31"/>
      <c r="V61" s="31"/>
      <c r="W61" s="31"/>
    </row>
    <row r="62" spans="1:23" s="8" customFormat="1">
      <c r="A62" s="173"/>
      <c r="C62" s="8" t="s">
        <v>239</v>
      </c>
      <c r="D62" s="174"/>
      <c r="E62" s="12"/>
      <c r="H62" s="31"/>
      <c r="I62" s="31"/>
      <c r="J62" s="31"/>
      <c r="K62" s="31"/>
      <c r="L62" s="31"/>
      <c r="M62" s="31"/>
      <c r="N62" s="31"/>
      <c r="O62" s="31"/>
      <c r="P62" s="31"/>
      <c r="Q62" s="31"/>
      <c r="R62" s="31"/>
      <c r="S62" s="31"/>
      <c r="T62" s="31"/>
      <c r="U62" s="31"/>
      <c r="V62" s="31"/>
      <c r="W62" s="31"/>
    </row>
    <row r="63" spans="1:23" s="8" customFormat="1">
      <c r="A63" s="173">
        <f>A60+1</f>
        <v>39</v>
      </c>
      <c r="D63" s="174" t="s">
        <v>230</v>
      </c>
      <c r="E63" s="12"/>
      <c r="H63" s="31">
        <v>0</v>
      </c>
      <c r="I63" s="31">
        <f t="shared" ref="I63:W63" si="28">H66</f>
        <v>0</v>
      </c>
      <c r="J63" s="31">
        <f t="shared" si="28"/>
        <v>0</v>
      </c>
      <c r="K63" s="31">
        <f t="shared" si="28"/>
        <v>0</v>
      </c>
      <c r="L63" s="31">
        <f t="shared" si="28"/>
        <v>0</v>
      </c>
      <c r="M63" s="31">
        <f t="shared" si="28"/>
        <v>0</v>
      </c>
      <c r="N63" s="31">
        <f t="shared" si="28"/>
        <v>0</v>
      </c>
      <c r="O63" s="31">
        <f t="shared" si="28"/>
        <v>0</v>
      </c>
      <c r="P63" s="31">
        <f t="shared" si="28"/>
        <v>0</v>
      </c>
      <c r="Q63" s="31">
        <f t="shared" si="28"/>
        <v>0</v>
      </c>
      <c r="R63" s="31">
        <f t="shared" si="28"/>
        <v>0</v>
      </c>
      <c r="S63" s="31">
        <f t="shared" si="28"/>
        <v>0</v>
      </c>
      <c r="T63" s="31">
        <f t="shared" si="28"/>
        <v>0</v>
      </c>
      <c r="U63" s="31">
        <f t="shared" si="28"/>
        <v>0</v>
      </c>
      <c r="V63" s="31">
        <f t="shared" si="28"/>
        <v>0</v>
      </c>
      <c r="W63" s="31">
        <f t="shared" si="28"/>
        <v>0</v>
      </c>
    </row>
    <row r="64" spans="1:23" s="8" customFormat="1">
      <c r="A64" s="173">
        <f>A63+1</f>
        <v>40</v>
      </c>
      <c r="D64" s="174" t="s">
        <v>232</v>
      </c>
      <c r="E64" s="12"/>
      <c r="H64" s="31">
        <f>-H38</f>
        <v>0</v>
      </c>
      <c r="I64" s="31">
        <f>-I38</f>
        <v>0</v>
      </c>
      <c r="J64" s="31">
        <f t="shared" ref="J64:W64" si="29">-J38</f>
        <v>0</v>
      </c>
      <c r="K64" s="31">
        <f t="shared" si="29"/>
        <v>0</v>
      </c>
      <c r="L64" s="31">
        <f t="shared" si="29"/>
        <v>0</v>
      </c>
      <c r="M64" s="31">
        <f t="shared" si="29"/>
        <v>0</v>
      </c>
      <c r="N64" s="31">
        <f t="shared" si="29"/>
        <v>0</v>
      </c>
      <c r="O64" s="31">
        <f t="shared" si="29"/>
        <v>0</v>
      </c>
      <c r="P64" s="31">
        <f t="shared" si="29"/>
        <v>0</v>
      </c>
      <c r="Q64" s="31">
        <f t="shared" si="29"/>
        <v>0</v>
      </c>
      <c r="R64" s="31">
        <f t="shared" si="29"/>
        <v>0</v>
      </c>
      <c r="S64" s="31">
        <f t="shared" si="29"/>
        <v>0</v>
      </c>
      <c r="T64" s="31">
        <f t="shared" si="29"/>
        <v>0</v>
      </c>
      <c r="U64" s="31">
        <f t="shared" si="29"/>
        <v>0</v>
      </c>
      <c r="V64" s="31">
        <f t="shared" si="29"/>
        <v>0</v>
      </c>
      <c r="W64" s="31">
        <f t="shared" si="29"/>
        <v>0</v>
      </c>
    </row>
    <row r="65" spans="1:23" s="8" customFormat="1">
      <c r="A65" s="173">
        <f>A64+1</f>
        <v>41</v>
      </c>
      <c r="D65" s="174" t="s">
        <v>239</v>
      </c>
      <c r="E65" s="12"/>
      <c r="H65" s="31">
        <f>-H13*$F27*(H63+0.5*H64)</f>
        <v>0</v>
      </c>
      <c r="I65" s="31">
        <f t="shared" ref="I65:W65" si="30">-I13*$F27*(I63+0.5*I64)</f>
        <v>0</v>
      </c>
      <c r="J65" s="31">
        <f t="shared" si="30"/>
        <v>0</v>
      </c>
      <c r="K65" s="31">
        <f t="shared" si="30"/>
        <v>0</v>
      </c>
      <c r="L65" s="31">
        <f t="shared" si="30"/>
        <v>0</v>
      </c>
      <c r="M65" s="31">
        <f t="shared" si="30"/>
        <v>0</v>
      </c>
      <c r="N65" s="31">
        <f t="shared" si="30"/>
        <v>0</v>
      </c>
      <c r="O65" s="31">
        <f t="shared" si="30"/>
        <v>0</v>
      </c>
      <c r="P65" s="31">
        <f t="shared" si="30"/>
        <v>0</v>
      </c>
      <c r="Q65" s="31">
        <f t="shared" si="30"/>
        <v>0</v>
      </c>
      <c r="R65" s="31">
        <f t="shared" si="30"/>
        <v>0</v>
      </c>
      <c r="S65" s="31">
        <f t="shared" si="30"/>
        <v>0</v>
      </c>
      <c r="T65" s="31">
        <f t="shared" si="30"/>
        <v>0</v>
      </c>
      <c r="U65" s="31">
        <f t="shared" si="30"/>
        <v>0</v>
      </c>
      <c r="V65" s="31">
        <f t="shared" si="30"/>
        <v>0</v>
      </c>
      <c r="W65" s="31">
        <f t="shared" si="30"/>
        <v>0</v>
      </c>
    </row>
    <row r="66" spans="1:23" s="8" customFormat="1">
      <c r="A66" s="173">
        <f>A65+1</f>
        <v>42</v>
      </c>
      <c r="D66" s="174" t="s">
        <v>233</v>
      </c>
      <c r="E66" s="12"/>
      <c r="H66" s="175">
        <f>SUM(H63:H65)</f>
        <v>0</v>
      </c>
      <c r="I66" s="175">
        <f t="shared" ref="I66:W66" si="31">SUM(I63:I65)</f>
        <v>0</v>
      </c>
      <c r="J66" s="175">
        <f t="shared" si="31"/>
        <v>0</v>
      </c>
      <c r="K66" s="175">
        <f t="shared" si="31"/>
        <v>0</v>
      </c>
      <c r="L66" s="175">
        <f t="shared" si="31"/>
        <v>0</v>
      </c>
      <c r="M66" s="175">
        <f t="shared" si="31"/>
        <v>0</v>
      </c>
      <c r="N66" s="175">
        <f t="shared" si="31"/>
        <v>0</v>
      </c>
      <c r="O66" s="175">
        <f t="shared" si="31"/>
        <v>0</v>
      </c>
      <c r="P66" s="175">
        <f t="shared" si="31"/>
        <v>0</v>
      </c>
      <c r="Q66" s="175">
        <f t="shared" si="31"/>
        <v>0</v>
      </c>
      <c r="R66" s="175">
        <f t="shared" si="31"/>
        <v>0</v>
      </c>
      <c r="S66" s="175">
        <f t="shared" si="31"/>
        <v>0</v>
      </c>
      <c r="T66" s="175">
        <f t="shared" si="31"/>
        <v>0</v>
      </c>
      <c r="U66" s="175">
        <f t="shared" si="31"/>
        <v>0</v>
      </c>
      <c r="V66" s="175">
        <f t="shared" si="31"/>
        <v>0</v>
      </c>
      <c r="W66" s="175">
        <f t="shared" si="31"/>
        <v>0</v>
      </c>
    </row>
    <row r="67" spans="1:23" s="8" customFormat="1">
      <c r="A67" s="173"/>
      <c r="D67" s="174"/>
      <c r="E67" s="12"/>
      <c r="H67" s="31"/>
      <c r="I67" s="31"/>
      <c r="J67" s="31"/>
      <c r="K67" s="31"/>
      <c r="L67" s="31"/>
      <c r="M67" s="31"/>
      <c r="N67" s="31"/>
      <c r="O67" s="31"/>
      <c r="P67" s="31"/>
      <c r="Q67" s="31"/>
      <c r="R67" s="31"/>
      <c r="S67" s="31"/>
      <c r="T67" s="31"/>
      <c r="U67" s="31"/>
      <c r="V67" s="31"/>
      <c r="W67" s="31"/>
    </row>
    <row r="68" spans="1:23" s="8" customFormat="1">
      <c r="A68" s="173"/>
      <c r="C68" s="8" t="s">
        <v>240</v>
      </c>
      <c r="D68" s="174"/>
      <c r="E68" s="12"/>
      <c r="H68" s="31"/>
      <c r="I68" s="31"/>
      <c r="J68" s="31"/>
      <c r="K68" s="31"/>
      <c r="L68" s="31"/>
      <c r="M68" s="31"/>
      <c r="N68" s="31"/>
      <c r="O68" s="31"/>
      <c r="P68" s="31"/>
      <c r="Q68" s="31"/>
      <c r="R68" s="31"/>
      <c r="S68" s="31"/>
      <c r="T68" s="31"/>
      <c r="U68" s="31"/>
      <c r="V68" s="31"/>
      <c r="W68" s="31"/>
    </row>
    <row r="69" spans="1:23" s="8" customFormat="1">
      <c r="A69" s="173">
        <f>A66+1</f>
        <v>43</v>
      </c>
      <c r="D69" s="174" t="s">
        <v>230</v>
      </c>
      <c r="E69" s="12"/>
      <c r="H69" s="31">
        <v>0</v>
      </c>
      <c r="I69" s="31">
        <f>H72</f>
        <v>0</v>
      </c>
      <c r="J69" s="31">
        <f>I72</f>
        <v>0</v>
      </c>
      <c r="K69" s="31">
        <f t="shared" ref="K69:W69" si="32">J72</f>
        <v>0</v>
      </c>
      <c r="L69" s="31">
        <f t="shared" si="32"/>
        <v>0</v>
      </c>
      <c r="M69" s="31">
        <f t="shared" si="32"/>
        <v>0</v>
      </c>
      <c r="N69" s="31">
        <f t="shared" si="32"/>
        <v>0</v>
      </c>
      <c r="O69" s="31">
        <f t="shared" si="32"/>
        <v>0</v>
      </c>
      <c r="P69" s="31">
        <f t="shared" si="32"/>
        <v>0</v>
      </c>
      <c r="Q69" s="31">
        <f t="shared" si="32"/>
        <v>0</v>
      </c>
      <c r="R69" s="31">
        <f t="shared" si="32"/>
        <v>0</v>
      </c>
      <c r="S69" s="31">
        <f t="shared" si="32"/>
        <v>0</v>
      </c>
      <c r="T69" s="31">
        <f t="shared" si="32"/>
        <v>0</v>
      </c>
      <c r="U69" s="31">
        <f t="shared" si="32"/>
        <v>0</v>
      </c>
      <c r="V69" s="31">
        <f t="shared" si="32"/>
        <v>0</v>
      </c>
      <c r="W69" s="31">
        <f t="shared" si="32"/>
        <v>0</v>
      </c>
    </row>
    <row r="70" spans="1:23" s="8" customFormat="1">
      <c r="A70" s="173">
        <f>A69+1</f>
        <v>44</v>
      </c>
      <c r="D70" s="174" t="s">
        <v>241</v>
      </c>
      <c r="E70" s="12"/>
      <c r="H70" s="31">
        <f>($F24="Y")*H25*(-H59-H51-H71)</f>
        <v>0</v>
      </c>
      <c r="I70" s="31">
        <f>($F24="Y")*I25*(-I59-I51-I71)</f>
        <v>0</v>
      </c>
      <c r="J70" s="31">
        <f>($F24="Y")*J25*(-J59-J51-J71)</f>
        <v>0</v>
      </c>
      <c r="K70" s="31">
        <f t="shared" ref="K70:W70" si="33">($F24="Y")*K25*(-K59-K51-K71)</f>
        <v>0</v>
      </c>
      <c r="L70" s="31">
        <f t="shared" si="33"/>
        <v>0</v>
      </c>
      <c r="M70" s="31">
        <f t="shared" si="33"/>
        <v>0</v>
      </c>
      <c r="N70" s="31">
        <f t="shared" si="33"/>
        <v>0</v>
      </c>
      <c r="O70" s="31">
        <f t="shared" si="33"/>
        <v>0</v>
      </c>
      <c r="P70" s="31">
        <f t="shared" si="33"/>
        <v>0</v>
      </c>
      <c r="Q70" s="31">
        <f t="shared" si="33"/>
        <v>0</v>
      </c>
      <c r="R70" s="31">
        <f t="shared" si="33"/>
        <v>0</v>
      </c>
      <c r="S70" s="31">
        <f t="shared" si="33"/>
        <v>0</v>
      </c>
      <c r="T70" s="31">
        <f t="shared" si="33"/>
        <v>0</v>
      </c>
      <c r="U70" s="31">
        <f t="shared" si="33"/>
        <v>0</v>
      </c>
      <c r="V70" s="31">
        <f t="shared" si="33"/>
        <v>0</v>
      </c>
      <c r="W70" s="31">
        <f t="shared" si="33"/>
        <v>0</v>
      </c>
    </row>
    <row r="71" spans="1:23" s="8" customFormat="1">
      <c r="A71" s="173">
        <f>A70+1</f>
        <v>45</v>
      </c>
      <c r="D71" s="174" t="s">
        <v>242</v>
      </c>
      <c r="E71" s="12"/>
      <c r="H71" s="31">
        <f>($F28="Y")*H29*(-H65-H51)</f>
        <v>0</v>
      </c>
      <c r="I71" s="31">
        <f>($F28="Y")*I29*(-I65-I51)</f>
        <v>0</v>
      </c>
      <c r="J71" s="31">
        <f t="shared" ref="J71:W71" si="34">($F28="Y")*J29*(-J65-J51)</f>
        <v>0</v>
      </c>
      <c r="K71" s="31">
        <f t="shared" si="34"/>
        <v>0</v>
      </c>
      <c r="L71" s="31">
        <f t="shared" si="34"/>
        <v>0</v>
      </c>
      <c r="M71" s="31">
        <f t="shared" si="34"/>
        <v>0</v>
      </c>
      <c r="N71" s="31">
        <f t="shared" si="34"/>
        <v>0</v>
      </c>
      <c r="O71" s="31">
        <f t="shared" si="34"/>
        <v>0</v>
      </c>
      <c r="P71" s="31">
        <f t="shared" si="34"/>
        <v>0</v>
      </c>
      <c r="Q71" s="31">
        <f t="shared" si="34"/>
        <v>0</v>
      </c>
      <c r="R71" s="31">
        <f t="shared" si="34"/>
        <v>0</v>
      </c>
      <c r="S71" s="31">
        <f t="shared" si="34"/>
        <v>0</v>
      </c>
      <c r="T71" s="31">
        <f t="shared" si="34"/>
        <v>0</v>
      </c>
      <c r="U71" s="31">
        <f t="shared" si="34"/>
        <v>0</v>
      </c>
      <c r="V71" s="31">
        <f t="shared" si="34"/>
        <v>0</v>
      </c>
      <c r="W71" s="31">
        <f t="shared" si="34"/>
        <v>0</v>
      </c>
    </row>
    <row r="72" spans="1:23" s="8" customFormat="1">
      <c r="A72" s="173">
        <f>A71+1</f>
        <v>46</v>
      </c>
      <c r="D72" s="174" t="s">
        <v>233</v>
      </c>
      <c r="E72" s="12"/>
      <c r="H72" s="175">
        <f>SUM(H69:H71)</f>
        <v>0</v>
      </c>
      <c r="I72" s="175">
        <f>SUM(I69:I71)</f>
        <v>0</v>
      </c>
      <c r="J72" s="175">
        <f>SUM(J69:J71)</f>
        <v>0</v>
      </c>
      <c r="K72" s="175">
        <f t="shared" ref="K72:W72" si="35">SUM(K69:K71)</f>
        <v>0</v>
      </c>
      <c r="L72" s="175">
        <f t="shared" si="35"/>
        <v>0</v>
      </c>
      <c r="M72" s="175">
        <f t="shared" si="35"/>
        <v>0</v>
      </c>
      <c r="N72" s="175">
        <f t="shared" si="35"/>
        <v>0</v>
      </c>
      <c r="O72" s="175">
        <f t="shared" si="35"/>
        <v>0</v>
      </c>
      <c r="P72" s="175">
        <f t="shared" si="35"/>
        <v>0</v>
      </c>
      <c r="Q72" s="175">
        <f t="shared" si="35"/>
        <v>0</v>
      </c>
      <c r="R72" s="175">
        <f t="shared" si="35"/>
        <v>0</v>
      </c>
      <c r="S72" s="175">
        <f t="shared" si="35"/>
        <v>0</v>
      </c>
      <c r="T72" s="175">
        <f t="shared" si="35"/>
        <v>0</v>
      </c>
      <c r="U72" s="175">
        <f t="shared" si="35"/>
        <v>0</v>
      </c>
      <c r="V72" s="175">
        <f t="shared" si="35"/>
        <v>0</v>
      </c>
      <c r="W72" s="175">
        <f t="shared" si="35"/>
        <v>0</v>
      </c>
    </row>
    <row r="73" spans="1:23" s="8" customFormat="1">
      <c r="A73" s="173">
        <f>A72+1</f>
        <v>47</v>
      </c>
      <c r="D73" s="174" t="s">
        <v>234</v>
      </c>
      <c r="E73" s="12"/>
      <c r="H73" s="175">
        <f>(H69+H72)/2</f>
        <v>0</v>
      </c>
      <c r="I73" s="175">
        <f>(I69+I72)/2</f>
        <v>0</v>
      </c>
      <c r="J73" s="175">
        <f>(J69+J72)/2</f>
        <v>0</v>
      </c>
      <c r="K73" s="175">
        <f t="shared" ref="K73:W73" si="36">(K69+K72)/2</f>
        <v>0</v>
      </c>
      <c r="L73" s="175">
        <f t="shared" si="36"/>
        <v>0</v>
      </c>
      <c r="M73" s="175">
        <f t="shared" si="36"/>
        <v>0</v>
      </c>
      <c r="N73" s="175">
        <f t="shared" si="36"/>
        <v>0</v>
      </c>
      <c r="O73" s="175">
        <f t="shared" si="36"/>
        <v>0</v>
      </c>
      <c r="P73" s="175">
        <f t="shared" si="36"/>
        <v>0</v>
      </c>
      <c r="Q73" s="175">
        <f t="shared" si="36"/>
        <v>0</v>
      </c>
      <c r="R73" s="175">
        <f t="shared" si="36"/>
        <v>0</v>
      </c>
      <c r="S73" s="175">
        <f t="shared" si="36"/>
        <v>0</v>
      </c>
      <c r="T73" s="175">
        <f t="shared" si="36"/>
        <v>0</v>
      </c>
      <c r="U73" s="175">
        <f t="shared" si="36"/>
        <v>0</v>
      </c>
      <c r="V73" s="175">
        <f t="shared" si="36"/>
        <v>0</v>
      </c>
      <c r="W73" s="175">
        <f t="shared" si="36"/>
        <v>0</v>
      </c>
    </row>
    <row r="74" spans="1:23" s="8" customFormat="1">
      <c r="A74" s="173"/>
      <c r="D74" s="174"/>
      <c r="E74" s="12"/>
      <c r="H74" s="31"/>
      <c r="I74" s="31"/>
      <c r="J74" s="31"/>
      <c r="K74" s="31"/>
      <c r="L74" s="31"/>
      <c r="M74" s="31"/>
      <c r="N74" s="31"/>
      <c r="O74" s="31"/>
      <c r="P74" s="31"/>
      <c r="Q74" s="31"/>
      <c r="R74" s="31"/>
      <c r="S74" s="31"/>
      <c r="T74" s="31"/>
      <c r="U74" s="31"/>
      <c r="V74" s="31"/>
      <c r="W74" s="31"/>
    </row>
    <row r="75" spans="1:23" s="8" customFormat="1">
      <c r="A75" s="173"/>
      <c r="C75" s="8" t="s">
        <v>243</v>
      </c>
      <c r="D75" s="174"/>
      <c r="E75" s="12"/>
      <c r="H75" s="31"/>
      <c r="I75" s="31"/>
      <c r="J75" s="31"/>
      <c r="K75" s="31"/>
      <c r="L75" s="31"/>
      <c r="M75" s="31"/>
      <c r="N75" s="31"/>
      <c r="O75" s="31"/>
      <c r="P75" s="31"/>
      <c r="Q75" s="31"/>
      <c r="R75" s="31"/>
      <c r="S75" s="31"/>
      <c r="T75" s="31"/>
      <c r="U75" s="31"/>
      <c r="V75" s="31"/>
      <c r="W75" s="31"/>
    </row>
    <row r="76" spans="1:23" s="8" customFormat="1">
      <c r="A76" s="173">
        <f>A73+1</f>
        <v>48</v>
      </c>
      <c r="D76" s="174" t="s">
        <v>244</v>
      </c>
      <c r="E76" s="12"/>
      <c r="H76" s="31">
        <f>H47</f>
        <v>0</v>
      </c>
      <c r="I76" s="31">
        <f t="shared" ref="I76:W76" si="37">I47</f>
        <v>0</v>
      </c>
      <c r="J76" s="31">
        <f t="shared" si="37"/>
        <v>0</v>
      </c>
      <c r="K76" s="31">
        <f t="shared" si="37"/>
        <v>0</v>
      </c>
      <c r="L76" s="31">
        <f t="shared" si="37"/>
        <v>0</v>
      </c>
      <c r="M76" s="31">
        <f t="shared" si="37"/>
        <v>0</v>
      </c>
      <c r="N76" s="31">
        <f t="shared" si="37"/>
        <v>0</v>
      </c>
      <c r="O76" s="31">
        <f t="shared" si="37"/>
        <v>0</v>
      </c>
      <c r="P76" s="31">
        <f t="shared" si="37"/>
        <v>0</v>
      </c>
      <c r="Q76" s="31">
        <f t="shared" si="37"/>
        <v>0</v>
      </c>
      <c r="R76" s="31">
        <f t="shared" si="37"/>
        <v>0</v>
      </c>
      <c r="S76" s="31">
        <f t="shared" si="37"/>
        <v>0</v>
      </c>
      <c r="T76" s="31">
        <f t="shared" si="37"/>
        <v>0</v>
      </c>
      <c r="U76" s="31">
        <f t="shared" si="37"/>
        <v>0</v>
      </c>
      <c r="V76" s="31">
        <f t="shared" si="37"/>
        <v>0</v>
      </c>
      <c r="W76" s="31">
        <f t="shared" si="37"/>
        <v>0</v>
      </c>
    </row>
    <row r="77" spans="1:23" s="8" customFormat="1">
      <c r="A77" s="173">
        <f>A76+1</f>
        <v>49</v>
      </c>
      <c r="D77" s="174" t="s">
        <v>236</v>
      </c>
      <c r="E77" s="12"/>
      <c r="H77" s="31">
        <f>-H54</f>
        <v>0</v>
      </c>
      <c r="I77" s="31">
        <f t="shared" ref="I77:W77" si="38">-I54</f>
        <v>0</v>
      </c>
      <c r="J77" s="31">
        <f t="shared" si="38"/>
        <v>0</v>
      </c>
      <c r="K77" s="31">
        <f t="shared" si="38"/>
        <v>0</v>
      </c>
      <c r="L77" s="31">
        <f t="shared" si="38"/>
        <v>0</v>
      </c>
      <c r="M77" s="31">
        <f t="shared" si="38"/>
        <v>0</v>
      </c>
      <c r="N77" s="31">
        <f t="shared" si="38"/>
        <v>0</v>
      </c>
      <c r="O77" s="31">
        <f t="shared" si="38"/>
        <v>0</v>
      </c>
      <c r="P77" s="31">
        <f t="shared" si="38"/>
        <v>0</v>
      </c>
      <c r="Q77" s="31">
        <f t="shared" si="38"/>
        <v>0</v>
      </c>
      <c r="R77" s="31">
        <f t="shared" si="38"/>
        <v>0</v>
      </c>
      <c r="S77" s="31">
        <f t="shared" si="38"/>
        <v>0</v>
      </c>
      <c r="T77" s="31">
        <f t="shared" si="38"/>
        <v>0</v>
      </c>
      <c r="U77" s="31">
        <f t="shared" si="38"/>
        <v>0</v>
      </c>
      <c r="V77" s="31">
        <f t="shared" si="38"/>
        <v>0</v>
      </c>
      <c r="W77" s="31">
        <f t="shared" si="38"/>
        <v>0</v>
      </c>
    </row>
    <row r="78" spans="1:23" s="8" customFormat="1">
      <c r="A78" s="173">
        <f>A77+1</f>
        <v>50</v>
      </c>
      <c r="D78" s="174" t="s">
        <v>245</v>
      </c>
      <c r="E78" s="12"/>
      <c r="F78" s="195"/>
      <c r="H78" s="31">
        <f>($F11="Y")*H40</f>
        <v>0</v>
      </c>
      <c r="I78" s="31">
        <f t="shared" ref="I78:W78" si="39">($F11="Y")*I40</f>
        <v>0</v>
      </c>
      <c r="J78" s="31">
        <f t="shared" si="39"/>
        <v>0</v>
      </c>
      <c r="K78" s="31">
        <f t="shared" si="39"/>
        <v>0</v>
      </c>
      <c r="L78" s="31">
        <f t="shared" si="39"/>
        <v>0</v>
      </c>
      <c r="M78" s="31">
        <f t="shared" si="39"/>
        <v>0</v>
      </c>
      <c r="N78" s="31">
        <f t="shared" si="39"/>
        <v>0</v>
      </c>
      <c r="O78" s="31">
        <f t="shared" si="39"/>
        <v>0</v>
      </c>
      <c r="P78" s="31">
        <f t="shared" si="39"/>
        <v>0</v>
      </c>
      <c r="Q78" s="31">
        <f t="shared" si="39"/>
        <v>0</v>
      </c>
      <c r="R78" s="31">
        <f t="shared" si="39"/>
        <v>0</v>
      </c>
      <c r="S78" s="31">
        <f t="shared" si="39"/>
        <v>0</v>
      </c>
      <c r="T78" s="31">
        <f t="shared" si="39"/>
        <v>0</v>
      </c>
      <c r="U78" s="31">
        <f t="shared" si="39"/>
        <v>0</v>
      </c>
      <c r="V78" s="31">
        <f t="shared" si="39"/>
        <v>0</v>
      </c>
      <c r="W78" s="31">
        <f t="shared" si="39"/>
        <v>0</v>
      </c>
    </row>
    <row r="79" spans="1:23" s="8" customFormat="1">
      <c r="A79" s="173">
        <f>A78+1</f>
        <v>51</v>
      </c>
      <c r="D79" s="174" t="s">
        <v>246</v>
      </c>
      <c r="E79" s="12"/>
      <c r="F79" s="195"/>
      <c r="H79" s="31">
        <f>-H73</f>
        <v>0</v>
      </c>
      <c r="I79" s="31">
        <f>-I73</f>
        <v>0</v>
      </c>
      <c r="J79" s="31">
        <f>-J73</f>
        <v>0</v>
      </c>
      <c r="K79" s="31">
        <f t="shared" ref="K79:W79" si="40">-K73</f>
        <v>0</v>
      </c>
      <c r="L79" s="31">
        <f t="shared" si="40"/>
        <v>0</v>
      </c>
      <c r="M79" s="31">
        <f t="shared" si="40"/>
        <v>0</v>
      </c>
      <c r="N79" s="31">
        <f t="shared" si="40"/>
        <v>0</v>
      </c>
      <c r="O79" s="31">
        <f t="shared" si="40"/>
        <v>0</v>
      </c>
      <c r="P79" s="31">
        <f t="shared" si="40"/>
        <v>0</v>
      </c>
      <c r="Q79" s="31">
        <f t="shared" si="40"/>
        <v>0</v>
      </c>
      <c r="R79" s="31">
        <f t="shared" si="40"/>
        <v>0</v>
      </c>
      <c r="S79" s="31">
        <f t="shared" si="40"/>
        <v>0</v>
      </c>
      <c r="T79" s="31">
        <f t="shared" si="40"/>
        <v>0</v>
      </c>
      <c r="U79" s="31">
        <f t="shared" si="40"/>
        <v>0</v>
      </c>
      <c r="V79" s="31">
        <f t="shared" si="40"/>
        <v>0</v>
      </c>
      <c r="W79" s="31">
        <f t="shared" si="40"/>
        <v>0</v>
      </c>
    </row>
    <row r="80" spans="1:23" s="8" customFormat="1">
      <c r="A80" s="173">
        <f>A79+1</f>
        <v>52</v>
      </c>
      <c r="D80" s="174" t="s">
        <v>7</v>
      </c>
      <c r="E80" s="12"/>
      <c r="H80" s="175">
        <f>SUM(H76:H79)</f>
        <v>0</v>
      </c>
      <c r="I80" s="175">
        <f>SUM(I76:I79)</f>
        <v>0</v>
      </c>
      <c r="J80" s="175">
        <f>SUM(J76:J79)</f>
        <v>0</v>
      </c>
      <c r="K80" s="175">
        <f t="shared" ref="K80:W80" si="41">SUM(K76:K79)</f>
        <v>0</v>
      </c>
      <c r="L80" s="175">
        <f t="shared" si="41"/>
        <v>0</v>
      </c>
      <c r="M80" s="175">
        <f t="shared" si="41"/>
        <v>0</v>
      </c>
      <c r="N80" s="175">
        <f t="shared" si="41"/>
        <v>0</v>
      </c>
      <c r="O80" s="175">
        <f t="shared" si="41"/>
        <v>0</v>
      </c>
      <c r="P80" s="175">
        <f t="shared" si="41"/>
        <v>0</v>
      </c>
      <c r="Q80" s="175">
        <f t="shared" si="41"/>
        <v>0</v>
      </c>
      <c r="R80" s="175">
        <f t="shared" si="41"/>
        <v>0</v>
      </c>
      <c r="S80" s="175">
        <f t="shared" si="41"/>
        <v>0</v>
      </c>
      <c r="T80" s="175">
        <f t="shared" si="41"/>
        <v>0</v>
      </c>
      <c r="U80" s="175">
        <f t="shared" si="41"/>
        <v>0</v>
      </c>
      <c r="V80" s="175">
        <f t="shared" si="41"/>
        <v>0</v>
      </c>
      <c r="W80" s="175">
        <f t="shared" si="41"/>
        <v>0</v>
      </c>
    </row>
    <row r="81" spans="1:24" s="8" customFormat="1">
      <c r="A81" s="173"/>
      <c r="D81" s="174"/>
      <c r="E81" s="12"/>
      <c r="I81" s="31"/>
      <c r="J81" s="31"/>
      <c r="K81" s="31"/>
      <c r="L81" s="31"/>
      <c r="M81" s="31"/>
      <c r="N81" s="31"/>
      <c r="O81" s="31"/>
      <c r="P81" s="31"/>
      <c r="Q81" s="31"/>
      <c r="R81" s="31"/>
      <c r="S81" s="31"/>
      <c r="T81" s="31"/>
      <c r="U81" s="31"/>
      <c r="V81" s="31"/>
      <c r="W81" s="31"/>
    </row>
    <row r="82" spans="1:24" s="8" customFormat="1">
      <c r="A82" s="173"/>
      <c r="C82" s="8" t="s">
        <v>247</v>
      </c>
      <c r="D82" s="174"/>
      <c r="E82" s="12"/>
      <c r="I82" s="31"/>
      <c r="J82" s="31"/>
      <c r="K82" s="31"/>
      <c r="L82" s="31"/>
      <c r="M82" s="31"/>
      <c r="N82" s="31"/>
      <c r="O82" s="31"/>
      <c r="P82" s="31"/>
      <c r="Q82" s="31"/>
      <c r="R82" s="31"/>
      <c r="S82" s="31"/>
      <c r="T82" s="31"/>
      <c r="U82" s="31"/>
      <c r="V82" s="31"/>
      <c r="W82" s="31"/>
    </row>
    <row r="83" spans="1:24" s="8" customFormat="1">
      <c r="A83" s="173">
        <f>A80+1</f>
        <v>53</v>
      </c>
      <c r="D83" s="174" t="s">
        <v>157</v>
      </c>
      <c r="E83" s="12"/>
      <c r="I83" s="31">
        <f t="shared" ref="I83:W83" si="42">I51</f>
        <v>0</v>
      </c>
      <c r="J83" s="31">
        <f t="shared" si="42"/>
        <v>0</v>
      </c>
      <c r="K83" s="31">
        <f t="shared" si="42"/>
        <v>0</v>
      </c>
      <c r="L83" s="31">
        <f t="shared" si="42"/>
        <v>0</v>
      </c>
      <c r="M83" s="31">
        <f t="shared" si="42"/>
        <v>0</v>
      </c>
      <c r="N83" s="31">
        <f t="shared" si="42"/>
        <v>0</v>
      </c>
      <c r="O83" s="31">
        <f t="shared" si="42"/>
        <v>0</v>
      </c>
      <c r="P83" s="31">
        <f t="shared" si="42"/>
        <v>0</v>
      </c>
      <c r="Q83" s="31">
        <f t="shared" si="42"/>
        <v>0</v>
      </c>
      <c r="R83" s="31">
        <f t="shared" si="42"/>
        <v>0</v>
      </c>
      <c r="S83" s="31">
        <f t="shared" si="42"/>
        <v>0</v>
      </c>
      <c r="T83" s="31">
        <f t="shared" si="42"/>
        <v>0</v>
      </c>
      <c r="U83" s="31">
        <f t="shared" si="42"/>
        <v>0</v>
      </c>
      <c r="V83" s="31">
        <f t="shared" si="42"/>
        <v>0</v>
      </c>
      <c r="W83" s="31">
        <f t="shared" si="42"/>
        <v>0</v>
      </c>
    </row>
    <row r="84" spans="1:24" s="8" customFormat="1">
      <c r="A84" s="173">
        <f t="shared" ref="A84:A89" si="43">A83+1</f>
        <v>54</v>
      </c>
      <c r="D84" s="174" t="s">
        <v>248</v>
      </c>
      <c r="E84" s="12"/>
      <c r="I84" s="31">
        <f t="shared" ref="I84:W84" si="44">I15*I16*I80</f>
        <v>0</v>
      </c>
      <c r="J84" s="31">
        <f t="shared" si="44"/>
        <v>0</v>
      </c>
      <c r="K84" s="31">
        <f t="shared" si="44"/>
        <v>0</v>
      </c>
      <c r="L84" s="31">
        <f t="shared" si="44"/>
        <v>0</v>
      </c>
      <c r="M84" s="31">
        <f t="shared" si="44"/>
        <v>0</v>
      </c>
      <c r="N84" s="31">
        <f t="shared" si="44"/>
        <v>0</v>
      </c>
      <c r="O84" s="31">
        <f t="shared" si="44"/>
        <v>0</v>
      </c>
      <c r="P84" s="31">
        <f t="shared" si="44"/>
        <v>0</v>
      </c>
      <c r="Q84" s="31">
        <f t="shared" si="44"/>
        <v>0</v>
      </c>
      <c r="R84" s="31">
        <f t="shared" si="44"/>
        <v>0</v>
      </c>
      <c r="S84" s="31">
        <f t="shared" si="44"/>
        <v>0</v>
      </c>
      <c r="T84" s="31">
        <f t="shared" si="44"/>
        <v>0</v>
      </c>
      <c r="U84" s="31">
        <f t="shared" si="44"/>
        <v>0</v>
      </c>
      <c r="V84" s="31">
        <f t="shared" si="44"/>
        <v>0</v>
      </c>
      <c r="W84" s="31">
        <f t="shared" si="44"/>
        <v>0</v>
      </c>
    </row>
    <row r="85" spans="1:24" s="8" customFormat="1">
      <c r="A85" s="173">
        <f t="shared" si="43"/>
        <v>55</v>
      </c>
      <c r="D85" s="174" t="s">
        <v>249</v>
      </c>
      <c r="E85" s="12"/>
      <c r="I85" s="31">
        <f t="shared" ref="I85:W85" si="45">I18*I19*I80</f>
        <v>0</v>
      </c>
      <c r="J85" s="31">
        <f t="shared" si="45"/>
        <v>0</v>
      </c>
      <c r="K85" s="31">
        <f t="shared" si="45"/>
        <v>0</v>
      </c>
      <c r="L85" s="31">
        <f t="shared" si="45"/>
        <v>0</v>
      </c>
      <c r="M85" s="31">
        <f t="shared" si="45"/>
        <v>0</v>
      </c>
      <c r="N85" s="31">
        <f t="shared" si="45"/>
        <v>0</v>
      </c>
      <c r="O85" s="31">
        <f t="shared" si="45"/>
        <v>0</v>
      </c>
      <c r="P85" s="31">
        <f t="shared" si="45"/>
        <v>0</v>
      </c>
      <c r="Q85" s="31">
        <f t="shared" si="45"/>
        <v>0</v>
      </c>
      <c r="R85" s="31">
        <f t="shared" si="45"/>
        <v>0</v>
      </c>
      <c r="S85" s="31">
        <f t="shared" si="45"/>
        <v>0</v>
      </c>
      <c r="T85" s="31">
        <f t="shared" si="45"/>
        <v>0</v>
      </c>
      <c r="U85" s="31">
        <f t="shared" si="45"/>
        <v>0</v>
      </c>
      <c r="V85" s="31">
        <f t="shared" si="45"/>
        <v>0</v>
      </c>
      <c r="W85" s="31">
        <f t="shared" si="45"/>
        <v>0</v>
      </c>
    </row>
    <row r="86" spans="1:24" s="8" customFormat="1">
      <c r="A86" s="173">
        <f t="shared" si="43"/>
        <v>56</v>
      </c>
      <c r="D86" s="174" t="s">
        <v>250</v>
      </c>
      <c r="E86" s="12"/>
      <c r="I86" s="31">
        <f>IF($F24="Y",I85*I25/(1-I25),I85*I25/(1-I25)+(I51+I59)*I25)</f>
        <v>0</v>
      </c>
      <c r="J86" s="31">
        <f t="shared" ref="J86:W86" si="46">IF($F24="Y",J85*J25/(1-J25),J85*J25/(1-J25)+(J51+J59)*J25)</f>
        <v>0</v>
      </c>
      <c r="K86" s="31">
        <f t="shared" si="46"/>
        <v>0</v>
      </c>
      <c r="L86" s="31">
        <f t="shared" si="46"/>
        <v>0</v>
      </c>
      <c r="M86" s="31">
        <f t="shared" si="46"/>
        <v>0</v>
      </c>
      <c r="N86" s="31">
        <f t="shared" si="46"/>
        <v>0</v>
      </c>
      <c r="O86" s="31">
        <f t="shared" si="46"/>
        <v>0</v>
      </c>
      <c r="P86" s="31">
        <f t="shared" si="46"/>
        <v>0</v>
      </c>
      <c r="Q86" s="31">
        <f t="shared" si="46"/>
        <v>0</v>
      </c>
      <c r="R86" s="31">
        <f t="shared" si="46"/>
        <v>0</v>
      </c>
      <c r="S86" s="31">
        <f t="shared" si="46"/>
        <v>0</v>
      </c>
      <c r="T86" s="31">
        <f t="shared" si="46"/>
        <v>0</v>
      </c>
      <c r="U86" s="31">
        <f t="shared" si="46"/>
        <v>0</v>
      </c>
      <c r="V86" s="31">
        <f t="shared" si="46"/>
        <v>0</v>
      </c>
      <c r="W86" s="31">
        <f t="shared" si="46"/>
        <v>0</v>
      </c>
    </row>
    <row r="87" spans="1:24" s="8" customFormat="1">
      <c r="A87" s="173">
        <f t="shared" si="43"/>
        <v>57</v>
      </c>
      <c r="D87" s="174" t="s">
        <v>251</v>
      </c>
      <c r="E87" s="12"/>
      <c r="I87" s="31">
        <f>IF($F28="Y",(I85+I86)*I29/(1-I29),(I85+I86)*I29/(1-I29)+(I51+I65)*I29)</f>
        <v>0</v>
      </c>
      <c r="J87" s="31">
        <f t="shared" ref="J87:W87" si="47">IF($F28="Y",(J85+J86)*J29/(1-J29),(J85+J86)*J29/(1-J29)+(J51+J65)*J29)</f>
        <v>0</v>
      </c>
      <c r="K87" s="31">
        <f t="shared" si="47"/>
        <v>0</v>
      </c>
      <c r="L87" s="31">
        <f t="shared" si="47"/>
        <v>0</v>
      </c>
      <c r="M87" s="31">
        <f t="shared" si="47"/>
        <v>0</v>
      </c>
      <c r="N87" s="31">
        <f t="shared" si="47"/>
        <v>0</v>
      </c>
      <c r="O87" s="31">
        <f t="shared" si="47"/>
        <v>0</v>
      </c>
      <c r="P87" s="31">
        <f t="shared" si="47"/>
        <v>0</v>
      </c>
      <c r="Q87" s="31">
        <f t="shared" si="47"/>
        <v>0</v>
      </c>
      <c r="R87" s="31">
        <f t="shared" si="47"/>
        <v>0</v>
      </c>
      <c r="S87" s="31">
        <f t="shared" si="47"/>
        <v>0</v>
      </c>
      <c r="T87" s="31">
        <f t="shared" si="47"/>
        <v>0</v>
      </c>
      <c r="U87" s="31">
        <f t="shared" si="47"/>
        <v>0</v>
      </c>
      <c r="V87" s="31">
        <f t="shared" si="47"/>
        <v>0</v>
      </c>
      <c r="W87" s="31">
        <f t="shared" si="47"/>
        <v>0</v>
      </c>
    </row>
    <row r="88" spans="1:24" s="8" customFormat="1">
      <c r="A88" s="173">
        <f t="shared" si="43"/>
        <v>58</v>
      </c>
      <c r="D88" s="174" t="s">
        <v>121</v>
      </c>
      <c r="E88" s="12"/>
      <c r="I88" s="31">
        <f>(I80&gt;0)*(H88*(1+I32)+(H44+H45)*I31)</f>
        <v>0</v>
      </c>
      <c r="J88" s="31">
        <f>(J80&gt;0)*(I88*(1+J32)+(I44+I45)*J31)</f>
        <v>0</v>
      </c>
      <c r="K88" s="31">
        <f t="shared" ref="K88:W88" si="48">(K80&gt;0)*(J88*(1+K32)+J44*K31)</f>
        <v>0</v>
      </c>
      <c r="L88" s="31">
        <f t="shared" si="48"/>
        <v>0</v>
      </c>
      <c r="M88" s="31">
        <f t="shared" si="48"/>
        <v>0</v>
      </c>
      <c r="N88" s="31">
        <f t="shared" si="48"/>
        <v>0</v>
      </c>
      <c r="O88" s="31">
        <f t="shared" si="48"/>
        <v>0</v>
      </c>
      <c r="P88" s="31">
        <f t="shared" si="48"/>
        <v>0</v>
      </c>
      <c r="Q88" s="31">
        <f t="shared" si="48"/>
        <v>0</v>
      </c>
      <c r="R88" s="31">
        <f t="shared" si="48"/>
        <v>0</v>
      </c>
      <c r="S88" s="31">
        <f t="shared" si="48"/>
        <v>0</v>
      </c>
      <c r="T88" s="31">
        <f t="shared" si="48"/>
        <v>0</v>
      </c>
      <c r="U88" s="31">
        <f t="shared" si="48"/>
        <v>0</v>
      </c>
      <c r="V88" s="31">
        <f t="shared" si="48"/>
        <v>0</v>
      </c>
      <c r="W88" s="31">
        <f t="shared" si="48"/>
        <v>0</v>
      </c>
    </row>
    <row r="89" spans="1:24" s="8" customFormat="1">
      <c r="A89" s="173">
        <f t="shared" si="43"/>
        <v>59</v>
      </c>
      <c r="D89" s="174" t="s">
        <v>7</v>
      </c>
      <c r="E89" s="12"/>
      <c r="I89" s="175">
        <f>SUM(I83:I88)</f>
        <v>0</v>
      </c>
      <c r="J89" s="175">
        <f t="shared" ref="J89:W89" si="49">SUM(J83:J88)</f>
        <v>0</v>
      </c>
      <c r="K89" s="175">
        <f t="shared" si="49"/>
        <v>0</v>
      </c>
      <c r="L89" s="175">
        <f t="shared" si="49"/>
        <v>0</v>
      </c>
      <c r="M89" s="175">
        <f t="shared" si="49"/>
        <v>0</v>
      </c>
      <c r="N89" s="175">
        <f t="shared" si="49"/>
        <v>0</v>
      </c>
      <c r="O89" s="175">
        <f t="shared" si="49"/>
        <v>0</v>
      </c>
      <c r="P89" s="175">
        <f t="shared" si="49"/>
        <v>0</v>
      </c>
      <c r="Q89" s="175">
        <f t="shared" si="49"/>
        <v>0</v>
      </c>
      <c r="R89" s="175">
        <f t="shared" si="49"/>
        <v>0</v>
      </c>
      <c r="S89" s="175">
        <f t="shared" si="49"/>
        <v>0</v>
      </c>
      <c r="T89" s="175">
        <f t="shared" si="49"/>
        <v>0</v>
      </c>
      <c r="U89" s="175">
        <f t="shared" si="49"/>
        <v>0</v>
      </c>
      <c r="V89" s="175">
        <f t="shared" si="49"/>
        <v>0</v>
      </c>
      <c r="W89" s="175">
        <f t="shared" si="49"/>
        <v>0</v>
      </c>
      <c r="X89" s="22"/>
    </row>
    <row r="90" spans="1:24" s="8" customFormat="1">
      <c r="A90" s="4"/>
      <c r="E90" s="9"/>
      <c r="I90" s="31"/>
      <c r="J90" s="31"/>
      <c r="K90" s="31"/>
      <c r="L90" s="31"/>
      <c r="M90" s="31"/>
      <c r="N90" s="31"/>
      <c r="O90" s="31"/>
      <c r="P90" s="31"/>
      <c r="Q90" s="31"/>
      <c r="R90" s="31"/>
      <c r="S90" s="31"/>
      <c r="T90" s="31"/>
      <c r="U90" s="31"/>
      <c r="V90" s="31"/>
      <c r="W90" s="31"/>
    </row>
  </sheetData>
  <pageMargins left="0.70866141732283472" right="0.70866141732283472" top="0.74803149606299213" bottom="0.74803149606299213" header="0.31496062992125984" footer="0.31496062992125984"/>
  <pageSetup scale="70" fitToHeight="9" orientation="landscape" r:id="rId1"/>
  <headerFooter>
    <oddHeader>&amp;L&amp;"Arial,Bold"California ISO&amp;R&amp;"Arial,Bold"Page &amp;P</oddHeader>
  </headerFooter>
  <rowBreaks count="1" manualBreakCount="1">
    <brk id="5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tabColor theme="4"/>
  </sheetPr>
  <dimension ref="A1:X92"/>
  <sheetViews>
    <sheetView workbookViewId="0">
      <selection activeCell="F1" sqref="F1"/>
    </sheetView>
  </sheetViews>
  <sheetFormatPr defaultColWidth="9.140625" defaultRowHeight="12.75"/>
  <cols>
    <col min="1" max="1" width="4.85546875" style="3" customWidth="1"/>
    <col min="2" max="2" width="2.85546875" style="3" customWidth="1"/>
    <col min="3" max="3" width="2.85546875" style="1" customWidth="1"/>
    <col min="4" max="4" width="2.85546875" style="3" customWidth="1"/>
    <col min="5" max="5" width="35.85546875" style="3" customWidth="1"/>
    <col min="6" max="6" width="10.85546875" style="2" customWidth="1"/>
    <col min="7" max="7" width="2.85546875" style="3" customWidth="1"/>
    <col min="8" max="71" width="10.85546875" style="3" customWidth="1"/>
    <col min="72" max="16384" width="9.140625" style="3"/>
  </cols>
  <sheetData>
    <row r="1" spans="1:24">
      <c r="A1" s="1" t="s">
        <v>208</v>
      </c>
      <c r="B1" s="1"/>
      <c r="E1" s="15" t="s">
        <v>257</v>
      </c>
      <c r="F1" s="1" t="s">
        <v>276</v>
      </c>
    </row>
    <row r="2" spans="1:24">
      <c r="A2" s="1" t="s">
        <v>126</v>
      </c>
      <c r="B2" s="1"/>
    </row>
    <row r="3" spans="1:24" s="5" customFormat="1">
      <c r="A3" s="4"/>
      <c r="E3" s="6"/>
      <c r="F3" s="4" t="s">
        <v>127</v>
      </c>
      <c r="H3" s="5">
        <f>Existing!H3</f>
        <v>2025</v>
      </c>
      <c r="I3" s="5">
        <f>Existing!I3</f>
        <v>2026</v>
      </c>
      <c r="J3" s="5">
        <f>Existing!J3</f>
        <v>2027</v>
      </c>
      <c r="K3" s="5">
        <f>Existing!K3</f>
        <v>2028</v>
      </c>
      <c r="L3" s="5">
        <f>Existing!L3</f>
        <v>2029</v>
      </c>
      <c r="M3" s="5">
        <f>Existing!M3</f>
        <v>2030</v>
      </c>
      <c r="N3" s="5">
        <f>Existing!N3</f>
        <v>2031</v>
      </c>
      <c r="O3" s="5">
        <f>Existing!O3</f>
        <v>2032</v>
      </c>
      <c r="P3" s="5">
        <f>Existing!P3</f>
        <v>2033</v>
      </c>
      <c r="Q3" s="5">
        <f>Existing!Q3</f>
        <v>2034</v>
      </c>
      <c r="R3" s="5">
        <f>Existing!R3</f>
        <v>2035</v>
      </c>
      <c r="S3" s="5">
        <f>Existing!S3</f>
        <v>2036</v>
      </c>
      <c r="T3" s="5">
        <f>Existing!T3</f>
        <v>2037</v>
      </c>
      <c r="U3" s="5">
        <f>Existing!U3</f>
        <v>2038</v>
      </c>
      <c r="V3" s="5">
        <f>Existing!V3</f>
        <v>2039</v>
      </c>
      <c r="W3" s="5">
        <f>Existing!W3</f>
        <v>2040</v>
      </c>
    </row>
    <row r="4" spans="1:24" s="8" customFormat="1">
      <c r="A4" s="7" t="s">
        <v>128</v>
      </c>
      <c r="E4" s="9" t="s">
        <v>129</v>
      </c>
      <c r="H4" s="173">
        <v>0</v>
      </c>
      <c r="I4" s="173">
        <v>1</v>
      </c>
      <c r="J4" s="173">
        <f>I4+1</f>
        <v>2</v>
      </c>
      <c r="K4" s="173">
        <f t="shared" ref="K4:W4" si="0">J4+1</f>
        <v>3</v>
      </c>
      <c r="L4" s="173">
        <f t="shared" si="0"/>
        <v>4</v>
      </c>
      <c r="M4" s="173">
        <f t="shared" si="0"/>
        <v>5</v>
      </c>
      <c r="N4" s="173">
        <f t="shared" si="0"/>
        <v>6</v>
      </c>
      <c r="O4" s="173">
        <f t="shared" si="0"/>
        <v>7</v>
      </c>
      <c r="P4" s="173">
        <f t="shared" si="0"/>
        <v>8</v>
      </c>
      <c r="Q4" s="173">
        <f t="shared" si="0"/>
        <v>9</v>
      </c>
      <c r="R4" s="173">
        <f t="shared" si="0"/>
        <v>10</v>
      </c>
      <c r="S4" s="173">
        <f t="shared" si="0"/>
        <v>11</v>
      </c>
      <c r="T4" s="173">
        <f t="shared" si="0"/>
        <v>12</v>
      </c>
      <c r="U4" s="173">
        <f t="shared" si="0"/>
        <v>13</v>
      </c>
      <c r="V4" s="173">
        <f t="shared" si="0"/>
        <v>14</v>
      </c>
      <c r="W4" s="173">
        <f t="shared" si="0"/>
        <v>15</v>
      </c>
      <c r="X4" s="173"/>
    </row>
    <row r="5" spans="1:24" s="8" customFormat="1">
      <c r="A5" s="4"/>
      <c r="E5" s="9"/>
      <c r="F5" s="10"/>
      <c r="H5" s="173"/>
      <c r="I5" s="173"/>
      <c r="J5" s="173"/>
      <c r="K5" s="173"/>
      <c r="L5" s="173"/>
      <c r="M5" s="173"/>
      <c r="N5" s="173"/>
      <c r="O5" s="173"/>
      <c r="P5" s="173"/>
      <c r="Q5" s="173"/>
      <c r="R5" s="173"/>
      <c r="S5" s="173"/>
      <c r="T5" s="173"/>
      <c r="U5" s="173"/>
      <c r="V5" s="173"/>
      <c r="W5" s="173"/>
    </row>
    <row r="6" spans="1:24" s="8" customFormat="1">
      <c r="A6" s="4"/>
      <c r="C6" s="8" t="s">
        <v>140</v>
      </c>
      <c r="E6" s="9"/>
      <c r="F6" s="11"/>
      <c r="I6" s="173"/>
      <c r="J6" s="173"/>
      <c r="K6" s="173"/>
      <c r="L6" s="173"/>
      <c r="M6" s="173"/>
      <c r="N6" s="173"/>
      <c r="O6" s="173"/>
      <c r="P6" s="173"/>
      <c r="Q6" s="173"/>
      <c r="R6" s="173"/>
      <c r="S6" s="173"/>
      <c r="T6" s="173"/>
      <c r="U6" s="173"/>
      <c r="V6" s="173"/>
      <c r="W6" s="173"/>
    </row>
    <row r="7" spans="1:24" s="8" customFormat="1">
      <c r="A7" s="173">
        <v>1</v>
      </c>
      <c r="D7" s="174" t="s">
        <v>210</v>
      </c>
      <c r="E7" s="12"/>
      <c r="F7" s="185">
        <v>2022</v>
      </c>
      <c r="I7" s="173"/>
      <c r="J7" s="173"/>
      <c r="K7" s="173"/>
      <c r="L7" s="173"/>
      <c r="M7" s="173"/>
      <c r="N7" s="173"/>
      <c r="O7" s="173"/>
      <c r="P7" s="173"/>
      <c r="Q7" s="173"/>
      <c r="R7" s="173"/>
      <c r="S7" s="173"/>
      <c r="T7" s="173"/>
      <c r="U7" s="173"/>
      <c r="V7" s="173"/>
      <c r="W7" s="173"/>
    </row>
    <row r="8" spans="1:24" s="8" customFormat="1">
      <c r="A8" s="173">
        <f>A7+1</f>
        <v>2</v>
      </c>
      <c r="D8" s="174" t="s">
        <v>211</v>
      </c>
      <c r="E8" s="12"/>
      <c r="F8" s="11"/>
      <c r="I8" s="78">
        <v>0</v>
      </c>
      <c r="J8" s="78">
        <v>0</v>
      </c>
      <c r="K8" s="78">
        <v>0</v>
      </c>
      <c r="L8" s="78">
        <v>0</v>
      </c>
      <c r="M8" s="78">
        <v>0</v>
      </c>
      <c r="N8" s="78">
        <v>0</v>
      </c>
      <c r="O8" s="78">
        <v>0</v>
      </c>
      <c r="P8" s="78">
        <v>0</v>
      </c>
      <c r="Q8" s="78">
        <v>0</v>
      </c>
      <c r="R8" s="78">
        <v>0</v>
      </c>
      <c r="S8" s="78">
        <v>0</v>
      </c>
      <c r="T8" s="78">
        <v>0</v>
      </c>
      <c r="U8" s="78">
        <v>0</v>
      </c>
      <c r="V8" s="78">
        <v>0</v>
      </c>
      <c r="W8" s="78">
        <v>0</v>
      </c>
    </row>
    <row r="9" spans="1:24">
      <c r="A9" s="173"/>
      <c r="F9" s="16"/>
    </row>
    <row r="10" spans="1:24" s="8" customFormat="1">
      <c r="A10" s="173">
        <f>A8+1</f>
        <v>3</v>
      </c>
      <c r="D10" s="174" t="s">
        <v>212</v>
      </c>
      <c r="E10" s="12"/>
      <c r="F10" s="25" t="s">
        <v>213</v>
      </c>
      <c r="I10" s="173"/>
      <c r="J10" s="173"/>
      <c r="K10" s="173"/>
      <c r="L10" s="173"/>
      <c r="M10" s="173"/>
      <c r="N10" s="173"/>
      <c r="O10" s="173"/>
      <c r="P10" s="173"/>
      <c r="Q10" s="173"/>
      <c r="R10" s="173"/>
      <c r="S10" s="173"/>
      <c r="T10" s="173"/>
      <c r="U10" s="173"/>
      <c r="V10" s="173"/>
      <c r="W10" s="173"/>
    </row>
    <row r="11" spans="1:24" s="8" customFormat="1">
      <c r="A11" s="173">
        <f>A10+1</f>
        <v>4</v>
      </c>
      <c r="D11" s="174" t="s">
        <v>214</v>
      </c>
      <c r="E11" s="12"/>
      <c r="F11" s="25" t="s">
        <v>215</v>
      </c>
      <c r="I11" s="173"/>
      <c r="J11" s="173"/>
      <c r="K11" s="173"/>
      <c r="L11" s="173"/>
      <c r="M11" s="173"/>
      <c r="N11" s="173"/>
      <c r="O11" s="173"/>
      <c r="P11" s="173"/>
      <c r="Q11" s="173"/>
      <c r="R11" s="173"/>
      <c r="S11" s="173"/>
      <c r="T11" s="173"/>
      <c r="U11" s="173"/>
      <c r="V11" s="173"/>
      <c r="W11" s="173"/>
    </row>
    <row r="12" spans="1:24" s="8" customFormat="1">
      <c r="A12" s="173"/>
      <c r="D12" s="174"/>
      <c r="E12" s="12"/>
      <c r="F12" s="11"/>
      <c r="I12" s="31"/>
      <c r="J12" s="31"/>
      <c r="K12" s="31"/>
      <c r="L12" s="31"/>
      <c r="M12" s="31"/>
      <c r="N12" s="31"/>
      <c r="O12" s="31"/>
      <c r="P12" s="31"/>
      <c r="Q12" s="31"/>
      <c r="R12" s="31"/>
      <c r="S12" s="31"/>
      <c r="T12" s="31"/>
      <c r="U12" s="31"/>
      <c r="V12" s="31"/>
      <c r="W12" s="31"/>
    </row>
    <row r="13" spans="1:24" s="8" customFormat="1">
      <c r="A13" s="173">
        <f>A11+1</f>
        <v>5</v>
      </c>
      <c r="D13" s="174" t="s">
        <v>216</v>
      </c>
      <c r="E13" s="12"/>
      <c r="F13" s="51">
        <v>2.5000000000000001E-2</v>
      </c>
      <c r="G13" s="13"/>
      <c r="H13" s="13"/>
      <c r="I13" s="186">
        <f>$F13</f>
        <v>2.5000000000000001E-2</v>
      </c>
      <c r="J13" s="186">
        <f t="shared" ref="J13:W13" si="1">$F13</f>
        <v>2.5000000000000001E-2</v>
      </c>
      <c r="K13" s="186">
        <f t="shared" si="1"/>
        <v>2.5000000000000001E-2</v>
      </c>
      <c r="L13" s="186">
        <f t="shared" si="1"/>
        <v>2.5000000000000001E-2</v>
      </c>
      <c r="M13" s="186">
        <f t="shared" si="1"/>
        <v>2.5000000000000001E-2</v>
      </c>
      <c r="N13" s="186">
        <f t="shared" si="1"/>
        <v>2.5000000000000001E-2</v>
      </c>
      <c r="O13" s="186">
        <f t="shared" si="1"/>
        <v>2.5000000000000001E-2</v>
      </c>
      <c r="P13" s="186">
        <f t="shared" si="1"/>
        <v>2.5000000000000001E-2</v>
      </c>
      <c r="Q13" s="186">
        <f t="shared" si="1"/>
        <v>2.5000000000000001E-2</v>
      </c>
      <c r="R13" s="186">
        <f t="shared" si="1"/>
        <v>2.5000000000000001E-2</v>
      </c>
      <c r="S13" s="186">
        <f t="shared" si="1"/>
        <v>2.5000000000000001E-2</v>
      </c>
      <c r="T13" s="186">
        <f t="shared" si="1"/>
        <v>2.5000000000000001E-2</v>
      </c>
      <c r="U13" s="186">
        <f t="shared" si="1"/>
        <v>2.5000000000000001E-2</v>
      </c>
      <c r="V13" s="186">
        <f t="shared" si="1"/>
        <v>2.5000000000000001E-2</v>
      </c>
      <c r="W13" s="186">
        <f t="shared" si="1"/>
        <v>2.5000000000000001E-2</v>
      </c>
    </row>
    <row r="14" spans="1:24" s="8" customFormat="1">
      <c r="A14" s="173"/>
      <c r="D14" s="174"/>
      <c r="E14" s="12"/>
      <c r="F14" s="14"/>
      <c r="G14" s="13"/>
      <c r="H14" s="13"/>
      <c r="I14" s="187"/>
      <c r="J14" s="187"/>
      <c r="K14" s="187"/>
      <c r="L14" s="187"/>
      <c r="M14" s="187"/>
      <c r="N14" s="187"/>
      <c r="O14" s="187"/>
      <c r="P14" s="187"/>
      <c r="Q14" s="187"/>
      <c r="R14" s="187"/>
      <c r="S14" s="187"/>
      <c r="T14" s="187"/>
      <c r="U14" s="187"/>
      <c r="V14" s="187"/>
      <c r="W14" s="187"/>
    </row>
    <row r="15" spans="1:24" s="8" customFormat="1">
      <c r="A15" s="173">
        <f>A13+1</f>
        <v>6</v>
      </c>
      <c r="D15" s="174" t="s">
        <v>217</v>
      </c>
      <c r="E15" s="12"/>
      <c r="F15" s="51">
        <v>0.5</v>
      </c>
      <c r="G15" s="13"/>
      <c r="H15" s="13"/>
      <c r="I15" s="186">
        <f t="shared" ref="I15:W16" si="2">$F15</f>
        <v>0.5</v>
      </c>
      <c r="J15" s="186">
        <f t="shared" si="2"/>
        <v>0.5</v>
      </c>
      <c r="K15" s="186">
        <f t="shared" si="2"/>
        <v>0.5</v>
      </c>
      <c r="L15" s="186">
        <f t="shared" si="2"/>
        <v>0.5</v>
      </c>
      <c r="M15" s="186">
        <f t="shared" si="2"/>
        <v>0.5</v>
      </c>
      <c r="N15" s="186">
        <f t="shared" si="2"/>
        <v>0.5</v>
      </c>
      <c r="O15" s="186">
        <f t="shared" si="2"/>
        <v>0.5</v>
      </c>
      <c r="P15" s="186">
        <f t="shared" si="2"/>
        <v>0.5</v>
      </c>
      <c r="Q15" s="186">
        <f t="shared" si="2"/>
        <v>0.5</v>
      </c>
      <c r="R15" s="186">
        <f t="shared" si="2"/>
        <v>0.5</v>
      </c>
      <c r="S15" s="186">
        <f t="shared" si="2"/>
        <v>0.5</v>
      </c>
      <c r="T15" s="186">
        <f t="shared" si="2"/>
        <v>0.5</v>
      </c>
      <c r="U15" s="186">
        <f t="shared" si="2"/>
        <v>0.5</v>
      </c>
      <c r="V15" s="186">
        <f t="shared" si="2"/>
        <v>0.5</v>
      </c>
      <c r="W15" s="186">
        <f t="shared" si="2"/>
        <v>0.5</v>
      </c>
    </row>
    <row r="16" spans="1:24" s="8" customFormat="1">
      <c r="A16" s="173">
        <f>A15+1</f>
        <v>7</v>
      </c>
      <c r="D16" s="174" t="s">
        <v>218</v>
      </c>
      <c r="E16" s="12"/>
      <c r="F16" s="51">
        <v>0.06</v>
      </c>
      <c r="G16" s="13"/>
      <c r="H16" s="13"/>
      <c r="I16" s="186">
        <f t="shared" si="2"/>
        <v>0.06</v>
      </c>
      <c r="J16" s="186">
        <f t="shared" si="2"/>
        <v>0.06</v>
      </c>
      <c r="K16" s="186">
        <f t="shared" si="2"/>
        <v>0.06</v>
      </c>
      <c r="L16" s="186">
        <f t="shared" si="2"/>
        <v>0.06</v>
      </c>
      <c r="M16" s="186">
        <f t="shared" si="2"/>
        <v>0.06</v>
      </c>
      <c r="N16" s="186">
        <f t="shared" si="2"/>
        <v>0.06</v>
      </c>
      <c r="O16" s="186">
        <f t="shared" si="2"/>
        <v>0.06</v>
      </c>
      <c r="P16" s="186">
        <f t="shared" si="2"/>
        <v>0.06</v>
      </c>
      <c r="Q16" s="186">
        <f t="shared" si="2"/>
        <v>0.06</v>
      </c>
      <c r="R16" s="186">
        <f t="shared" si="2"/>
        <v>0.06</v>
      </c>
      <c r="S16" s="186">
        <f t="shared" si="2"/>
        <v>0.06</v>
      </c>
      <c r="T16" s="186">
        <f t="shared" si="2"/>
        <v>0.06</v>
      </c>
      <c r="U16" s="186">
        <f t="shared" si="2"/>
        <v>0.06</v>
      </c>
      <c r="V16" s="186">
        <f t="shared" si="2"/>
        <v>0.06</v>
      </c>
      <c r="W16" s="186">
        <f t="shared" si="2"/>
        <v>0.06</v>
      </c>
    </row>
    <row r="17" spans="1:24" s="8" customFormat="1">
      <c r="A17" s="173"/>
      <c r="D17" s="174"/>
      <c r="E17" s="12"/>
      <c r="F17" s="14"/>
      <c r="G17" s="13"/>
      <c r="H17" s="13"/>
      <c r="I17" s="187"/>
      <c r="J17" s="187"/>
      <c r="K17" s="187"/>
      <c r="L17" s="187"/>
      <c r="M17" s="187"/>
      <c r="N17" s="187"/>
      <c r="O17" s="187"/>
      <c r="P17" s="187"/>
      <c r="Q17" s="187"/>
      <c r="R17" s="187"/>
      <c r="S17" s="187"/>
      <c r="T17" s="187"/>
      <c r="U17" s="187"/>
      <c r="V17" s="187"/>
      <c r="W17" s="187"/>
    </row>
    <row r="18" spans="1:24" s="8" customFormat="1">
      <c r="A18" s="173">
        <f>A16+1</f>
        <v>8</v>
      </c>
      <c r="D18" s="174" t="s">
        <v>219</v>
      </c>
      <c r="E18" s="12"/>
      <c r="F18" s="189"/>
      <c r="G18" s="13"/>
      <c r="H18" s="13"/>
      <c r="I18" s="188">
        <f t="shared" ref="I18:W18" si="3">1-I15</f>
        <v>0.5</v>
      </c>
      <c r="J18" s="188">
        <f t="shared" si="3"/>
        <v>0.5</v>
      </c>
      <c r="K18" s="188">
        <f t="shared" si="3"/>
        <v>0.5</v>
      </c>
      <c r="L18" s="188">
        <f t="shared" si="3"/>
        <v>0.5</v>
      </c>
      <c r="M18" s="188">
        <f t="shared" si="3"/>
        <v>0.5</v>
      </c>
      <c r="N18" s="188">
        <f t="shared" si="3"/>
        <v>0.5</v>
      </c>
      <c r="O18" s="188">
        <f t="shared" si="3"/>
        <v>0.5</v>
      </c>
      <c r="P18" s="188">
        <f t="shared" si="3"/>
        <v>0.5</v>
      </c>
      <c r="Q18" s="188">
        <f t="shared" si="3"/>
        <v>0.5</v>
      </c>
      <c r="R18" s="188">
        <f t="shared" si="3"/>
        <v>0.5</v>
      </c>
      <c r="S18" s="188">
        <f t="shared" si="3"/>
        <v>0.5</v>
      </c>
      <c r="T18" s="188">
        <f t="shared" si="3"/>
        <v>0.5</v>
      </c>
      <c r="U18" s="188">
        <f t="shared" si="3"/>
        <v>0.5</v>
      </c>
      <c r="V18" s="188">
        <f t="shared" si="3"/>
        <v>0.5</v>
      </c>
      <c r="W18" s="188">
        <f t="shared" si="3"/>
        <v>0.5</v>
      </c>
    </row>
    <row r="19" spans="1:24" s="8" customFormat="1">
      <c r="A19" s="173">
        <f>A18+1</f>
        <v>9</v>
      </c>
      <c r="D19" s="174" t="s">
        <v>220</v>
      </c>
      <c r="E19" s="12"/>
      <c r="F19" s="51">
        <v>0.11</v>
      </c>
      <c r="G19" s="13"/>
      <c r="H19" s="13"/>
      <c r="I19" s="186">
        <f t="shared" ref="I19:W19" si="4">$F19</f>
        <v>0.11</v>
      </c>
      <c r="J19" s="186">
        <f t="shared" si="4"/>
        <v>0.11</v>
      </c>
      <c r="K19" s="186">
        <f t="shared" si="4"/>
        <v>0.11</v>
      </c>
      <c r="L19" s="186">
        <f t="shared" si="4"/>
        <v>0.11</v>
      </c>
      <c r="M19" s="186">
        <f t="shared" si="4"/>
        <v>0.11</v>
      </c>
      <c r="N19" s="186">
        <f t="shared" si="4"/>
        <v>0.11</v>
      </c>
      <c r="O19" s="186">
        <f t="shared" si="4"/>
        <v>0.11</v>
      </c>
      <c r="P19" s="186">
        <f t="shared" si="4"/>
        <v>0.11</v>
      </c>
      <c r="Q19" s="186">
        <f t="shared" si="4"/>
        <v>0.11</v>
      </c>
      <c r="R19" s="186">
        <f t="shared" si="4"/>
        <v>0.11</v>
      </c>
      <c r="S19" s="186">
        <f t="shared" si="4"/>
        <v>0.11</v>
      </c>
      <c r="T19" s="186">
        <f t="shared" si="4"/>
        <v>0.11</v>
      </c>
      <c r="U19" s="186">
        <f t="shared" si="4"/>
        <v>0.11</v>
      </c>
      <c r="V19" s="186">
        <f t="shared" si="4"/>
        <v>0.11</v>
      </c>
      <c r="W19" s="186">
        <f t="shared" si="4"/>
        <v>0.11</v>
      </c>
    </row>
    <row r="20" spans="1:24" s="8" customFormat="1">
      <c r="A20" s="173"/>
      <c r="D20" s="174"/>
      <c r="E20" s="12"/>
      <c r="F20" s="189"/>
      <c r="G20" s="13"/>
      <c r="H20" s="13"/>
      <c r="I20" s="13"/>
      <c r="J20" s="13"/>
      <c r="K20" s="13"/>
      <c r="L20" s="13"/>
      <c r="M20" s="13"/>
      <c r="N20" s="13"/>
      <c r="O20" s="13"/>
      <c r="P20" s="13"/>
      <c r="Q20" s="13"/>
      <c r="R20" s="13"/>
      <c r="S20" s="13"/>
      <c r="T20" s="13"/>
      <c r="U20" s="13"/>
      <c r="V20" s="13"/>
      <c r="W20" s="13"/>
    </row>
    <row r="21" spans="1:24" s="8" customFormat="1">
      <c r="A21" s="173">
        <f>A19+1</f>
        <v>10</v>
      </c>
      <c r="D21" s="174" t="s">
        <v>221</v>
      </c>
      <c r="E21" s="12"/>
      <c r="F21" s="189"/>
      <c r="G21" s="13"/>
      <c r="H21" s="13"/>
      <c r="I21" s="188">
        <f>I15*I16+I18*I19</f>
        <v>8.4999999999999992E-2</v>
      </c>
      <c r="J21" s="188">
        <f t="shared" ref="J21:W21" si="5">J15*J16+J18*J19</f>
        <v>8.4999999999999992E-2</v>
      </c>
      <c r="K21" s="188">
        <f t="shared" si="5"/>
        <v>8.4999999999999992E-2</v>
      </c>
      <c r="L21" s="188">
        <f t="shared" si="5"/>
        <v>8.4999999999999992E-2</v>
      </c>
      <c r="M21" s="188">
        <f t="shared" si="5"/>
        <v>8.4999999999999992E-2</v>
      </c>
      <c r="N21" s="188">
        <f t="shared" si="5"/>
        <v>8.4999999999999992E-2</v>
      </c>
      <c r="O21" s="188">
        <f t="shared" si="5"/>
        <v>8.4999999999999992E-2</v>
      </c>
      <c r="P21" s="188">
        <f t="shared" si="5"/>
        <v>8.4999999999999992E-2</v>
      </c>
      <c r="Q21" s="188">
        <f t="shared" si="5"/>
        <v>8.4999999999999992E-2</v>
      </c>
      <c r="R21" s="188">
        <f t="shared" si="5"/>
        <v>8.4999999999999992E-2</v>
      </c>
      <c r="S21" s="188">
        <f t="shared" si="5"/>
        <v>8.4999999999999992E-2</v>
      </c>
      <c r="T21" s="188">
        <f t="shared" si="5"/>
        <v>8.4999999999999992E-2</v>
      </c>
      <c r="U21" s="188">
        <f t="shared" si="5"/>
        <v>8.4999999999999992E-2</v>
      </c>
      <c r="V21" s="188">
        <f t="shared" si="5"/>
        <v>8.4999999999999992E-2</v>
      </c>
      <c r="W21" s="188">
        <f t="shared" si="5"/>
        <v>8.4999999999999992E-2</v>
      </c>
    </row>
    <row r="22" spans="1:24" s="8" customFormat="1">
      <c r="A22" s="173"/>
      <c r="D22" s="174"/>
      <c r="E22" s="12"/>
      <c r="F22" s="189"/>
      <c r="G22" s="13"/>
      <c r="H22" s="13"/>
      <c r="I22" s="187"/>
      <c r="J22" s="187"/>
      <c r="K22" s="187"/>
      <c r="L22" s="187"/>
      <c r="M22" s="187"/>
      <c r="N22" s="187"/>
      <c r="O22" s="187"/>
      <c r="P22" s="187"/>
      <c r="Q22" s="187"/>
      <c r="R22" s="187"/>
      <c r="S22" s="187"/>
      <c r="T22" s="187"/>
      <c r="U22" s="187"/>
      <c r="V22" s="187"/>
      <c r="W22" s="187"/>
    </row>
    <row r="23" spans="1:24" s="8" customFormat="1">
      <c r="A23" s="173">
        <f>A21+1</f>
        <v>11</v>
      </c>
      <c r="D23" s="174" t="s">
        <v>222</v>
      </c>
      <c r="E23" s="12"/>
      <c r="F23" s="189"/>
      <c r="G23" s="13"/>
      <c r="H23" s="13"/>
      <c r="I23" s="190">
        <v>0.05</v>
      </c>
      <c r="J23" s="190">
        <f>MAX(0.1*(1-SUM($I23:I23)),(1-SUM($I23:I23))/(16.5-J4))</f>
        <v>9.5000000000000001E-2</v>
      </c>
      <c r="K23" s="190">
        <f>MAX(0.1*(1-SUM($I23:J23)),(1-SUM($I23:J23))/(16.5-K4))</f>
        <v>8.5500000000000007E-2</v>
      </c>
      <c r="L23" s="190">
        <f>MAX(0.1*(1-SUM($I23:K23)),(1-SUM($I23:K23))/(16.5-L4))</f>
        <v>7.6950000000000005E-2</v>
      </c>
      <c r="M23" s="190">
        <f>MAX(0.1*(1-SUM($I23:L23)),(1-SUM($I23:L23))/(16.5-M4))</f>
        <v>6.9254999999999997E-2</v>
      </c>
      <c r="N23" s="190">
        <f>MAX(0.1*(1-SUM($I23:M23)),(1-SUM($I23:M23))/(16.5-N4))</f>
        <v>6.2329499999999996E-2</v>
      </c>
      <c r="O23" s="190">
        <f>MAX(0.1*(1-SUM($I23:N23)),(1-SUM($I23:N23))/(16.5-O4))</f>
        <v>5.9048999999999997E-2</v>
      </c>
      <c r="P23" s="190">
        <f>MAX(0.1*(1-SUM($I23:O23)),(1-SUM($I23:O23))/(16.5-P4))</f>
        <v>5.9048999999999983E-2</v>
      </c>
      <c r="Q23" s="190">
        <f>MAX(0.1*(1-SUM($I23:P23)),(1-SUM($I23:P23))/(16.5-Q4))</f>
        <v>5.9048999999999997E-2</v>
      </c>
      <c r="R23" s="190">
        <f>MAX(0.1*(1-SUM($I23:Q23)),(1-SUM($I23:Q23))/(16.5-R4))</f>
        <v>5.904899999999999E-2</v>
      </c>
      <c r="S23" s="190">
        <f>MAX(0.1*(1-SUM($I23:R23)),(1-SUM($I23:R23))/(16.5-S4))</f>
        <v>5.904899999999999E-2</v>
      </c>
      <c r="T23" s="190">
        <f>MAX(0.1*(1-SUM($I23:S23)),(1-SUM($I23:S23))/(16.5-T4))</f>
        <v>5.9048999999999983E-2</v>
      </c>
      <c r="U23" s="190">
        <f>MAX(0.1*(1-SUM($I23:T23)),(1-SUM($I23:T23))/(16.5-U4))</f>
        <v>5.904899999999997E-2</v>
      </c>
      <c r="V23" s="190">
        <f>MAX(0.1*(1-SUM($I23:U23)),(1-SUM($I23:U23))/(16.5-V4))</f>
        <v>5.9048999999999949E-2</v>
      </c>
      <c r="W23" s="190">
        <f>MAX(0.1*(1-SUM($I23:V23)),(1-SUM($I23:V23))/(16.5-W4))</f>
        <v>5.9048999999999983E-2</v>
      </c>
      <c r="X23" s="190">
        <f>MAX(0.1*(1-SUM($I23:W23)),(1-SUM($I23:W23))/0.5)/2</f>
        <v>2.9524499999999954E-2</v>
      </c>
    </row>
    <row r="24" spans="1:24" s="8" customFormat="1">
      <c r="A24" s="173">
        <f>A23+1</f>
        <v>12</v>
      </c>
      <c r="D24" s="174" t="s">
        <v>223</v>
      </c>
      <c r="E24" s="12"/>
      <c r="F24" s="25" t="s">
        <v>215</v>
      </c>
      <c r="I24" s="173"/>
      <c r="J24" s="173"/>
      <c r="K24" s="173"/>
      <c r="L24" s="173"/>
      <c r="M24" s="173"/>
      <c r="N24" s="173"/>
      <c r="O24" s="173"/>
      <c r="P24" s="173"/>
      <c r="Q24" s="173"/>
      <c r="R24" s="173"/>
      <c r="S24" s="173"/>
      <c r="T24" s="173"/>
      <c r="U24" s="173"/>
      <c r="V24" s="173"/>
      <c r="W24" s="173"/>
    </row>
    <row r="25" spans="1:24" s="8" customFormat="1">
      <c r="A25" s="173">
        <f>A24+1</f>
        <v>13</v>
      </c>
      <c r="D25" s="174" t="s">
        <v>224</v>
      </c>
      <c r="E25" s="12"/>
      <c r="F25" s="63">
        <v>0.21</v>
      </c>
      <c r="G25" s="13"/>
      <c r="H25" s="13"/>
      <c r="I25" s="191">
        <f t="shared" ref="I25:W25" si="6">$F25</f>
        <v>0.21</v>
      </c>
      <c r="J25" s="191">
        <f t="shared" si="6"/>
        <v>0.21</v>
      </c>
      <c r="K25" s="191">
        <f t="shared" si="6"/>
        <v>0.21</v>
      </c>
      <c r="L25" s="191">
        <f t="shared" si="6"/>
        <v>0.21</v>
      </c>
      <c r="M25" s="191">
        <f t="shared" si="6"/>
        <v>0.21</v>
      </c>
      <c r="N25" s="191">
        <f t="shared" si="6"/>
        <v>0.21</v>
      </c>
      <c r="O25" s="191">
        <f t="shared" si="6"/>
        <v>0.21</v>
      </c>
      <c r="P25" s="191">
        <f t="shared" si="6"/>
        <v>0.21</v>
      </c>
      <c r="Q25" s="191">
        <f t="shared" si="6"/>
        <v>0.21</v>
      </c>
      <c r="R25" s="191">
        <f t="shared" si="6"/>
        <v>0.21</v>
      </c>
      <c r="S25" s="191">
        <f t="shared" si="6"/>
        <v>0.21</v>
      </c>
      <c r="T25" s="191">
        <f t="shared" si="6"/>
        <v>0.21</v>
      </c>
      <c r="U25" s="191">
        <f t="shared" si="6"/>
        <v>0.21</v>
      </c>
      <c r="V25" s="191">
        <f t="shared" si="6"/>
        <v>0.21</v>
      </c>
      <c r="W25" s="191">
        <f t="shared" si="6"/>
        <v>0.21</v>
      </c>
    </row>
    <row r="26" spans="1:24" s="8" customFormat="1">
      <c r="A26" s="173"/>
      <c r="D26" s="174"/>
      <c r="E26" s="12"/>
      <c r="F26" s="192"/>
      <c r="G26" s="13"/>
      <c r="H26" s="13"/>
      <c r="I26" s="188"/>
      <c r="J26" s="188"/>
      <c r="K26" s="188"/>
      <c r="L26" s="188"/>
      <c r="M26" s="188"/>
      <c r="N26" s="188"/>
      <c r="O26" s="188"/>
      <c r="P26" s="188"/>
      <c r="Q26" s="188"/>
      <c r="R26" s="188"/>
      <c r="S26" s="188"/>
      <c r="T26" s="188"/>
      <c r="U26" s="188"/>
      <c r="V26" s="188"/>
      <c r="W26" s="188"/>
    </row>
    <row r="27" spans="1:24" s="8" customFormat="1">
      <c r="A27" s="173">
        <f>A25+1</f>
        <v>14</v>
      </c>
      <c r="D27" s="174" t="s">
        <v>225</v>
      </c>
      <c r="E27" s="12"/>
      <c r="F27" s="193">
        <v>2</v>
      </c>
      <c r="G27" s="13"/>
      <c r="H27" s="13"/>
      <c r="I27" s="188"/>
      <c r="J27" s="188"/>
      <c r="K27" s="188"/>
      <c r="L27" s="188"/>
      <c r="M27" s="188"/>
      <c r="N27" s="188"/>
      <c r="O27" s="188"/>
      <c r="P27" s="188"/>
      <c r="Q27" s="188"/>
      <c r="R27" s="188"/>
      <c r="S27" s="188"/>
      <c r="T27" s="188"/>
      <c r="U27" s="188"/>
      <c r="V27" s="188"/>
      <c r="W27" s="188"/>
    </row>
    <row r="28" spans="1:24" s="8" customFormat="1">
      <c r="A28" s="173">
        <f>A27+1</f>
        <v>15</v>
      </c>
      <c r="D28" s="174" t="s">
        <v>226</v>
      </c>
      <c r="E28" s="12"/>
      <c r="F28" s="51" t="s">
        <v>215</v>
      </c>
      <c r="G28" s="13"/>
      <c r="H28" s="13"/>
      <c r="I28" s="188"/>
      <c r="J28" s="188"/>
      <c r="K28" s="188"/>
      <c r="L28" s="188"/>
      <c r="M28" s="188"/>
      <c r="N28" s="188"/>
      <c r="O28" s="188"/>
      <c r="P28" s="188"/>
      <c r="Q28" s="188"/>
      <c r="R28" s="188"/>
      <c r="S28" s="188"/>
      <c r="T28" s="188"/>
      <c r="U28" s="188"/>
      <c r="V28" s="188"/>
      <c r="W28" s="188"/>
    </row>
    <row r="29" spans="1:24" s="8" customFormat="1">
      <c r="A29" s="173">
        <f>A28+1</f>
        <v>16</v>
      </c>
      <c r="D29" s="174" t="s">
        <v>227</v>
      </c>
      <c r="E29" s="12"/>
      <c r="F29" s="63">
        <v>8.8400000000000006E-2</v>
      </c>
      <c r="G29" s="13"/>
      <c r="H29" s="13"/>
      <c r="I29" s="191">
        <f t="shared" ref="I29:W29" si="7">$F29</f>
        <v>8.8400000000000006E-2</v>
      </c>
      <c r="J29" s="191">
        <f t="shared" si="7"/>
        <v>8.8400000000000006E-2</v>
      </c>
      <c r="K29" s="191">
        <f t="shared" si="7"/>
        <v>8.8400000000000006E-2</v>
      </c>
      <c r="L29" s="191">
        <f t="shared" si="7"/>
        <v>8.8400000000000006E-2</v>
      </c>
      <c r="M29" s="191">
        <f t="shared" si="7"/>
        <v>8.8400000000000006E-2</v>
      </c>
      <c r="N29" s="191">
        <f t="shared" si="7"/>
        <v>8.8400000000000006E-2</v>
      </c>
      <c r="O29" s="191">
        <f t="shared" si="7"/>
        <v>8.8400000000000006E-2</v>
      </c>
      <c r="P29" s="191">
        <f t="shared" si="7"/>
        <v>8.8400000000000006E-2</v>
      </c>
      <c r="Q29" s="191">
        <f t="shared" si="7"/>
        <v>8.8400000000000006E-2</v>
      </c>
      <c r="R29" s="191">
        <f t="shared" si="7"/>
        <v>8.8400000000000006E-2</v>
      </c>
      <c r="S29" s="191">
        <f t="shared" si="7"/>
        <v>8.8400000000000006E-2</v>
      </c>
      <c r="T29" s="191">
        <f t="shared" si="7"/>
        <v>8.8400000000000006E-2</v>
      </c>
      <c r="U29" s="191">
        <f t="shared" si="7"/>
        <v>8.8400000000000006E-2</v>
      </c>
      <c r="V29" s="191">
        <f t="shared" si="7"/>
        <v>8.8400000000000006E-2</v>
      </c>
      <c r="W29" s="191">
        <f t="shared" si="7"/>
        <v>8.8400000000000006E-2</v>
      </c>
    </row>
    <row r="30" spans="1:24" s="8" customFormat="1">
      <c r="A30" s="173"/>
      <c r="D30" s="174"/>
      <c r="E30" s="12"/>
      <c r="F30" s="14"/>
      <c r="G30" s="13"/>
      <c r="H30" s="13"/>
      <c r="I30" s="187"/>
      <c r="J30" s="187"/>
      <c r="K30" s="187"/>
      <c r="L30" s="187"/>
      <c r="M30" s="187"/>
      <c r="N30" s="187"/>
      <c r="O30" s="187"/>
      <c r="P30" s="187"/>
      <c r="Q30" s="187"/>
      <c r="R30" s="187"/>
      <c r="S30" s="187"/>
      <c r="T30" s="187"/>
      <c r="U30" s="187"/>
      <c r="V30" s="187"/>
      <c r="W30" s="187"/>
    </row>
    <row r="31" spans="1:24" s="8" customFormat="1">
      <c r="A31" s="173">
        <f>A29+1</f>
        <v>17</v>
      </c>
      <c r="D31" s="174" t="s">
        <v>228</v>
      </c>
      <c r="E31" s="12"/>
      <c r="F31" s="51">
        <v>0.02</v>
      </c>
      <c r="G31" s="13"/>
      <c r="H31" s="13"/>
      <c r="I31" s="186">
        <f t="shared" ref="I31:W32" si="8">$F31</f>
        <v>0.02</v>
      </c>
      <c r="J31" s="186">
        <f t="shared" si="8"/>
        <v>0.02</v>
      </c>
      <c r="K31" s="186">
        <f t="shared" si="8"/>
        <v>0.02</v>
      </c>
      <c r="L31" s="186">
        <f t="shared" si="8"/>
        <v>0.02</v>
      </c>
      <c r="M31" s="186">
        <f t="shared" si="8"/>
        <v>0.02</v>
      </c>
      <c r="N31" s="186">
        <f t="shared" si="8"/>
        <v>0.02</v>
      </c>
      <c r="O31" s="186">
        <f t="shared" si="8"/>
        <v>0.02</v>
      </c>
      <c r="P31" s="186">
        <f t="shared" si="8"/>
        <v>0.02</v>
      </c>
      <c r="Q31" s="186">
        <f t="shared" si="8"/>
        <v>0.02</v>
      </c>
      <c r="R31" s="186">
        <f t="shared" si="8"/>
        <v>0.02</v>
      </c>
      <c r="S31" s="186">
        <f t="shared" si="8"/>
        <v>0.02</v>
      </c>
      <c r="T31" s="186">
        <f t="shared" si="8"/>
        <v>0.02</v>
      </c>
      <c r="U31" s="186">
        <f t="shared" si="8"/>
        <v>0.02</v>
      </c>
      <c r="V31" s="186">
        <f t="shared" si="8"/>
        <v>0.02</v>
      </c>
      <c r="W31" s="186">
        <f t="shared" si="8"/>
        <v>0.02</v>
      </c>
    </row>
    <row r="32" spans="1:24" s="8" customFormat="1">
      <c r="A32" s="173">
        <f>A31+1</f>
        <v>18</v>
      </c>
      <c r="D32" s="174" t="s">
        <v>142</v>
      </c>
      <c r="E32" s="12"/>
      <c r="F32" s="51">
        <v>0.02</v>
      </c>
      <c r="G32" s="13"/>
      <c r="H32" s="13"/>
      <c r="I32" s="186">
        <f t="shared" si="8"/>
        <v>0.02</v>
      </c>
      <c r="J32" s="186">
        <f t="shared" si="8"/>
        <v>0.02</v>
      </c>
      <c r="K32" s="186">
        <f t="shared" si="8"/>
        <v>0.02</v>
      </c>
      <c r="L32" s="186">
        <f t="shared" si="8"/>
        <v>0.02</v>
      </c>
      <c r="M32" s="186">
        <f t="shared" si="8"/>
        <v>0.02</v>
      </c>
      <c r="N32" s="186">
        <f t="shared" si="8"/>
        <v>0.02</v>
      </c>
      <c r="O32" s="186">
        <f t="shared" si="8"/>
        <v>0.02</v>
      </c>
      <c r="P32" s="186">
        <f t="shared" si="8"/>
        <v>0.02</v>
      </c>
      <c r="Q32" s="186">
        <f t="shared" si="8"/>
        <v>0.02</v>
      </c>
      <c r="R32" s="186">
        <f t="shared" si="8"/>
        <v>0.02</v>
      </c>
      <c r="S32" s="186">
        <f t="shared" si="8"/>
        <v>0.02</v>
      </c>
      <c r="T32" s="186">
        <f t="shared" si="8"/>
        <v>0.02</v>
      </c>
      <c r="U32" s="186">
        <f t="shared" si="8"/>
        <v>0.02</v>
      </c>
      <c r="V32" s="186">
        <f t="shared" si="8"/>
        <v>0.02</v>
      </c>
      <c r="W32" s="186">
        <f t="shared" si="8"/>
        <v>0.02</v>
      </c>
    </row>
    <row r="33" spans="1:23" s="8" customFormat="1">
      <c r="A33" s="173"/>
      <c r="E33" s="9"/>
      <c r="F33" s="13"/>
      <c r="G33" s="13"/>
      <c r="H33" s="13"/>
      <c r="I33" s="187"/>
      <c r="J33" s="187"/>
      <c r="K33" s="187"/>
      <c r="L33" s="187"/>
      <c r="M33" s="187"/>
      <c r="N33" s="187"/>
      <c r="O33" s="187"/>
      <c r="P33" s="187"/>
      <c r="Q33" s="187"/>
      <c r="R33" s="187"/>
      <c r="S33" s="187"/>
      <c r="T33" s="187"/>
      <c r="U33" s="187"/>
      <c r="V33" s="187"/>
      <c r="W33" s="187"/>
    </row>
    <row r="34" spans="1:23" s="8" customFormat="1">
      <c r="A34" s="173"/>
      <c r="C34" s="8" t="s">
        <v>229</v>
      </c>
      <c r="E34" s="9"/>
      <c r="I34" s="31"/>
      <c r="J34" s="31"/>
      <c r="K34" s="31"/>
      <c r="L34" s="31"/>
      <c r="M34" s="31"/>
      <c r="N34" s="31"/>
      <c r="O34" s="31"/>
      <c r="P34" s="31"/>
      <c r="Q34" s="31"/>
      <c r="R34" s="31"/>
      <c r="S34" s="31"/>
      <c r="T34" s="31"/>
      <c r="U34" s="31"/>
      <c r="V34" s="31"/>
      <c r="W34" s="31"/>
    </row>
    <row r="35" spans="1:23" s="8" customFormat="1">
      <c r="A35" s="173">
        <f>A32+1</f>
        <v>19</v>
      </c>
      <c r="C35" s="8" t="s">
        <v>22</v>
      </c>
      <c r="D35" s="174" t="s">
        <v>230</v>
      </c>
      <c r="E35" s="12"/>
      <c r="I35" s="31">
        <v>0</v>
      </c>
      <c r="J35" s="31">
        <f>I39</f>
        <v>0</v>
      </c>
      <c r="K35" s="31">
        <f t="shared" ref="K35:W35" si="9">J39</f>
        <v>0</v>
      </c>
      <c r="L35" s="31">
        <f t="shared" si="9"/>
        <v>0</v>
      </c>
      <c r="M35" s="31">
        <f t="shared" si="9"/>
        <v>0</v>
      </c>
      <c r="N35" s="31">
        <f t="shared" si="9"/>
        <v>0</v>
      </c>
      <c r="O35" s="31">
        <f t="shared" si="9"/>
        <v>0</v>
      </c>
      <c r="P35" s="31">
        <f t="shared" si="9"/>
        <v>0</v>
      </c>
      <c r="Q35" s="31">
        <f t="shared" si="9"/>
        <v>0</v>
      </c>
      <c r="R35" s="31">
        <f t="shared" si="9"/>
        <v>0</v>
      </c>
      <c r="S35" s="31">
        <f t="shared" si="9"/>
        <v>0</v>
      </c>
      <c r="T35" s="31">
        <f t="shared" si="9"/>
        <v>0</v>
      </c>
      <c r="U35" s="31">
        <f t="shared" si="9"/>
        <v>0</v>
      </c>
      <c r="V35" s="31">
        <f t="shared" si="9"/>
        <v>0</v>
      </c>
      <c r="W35" s="31">
        <f t="shared" si="9"/>
        <v>0</v>
      </c>
    </row>
    <row r="36" spans="1:23" s="8" customFormat="1">
      <c r="A36" s="173">
        <f>A35+1</f>
        <v>20</v>
      </c>
      <c r="D36" s="174" t="s">
        <v>231</v>
      </c>
      <c r="E36" s="12"/>
      <c r="I36" s="31">
        <f t="shared" ref="I36:W36" si="10">I8</f>
        <v>0</v>
      </c>
      <c r="J36" s="31">
        <f t="shared" si="10"/>
        <v>0</v>
      </c>
      <c r="K36" s="31">
        <f t="shared" si="10"/>
        <v>0</v>
      </c>
      <c r="L36" s="31">
        <f t="shared" si="10"/>
        <v>0</v>
      </c>
      <c r="M36" s="31">
        <f t="shared" si="10"/>
        <v>0</v>
      </c>
      <c r="N36" s="31">
        <f t="shared" si="10"/>
        <v>0</v>
      </c>
      <c r="O36" s="31">
        <f t="shared" si="10"/>
        <v>0</v>
      </c>
      <c r="P36" s="31">
        <f t="shared" si="10"/>
        <v>0</v>
      </c>
      <c r="Q36" s="31">
        <f t="shared" si="10"/>
        <v>0</v>
      </c>
      <c r="R36" s="31">
        <f t="shared" si="10"/>
        <v>0</v>
      </c>
      <c r="S36" s="31">
        <f t="shared" si="10"/>
        <v>0</v>
      </c>
      <c r="T36" s="31">
        <f t="shared" si="10"/>
        <v>0</v>
      </c>
      <c r="U36" s="31">
        <f t="shared" si="10"/>
        <v>0</v>
      </c>
      <c r="V36" s="31">
        <f t="shared" si="10"/>
        <v>0</v>
      </c>
      <c r="W36" s="31">
        <f t="shared" si="10"/>
        <v>0</v>
      </c>
    </row>
    <row r="37" spans="1:23" s="8" customFormat="1">
      <c r="A37" s="173">
        <f>A36+1</f>
        <v>21</v>
      </c>
      <c r="D37" s="174" t="str">
        <f>IF(F11="Y","N/A (CWIP in Rate Base)", IF(F10="IDC","Interest During Construction","AFUDC"))</f>
        <v>N/A (CWIP in Rate Base)</v>
      </c>
      <c r="E37" s="12"/>
      <c r="I37" s="31">
        <f>($F11="N")*((I3&lt;$F7)*(I16*($F10="IDC")+I21*($F10="AFUDC"))*(I35+0.5*I36)+(I3&gt;=$F7)*0.5*I35*(I16*($F10="IDC")+I21*($F10="AFUDC"))/(1+0.5*(I16*($F10="IDC")+I21*($F10="AFUDC"))))</f>
        <v>0</v>
      </c>
      <c r="J37" s="31">
        <f>($F11="N")*((J3&lt;$F7)*(J16*($F10="IDC")+J21*($F10="AFUDC"))*(J35+0.5*J36)+(J3&gt;=$F7)*0.5*J35*(J16*($F10="IDC")+J21*($F10="AFUDC"))/(1+0.5*(J16*($F10="IDC")+J21*($F10="AFUDC"))))</f>
        <v>0</v>
      </c>
      <c r="K37" s="31">
        <f t="shared" ref="K37:W37" si="11">($F11="N")*((K3&lt;$F7)*(K16*($F10="IDC")+K21*($F10="AFUDC"))*(K35+0.5*K36)+(K3&gt;=$F7)*0.5*K35*(K16*($F10="IDC")+K21*($F10="AFUDC"))/(1+0.5*(K16*($F10="IDC")+K21*($F10="AFUDC"))))</f>
        <v>0</v>
      </c>
      <c r="L37" s="31">
        <f t="shared" si="11"/>
        <v>0</v>
      </c>
      <c r="M37" s="31">
        <f t="shared" si="11"/>
        <v>0</v>
      </c>
      <c r="N37" s="31">
        <f t="shared" si="11"/>
        <v>0</v>
      </c>
      <c r="O37" s="31">
        <f t="shared" si="11"/>
        <v>0</v>
      </c>
      <c r="P37" s="31">
        <f t="shared" si="11"/>
        <v>0</v>
      </c>
      <c r="Q37" s="31">
        <f t="shared" si="11"/>
        <v>0</v>
      </c>
      <c r="R37" s="31">
        <f t="shared" si="11"/>
        <v>0</v>
      </c>
      <c r="S37" s="31">
        <f t="shared" si="11"/>
        <v>0</v>
      </c>
      <c r="T37" s="31">
        <f t="shared" si="11"/>
        <v>0</v>
      </c>
      <c r="U37" s="31">
        <f t="shared" si="11"/>
        <v>0</v>
      </c>
      <c r="V37" s="31">
        <f t="shared" si="11"/>
        <v>0</v>
      </c>
      <c r="W37" s="31">
        <f t="shared" si="11"/>
        <v>0</v>
      </c>
    </row>
    <row r="38" spans="1:23" s="8" customFormat="1">
      <c r="A38" s="173">
        <f>A37+1</f>
        <v>22</v>
      </c>
      <c r="D38" s="174" t="s">
        <v>232</v>
      </c>
      <c r="E38" s="12"/>
      <c r="I38" s="31">
        <f t="shared" ref="I38:W38" si="12">IF(I3&gt;=$F7,-SUM(I35:I37),0)</f>
        <v>0</v>
      </c>
      <c r="J38" s="31">
        <f t="shared" si="12"/>
        <v>0</v>
      </c>
      <c r="K38" s="31">
        <f>IF(K3&gt;=$F7,-SUM(K35:K37),0)</f>
        <v>0</v>
      </c>
      <c r="L38" s="31">
        <f t="shared" si="12"/>
        <v>0</v>
      </c>
      <c r="M38" s="31">
        <f t="shared" si="12"/>
        <v>0</v>
      </c>
      <c r="N38" s="31">
        <f t="shared" si="12"/>
        <v>0</v>
      </c>
      <c r="O38" s="31">
        <f t="shared" si="12"/>
        <v>0</v>
      </c>
      <c r="P38" s="31">
        <f t="shared" si="12"/>
        <v>0</v>
      </c>
      <c r="Q38" s="31">
        <f t="shared" si="12"/>
        <v>0</v>
      </c>
      <c r="R38" s="31">
        <f t="shared" si="12"/>
        <v>0</v>
      </c>
      <c r="S38" s="31">
        <f t="shared" si="12"/>
        <v>0</v>
      </c>
      <c r="T38" s="31">
        <f t="shared" si="12"/>
        <v>0</v>
      </c>
      <c r="U38" s="31">
        <f t="shared" si="12"/>
        <v>0</v>
      </c>
      <c r="V38" s="31">
        <f t="shared" si="12"/>
        <v>0</v>
      </c>
      <c r="W38" s="31">
        <f t="shared" si="12"/>
        <v>0</v>
      </c>
    </row>
    <row r="39" spans="1:23" s="8" customFormat="1">
      <c r="A39" s="173">
        <f>A38+1</f>
        <v>23</v>
      </c>
      <c r="D39" s="174" t="s">
        <v>233</v>
      </c>
      <c r="E39" s="12"/>
      <c r="I39" s="175">
        <f>SUM(I35:I38)</f>
        <v>0</v>
      </c>
      <c r="J39" s="175">
        <f>SUM(J35:J38)</f>
        <v>0</v>
      </c>
      <c r="K39" s="175">
        <f t="shared" ref="K39:W39" si="13">SUM(K35:K38)</f>
        <v>0</v>
      </c>
      <c r="L39" s="175">
        <f t="shared" si="13"/>
        <v>0</v>
      </c>
      <c r="M39" s="175">
        <f t="shared" si="13"/>
        <v>0</v>
      </c>
      <c r="N39" s="175">
        <f t="shared" si="13"/>
        <v>0</v>
      </c>
      <c r="O39" s="175">
        <f t="shared" si="13"/>
        <v>0</v>
      </c>
      <c r="P39" s="175">
        <f t="shared" si="13"/>
        <v>0</v>
      </c>
      <c r="Q39" s="175">
        <f t="shared" si="13"/>
        <v>0</v>
      </c>
      <c r="R39" s="175">
        <f t="shared" si="13"/>
        <v>0</v>
      </c>
      <c r="S39" s="175">
        <f t="shared" si="13"/>
        <v>0</v>
      </c>
      <c r="T39" s="175">
        <f t="shared" si="13"/>
        <v>0</v>
      </c>
      <c r="U39" s="175">
        <f t="shared" si="13"/>
        <v>0</v>
      </c>
      <c r="V39" s="175">
        <f t="shared" si="13"/>
        <v>0</v>
      </c>
      <c r="W39" s="175">
        <f t="shared" si="13"/>
        <v>0</v>
      </c>
    </row>
    <row r="40" spans="1:23" s="8" customFormat="1">
      <c r="A40" s="173">
        <f>A39+1</f>
        <v>24</v>
      </c>
      <c r="D40" s="174" t="s">
        <v>234</v>
      </c>
      <c r="E40" s="12"/>
      <c r="I40" s="175">
        <f>(I35+I39)/2</f>
        <v>0</v>
      </c>
      <c r="J40" s="175">
        <f>(J35+J39)/2</f>
        <v>0</v>
      </c>
      <c r="K40" s="175">
        <f t="shared" ref="K40:W40" si="14">(K35+K39)/2</f>
        <v>0</v>
      </c>
      <c r="L40" s="175">
        <f t="shared" si="14"/>
        <v>0</v>
      </c>
      <c r="M40" s="175">
        <f t="shared" si="14"/>
        <v>0</v>
      </c>
      <c r="N40" s="175">
        <f t="shared" si="14"/>
        <v>0</v>
      </c>
      <c r="O40" s="175">
        <f t="shared" si="14"/>
        <v>0</v>
      </c>
      <c r="P40" s="175">
        <f t="shared" si="14"/>
        <v>0</v>
      </c>
      <c r="Q40" s="175">
        <f t="shared" si="14"/>
        <v>0</v>
      </c>
      <c r="R40" s="175">
        <f t="shared" si="14"/>
        <v>0</v>
      </c>
      <c r="S40" s="175">
        <f t="shared" si="14"/>
        <v>0</v>
      </c>
      <c r="T40" s="175">
        <f t="shared" si="14"/>
        <v>0</v>
      </c>
      <c r="U40" s="175">
        <f t="shared" si="14"/>
        <v>0</v>
      </c>
      <c r="V40" s="175">
        <f t="shared" si="14"/>
        <v>0</v>
      </c>
      <c r="W40" s="175">
        <f t="shared" si="14"/>
        <v>0</v>
      </c>
    </row>
    <row r="41" spans="1:23" s="8" customFormat="1">
      <c r="A41" s="173"/>
      <c r="D41" s="174"/>
      <c r="E41" s="12"/>
      <c r="I41" s="31"/>
      <c r="J41" s="194"/>
      <c r="K41" s="31"/>
      <c r="L41" s="31"/>
      <c r="M41" s="31"/>
      <c r="N41" s="31"/>
      <c r="O41" s="31"/>
      <c r="P41" s="31"/>
      <c r="Q41" s="31"/>
      <c r="R41" s="31"/>
      <c r="S41" s="31"/>
      <c r="T41" s="31"/>
      <c r="U41" s="31"/>
      <c r="V41" s="31"/>
      <c r="W41" s="31"/>
    </row>
    <row r="42" spans="1:23" s="8" customFormat="1">
      <c r="A42" s="173"/>
      <c r="C42" s="8" t="s">
        <v>153</v>
      </c>
      <c r="D42" s="174"/>
      <c r="E42" s="12"/>
      <c r="I42" s="31"/>
      <c r="J42" s="31"/>
      <c r="K42" s="31"/>
      <c r="L42" s="31"/>
      <c r="M42" s="31"/>
      <c r="N42" s="31"/>
      <c r="O42" s="31"/>
      <c r="P42" s="31"/>
      <c r="Q42" s="31"/>
      <c r="R42" s="31"/>
      <c r="S42" s="31"/>
      <c r="T42" s="31"/>
      <c r="U42" s="31"/>
      <c r="V42" s="31"/>
      <c r="W42" s="31"/>
    </row>
    <row r="43" spans="1:23" s="8" customFormat="1">
      <c r="A43" s="173">
        <f>A40+1</f>
        <v>25</v>
      </c>
      <c r="D43" s="174" t="s">
        <v>230</v>
      </c>
      <c r="E43" s="12"/>
      <c r="I43" s="31">
        <v>0</v>
      </c>
      <c r="J43" s="31">
        <f>I46</f>
        <v>0</v>
      </c>
      <c r="K43" s="31">
        <f t="shared" ref="K43:W43" si="15">J46</f>
        <v>0</v>
      </c>
      <c r="L43" s="31">
        <f t="shared" si="15"/>
        <v>0</v>
      </c>
      <c r="M43" s="31">
        <f t="shared" si="15"/>
        <v>0</v>
      </c>
      <c r="N43" s="31">
        <f t="shared" si="15"/>
        <v>0</v>
      </c>
      <c r="O43" s="31">
        <f t="shared" si="15"/>
        <v>0</v>
      </c>
      <c r="P43" s="31">
        <f t="shared" si="15"/>
        <v>0</v>
      </c>
      <c r="Q43" s="31">
        <f t="shared" si="15"/>
        <v>0</v>
      </c>
      <c r="R43" s="31">
        <f t="shared" si="15"/>
        <v>0</v>
      </c>
      <c r="S43" s="31">
        <f t="shared" si="15"/>
        <v>0</v>
      </c>
      <c r="T43" s="31">
        <f t="shared" si="15"/>
        <v>0</v>
      </c>
      <c r="U43" s="31">
        <f t="shared" si="15"/>
        <v>0</v>
      </c>
      <c r="V43" s="31">
        <f t="shared" si="15"/>
        <v>0</v>
      </c>
      <c r="W43" s="31">
        <f t="shared" si="15"/>
        <v>0</v>
      </c>
    </row>
    <row r="44" spans="1:23" s="8" customFormat="1">
      <c r="A44" s="173">
        <f>A43+1</f>
        <v>26</v>
      </c>
      <c r="D44" s="174" t="s">
        <v>232</v>
      </c>
      <c r="E44" s="12"/>
      <c r="I44" s="31">
        <f>-I38</f>
        <v>0</v>
      </c>
      <c r="J44" s="31">
        <f t="shared" ref="J44:W44" si="16">-J38</f>
        <v>0</v>
      </c>
      <c r="K44" s="31">
        <f t="shared" si="16"/>
        <v>0</v>
      </c>
      <c r="L44" s="31">
        <f t="shared" si="16"/>
        <v>0</v>
      </c>
      <c r="M44" s="31">
        <f t="shared" si="16"/>
        <v>0</v>
      </c>
      <c r="N44" s="31">
        <f t="shared" si="16"/>
        <v>0</v>
      </c>
      <c r="O44" s="31">
        <f t="shared" si="16"/>
        <v>0</v>
      </c>
      <c r="P44" s="31">
        <f t="shared" si="16"/>
        <v>0</v>
      </c>
      <c r="Q44" s="31">
        <f t="shared" si="16"/>
        <v>0</v>
      </c>
      <c r="R44" s="31">
        <f t="shared" si="16"/>
        <v>0</v>
      </c>
      <c r="S44" s="31">
        <f t="shared" si="16"/>
        <v>0</v>
      </c>
      <c r="T44" s="31">
        <f t="shared" si="16"/>
        <v>0</v>
      </c>
      <c r="U44" s="31">
        <f t="shared" si="16"/>
        <v>0</v>
      </c>
      <c r="V44" s="31">
        <f t="shared" si="16"/>
        <v>0</v>
      </c>
      <c r="W44" s="31">
        <f t="shared" si="16"/>
        <v>0</v>
      </c>
    </row>
    <row r="45" spans="1:23" s="8" customFormat="1">
      <c r="A45" s="173">
        <f>A44+1</f>
        <v>27</v>
      </c>
      <c r="D45" s="174" t="s">
        <v>235</v>
      </c>
      <c r="E45" s="12"/>
      <c r="I45" s="31">
        <f>IF((I43+I44)&gt;(I50+I51),0,-(I43+I44))</f>
        <v>0</v>
      </c>
      <c r="J45" s="31">
        <f>IF((J43+J44)&gt;(J50+J51),0,-(J43+J44))</f>
        <v>0</v>
      </c>
      <c r="K45" s="31">
        <f>IF((K43+K44)&gt;(K50+K51),0,-(K43+K44))</f>
        <v>0</v>
      </c>
      <c r="L45" s="31">
        <f>IF((L43+L44)&gt;(L50+L51),0,-(L43+L44))</f>
        <v>0</v>
      </c>
      <c r="M45" s="31">
        <f t="shared" ref="M45:W45" si="17">IF((M43+M44)&gt;(M50+M51),0,-(M43+M44))</f>
        <v>0</v>
      </c>
      <c r="N45" s="31">
        <f t="shared" si="17"/>
        <v>0</v>
      </c>
      <c r="O45" s="31">
        <f t="shared" si="17"/>
        <v>0</v>
      </c>
      <c r="P45" s="31">
        <f t="shared" si="17"/>
        <v>0</v>
      </c>
      <c r="Q45" s="31">
        <f t="shared" si="17"/>
        <v>0</v>
      </c>
      <c r="R45" s="31">
        <f t="shared" si="17"/>
        <v>0</v>
      </c>
      <c r="S45" s="31">
        <f t="shared" si="17"/>
        <v>0</v>
      </c>
      <c r="T45" s="31">
        <f t="shared" si="17"/>
        <v>0</v>
      </c>
      <c r="U45" s="31">
        <f t="shared" si="17"/>
        <v>0</v>
      </c>
      <c r="V45" s="31">
        <f t="shared" si="17"/>
        <v>0</v>
      </c>
      <c r="W45" s="31">
        <f t="shared" si="17"/>
        <v>0</v>
      </c>
    </row>
    <row r="46" spans="1:23" s="8" customFormat="1">
      <c r="A46" s="173">
        <f>A45+1</f>
        <v>28</v>
      </c>
      <c r="D46" s="174" t="s">
        <v>233</v>
      </c>
      <c r="E46" s="12"/>
      <c r="I46" s="175">
        <f>SUM(I43:I45)</f>
        <v>0</v>
      </c>
      <c r="J46" s="175">
        <f>SUM(J43:J45)</f>
        <v>0</v>
      </c>
      <c r="K46" s="175">
        <f t="shared" ref="K46:W46" si="18">SUM(K43:K45)</f>
        <v>0</v>
      </c>
      <c r="L46" s="175">
        <f t="shared" si="18"/>
        <v>0</v>
      </c>
      <c r="M46" s="175">
        <f t="shared" si="18"/>
        <v>0</v>
      </c>
      <c r="N46" s="175">
        <f t="shared" si="18"/>
        <v>0</v>
      </c>
      <c r="O46" s="175">
        <f t="shared" si="18"/>
        <v>0</v>
      </c>
      <c r="P46" s="175">
        <f t="shared" si="18"/>
        <v>0</v>
      </c>
      <c r="Q46" s="175">
        <f t="shared" si="18"/>
        <v>0</v>
      </c>
      <c r="R46" s="175">
        <f t="shared" si="18"/>
        <v>0</v>
      </c>
      <c r="S46" s="175">
        <f t="shared" si="18"/>
        <v>0</v>
      </c>
      <c r="T46" s="175">
        <f t="shared" si="18"/>
        <v>0</v>
      </c>
      <c r="U46" s="175">
        <f t="shared" si="18"/>
        <v>0</v>
      </c>
      <c r="V46" s="175">
        <f t="shared" si="18"/>
        <v>0</v>
      </c>
      <c r="W46" s="175">
        <f t="shared" si="18"/>
        <v>0</v>
      </c>
    </row>
    <row r="47" spans="1:23" s="8" customFormat="1">
      <c r="A47" s="173">
        <f>A46+1</f>
        <v>29</v>
      </c>
      <c r="D47" s="174" t="s">
        <v>234</v>
      </c>
      <c r="E47" s="12"/>
      <c r="I47" s="175">
        <f>(I43+I46)/2</f>
        <v>0</v>
      </c>
      <c r="J47" s="175">
        <f>(J43+J46)/2</f>
        <v>0</v>
      </c>
      <c r="K47" s="175">
        <f t="shared" ref="K47:W47" si="19">(K43+K46)/2</f>
        <v>0</v>
      </c>
      <c r="L47" s="175">
        <f t="shared" si="19"/>
        <v>0</v>
      </c>
      <c r="M47" s="175">
        <f t="shared" si="19"/>
        <v>0</v>
      </c>
      <c r="N47" s="175">
        <f t="shared" si="19"/>
        <v>0</v>
      </c>
      <c r="O47" s="175">
        <f t="shared" si="19"/>
        <v>0</v>
      </c>
      <c r="P47" s="175">
        <f t="shared" si="19"/>
        <v>0</v>
      </c>
      <c r="Q47" s="175">
        <f t="shared" si="19"/>
        <v>0</v>
      </c>
      <c r="R47" s="175">
        <f t="shared" si="19"/>
        <v>0</v>
      </c>
      <c r="S47" s="175">
        <f t="shared" si="19"/>
        <v>0</v>
      </c>
      <c r="T47" s="175">
        <f t="shared" si="19"/>
        <v>0</v>
      </c>
      <c r="U47" s="175">
        <f t="shared" si="19"/>
        <v>0</v>
      </c>
      <c r="V47" s="175">
        <f t="shared" si="19"/>
        <v>0</v>
      </c>
      <c r="W47" s="175">
        <f t="shared" si="19"/>
        <v>0</v>
      </c>
    </row>
    <row r="48" spans="1:23" s="8" customFormat="1">
      <c r="A48" s="173"/>
      <c r="D48" s="174"/>
      <c r="E48" s="12"/>
      <c r="I48" s="31"/>
      <c r="J48" s="31"/>
      <c r="K48" s="31"/>
      <c r="L48" s="31"/>
      <c r="M48" s="31"/>
      <c r="N48" s="31"/>
      <c r="O48" s="31"/>
      <c r="P48" s="31"/>
      <c r="Q48" s="31"/>
      <c r="R48" s="31"/>
      <c r="S48" s="31"/>
      <c r="T48" s="31"/>
      <c r="U48" s="31"/>
      <c r="V48" s="31"/>
      <c r="W48" s="31"/>
    </row>
    <row r="49" spans="1:23" s="8" customFormat="1">
      <c r="A49" s="173"/>
      <c r="C49" s="8" t="s">
        <v>236</v>
      </c>
      <c r="D49" s="174"/>
      <c r="E49" s="12"/>
      <c r="I49" s="31"/>
      <c r="J49" s="31"/>
      <c r="K49" s="31"/>
      <c r="L49" s="31"/>
      <c r="M49" s="31"/>
      <c r="N49" s="31"/>
      <c r="O49" s="31"/>
      <c r="P49" s="31"/>
      <c r="Q49" s="31"/>
      <c r="R49" s="31"/>
      <c r="S49" s="31"/>
      <c r="T49" s="31"/>
      <c r="U49" s="31"/>
      <c r="V49" s="31"/>
      <c r="W49" s="31"/>
    </row>
    <row r="50" spans="1:23" s="8" customFormat="1">
      <c r="A50" s="173">
        <f>A47+1</f>
        <v>30</v>
      </c>
      <c r="D50" s="174" t="s">
        <v>230</v>
      </c>
      <c r="E50" s="12"/>
      <c r="I50" s="31">
        <v>0</v>
      </c>
      <c r="J50" s="31">
        <f>I53</f>
        <v>0</v>
      </c>
      <c r="K50" s="31">
        <f t="shared" ref="K50:W50" si="20">J53</f>
        <v>0</v>
      </c>
      <c r="L50" s="31">
        <f t="shared" si="20"/>
        <v>0</v>
      </c>
      <c r="M50" s="31">
        <f t="shared" si="20"/>
        <v>0</v>
      </c>
      <c r="N50" s="31">
        <f t="shared" si="20"/>
        <v>0</v>
      </c>
      <c r="O50" s="31">
        <f t="shared" si="20"/>
        <v>0</v>
      </c>
      <c r="P50" s="31">
        <f t="shared" si="20"/>
        <v>0</v>
      </c>
      <c r="Q50" s="31">
        <f t="shared" si="20"/>
        <v>0</v>
      </c>
      <c r="R50" s="31">
        <f t="shared" si="20"/>
        <v>0</v>
      </c>
      <c r="S50" s="31">
        <f t="shared" si="20"/>
        <v>0</v>
      </c>
      <c r="T50" s="31">
        <f t="shared" si="20"/>
        <v>0</v>
      </c>
      <c r="U50" s="31">
        <f t="shared" si="20"/>
        <v>0</v>
      </c>
      <c r="V50" s="31">
        <f t="shared" si="20"/>
        <v>0</v>
      </c>
      <c r="W50" s="31">
        <f t="shared" si="20"/>
        <v>0</v>
      </c>
    </row>
    <row r="51" spans="1:23" s="8" customFormat="1">
      <c r="A51" s="173">
        <f>A50+1</f>
        <v>31</v>
      </c>
      <c r="D51" s="174" t="s">
        <v>237</v>
      </c>
      <c r="E51" s="12"/>
      <c r="I51" s="31">
        <f>MAX(I13*(I43+0.5*I44),0)</f>
        <v>0</v>
      </c>
      <c r="J51" s="31">
        <f t="shared" ref="J51:W51" si="21">MIN(J13*(J43+0.5*J44),J43+J44-I53)</f>
        <v>0</v>
      </c>
      <c r="K51" s="31">
        <f t="shared" si="21"/>
        <v>0</v>
      </c>
      <c r="L51" s="31">
        <f t="shared" si="21"/>
        <v>0</v>
      </c>
      <c r="M51" s="31">
        <f t="shared" si="21"/>
        <v>0</v>
      </c>
      <c r="N51" s="31">
        <f t="shared" si="21"/>
        <v>0</v>
      </c>
      <c r="O51" s="31">
        <f t="shared" si="21"/>
        <v>0</v>
      </c>
      <c r="P51" s="31">
        <f t="shared" si="21"/>
        <v>0</v>
      </c>
      <c r="Q51" s="31">
        <f t="shared" si="21"/>
        <v>0</v>
      </c>
      <c r="R51" s="31">
        <f t="shared" si="21"/>
        <v>0</v>
      </c>
      <c r="S51" s="31">
        <f t="shared" si="21"/>
        <v>0</v>
      </c>
      <c r="T51" s="31">
        <f t="shared" si="21"/>
        <v>0</v>
      </c>
      <c r="U51" s="31">
        <f t="shared" si="21"/>
        <v>0</v>
      </c>
      <c r="V51" s="31">
        <f t="shared" si="21"/>
        <v>0</v>
      </c>
      <c r="W51" s="31">
        <f t="shared" si="21"/>
        <v>0</v>
      </c>
    </row>
    <row r="52" spans="1:23" s="8" customFormat="1">
      <c r="A52" s="173">
        <f>A51+1</f>
        <v>32</v>
      </c>
      <c r="D52" s="174" t="s">
        <v>235</v>
      </c>
      <c r="E52" s="12"/>
      <c r="I52" s="31">
        <f>I45</f>
        <v>0</v>
      </c>
      <c r="J52" s="31">
        <f t="shared" ref="J52:W52" si="22">J45</f>
        <v>0</v>
      </c>
      <c r="K52" s="31">
        <f t="shared" si="22"/>
        <v>0</v>
      </c>
      <c r="L52" s="31">
        <f t="shared" si="22"/>
        <v>0</v>
      </c>
      <c r="M52" s="31">
        <f t="shared" si="22"/>
        <v>0</v>
      </c>
      <c r="N52" s="31">
        <f t="shared" si="22"/>
        <v>0</v>
      </c>
      <c r="O52" s="31">
        <f t="shared" si="22"/>
        <v>0</v>
      </c>
      <c r="P52" s="31">
        <f t="shared" si="22"/>
        <v>0</v>
      </c>
      <c r="Q52" s="31">
        <f t="shared" si="22"/>
        <v>0</v>
      </c>
      <c r="R52" s="31">
        <f t="shared" si="22"/>
        <v>0</v>
      </c>
      <c r="S52" s="31">
        <f t="shared" si="22"/>
        <v>0</v>
      </c>
      <c r="T52" s="31">
        <f t="shared" si="22"/>
        <v>0</v>
      </c>
      <c r="U52" s="31">
        <f t="shared" si="22"/>
        <v>0</v>
      </c>
      <c r="V52" s="31">
        <f t="shared" si="22"/>
        <v>0</v>
      </c>
      <c r="W52" s="31">
        <f t="shared" si="22"/>
        <v>0</v>
      </c>
    </row>
    <row r="53" spans="1:23" s="8" customFormat="1">
      <c r="A53" s="173">
        <f>A52+1</f>
        <v>33</v>
      </c>
      <c r="D53" s="174" t="s">
        <v>233</v>
      </c>
      <c r="E53" s="12"/>
      <c r="I53" s="175">
        <f>SUM(I50:I52)</f>
        <v>0</v>
      </c>
      <c r="J53" s="175">
        <f>SUM(J50:J52)</f>
        <v>0</v>
      </c>
      <c r="K53" s="175">
        <f t="shared" ref="K53:W53" si="23">SUM(K50:K52)</f>
        <v>0</v>
      </c>
      <c r="L53" s="175">
        <f t="shared" si="23"/>
        <v>0</v>
      </c>
      <c r="M53" s="175">
        <f t="shared" si="23"/>
        <v>0</v>
      </c>
      <c r="N53" s="175">
        <f t="shared" si="23"/>
        <v>0</v>
      </c>
      <c r="O53" s="175">
        <f t="shared" si="23"/>
        <v>0</v>
      </c>
      <c r="P53" s="175">
        <f t="shared" si="23"/>
        <v>0</v>
      </c>
      <c r="Q53" s="175">
        <f t="shared" si="23"/>
        <v>0</v>
      </c>
      <c r="R53" s="175">
        <f t="shared" si="23"/>
        <v>0</v>
      </c>
      <c r="S53" s="175">
        <f t="shared" si="23"/>
        <v>0</v>
      </c>
      <c r="T53" s="175">
        <f t="shared" si="23"/>
        <v>0</v>
      </c>
      <c r="U53" s="175">
        <f t="shared" si="23"/>
        <v>0</v>
      </c>
      <c r="V53" s="175">
        <f t="shared" si="23"/>
        <v>0</v>
      </c>
      <c r="W53" s="175">
        <f t="shared" si="23"/>
        <v>0</v>
      </c>
    </row>
    <row r="54" spans="1:23" s="8" customFormat="1">
      <c r="A54" s="173">
        <f>A53+1</f>
        <v>34</v>
      </c>
      <c r="D54" s="174" t="s">
        <v>234</v>
      </c>
      <c r="E54" s="12"/>
      <c r="I54" s="175">
        <f>(I50+I53)/2</f>
        <v>0</v>
      </c>
      <c r="J54" s="175">
        <f>(J50+J53)/2</f>
        <v>0</v>
      </c>
      <c r="K54" s="175">
        <f t="shared" ref="K54:W54" si="24">(K50+K53)/2</f>
        <v>0</v>
      </c>
      <c r="L54" s="175">
        <f t="shared" si="24"/>
        <v>0</v>
      </c>
      <c r="M54" s="175">
        <f t="shared" si="24"/>
        <v>0</v>
      </c>
      <c r="N54" s="175">
        <f t="shared" si="24"/>
        <v>0</v>
      </c>
      <c r="O54" s="175">
        <f t="shared" si="24"/>
        <v>0</v>
      </c>
      <c r="P54" s="175">
        <f t="shared" si="24"/>
        <v>0</v>
      </c>
      <c r="Q54" s="175">
        <f t="shared" si="24"/>
        <v>0</v>
      </c>
      <c r="R54" s="175">
        <f t="shared" si="24"/>
        <v>0</v>
      </c>
      <c r="S54" s="175">
        <f t="shared" si="24"/>
        <v>0</v>
      </c>
      <c r="T54" s="175">
        <f t="shared" si="24"/>
        <v>0</v>
      </c>
      <c r="U54" s="175">
        <f t="shared" si="24"/>
        <v>0</v>
      </c>
      <c r="V54" s="175">
        <f t="shared" si="24"/>
        <v>0</v>
      </c>
      <c r="W54" s="175">
        <f t="shared" si="24"/>
        <v>0</v>
      </c>
    </row>
    <row r="55" spans="1:23" s="8" customFormat="1">
      <c r="A55" s="173"/>
      <c r="D55" s="174"/>
      <c r="E55" s="12"/>
      <c r="I55" s="31"/>
      <c r="J55" s="31"/>
      <c r="K55" s="31"/>
      <c r="L55" s="31"/>
      <c r="M55" s="31"/>
      <c r="N55" s="31"/>
      <c r="O55" s="31"/>
      <c r="P55" s="31"/>
      <c r="Q55" s="31"/>
      <c r="R55" s="31"/>
      <c r="S55" s="31"/>
      <c r="T55" s="31"/>
      <c r="U55" s="31"/>
      <c r="V55" s="31"/>
      <c r="W55" s="31"/>
    </row>
    <row r="56" spans="1:23" s="8" customFormat="1">
      <c r="A56" s="173"/>
      <c r="C56" s="8" t="s">
        <v>238</v>
      </c>
      <c r="D56" s="174"/>
      <c r="E56" s="12"/>
      <c r="I56" s="31"/>
      <c r="J56" s="31"/>
      <c r="K56" s="31"/>
      <c r="L56" s="31"/>
      <c r="M56" s="31"/>
      <c r="N56" s="31"/>
      <c r="O56" s="31"/>
      <c r="P56" s="31"/>
      <c r="Q56" s="31"/>
      <c r="R56" s="31"/>
      <c r="S56" s="31"/>
      <c r="T56" s="31"/>
      <c r="U56" s="31"/>
      <c r="V56" s="31"/>
      <c r="W56" s="31"/>
    </row>
    <row r="57" spans="1:23" s="8" customFormat="1">
      <c r="A57" s="173">
        <f>A54+1</f>
        <v>35</v>
      </c>
      <c r="D57" s="174" t="s">
        <v>230</v>
      </c>
      <c r="E57" s="12"/>
      <c r="I57" s="31">
        <v>0</v>
      </c>
      <c r="J57" s="31">
        <f>I60</f>
        <v>0</v>
      </c>
      <c r="K57" s="31">
        <f t="shared" ref="K57:W57" si="25">J60</f>
        <v>0</v>
      </c>
      <c r="L57" s="31">
        <f t="shared" si="25"/>
        <v>0</v>
      </c>
      <c r="M57" s="31">
        <f t="shared" si="25"/>
        <v>0</v>
      </c>
      <c r="N57" s="31">
        <f t="shared" si="25"/>
        <v>0</v>
      </c>
      <c r="O57" s="31">
        <f t="shared" si="25"/>
        <v>0</v>
      </c>
      <c r="P57" s="31">
        <f t="shared" si="25"/>
        <v>0</v>
      </c>
      <c r="Q57" s="31">
        <f t="shared" si="25"/>
        <v>0</v>
      </c>
      <c r="R57" s="31">
        <f t="shared" si="25"/>
        <v>0</v>
      </c>
      <c r="S57" s="31">
        <f t="shared" si="25"/>
        <v>0</v>
      </c>
      <c r="T57" s="31">
        <f t="shared" si="25"/>
        <v>0</v>
      </c>
      <c r="U57" s="31">
        <f t="shared" si="25"/>
        <v>0</v>
      </c>
      <c r="V57" s="31">
        <f t="shared" si="25"/>
        <v>0</v>
      </c>
      <c r="W57" s="31">
        <f t="shared" si="25"/>
        <v>0</v>
      </c>
    </row>
    <row r="58" spans="1:23" s="8" customFormat="1">
      <c r="A58" s="173">
        <f>A57+1</f>
        <v>36</v>
      </c>
      <c r="D58" s="174" t="s">
        <v>232</v>
      </c>
      <c r="E58" s="12"/>
      <c r="I58" s="31">
        <f>-I38</f>
        <v>0</v>
      </c>
      <c r="J58" s="31">
        <f t="shared" ref="J58:W58" si="26">-J38</f>
        <v>0</v>
      </c>
      <c r="K58" s="31">
        <f t="shared" si="26"/>
        <v>0</v>
      </c>
      <c r="L58" s="31">
        <f t="shared" si="26"/>
        <v>0</v>
      </c>
      <c r="M58" s="31">
        <f t="shared" si="26"/>
        <v>0</v>
      </c>
      <c r="N58" s="31">
        <f t="shared" si="26"/>
        <v>0</v>
      </c>
      <c r="O58" s="31">
        <f t="shared" si="26"/>
        <v>0</v>
      </c>
      <c r="P58" s="31">
        <f t="shared" si="26"/>
        <v>0</v>
      </c>
      <c r="Q58" s="31">
        <f t="shared" si="26"/>
        <v>0</v>
      </c>
      <c r="R58" s="31">
        <f t="shared" si="26"/>
        <v>0</v>
      </c>
      <c r="S58" s="31">
        <f t="shared" si="26"/>
        <v>0</v>
      </c>
      <c r="T58" s="31">
        <f t="shared" si="26"/>
        <v>0</v>
      </c>
      <c r="U58" s="31">
        <f t="shared" si="26"/>
        <v>0</v>
      </c>
      <c r="V58" s="31">
        <f t="shared" si="26"/>
        <v>0</v>
      </c>
      <c r="W58" s="31">
        <f t="shared" si="26"/>
        <v>0</v>
      </c>
    </row>
    <row r="59" spans="1:23" s="8" customFormat="1">
      <c r="A59" s="173">
        <f>A58+1</f>
        <v>37</v>
      </c>
      <c r="D59" s="174" t="s">
        <v>238</v>
      </c>
      <c r="E59" s="12"/>
      <c r="I59" s="31">
        <f>-I23*I58</f>
        <v>0</v>
      </c>
      <c r="J59" s="31">
        <f>-I23*J58-J23*I58</f>
        <v>0</v>
      </c>
      <c r="K59" s="31">
        <f>-I23*K58-J23*J58-K23*I58</f>
        <v>0</v>
      </c>
      <c r="L59" s="31">
        <f>-I23*L58-J23*K58-K23*J58-L23*I58</f>
        <v>0</v>
      </c>
      <c r="M59" s="31">
        <f>-I23*M58-J23*L58-K23*K58-L23*J58-M23*I58</f>
        <v>0</v>
      </c>
      <c r="N59" s="31">
        <f>-I23*N58-J23*M58-K23*L58-L23*K58-M23*J58-N23*I58</f>
        <v>0</v>
      </c>
      <c r="O59" s="31">
        <f>-I23*O58-J23*N58-K23*M58-L23*L58-M23*K58-N23*J58-O23*I58</f>
        <v>0</v>
      </c>
      <c r="P59" s="31">
        <f>-I23*P58-J23*O58-K23*N58-L23*M58-M23*L58-N23*K58-O23*J58-P23*I58</f>
        <v>0</v>
      </c>
      <c r="Q59" s="31">
        <f>-I23*Q58-J23*P58-K23*O58-L23*N58-M23*M58-N23*L58-O23*K58-P23*J58-Q23*I58</f>
        <v>0</v>
      </c>
      <c r="R59" s="31">
        <f>-I23*R58-J23*Q58-K23*P58-L23*O58-M23*N58-N23*M58-O23*L58-P23*K58-Q23*J58-R23*I58</f>
        <v>0</v>
      </c>
      <c r="S59" s="31">
        <f>-I23*S58-J23*R58-K23*Q58-L23*P58-M23*O58-N23*N58-O23*M58-P23*L58-Q23*K58-R23*J58-S23*I58</f>
        <v>0</v>
      </c>
      <c r="T59" s="31">
        <f>-I23*T58-J23*S58-K23*R58-L23*Q58-M23*P58-N23*O58-O23*N58-P23*M58-Q23*L58-R23*K58-S23*J58-T23*I58</f>
        <v>0</v>
      </c>
      <c r="U59" s="31">
        <f>-I23*U58-J23*T58-K23*S58-L23*R58-M23*Q58-N23*P58-O23*O58-P23*N58-Q23*M58-R23*L58-S23*K58-T23*J58-U23*I58</f>
        <v>0</v>
      </c>
      <c r="V59" s="31">
        <f>-I23*V58-J23*U58-K23*T58-L23*S58-M23*R58-N23*Q58-O23*P58-P23*O58-Q23*N58-R23*M58-S23*L58-T23*K58-U23*J58-V23*I58</f>
        <v>0</v>
      </c>
      <c r="W59" s="31">
        <f>-I23*W58-J23*V58-K23*U58-L23*T58-M23*S58-N23*R58-O23*Q58-P23*P58-Q23*O58-R23*N58-S23*M58-T23*L58-U23*K58-V23*J58-W23*I58</f>
        <v>0</v>
      </c>
    </row>
    <row r="60" spans="1:23" s="8" customFormat="1">
      <c r="A60" s="173">
        <f>A59+1</f>
        <v>38</v>
      </c>
      <c r="D60" s="174" t="s">
        <v>233</v>
      </c>
      <c r="E60" s="12"/>
      <c r="I60" s="175">
        <f t="shared" ref="I60:W60" si="27">SUM(I57:I59)</f>
        <v>0</v>
      </c>
      <c r="J60" s="175">
        <f t="shared" si="27"/>
        <v>0</v>
      </c>
      <c r="K60" s="175">
        <f t="shared" si="27"/>
        <v>0</v>
      </c>
      <c r="L60" s="175">
        <f t="shared" si="27"/>
        <v>0</v>
      </c>
      <c r="M60" s="175">
        <f t="shared" si="27"/>
        <v>0</v>
      </c>
      <c r="N60" s="175">
        <f t="shared" si="27"/>
        <v>0</v>
      </c>
      <c r="O60" s="175">
        <f t="shared" si="27"/>
        <v>0</v>
      </c>
      <c r="P60" s="175">
        <f t="shared" si="27"/>
        <v>0</v>
      </c>
      <c r="Q60" s="175">
        <f t="shared" si="27"/>
        <v>0</v>
      </c>
      <c r="R60" s="175">
        <f t="shared" si="27"/>
        <v>0</v>
      </c>
      <c r="S60" s="175">
        <f t="shared" si="27"/>
        <v>0</v>
      </c>
      <c r="T60" s="175">
        <f t="shared" si="27"/>
        <v>0</v>
      </c>
      <c r="U60" s="175">
        <f t="shared" si="27"/>
        <v>0</v>
      </c>
      <c r="V60" s="175">
        <f t="shared" si="27"/>
        <v>0</v>
      </c>
      <c r="W60" s="175">
        <f t="shared" si="27"/>
        <v>0</v>
      </c>
    </row>
    <row r="61" spans="1:23" s="8" customFormat="1">
      <c r="A61" s="173"/>
      <c r="D61" s="174"/>
      <c r="E61" s="12"/>
      <c r="I61" s="31"/>
      <c r="J61" s="31"/>
      <c r="K61" s="31"/>
      <c r="L61" s="31"/>
      <c r="M61" s="31"/>
      <c r="N61" s="31"/>
      <c r="O61" s="31"/>
      <c r="P61" s="31"/>
      <c r="Q61" s="31"/>
      <c r="R61" s="31"/>
      <c r="S61" s="31"/>
      <c r="T61" s="31"/>
      <c r="U61" s="31"/>
      <c r="V61" s="31"/>
      <c r="W61" s="31"/>
    </row>
    <row r="62" spans="1:23" s="8" customFormat="1">
      <c r="A62" s="173"/>
      <c r="C62" s="8" t="s">
        <v>239</v>
      </c>
      <c r="D62" s="174"/>
      <c r="E62" s="12"/>
      <c r="I62" s="31"/>
      <c r="J62" s="31"/>
      <c r="K62" s="31"/>
      <c r="L62" s="31"/>
      <c r="M62" s="31"/>
      <c r="N62" s="31"/>
      <c r="O62" s="31"/>
      <c r="P62" s="31"/>
      <c r="Q62" s="31"/>
      <c r="R62" s="31"/>
      <c r="S62" s="31"/>
      <c r="T62" s="31"/>
      <c r="U62" s="31"/>
      <c r="V62" s="31"/>
      <c r="W62" s="31"/>
    </row>
    <row r="63" spans="1:23" s="8" customFormat="1">
      <c r="A63" s="173">
        <f>A60+1</f>
        <v>39</v>
      </c>
      <c r="D63" s="174" t="s">
        <v>230</v>
      </c>
      <c r="E63" s="12"/>
      <c r="I63" s="31">
        <v>0</v>
      </c>
      <c r="J63" s="31">
        <f t="shared" ref="J63:W63" si="28">I66</f>
        <v>0</v>
      </c>
      <c r="K63" s="31">
        <f t="shared" si="28"/>
        <v>0</v>
      </c>
      <c r="L63" s="31">
        <f t="shared" si="28"/>
        <v>0</v>
      </c>
      <c r="M63" s="31">
        <f t="shared" si="28"/>
        <v>0</v>
      </c>
      <c r="N63" s="31">
        <f t="shared" si="28"/>
        <v>0</v>
      </c>
      <c r="O63" s="31">
        <f t="shared" si="28"/>
        <v>0</v>
      </c>
      <c r="P63" s="31">
        <f t="shared" si="28"/>
        <v>0</v>
      </c>
      <c r="Q63" s="31">
        <f t="shared" si="28"/>
        <v>0</v>
      </c>
      <c r="R63" s="31">
        <f t="shared" si="28"/>
        <v>0</v>
      </c>
      <c r="S63" s="31">
        <f t="shared" si="28"/>
        <v>0</v>
      </c>
      <c r="T63" s="31">
        <f t="shared" si="28"/>
        <v>0</v>
      </c>
      <c r="U63" s="31">
        <f t="shared" si="28"/>
        <v>0</v>
      </c>
      <c r="V63" s="31">
        <f t="shared" si="28"/>
        <v>0</v>
      </c>
      <c r="W63" s="31">
        <f t="shared" si="28"/>
        <v>0</v>
      </c>
    </row>
    <row r="64" spans="1:23" s="8" customFormat="1">
      <c r="A64" s="173">
        <f>A63+1</f>
        <v>40</v>
      </c>
      <c r="D64" s="174" t="s">
        <v>232</v>
      </c>
      <c r="E64" s="12"/>
      <c r="I64" s="31">
        <f>-I38</f>
        <v>0</v>
      </c>
      <c r="J64" s="31">
        <f t="shared" ref="J64:W64" si="29">-J38</f>
        <v>0</v>
      </c>
      <c r="K64" s="31">
        <f t="shared" si="29"/>
        <v>0</v>
      </c>
      <c r="L64" s="31">
        <f t="shared" si="29"/>
        <v>0</v>
      </c>
      <c r="M64" s="31">
        <f t="shared" si="29"/>
        <v>0</v>
      </c>
      <c r="N64" s="31">
        <f t="shared" si="29"/>
        <v>0</v>
      </c>
      <c r="O64" s="31">
        <f t="shared" si="29"/>
        <v>0</v>
      </c>
      <c r="P64" s="31">
        <f t="shared" si="29"/>
        <v>0</v>
      </c>
      <c r="Q64" s="31">
        <f t="shared" si="29"/>
        <v>0</v>
      </c>
      <c r="R64" s="31">
        <f t="shared" si="29"/>
        <v>0</v>
      </c>
      <c r="S64" s="31">
        <f t="shared" si="29"/>
        <v>0</v>
      </c>
      <c r="T64" s="31">
        <f t="shared" si="29"/>
        <v>0</v>
      </c>
      <c r="U64" s="31">
        <f t="shared" si="29"/>
        <v>0</v>
      </c>
      <c r="V64" s="31">
        <f t="shared" si="29"/>
        <v>0</v>
      </c>
      <c r="W64" s="31">
        <f t="shared" si="29"/>
        <v>0</v>
      </c>
    </row>
    <row r="65" spans="1:23" s="8" customFormat="1">
      <c r="A65" s="173">
        <f>A64+1</f>
        <v>41</v>
      </c>
      <c r="D65" s="174" t="s">
        <v>239</v>
      </c>
      <c r="E65" s="12"/>
      <c r="I65" s="31">
        <f t="shared" ref="I65:W65" si="30">-I13*$F27*(I63+0.5*I64)</f>
        <v>0</v>
      </c>
      <c r="J65" s="31">
        <f t="shared" si="30"/>
        <v>0</v>
      </c>
      <c r="K65" s="31">
        <f t="shared" si="30"/>
        <v>0</v>
      </c>
      <c r="L65" s="31">
        <f t="shared" si="30"/>
        <v>0</v>
      </c>
      <c r="M65" s="31">
        <f t="shared" si="30"/>
        <v>0</v>
      </c>
      <c r="N65" s="31">
        <f t="shared" si="30"/>
        <v>0</v>
      </c>
      <c r="O65" s="31">
        <f t="shared" si="30"/>
        <v>0</v>
      </c>
      <c r="P65" s="31">
        <f t="shared" si="30"/>
        <v>0</v>
      </c>
      <c r="Q65" s="31">
        <f t="shared" si="30"/>
        <v>0</v>
      </c>
      <c r="R65" s="31">
        <f t="shared" si="30"/>
        <v>0</v>
      </c>
      <c r="S65" s="31">
        <f t="shared" si="30"/>
        <v>0</v>
      </c>
      <c r="T65" s="31">
        <f t="shared" si="30"/>
        <v>0</v>
      </c>
      <c r="U65" s="31">
        <f t="shared" si="30"/>
        <v>0</v>
      </c>
      <c r="V65" s="31">
        <f t="shared" si="30"/>
        <v>0</v>
      </c>
      <c r="W65" s="31">
        <f t="shared" si="30"/>
        <v>0</v>
      </c>
    </row>
    <row r="66" spans="1:23" s="8" customFormat="1">
      <c r="A66" s="173">
        <f>A65+1</f>
        <v>42</v>
      </c>
      <c r="D66" s="174" t="s">
        <v>233</v>
      </c>
      <c r="E66" s="12"/>
      <c r="I66" s="175">
        <f t="shared" ref="I66:W66" si="31">SUM(I63:I65)</f>
        <v>0</v>
      </c>
      <c r="J66" s="175">
        <f t="shared" si="31"/>
        <v>0</v>
      </c>
      <c r="K66" s="175">
        <f t="shared" si="31"/>
        <v>0</v>
      </c>
      <c r="L66" s="175">
        <f t="shared" si="31"/>
        <v>0</v>
      </c>
      <c r="M66" s="175">
        <f t="shared" si="31"/>
        <v>0</v>
      </c>
      <c r="N66" s="175">
        <f t="shared" si="31"/>
        <v>0</v>
      </c>
      <c r="O66" s="175">
        <f t="shared" si="31"/>
        <v>0</v>
      </c>
      <c r="P66" s="175">
        <f t="shared" si="31"/>
        <v>0</v>
      </c>
      <c r="Q66" s="175">
        <f t="shared" si="31"/>
        <v>0</v>
      </c>
      <c r="R66" s="175">
        <f t="shared" si="31"/>
        <v>0</v>
      </c>
      <c r="S66" s="175">
        <f t="shared" si="31"/>
        <v>0</v>
      </c>
      <c r="T66" s="175">
        <f t="shared" si="31"/>
        <v>0</v>
      </c>
      <c r="U66" s="175">
        <f t="shared" si="31"/>
        <v>0</v>
      </c>
      <c r="V66" s="175">
        <f t="shared" si="31"/>
        <v>0</v>
      </c>
      <c r="W66" s="175">
        <f t="shared" si="31"/>
        <v>0</v>
      </c>
    </row>
    <row r="67" spans="1:23" s="8" customFormat="1">
      <c r="A67" s="173"/>
      <c r="D67" s="174"/>
      <c r="E67" s="12"/>
      <c r="I67" s="31"/>
      <c r="J67" s="31"/>
      <c r="K67" s="31"/>
      <c r="L67" s="31"/>
      <c r="M67" s="31"/>
      <c r="N67" s="31"/>
      <c r="O67" s="31"/>
      <c r="P67" s="31"/>
      <c r="Q67" s="31"/>
      <c r="R67" s="31"/>
      <c r="S67" s="31"/>
      <c r="T67" s="31"/>
      <c r="U67" s="31"/>
      <c r="V67" s="31"/>
      <c r="W67" s="31"/>
    </row>
    <row r="68" spans="1:23" s="8" customFormat="1">
      <c r="A68" s="173"/>
      <c r="C68" s="8" t="s">
        <v>240</v>
      </c>
      <c r="D68" s="174"/>
      <c r="E68" s="12"/>
      <c r="I68" s="31"/>
      <c r="J68" s="31"/>
      <c r="K68" s="31"/>
      <c r="L68" s="31"/>
      <c r="M68" s="31"/>
      <c r="N68" s="31"/>
      <c r="O68" s="31"/>
      <c r="P68" s="31"/>
      <c r="Q68" s="31"/>
      <c r="R68" s="31"/>
      <c r="S68" s="31"/>
      <c r="T68" s="31"/>
      <c r="U68" s="31"/>
      <c r="V68" s="31"/>
      <c r="W68" s="31"/>
    </row>
    <row r="69" spans="1:23" s="8" customFormat="1">
      <c r="A69" s="173">
        <f>A66+1</f>
        <v>43</v>
      </c>
      <c r="D69" s="174" t="s">
        <v>230</v>
      </c>
      <c r="E69" s="12"/>
      <c r="I69" s="31">
        <v>0</v>
      </c>
      <c r="J69" s="31">
        <f>I72</f>
        <v>0</v>
      </c>
      <c r="K69" s="31">
        <f t="shared" ref="K69:W69" si="32">J72</f>
        <v>0</v>
      </c>
      <c r="L69" s="31">
        <f t="shared" si="32"/>
        <v>0</v>
      </c>
      <c r="M69" s="31">
        <f t="shared" si="32"/>
        <v>0</v>
      </c>
      <c r="N69" s="31">
        <f t="shared" si="32"/>
        <v>0</v>
      </c>
      <c r="O69" s="31">
        <f t="shared" si="32"/>
        <v>0</v>
      </c>
      <c r="P69" s="31">
        <f t="shared" si="32"/>
        <v>0</v>
      </c>
      <c r="Q69" s="31">
        <f t="shared" si="32"/>
        <v>0</v>
      </c>
      <c r="R69" s="31">
        <f t="shared" si="32"/>
        <v>0</v>
      </c>
      <c r="S69" s="31">
        <f t="shared" si="32"/>
        <v>0</v>
      </c>
      <c r="T69" s="31">
        <f t="shared" si="32"/>
        <v>0</v>
      </c>
      <c r="U69" s="31">
        <f t="shared" si="32"/>
        <v>0</v>
      </c>
      <c r="V69" s="31">
        <f t="shared" si="32"/>
        <v>0</v>
      </c>
      <c r="W69" s="31">
        <f t="shared" si="32"/>
        <v>0</v>
      </c>
    </row>
    <row r="70" spans="1:23" s="8" customFormat="1">
      <c r="A70" s="173">
        <f>A69+1</f>
        <v>44</v>
      </c>
      <c r="D70" s="174" t="s">
        <v>241</v>
      </c>
      <c r="E70" s="12"/>
      <c r="I70" s="31">
        <f>($F24="Y")*I25*(-I59-I51-I71)</f>
        <v>0</v>
      </c>
      <c r="J70" s="31">
        <f>($F24="Y")*J25*(-J59-J51-J71)</f>
        <v>0</v>
      </c>
      <c r="K70" s="31">
        <f t="shared" ref="K70:W70" si="33">($F24="Y")*K25*(-K59-K51-K71)</f>
        <v>0</v>
      </c>
      <c r="L70" s="31">
        <f t="shared" si="33"/>
        <v>0</v>
      </c>
      <c r="M70" s="31">
        <f t="shared" si="33"/>
        <v>0</v>
      </c>
      <c r="N70" s="31">
        <f t="shared" si="33"/>
        <v>0</v>
      </c>
      <c r="O70" s="31">
        <f t="shared" si="33"/>
        <v>0</v>
      </c>
      <c r="P70" s="31">
        <f t="shared" si="33"/>
        <v>0</v>
      </c>
      <c r="Q70" s="31">
        <f t="shared" si="33"/>
        <v>0</v>
      </c>
      <c r="R70" s="31">
        <f t="shared" si="33"/>
        <v>0</v>
      </c>
      <c r="S70" s="31">
        <f t="shared" si="33"/>
        <v>0</v>
      </c>
      <c r="T70" s="31">
        <f t="shared" si="33"/>
        <v>0</v>
      </c>
      <c r="U70" s="31">
        <f t="shared" si="33"/>
        <v>0</v>
      </c>
      <c r="V70" s="31">
        <f t="shared" si="33"/>
        <v>0</v>
      </c>
      <c r="W70" s="31">
        <f t="shared" si="33"/>
        <v>0</v>
      </c>
    </row>
    <row r="71" spans="1:23" s="8" customFormat="1">
      <c r="A71" s="173">
        <f>A70+1</f>
        <v>45</v>
      </c>
      <c r="D71" s="174" t="s">
        <v>242</v>
      </c>
      <c r="E71" s="12"/>
      <c r="I71" s="31">
        <f>($F28="Y")*I29*(-I65-I51)</f>
        <v>0</v>
      </c>
      <c r="J71" s="31">
        <f t="shared" ref="J71:W71" si="34">($F28="Y")*J29*(-J65-J51)</f>
        <v>0</v>
      </c>
      <c r="K71" s="31">
        <f t="shared" si="34"/>
        <v>0</v>
      </c>
      <c r="L71" s="31">
        <f t="shared" si="34"/>
        <v>0</v>
      </c>
      <c r="M71" s="31">
        <f t="shared" si="34"/>
        <v>0</v>
      </c>
      <c r="N71" s="31">
        <f t="shared" si="34"/>
        <v>0</v>
      </c>
      <c r="O71" s="31">
        <f t="shared" si="34"/>
        <v>0</v>
      </c>
      <c r="P71" s="31">
        <f t="shared" si="34"/>
        <v>0</v>
      </c>
      <c r="Q71" s="31">
        <f t="shared" si="34"/>
        <v>0</v>
      </c>
      <c r="R71" s="31">
        <f t="shared" si="34"/>
        <v>0</v>
      </c>
      <c r="S71" s="31">
        <f t="shared" si="34"/>
        <v>0</v>
      </c>
      <c r="T71" s="31">
        <f t="shared" si="34"/>
        <v>0</v>
      </c>
      <c r="U71" s="31">
        <f t="shared" si="34"/>
        <v>0</v>
      </c>
      <c r="V71" s="31">
        <f t="shared" si="34"/>
        <v>0</v>
      </c>
      <c r="W71" s="31">
        <f t="shared" si="34"/>
        <v>0</v>
      </c>
    </row>
    <row r="72" spans="1:23" s="8" customFormat="1">
      <c r="A72" s="173">
        <f>A71+1</f>
        <v>46</v>
      </c>
      <c r="D72" s="174" t="s">
        <v>233</v>
      </c>
      <c r="E72" s="12"/>
      <c r="I72" s="175">
        <f>SUM(I69:I71)</f>
        <v>0</v>
      </c>
      <c r="J72" s="175">
        <f>SUM(J69:J71)</f>
        <v>0</v>
      </c>
      <c r="K72" s="175">
        <f t="shared" ref="K72:W72" si="35">SUM(K69:K71)</f>
        <v>0</v>
      </c>
      <c r="L72" s="175">
        <f t="shared" si="35"/>
        <v>0</v>
      </c>
      <c r="M72" s="175">
        <f t="shared" si="35"/>
        <v>0</v>
      </c>
      <c r="N72" s="175">
        <f t="shared" si="35"/>
        <v>0</v>
      </c>
      <c r="O72" s="175">
        <f t="shared" si="35"/>
        <v>0</v>
      </c>
      <c r="P72" s="175">
        <f t="shared" si="35"/>
        <v>0</v>
      </c>
      <c r="Q72" s="175">
        <f t="shared" si="35"/>
        <v>0</v>
      </c>
      <c r="R72" s="175">
        <f t="shared" si="35"/>
        <v>0</v>
      </c>
      <c r="S72" s="175">
        <f t="shared" si="35"/>
        <v>0</v>
      </c>
      <c r="T72" s="175">
        <f t="shared" si="35"/>
        <v>0</v>
      </c>
      <c r="U72" s="175">
        <f t="shared" si="35"/>
        <v>0</v>
      </c>
      <c r="V72" s="175">
        <f t="shared" si="35"/>
        <v>0</v>
      </c>
      <c r="W72" s="175">
        <f t="shared" si="35"/>
        <v>0</v>
      </c>
    </row>
    <row r="73" spans="1:23" s="8" customFormat="1">
      <c r="A73" s="173">
        <f>A72+1</f>
        <v>47</v>
      </c>
      <c r="D73" s="174" t="s">
        <v>234</v>
      </c>
      <c r="E73" s="12"/>
      <c r="I73" s="175">
        <f>(I69+I72)/2</f>
        <v>0</v>
      </c>
      <c r="J73" s="175">
        <f>(J69+J72)/2</f>
        <v>0</v>
      </c>
      <c r="K73" s="175">
        <f t="shared" ref="K73:W73" si="36">(K69+K72)/2</f>
        <v>0</v>
      </c>
      <c r="L73" s="175">
        <f t="shared" si="36"/>
        <v>0</v>
      </c>
      <c r="M73" s="175">
        <f t="shared" si="36"/>
        <v>0</v>
      </c>
      <c r="N73" s="175">
        <f t="shared" si="36"/>
        <v>0</v>
      </c>
      <c r="O73" s="175">
        <f t="shared" si="36"/>
        <v>0</v>
      </c>
      <c r="P73" s="175">
        <f t="shared" si="36"/>
        <v>0</v>
      </c>
      <c r="Q73" s="175">
        <f t="shared" si="36"/>
        <v>0</v>
      </c>
      <c r="R73" s="175">
        <f t="shared" si="36"/>
        <v>0</v>
      </c>
      <c r="S73" s="175">
        <f t="shared" si="36"/>
        <v>0</v>
      </c>
      <c r="T73" s="175">
        <f t="shared" si="36"/>
        <v>0</v>
      </c>
      <c r="U73" s="175">
        <f t="shared" si="36"/>
        <v>0</v>
      </c>
      <c r="V73" s="175">
        <f t="shared" si="36"/>
        <v>0</v>
      </c>
      <c r="W73" s="175">
        <f t="shared" si="36"/>
        <v>0</v>
      </c>
    </row>
    <row r="74" spans="1:23" s="8" customFormat="1">
      <c r="A74" s="173"/>
      <c r="D74" s="174"/>
      <c r="E74" s="12"/>
      <c r="I74" s="31"/>
      <c r="J74" s="31"/>
      <c r="K74" s="31"/>
      <c r="L74" s="31"/>
      <c r="M74" s="31"/>
      <c r="N74" s="31"/>
      <c r="O74" s="31"/>
      <c r="P74" s="31"/>
      <c r="Q74" s="31"/>
      <c r="R74" s="31"/>
      <c r="S74" s="31"/>
      <c r="T74" s="31"/>
      <c r="U74" s="31"/>
      <c r="V74" s="31"/>
      <c r="W74" s="31"/>
    </row>
    <row r="75" spans="1:23" s="8" customFormat="1">
      <c r="A75" s="173"/>
      <c r="C75" s="8" t="s">
        <v>243</v>
      </c>
      <c r="D75" s="174"/>
      <c r="E75" s="12"/>
      <c r="I75" s="31"/>
      <c r="J75" s="31"/>
      <c r="K75" s="31"/>
      <c r="L75" s="31"/>
      <c r="M75" s="31"/>
      <c r="N75" s="31"/>
      <c r="O75" s="31"/>
      <c r="P75" s="31"/>
      <c r="Q75" s="31"/>
      <c r="R75" s="31"/>
      <c r="S75" s="31"/>
      <c r="T75" s="31"/>
      <c r="U75" s="31"/>
      <c r="V75" s="31"/>
      <c r="W75" s="31"/>
    </row>
    <row r="76" spans="1:23" s="8" customFormat="1">
      <c r="A76" s="173">
        <f>A73+1</f>
        <v>48</v>
      </c>
      <c r="D76" s="174" t="s">
        <v>244</v>
      </c>
      <c r="E76" s="12"/>
      <c r="I76" s="31">
        <f t="shared" ref="I76:W76" si="37">I47</f>
        <v>0</v>
      </c>
      <c r="J76" s="31">
        <f t="shared" si="37"/>
        <v>0</v>
      </c>
      <c r="K76" s="31">
        <f t="shared" si="37"/>
        <v>0</v>
      </c>
      <c r="L76" s="31">
        <f t="shared" si="37"/>
        <v>0</v>
      </c>
      <c r="M76" s="31">
        <f t="shared" si="37"/>
        <v>0</v>
      </c>
      <c r="N76" s="31">
        <f t="shared" si="37"/>
        <v>0</v>
      </c>
      <c r="O76" s="31">
        <f t="shared" si="37"/>
        <v>0</v>
      </c>
      <c r="P76" s="31">
        <f t="shared" si="37"/>
        <v>0</v>
      </c>
      <c r="Q76" s="31">
        <f t="shared" si="37"/>
        <v>0</v>
      </c>
      <c r="R76" s="31">
        <f t="shared" si="37"/>
        <v>0</v>
      </c>
      <c r="S76" s="31">
        <f t="shared" si="37"/>
        <v>0</v>
      </c>
      <c r="T76" s="31">
        <f t="shared" si="37"/>
        <v>0</v>
      </c>
      <c r="U76" s="31">
        <f t="shared" si="37"/>
        <v>0</v>
      </c>
      <c r="V76" s="31">
        <f t="shared" si="37"/>
        <v>0</v>
      </c>
      <c r="W76" s="31">
        <f t="shared" si="37"/>
        <v>0</v>
      </c>
    </row>
    <row r="77" spans="1:23" s="8" customFormat="1">
      <c r="A77" s="173">
        <f>A76+1</f>
        <v>49</v>
      </c>
      <c r="D77" s="174" t="s">
        <v>236</v>
      </c>
      <c r="E77" s="12"/>
      <c r="I77" s="31">
        <f t="shared" ref="I77:W77" si="38">-I54</f>
        <v>0</v>
      </c>
      <c r="J77" s="31">
        <f t="shared" si="38"/>
        <v>0</v>
      </c>
      <c r="K77" s="31">
        <f t="shared" si="38"/>
        <v>0</v>
      </c>
      <c r="L77" s="31">
        <f t="shared" si="38"/>
        <v>0</v>
      </c>
      <c r="M77" s="31">
        <f t="shared" si="38"/>
        <v>0</v>
      </c>
      <c r="N77" s="31">
        <f t="shared" si="38"/>
        <v>0</v>
      </c>
      <c r="O77" s="31">
        <f t="shared" si="38"/>
        <v>0</v>
      </c>
      <c r="P77" s="31">
        <f t="shared" si="38"/>
        <v>0</v>
      </c>
      <c r="Q77" s="31">
        <f t="shared" si="38"/>
        <v>0</v>
      </c>
      <c r="R77" s="31">
        <f t="shared" si="38"/>
        <v>0</v>
      </c>
      <c r="S77" s="31">
        <f t="shared" si="38"/>
        <v>0</v>
      </c>
      <c r="T77" s="31">
        <f t="shared" si="38"/>
        <v>0</v>
      </c>
      <c r="U77" s="31">
        <f t="shared" si="38"/>
        <v>0</v>
      </c>
      <c r="V77" s="31">
        <f t="shared" si="38"/>
        <v>0</v>
      </c>
      <c r="W77" s="31">
        <f t="shared" si="38"/>
        <v>0</v>
      </c>
    </row>
    <row r="78" spans="1:23" s="8" customFormat="1">
      <c r="A78" s="173">
        <f>A77+1</f>
        <v>50</v>
      </c>
      <c r="D78" s="174" t="s">
        <v>245</v>
      </c>
      <c r="E78" s="12"/>
      <c r="F78" s="195"/>
      <c r="I78" s="31">
        <f t="shared" ref="I78:W78" si="39">($F11="Y")*I40</f>
        <v>0</v>
      </c>
      <c r="J78" s="31">
        <f t="shared" si="39"/>
        <v>0</v>
      </c>
      <c r="K78" s="31">
        <f t="shared" si="39"/>
        <v>0</v>
      </c>
      <c r="L78" s="31">
        <f t="shared" si="39"/>
        <v>0</v>
      </c>
      <c r="M78" s="31">
        <f t="shared" si="39"/>
        <v>0</v>
      </c>
      <c r="N78" s="31">
        <f t="shared" si="39"/>
        <v>0</v>
      </c>
      <c r="O78" s="31">
        <f t="shared" si="39"/>
        <v>0</v>
      </c>
      <c r="P78" s="31">
        <f t="shared" si="39"/>
        <v>0</v>
      </c>
      <c r="Q78" s="31">
        <f t="shared" si="39"/>
        <v>0</v>
      </c>
      <c r="R78" s="31">
        <f t="shared" si="39"/>
        <v>0</v>
      </c>
      <c r="S78" s="31">
        <f t="shared" si="39"/>
        <v>0</v>
      </c>
      <c r="T78" s="31">
        <f t="shared" si="39"/>
        <v>0</v>
      </c>
      <c r="U78" s="31">
        <f t="shared" si="39"/>
        <v>0</v>
      </c>
      <c r="V78" s="31">
        <f t="shared" si="39"/>
        <v>0</v>
      </c>
      <c r="W78" s="31">
        <f t="shared" si="39"/>
        <v>0</v>
      </c>
    </row>
    <row r="79" spans="1:23" s="8" customFormat="1">
      <c r="A79" s="173">
        <f>A78+1</f>
        <v>51</v>
      </c>
      <c r="D79" s="174" t="s">
        <v>246</v>
      </c>
      <c r="E79" s="12"/>
      <c r="F79" s="195"/>
      <c r="I79" s="31">
        <f>-I73</f>
        <v>0</v>
      </c>
      <c r="J79" s="31">
        <f>-J73</f>
        <v>0</v>
      </c>
      <c r="K79" s="31">
        <f t="shared" ref="K79:W79" si="40">-K73</f>
        <v>0</v>
      </c>
      <c r="L79" s="31">
        <f t="shared" si="40"/>
        <v>0</v>
      </c>
      <c r="M79" s="31">
        <f t="shared" si="40"/>
        <v>0</v>
      </c>
      <c r="N79" s="31">
        <f t="shared" si="40"/>
        <v>0</v>
      </c>
      <c r="O79" s="31">
        <f t="shared" si="40"/>
        <v>0</v>
      </c>
      <c r="P79" s="31">
        <f t="shared" si="40"/>
        <v>0</v>
      </c>
      <c r="Q79" s="31">
        <f t="shared" si="40"/>
        <v>0</v>
      </c>
      <c r="R79" s="31">
        <f t="shared" si="40"/>
        <v>0</v>
      </c>
      <c r="S79" s="31">
        <f t="shared" si="40"/>
        <v>0</v>
      </c>
      <c r="T79" s="31">
        <f t="shared" si="40"/>
        <v>0</v>
      </c>
      <c r="U79" s="31">
        <f t="shared" si="40"/>
        <v>0</v>
      </c>
      <c r="V79" s="31">
        <f t="shared" si="40"/>
        <v>0</v>
      </c>
      <c r="W79" s="31">
        <f t="shared" si="40"/>
        <v>0</v>
      </c>
    </row>
    <row r="80" spans="1:23" s="8" customFormat="1">
      <c r="A80" s="173">
        <f>A79+1</f>
        <v>52</v>
      </c>
      <c r="D80" s="174" t="s">
        <v>7</v>
      </c>
      <c r="E80" s="12"/>
      <c r="I80" s="175">
        <f>SUM(I76:I79)</f>
        <v>0</v>
      </c>
      <c r="J80" s="175">
        <f>SUM(J76:J79)</f>
        <v>0</v>
      </c>
      <c r="K80" s="175">
        <f t="shared" ref="K80:W80" si="41">SUM(K76:K79)</f>
        <v>0</v>
      </c>
      <c r="L80" s="175">
        <f t="shared" si="41"/>
        <v>0</v>
      </c>
      <c r="M80" s="175">
        <f t="shared" si="41"/>
        <v>0</v>
      </c>
      <c r="N80" s="175">
        <f t="shared" si="41"/>
        <v>0</v>
      </c>
      <c r="O80" s="175">
        <f t="shared" si="41"/>
        <v>0</v>
      </c>
      <c r="P80" s="175">
        <f t="shared" si="41"/>
        <v>0</v>
      </c>
      <c r="Q80" s="175">
        <f t="shared" si="41"/>
        <v>0</v>
      </c>
      <c r="R80" s="175">
        <f t="shared" si="41"/>
        <v>0</v>
      </c>
      <c r="S80" s="175">
        <f t="shared" si="41"/>
        <v>0</v>
      </c>
      <c r="T80" s="175">
        <f t="shared" si="41"/>
        <v>0</v>
      </c>
      <c r="U80" s="175">
        <f t="shared" si="41"/>
        <v>0</v>
      </c>
      <c r="V80" s="175">
        <f t="shared" si="41"/>
        <v>0</v>
      </c>
      <c r="W80" s="175">
        <f t="shared" si="41"/>
        <v>0</v>
      </c>
    </row>
    <row r="81" spans="1:24" s="8" customFormat="1">
      <c r="A81" s="173"/>
      <c r="D81" s="174"/>
      <c r="E81" s="12"/>
      <c r="I81" s="31"/>
      <c r="J81" s="31"/>
      <c r="K81" s="31"/>
      <c r="L81" s="31"/>
      <c r="M81" s="31"/>
      <c r="N81" s="31"/>
      <c r="O81" s="31"/>
      <c r="P81" s="31"/>
      <c r="Q81" s="31"/>
      <c r="R81" s="31"/>
      <c r="S81" s="31"/>
      <c r="T81" s="31"/>
      <c r="U81" s="31"/>
      <c r="V81" s="31"/>
      <c r="W81" s="31"/>
    </row>
    <row r="82" spans="1:24" s="8" customFormat="1">
      <c r="A82" s="173"/>
      <c r="C82" s="8" t="s">
        <v>247</v>
      </c>
      <c r="D82" s="174"/>
      <c r="E82" s="12"/>
      <c r="I82" s="31"/>
      <c r="J82" s="31"/>
      <c r="K82" s="31"/>
      <c r="L82" s="31"/>
      <c r="M82" s="31"/>
      <c r="N82" s="31"/>
      <c r="O82" s="31"/>
      <c r="P82" s="31"/>
      <c r="Q82" s="31"/>
      <c r="R82" s="31"/>
      <c r="S82" s="31"/>
      <c r="T82" s="31"/>
      <c r="U82" s="31"/>
      <c r="V82" s="31"/>
      <c r="W82" s="31"/>
    </row>
    <row r="83" spans="1:24" s="8" customFormat="1">
      <c r="A83" s="173">
        <f>A80+1</f>
        <v>53</v>
      </c>
      <c r="D83" s="174" t="s">
        <v>157</v>
      </c>
      <c r="E83" s="12"/>
      <c r="I83" s="31">
        <f t="shared" ref="I83:W83" si="42">I51</f>
        <v>0</v>
      </c>
      <c r="J83" s="31">
        <f t="shared" si="42"/>
        <v>0</v>
      </c>
      <c r="K83" s="31">
        <f t="shared" si="42"/>
        <v>0</v>
      </c>
      <c r="L83" s="31">
        <f t="shared" si="42"/>
        <v>0</v>
      </c>
      <c r="M83" s="31">
        <f t="shared" si="42"/>
        <v>0</v>
      </c>
      <c r="N83" s="31">
        <f t="shared" si="42"/>
        <v>0</v>
      </c>
      <c r="O83" s="31">
        <f t="shared" si="42"/>
        <v>0</v>
      </c>
      <c r="P83" s="31">
        <f t="shared" si="42"/>
        <v>0</v>
      </c>
      <c r="Q83" s="31">
        <f t="shared" si="42"/>
        <v>0</v>
      </c>
      <c r="R83" s="31">
        <f t="shared" si="42"/>
        <v>0</v>
      </c>
      <c r="S83" s="31">
        <f t="shared" si="42"/>
        <v>0</v>
      </c>
      <c r="T83" s="31">
        <f t="shared" si="42"/>
        <v>0</v>
      </c>
      <c r="U83" s="31">
        <f t="shared" si="42"/>
        <v>0</v>
      </c>
      <c r="V83" s="31">
        <f t="shared" si="42"/>
        <v>0</v>
      </c>
      <c r="W83" s="31">
        <f t="shared" si="42"/>
        <v>0</v>
      </c>
    </row>
    <row r="84" spans="1:24" s="8" customFormat="1">
      <c r="A84" s="173">
        <f t="shared" ref="A84:A89" si="43">A83+1</f>
        <v>54</v>
      </c>
      <c r="D84" s="174" t="s">
        <v>248</v>
      </c>
      <c r="E84" s="12"/>
      <c r="I84" s="31">
        <f t="shared" ref="I84:W84" si="44">I15*I16*I80</f>
        <v>0</v>
      </c>
      <c r="J84" s="31">
        <f t="shared" si="44"/>
        <v>0</v>
      </c>
      <c r="K84" s="31">
        <f t="shared" si="44"/>
        <v>0</v>
      </c>
      <c r="L84" s="31">
        <f t="shared" si="44"/>
        <v>0</v>
      </c>
      <c r="M84" s="31">
        <f t="shared" si="44"/>
        <v>0</v>
      </c>
      <c r="N84" s="31">
        <f t="shared" si="44"/>
        <v>0</v>
      </c>
      <c r="O84" s="31">
        <f t="shared" si="44"/>
        <v>0</v>
      </c>
      <c r="P84" s="31">
        <f t="shared" si="44"/>
        <v>0</v>
      </c>
      <c r="Q84" s="31">
        <f t="shared" si="44"/>
        <v>0</v>
      </c>
      <c r="R84" s="31">
        <f t="shared" si="44"/>
        <v>0</v>
      </c>
      <c r="S84" s="31">
        <f t="shared" si="44"/>
        <v>0</v>
      </c>
      <c r="T84" s="31">
        <f t="shared" si="44"/>
        <v>0</v>
      </c>
      <c r="U84" s="31">
        <f t="shared" si="44"/>
        <v>0</v>
      </c>
      <c r="V84" s="31">
        <f t="shared" si="44"/>
        <v>0</v>
      </c>
      <c r="W84" s="31">
        <f t="shared" si="44"/>
        <v>0</v>
      </c>
    </row>
    <row r="85" spans="1:24" s="8" customFormat="1">
      <c r="A85" s="173">
        <f t="shared" si="43"/>
        <v>55</v>
      </c>
      <c r="D85" s="174" t="s">
        <v>249</v>
      </c>
      <c r="E85" s="12"/>
      <c r="I85" s="31">
        <f t="shared" ref="I85:W85" si="45">I18*I19*I80</f>
        <v>0</v>
      </c>
      <c r="J85" s="31">
        <f t="shared" si="45"/>
        <v>0</v>
      </c>
      <c r="K85" s="31">
        <f t="shared" si="45"/>
        <v>0</v>
      </c>
      <c r="L85" s="31">
        <f t="shared" si="45"/>
        <v>0</v>
      </c>
      <c r="M85" s="31">
        <f t="shared" si="45"/>
        <v>0</v>
      </c>
      <c r="N85" s="31">
        <f t="shared" si="45"/>
        <v>0</v>
      </c>
      <c r="O85" s="31">
        <f t="shared" si="45"/>
        <v>0</v>
      </c>
      <c r="P85" s="31">
        <f t="shared" si="45"/>
        <v>0</v>
      </c>
      <c r="Q85" s="31">
        <f t="shared" si="45"/>
        <v>0</v>
      </c>
      <c r="R85" s="31">
        <f t="shared" si="45"/>
        <v>0</v>
      </c>
      <c r="S85" s="31">
        <f t="shared" si="45"/>
        <v>0</v>
      </c>
      <c r="T85" s="31">
        <f t="shared" si="45"/>
        <v>0</v>
      </c>
      <c r="U85" s="31">
        <f t="shared" si="45"/>
        <v>0</v>
      </c>
      <c r="V85" s="31">
        <f t="shared" si="45"/>
        <v>0</v>
      </c>
      <c r="W85" s="31">
        <f t="shared" si="45"/>
        <v>0</v>
      </c>
    </row>
    <row r="86" spans="1:24" s="8" customFormat="1">
      <c r="A86" s="173">
        <f t="shared" si="43"/>
        <v>56</v>
      </c>
      <c r="D86" s="174" t="s">
        <v>250</v>
      </c>
      <c r="E86" s="12"/>
      <c r="I86" s="31">
        <f>IF($F24="Y",I85*I25/(1-I25),I85*I25/(1-I25)+(I51+I59)*I25)</f>
        <v>0</v>
      </c>
      <c r="J86" s="31">
        <f t="shared" ref="J86:W86" si="46">IF($F24="Y",J85*J25/(1-J25),J85*J25/(1-J25)+(J51+J59)*J25)</f>
        <v>0</v>
      </c>
      <c r="K86" s="31">
        <f t="shared" si="46"/>
        <v>0</v>
      </c>
      <c r="L86" s="31">
        <f t="shared" si="46"/>
        <v>0</v>
      </c>
      <c r="M86" s="31">
        <f t="shared" si="46"/>
        <v>0</v>
      </c>
      <c r="N86" s="31">
        <f t="shared" si="46"/>
        <v>0</v>
      </c>
      <c r="O86" s="31">
        <f t="shared" si="46"/>
        <v>0</v>
      </c>
      <c r="P86" s="31">
        <f t="shared" si="46"/>
        <v>0</v>
      </c>
      <c r="Q86" s="31">
        <f t="shared" si="46"/>
        <v>0</v>
      </c>
      <c r="R86" s="31">
        <f t="shared" si="46"/>
        <v>0</v>
      </c>
      <c r="S86" s="31">
        <f t="shared" si="46"/>
        <v>0</v>
      </c>
      <c r="T86" s="31">
        <f t="shared" si="46"/>
        <v>0</v>
      </c>
      <c r="U86" s="31">
        <f t="shared" si="46"/>
        <v>0</v>
      </c>
      <c r="V86" s="31">
        <f t="shared" si="46"/>
        <v>0</v>
      </c>
      <c r="W86" s="31">
        <f t="shared" si="46"/>
        <v>0</v>
      </c>
    </row>
    <row r="87" spans="1:24" s="8" customFormat="1">
      <c r="A87" s="173">
        <f t="shared" si="43"/>
        <v>57</v>
      </c>
      <c r="D87" s="174" t="s">
        <v>251</v>
      </c>
      <c r="E87" s="12"/>
      <c r="I87" s="31">
        <f>IF($F28="Y",(I85+I86)*I29/(1-I29),(I85+I86)*I29/(1-I29)+(I51+I65)*I29)</f>
        <v>0</v>
      </c>
      <c r="J87" s="31">
        <f t="shared" ref="J87:W87" si="47">IF($F28="Y",(J85+J86)*J29/(1-J29),(J85+J86)*J29/(1-J29)+(J51+J65)*J29)</f>
        <v>0</v>
      </c>
      <c r="K87" s="31">
        <f t="shared" si="47"/>
        <v>0</v>
      </c>
      <c r="L87" s="31">
        <f t="shared" si="47"/>
        <v>0</v>
      </c>
      <c r="M87" s="31">
        <f t="shared" si="47"/>
        <v>0</v>
      </c>
      <c r="N87" s="31">
        <f t="shared" si="47"/>
        <v>0</v>
      </c>
      <c r="O87" s="31">
        <f t="shared" si="47"/>
        <v>0</v>
      </c>
      <c r="P87" s="31">
        <f t="shared" si="47"/>
        <v>0</v>
      </c>
      <c r="Q87" s="31">
        <f t="shared" si="47"/>
        <v>0</v>
      </c>
      <c r="R87" s="31">
        <f t="shared" si="47"/>
        <v>0</v>
      </c>
      <c r="S87" s="31">
        <f t="shared" si="47"/>
        <v>0</v>
      </c>
      <c r="T87" s="31">
        <f t="shared" si="47"/>
        <v>0</v>
      </c>
      <c r="U87" s="31">
        <f t="shared" si="47"/>
        <v>0</v>
      </c>
      <c r="V87" s="31">
        <f t="shared" si="47"/>
        <v>0</v>
      </c>
      <c r="W87" s="31">
        <f t="shared" si="47"/>
        <v>0</v>
      </c>
    </row>
    <row r="88" spans="1:24" s="8" customFormat="1">
      <c r="A88" s="173">
        <f t="shared" si="43"/>
        <v>58</v>
      </c>
      <c r="D88" s="174" t="s">
        <v>121</v>
      </c>
      <c r="E88" s="12"/>
      <c r="I88" s="31">
        <v>0</v>
      </c>
      <c r="J88" s="31">
        <f>(J80&gt;0)*(I88*(1+J32)+(I44+I45)*J31)</f>
        <v>0</v>
      </c>
      <c r="K88" s="31">
        <f t="shared" ref="K88:W88" si="48">(K80&gt;0)*(J88*(1+K32)+J44*K31)</f>
        <v>0</v>
      </c>
      <c r="L88" s="31">
        <f t="shared" si="48"/>
        <v>0</v>
      </c>
      <c r="M88" s="31">
        <f t="shared" si="48"/>
        <v>0</v>
      </c>
      <c r="N88" s="31">
        <f t="shared" si="48"/>
        <v>0</v>
      </c>
      <c r="O88" s="31">
        <f t="shared" si="48"/>
        <v>0</v>
      </c>
      <c r="P88" s="31">
        <f t="shared" si="48"/>
        <v>0</v>
      </c>
      <c r="Q88" s="31">
        <f t="shared" si="48"/>
        <v>0</v>
      </c>
      <c r="R88" s="31">
        <f t="shared" si="48"/>
        <v>0</v>
      </c>
      <c r="S88" s="31">
        <f t="shared" si="48"/>
        <v>0</v>
      </c>
      <c r="T88" s="31">
        <f t="shared" si="48"/>
        <v>0</v>
      </c>
      <c r="U88" s="31">
        <f t="shared" si="48"/>
        <v>0</v>
      </c>
      <c r="V88" s="31">
        <f t="shared" si="48"/>
        <v>0</v>
      </c>
      <c r="W88" s="31">
        <f t="shared" si="48"/>
        <v>0</v>
      </c>
    </row>
    <row r="89" spans="1:24" s="8" customFormat="1">
      <c r="A89" s="173">
        <f t="shared" si="43"/>
        <v>59</v>
      </c>
      <c r="D89" s="174" t="s">
        <v>7</v>
      </c>
      <c r="E89" s="12"/>
      <c r="I89" s="175">
        <f>SUM(I83:I88)</f>
        <v>0</v>
      </c>
      <c r="J89" s="175">
        <f t="shared" ref="J89:W89" si="49">SUM(J83:J88)</f>
        <v>0</v>
      </c>
      <c r="K89" s="175">
        <f t="shared" si="49"/>
        <v>0</v>
      </c>
      <c r="L89" s="175">
        <f t="shared" si="49"/>
        <v>0</v>
      </c>
      <c r="M89" s="175">
        <f t="shared" si="49"/>
        <v>0</v>
      </c>
      <c r="N89" s="175">
        <f t="shared" si="49"/>
        <v>0</v>
      </c>
      <c r="O89" s="175">
        <f t="shared" si="49"/>
        <v>0</v>
      </c>
      <c r="P89" s="175">
        <f t="shared" si="49"/>
        <v>0</v>
      </c>
      <c r="Q89" s="175">
        <f t="shared" si="49"/>
        <v>0</v>
      </c>
      <c r="R89" s="175">
        <f t="shared" si="49"/>
        <v>0</v>
      </c>
      <c r="S89" s="175">
        <f t="shared" si="49"/>
        <v>0</v>
      </c>
      <c r="T89" s="175">
        <f t="shared" si="49"/>
        <v>0</v>
      </c>
      <c r="U89" s="175">
        <f t="shared" si="49"/>
        <v>0</v>
      </c>
      <c r="V89" s="175">
        <f t="shared" si="49"/>
        <v>0</v>
      </c>
      <c r="W89" s="175">
        <f t="shared" si="49"/>
        <v>0</v>
      </c>
      <c r="X89" s="22"/>
    </row>
    <row r="90" spans="1:24" s="8" customFormat="1">
      <c r="A90" s="4"/>
      <c r="E90" s="9"/>
      <c r="I90" s="31"/>
      <c r="J90" s="31"/>
      <c r="K90" s="31"/>
      <c r="L90" s="31"/>
      <c r="M90" s="31"/>
      <c r="N90" s="31"/>
      <c r="O90" s="31"/>
      <c r="P90" s="31"/>
      <c r="Q90" s="31"/>
      <c r="R90" s="31"/>
      <c r="S90" s="31"/>
      <c r="T90" s="31"/>
      <c r="U90" s="31"/>
      <c r="V90" s="31"/>
      <c r="W90" s="31"/>
    </row>
    <row r="91" spans="1:24">
      <c r="A91" s="32"/>
      <c r="B91" s="32"/>
      <c r="C91" s="35" t="s">
        <v>252</v>
      </c>
      <c r="D91" s="32"/>
      <c r="E91" s="32"/>
      <c r="F91" s="86"/>
      <c r="G91" s="32"/>
      <c r="H91" s="32"/>
      <c r="I91" s="33"/>
    </row>
    <row r="92" spans="1:24">
      <c r="A92" s="37">
        <f>A89+1</f>
        <v>60</v>
      </c>
      <c r="B92"/>
      <c r="C92" s="35"/>
      <c r="D92" s="36" t="s">
        <v>253</v>
      </c>
      <c r="E92" s="32"/>
      <c r="F92" s="34"/>
      <c r="G92" s="32"/>
      <c r="H92" s="32"/>
      <c r="K92" s="82" t="s">
        <v>254</v>
      </c>
    </row>
  </sheetData>
  <pageMargins left="0.70866141732283472" right="0.70866141732283472" top="0.74803149606299213" bottom="0.74803149606299213" header="0.31496062992125984" footer="0.31496062992125984"/>
  <pageSetup scale="70" fitToHeight="9" orientation="landscape" r:id="rId1"/>
  <headerFooter>
    <oddHeader>&amp;L&amp;"Arial,Bold"California ISO&amp;R&amp;"Arial,Bold"Page &amp;P</oddHeader>
  </headerFooter>
  <rowBreaks count="1" manualBreakCount="1">
    <brk id="5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dimension ref="A1:X92"/>
  <sheetViews>
    <sheetView workbookViewId="0">
      <selection activeCell="F1" sqref="F1"/>
    </sheetView>
  </sheetViews>
  <sheetFormatPr defaultColWidth="9.140625" defaultRowHeight="12.75"/>
  <cols>
    <col min="1" max="1" width="4.85546875" style="3" customWidth="1"/>
    <col min="2" max="2" width="2.85546875" style="3" customWidth="1"/>
    <col min="3" max="3" width="2.85546875" style="1" customWidth="1"/>
    <col min="4" max="4" width="2.85546875" style="3" customWidth="1"/>
    <col min="5" max="5" width="35.85546875" style="3" customWidth="1"/>
    <col min="6" max="6" width="10.85546875" style="2" customWidth="1"/>
    <col min="7" max="7" width="2.85546875" style="3" customWidth="1"/>
    <col min="8" max="71" width="10.85546875" style="3" customWidth="1"/>
    <col min="72" max="16384" width="9.140625" style="3"/>
  </cols>
  <sheetData>
    <row r="1" spans="1:24">
      <c r="A1" s="1" t="s">
        <v>208</v>
      </c>
      <c r="B1" s="1"/>
      <c r="E1" s="15" t="s">
        <v>258</v>
      </c>
      <c r="F1" s="1" t="s">
        <v>276</v>
      </c>
    </row>
    <row r="2" spans="1:24">
      <c r="A2" s="1" t="s">
        <v>126</v>
      </c>
      <c r="B2" s="1"/>
    </row>
    <row r="3" spans="1:24" s="5" customFormat="1">
      <c r="A3" s="4"/>
      <c r="E3" s="6"/>
      <c r="F3" s="4" t="s">
        <v>127</v>
      </c>
      <c r="H3" s="5">
        <f>Summary!H3</f>
        <v>2025</v>
      </c>
      <c r="I3" s="5">
        <f>Summary!I3</f>
        <v>2026</v>
      </c>
      <c r="J3" s="5">
        <f>Summary!J3</f>
        <v>2027</v>
      </c>
      <c r="K3" s="5">
        <f>Summary!K3</f>
        <v>2028</v>
      </c>
      <c r="L3" s="5">
        <f>Summary!L3</f>
        <v>2029</v>
      </c>
      <c r="M3" s="5">
        <f>Summary!M3</f>
        <v>2030</v>
      </c>
      <c r="N3" s="5">
        <f>Summary!N3</f>
        <v>2031</v>
      </c>
      <c r="O3" s="5">
        <f>Summary!O3</f>
        <v>2032</v>
      </c>
      <c r="P3" s="5">
        <f>Summary!P3</f>
        <v>2033</v>
      </c>
      <c r="Q3" s="5">
        <f>Summary!Q3</f>
        <v>2034</v>
      </c>
      <c r="R3" s="5">
        <f>Summary!R3</f>
        <v>2035</v>
      </c>
      <c r="S3" s="5">
        <f>Summary!S3</f>
        <v>2036</v>
      </c>
      <c r="T3" s="5">
        <f>Summary!T3</f>
        <v>2037</v>
      </c>
      <c r="U3" s="5">
        <f>Summary!U3</f>
        <v>2038</v>
      </c>
      <c r="V3" s="5">
        <f>Summary!V3</f>
        <v>2039</v>
      </c>
      <c r="W3" s="5">
        <f>Summary!W3</f>
        <v>2040</v>
      </c>
    </row>
    <row r="4" spans="1:24" s="8" customFormat="1">
      <c r="A4" s="7" t="s">
        <v>128</v>
      </c>
      <c r="E4" s="9" t="s">
        <v>129</v>
      </c>
      <c r="H4" s="173">
        <v>0</v>
      </c>
      <c r="I4" s="173">
        <v>1</v>
      </c>
      <c r="J4" s="173">
        <f>I4+1</f>
        <v>2</v>
      </c>
      <c r="K4" s="173">
        <f t="shared" ref="K4:W4" si="0">J4+1</f>
        <v>3</v>
      </c>
      <c r="L4" s="173">
        <f t="shared" si="0"/>
        <v>4</v>
      </c>
      <c r="M4" s="173">
        <f t="shared" si="0"/>
        <v>5</v>
      </c>
      <c r="N4" s="173">
        <f t="shared" si="0"/>
        <v>6</v>
      </c>
      <c r="O4" s="173">
        <f t="shared" si="0"/>
        <v>7</v>
      </c>
      <c r="P4" s="173">
        <f t="shared" si="0"/>
        <v>8</v>
      </c>
      <c r="Q4" s="173">
        <f t="shared" si="0"/>
        <v>9</v>
      </c>
      <c r="R4" s="173">
        <f t="shared" si="0"/>
        <v>10</v>
      </c>
      <c r="S4" s="173">
        <f t="shared" si="0"/>
        <v>11</v>
      </c>
      <c r="T4" s="173">
        <f t="shared" si="0"/>
        <v>12</v>
      </c>
      <c r="U4" s="173">
        <f t="shared" si="0"/>
        <v>13</v>
      </c>
      <c r="V4" s="173">
        <f t="shared" si="0"/>
        <v>14</v>
      </c>
      <c r="W4" s="173">
        <f t="shared" si="0"/>
        <v>15</v>
      </c>
      <c r="X4" s="173"/>
    </row>
    <row r="5" spans="1:24" s="8" customFormat="1">
      <c r="A5" s="4"/>
      <c r="E5" s="9"/>
      <c r="F5" s="10"/>
      <c r="H5" s="173"/>
      <c r="I5" s="173"/>
      <c r="J5" s="173"/>
      <c r="K5" s="173"/>
      <c r="L5" s="173"/>
      <c r="M5" s="173"/>
      <c r="N5" s="173"/>
      <c r="O5" s="173"/>
      <c r="P5" s="173"/>
      <c r="Q5" s="173"/>
      <c r="R5" s="173"/>
      <c r="S5" s="173"/>
      <c r="T5" s="173"/>
      <c r="U5" s="173"/>
      <c r="V5" s="173"/>
      <c r="W5" s="173"/>
    </row>
    <row r="6" spans="1:24" s="8" customFormat="1">
      <c r="A6" s="4"/>
      <c r="C6" s="8" t="s">
        <v>140</v>
      </c>
      <c r="E6" s="9"/>
      <c r="F6" s="11"/>
      <c r="I6" s="173"/>
      <c r="J6" s="173"/>
      <c r="K6" s="173"/>
      <c r="L6" s="173"/>
      <c r="M6" s="173"/>
      <c r="N6" s="173"/>
      <c r="O6" s="173"/>
      <c r="P6" s="173"/>
      <c r="Q6" s="173"/>
      <c r="R6" s="173"/>
      <c r="S6" s="173"/>
      <c r="T6" s="173"/>
      <c r="U6" s="173"/>
      <c r="V6" s="173"/>
      <c r="W6" s="173"/>
    </row>
    <row r="7" spans="1:24" s="8" customFormat="1">
      <c r="A7" s="173">
        <v>1</v>
      </c>
      <c r="D7" s="174" t="s">
        <v>210</v>
      </c>
      <c r="E7" s="12"/>
      <c r="F7" s="185">
        <v>2022</v>
      </c>
      <c r="I7" s="173"/>
      <c r="J7" s="173"/>
      <c r="K7" s="173"/>
      <c r="L7" s="173"/>
      <c r="M7" s="173"/>
      <c r="N7" s="173"/>
      <c r="O7" s="173"/>
      <c r="P7" s="173"/>
      <c r="Q7" s="173"/>
      <c r="R7" s="173"/>
      <c r="S7" s="173"/>
      <c r="T7" s="173"/>
      <c r="U7" s="173"/>
      <c r="V7" s="173"/>
      <c r="W7" s="173"/>
    </row>
    <row r="8" spans="1:24" s="8" customFormat="1">
      <c r="A8" s="173">
        <f>A7+1</f>
        <v>2</v>
      </c>
      <c r="D8" s="174" t="s">
        <v>211</v>
      </c>
      <c r="E8" s="12"/>
      <c r="F8" s="11"/>
      <c r="I8" s="78">
        <v>0</v>
      </c>
      <c r="J8" s="78">
        <v>0</v>
      </c>
      <c r="K8" s="78">
        <v>0</v>
      </c>
      <c r="L8" s="78">
        <v>0</v>
      </c>
      <c r="M8" s="78">
        <v>0</v>
      </c>
      <c r="N8" s="78">
        <v>0</v>
      </c>
      <c r="O8" s="78">
        <v>0</v>
      </c>
      <c r="P8" s="78">
        <v>0</v>
      </c>
      <c r="Q8" s="78">
        <v>0</v>
      </c>
      <c r="R8" s="78">
        <v>0</v>
      </c>
      <c r="S8" s="78">
        <v>0</v>
      </c>
      <c r="T8" s="78">
        <v>0</v>
      </c>
      <c r="U8" s="78">
        <v>0</v>
      </c>
      <c r="V8" s="78">
        <v>0</v>
      </c>
      <c r="W8" s="78">
        <v>0</v>
      </c>
    </row>
    <row r="9" spans="1:24">
      <c r="A9" s="173"/>
      <c r="F9" s="16"/>
    </row>
    <row r="10" spans="1:24" s="8" customFormat="1">
      <c r="A10" s="173">
        <f>A8+1</f>
        <v>3</v>
      </c>
      <c r="D10" s="174" t="s">
        <v>212</v>
      </c>
      <c r="E10" s="12"/>
      <c r="F10" s="25" t="s">
        <v>213</v>
      </c>
      <c r="I10" s="173"/>
      <c r="J10" s="173"/>
      <c r="K10" s="173"/>
      <c r="L10" s="173"/>
      <c r="M10" s="173"/>
      <c r="N10" s="173"/>
      <c r="O10" s="173"/>
      <c r="P10" s="173"/>
      <c r="Q10" s="173"/>
      <c r="R10" s="173"/>
      <c r="S10" s="173"/>
      <c r="T10" s="173"/>
      <c r="U10" s="173"/>
      <c r="V10" s="173"/>
      <c r="W10" s="173"/>
    </row>
    <row r="11" spans="1:24" s="8" customFormat="1">
      <c r="A11" s="173">
        <f>A10+1</f>
        <v>4</v>
      </c>
      <c r="D11" s="174" t="s">
        <v>214</v>
      </c>
      <c r="E11" s="12"/>
      <c r="F11" s="25" t="s">
        <v>259</v>
      </c>
      <c r="I11" s="173"/>
      <c r="J11" s="173"/>
      <c r="K11" s="173"/>
      <c r="L11" s="173"/>
      <c r="M11" s="173"/>
      <c r="N11" s="173"/>
      <c r="O11" s="173"/>
      <c r="P11" s="173"/>
      <c r="Q11" s="173"/>
      <c r="R11" s="173"/>
      <c r="S11" s="173"/>
      <c r="T11" s="173"/>
      <c r="U11" s="173"/>
      <c r="V11" s="173"/>
      <c r="W11" s="173"/>
    </row>
    <row r="12" spans="1:24" s="8" customFormat="1">
      <c r="A12" s="173"/>
      <c r="D12" s="174"/>
      <c r="E12" s="12"/>
      <c r="F12" s="11"/>
      <c r="I12" s="31"/>
      <c r="J12" s="31"/>
      <c r="K12" s="31"/>
      <c r="L12" s="31"/>
      <c r="M12" s="31"/>
      <c r="N12" s="31"/>
      <c r="O12" s="31"/>
      <c r="P12" s="31"/>
      <c r="Q12" s="31"/>
      <c r="R12" s="31"/>
      <c r="S12" s="31"/>
      <c r="T12" s="31"/>
      <c r="U12" s="31"/>
      <c r="V12" s="31"/>
      <c r="W12" s="31"/>
    </row>
    <row r="13" spans="1:24" s="8" customFormat="1">
      <c r="A13" s="173">
        <f>A11+1</f>
        <v>5</v>
      </c>
      <c r="D13" s="174" t="s">
        <v>216</v>
      </c>
      <c r="E13" s="12"/>
      <c r="F13" s="51">
        <v>2.5000000000000001E-2</v>
      </c>
      <c r="G13" s="13"/>
      <c r="H13" s="13"/>
      <c r="I13" s="186">
        <f>$F13</f>
        <v>2.5000000000000001E-2</v>
      </c>
      <c r="J13" s="186">
        <f t="shared" ref="J13:W13" si="1">$F13</f>
        <v>2.5000000000000001E-2</v>
      </c>
      <c r="K13" s="186">
        <f t="shared" si="1"/>
        <v>2.5000000000000001E-2</v>
      </c>
      <c r="L13" s="186">
        <f t="shared" si="1"/>
        <v>2.5000000000000001E-2</v>
      </c>
      <c r="M13" s="186">
        <f t="shared" si="1"/>
        <v>2.5000000000000001E-2</v>
      </c>
      <c r="N13" s="186">
        <f t="shared" si="1"/>
        <v>2.5000000000000001E-2</v>
      </c>
      <c r="O13" s="186">
        <f t="shared" si="1"/>
        <v>2.5000000000000001E-2</v>
      </c>
      <c r="P13" s="186">
        <f t="shared" si="1"/>
        <v>2.5000000000000001E-2</v>
      </c>
      <c r="Q13" s="186">
        <f t="shared" si="1"/>
        <v>2.5000000000000001E-2</v>
      </c>
      <c r="R13" s="186">
        <f t="shared" si="1"/>
        <v>2.5000000000000001E-2</v>
      </c>
      <c r="S13" s="186">
        <f t="shared" si="1"/>
        <v>2.5000000000000001E-2</v>
      </c>
      <c r="T13" s="186">
        <f t="shared" si="1"/>
        <v>2.5000000000000001E-2</v>
      </c>
      <c r="U13" s="186">
        <f t="shared" si="1"/>
        <v>2.5000000000000001E-2</v>
      </c>
      <c r="V13" s="186">
        <f t="shared" si="1"/>
        <v>2.5000000000000001E-2</v>
      </c>
      <c r="W13" s="186">
        <f t="shared" si="1"/>
        <v>2.5000000000000001E-2</v>
      </c>
    </row>
    <row r="14" spans="1:24" s="8" customFormat="1">
      <c r="A14" s="173"/>
      <c r="D14" s="174"/>
      <c r="E14" s="12"/>
      <c r="F14" s="14"/>
      <c r="G14" s="13"/>
      <c r="H14" s="13"/>
      <c r="I14" s="187"/>
      <c r="J14" s="187"/>
      <c r="K14" s="187"/>
      <c r="L14" s="187"/>
      <c r="M14" s="187"/>
      <c r="N14" s="187"/>
      <c r="O14" s="187"/>
      <c r="P14" s="187"/>
      <c r="Q14" s="187"/>
      <c r="R14" s="187"/>
      <c r="S14" s="187"/>
      <c r="T14" s="187"/>
      <c r="U14" s="187"/>
      <c r="V14" s="187"/>
      <c r="W14" s="187"/>
    </row>
    <row r="15" spans="1:24" s="8" customFormat="1">
      <c r="A15" s="173">
        <f>A13+1</f>
        <v>6</v>
      </c>
      <c r="D15" s="174" t="s">
        <v>217</v>
      </c>
      <c r="E15" s="12"/>
      <c r="F15" s="51">
        <v>0.5</v>
      </c>
      <c r="G15" s="13"/>
      <c r="H15" s="13"/>
      <c r="I15" s="186">
        <f t="shared" ref="I15:W16" si="2">$F15</f>
        <v>0.5</v>
      </c>
      <c r="J15" s="186">
        <f t="shared" si="2"/>
        <v>0.5</v>
      </c>
      <c r="K15" s="186">
        <f t="shared" si="2"/>
        <v>0.5</v>
      </c>
      <c r="L15" s="186">
        <f t="shared" si="2"/>
        <v>0.5</v>
      </c>
      <c r="M15" s="186">
        <f t="shared" si="2"/>
        <v>0.5</v>
      </c>
      <c r="N15" s="186">
        <f t="shared" si="2"/>
        <v>0.5</v>
      </c>
      <c r="O15" s="186">
        <f t="shared" si="2"/>
        <v>0.5</v>
      </c>
      <c r="P15" s="186">
        <f t="shared" si="2"/>
        <v>0.5</v>
      </c>
      <c r="Q15" s="186">
        <f t="shared" si="2"/>
        <v>0.5</v>
      </c>
      <c r="R15" s="186">
        <f t="shared" si="2"/>
        <v>0.5</v>
      </c>
      <c r="S15" s="186">
        <f t="shared" si="2"/>
        <v>0.5</v>
      </c>
      <c r="T15" s="186">
        <f t="shared" si="2"/>
        <v>0.5</v>
      </c>
      <c r="U15" s="186">
        <f t="shared" si="2"/>
        <v>0.5</v>
      </c>
      <c r="V15" s="186">
        <f t="shared" si="2"/>
        <v>0.5</v>
      </c>
      <c r="W15" s="186">
        <f t="shared" si="2"/>
        <v>0.5</v>
      </c>
    </row>
    <row r="16" spans="1:24" s="8" customFormat="1">
      <c r="A16" s="173">
        <f>A15+1</f>
        <v>7</v>
      </c>
      <c r="D16" s="174" t="s">
        <v>218</v>
      </c>
      <c r="E16" s="12"/>
      <c r="F16" s="51">
        <v>0.06</v>
      </c>
      <c r="G16" s="13"/>
      <c r="H16" s="13"/>
      <c r="I16" s="186">
        <f t="shared" si="2"/>
        <v>0.06</v>
      </c>
      <c r="J16" s="186">
        <f t="shared" si="2"/>
        <v>0.06</v>
      </c>
      <c r="K16" s="186">
        <f t="shared" si="2"/>
        <v>0.06</v>
      </c>
      <c r="L16" s="186">
        <f t="shared" si="2"/>
        <v>0.06</v>
      </c>
      <c r="M16" s="186">
        <f t="shared" si="2"/>
        <v>0.06</v>
      </c>
      <c r="N16" s="186">
        <f t="shared" si="2"/>
        <v>0.06</v>
      </c>
      <c r="O16" s="186">
        <f t="shared" si="2"/>
        <v>0.06</v>
      </c>
      <c r="P16" s="186">
        <f t="shared" si="2"/>
        <v>0.06</v>
      </c>
      <c r="Q16" s="186">
        <f t="shared" si="2"/>
        <v>0.06</v>
      </c>
      <c r="R16" s="186">
        <f t="shared" si="2"/>
        <v>0.06</v>
      </c>
      <c r="S16" s="186">
        <f t="shared" si="2"/>
        <v>0.06</v>
      </c>
      <c r="T16" s="186">
        <f t="shared" si="2"/>
        <v>0.06</v>
      </c>
      <c r="U16" s="186">
        <f t="shared" si="2"/>
        <v>0.06</v>
      </c>
      <c r="V16" s="186">
        <f t="shared" si="2"/>
        <v>0.06</v>
      </c>
      <c r="W16" s="186">
        <f t="shared" si="2"/>
        <v>0.06</v>
      </c>
    </row>
    <row r="17" spans="1:24" s="8" customFormat="1">
      <c r="A17" s="173"/>
      <c r="D17" s="174"/>
      <c r="E17" s="12"/>
      <c r="F17" s="14"/>
      <c r="G17" s="13"/>
      <c r="H17" s="13"/>
      <c r="I17" s="187"/>
      <c r="J17" s="187"/>
      <c r="K17" s="187"/>
      <c r="L17" s="187"/>
      <c r="M17" s="187"/>
      <c r="N17" s="187"/>
      <c r="O17" s="187"/>
      <c r="P17" s="187"/>
      <c r="Q17" s="187"/>
      <c r="R17" s="187"/>
      <c r="S17" s="187"/>
      <c r="T17" s="187"/>
      <c r="U17" s="187"/>
      <c r="V17" s="187"/>
      <c r="W17" s="187"/>
    </row>
    <row r="18" spans="1:24" s="8" customFormat="1">
      <c r="A18" s="173">
        <f>A16+1</f>
        <v>8</v>
      </c>
      <c r="D18" s="174" t="s">
        <v>219</v>
      </c>
      <c r="E18" s="12"/>
      <c r="F18" s="189"/>
      <c r="G18" s="13"/>
      <c r="H18" s="13"/>
      <c r="I18" s="188">
        <f t="shared" ref="I18:W18" si="3">1-I15</f>
        <v>0.5</v>
      </c>
      <c r="J18" s="188">
        <f t="shared" si="3"/>
        <v>0.5</v>
      </c>
      <c r="K18" s="188">
        <f t="shared" si="3"/>
        <v>0.5</v>
      </c>
      <c r="L18" s="188">
        <f t="shared" si="3"/>
        <v>0.5</v>
      </c>
      <c r="M18" s="188">
        <f t="shared" si="3"/>
        <v>0.5</v>
      </c>
      <c r="N18" s="188">
        <f t="shared" si="3"/>
        <v>0.5</v>
      </c>
      <c r="O18" s="188">
        <f t="shared" si="3"/>
        <v>0.5</v>
      </c>
      <c r="P18" s="188">
        <f t="shared" si="3"/>
        <v>0.5</v>
      </c>
      <c r="Q18" s="188">
        <f t="shared" si="3"/>
        <v>0.5</v>
      </c>
      <c r="R18" s="188">
        <f t="shared" si="3"/>
        <v>0.5</v>
      </c>
      <c r="S18" s="188">
        <f t="shared" si="3"/>
        <v>0.5</v>
      </c>
      <c r="T18" s="188">
        <f t="shared" si="3"/>
        <v>0.5</v>
      </c>
      <c r="U18" s="188">
        <f t="shared" si="3"/>
        <v>0.5</v>
      </c>
      <c r="V18" s="188">
        <f t="shared" si="3"/>
        <v>0.5</v>
      </c>
      <c r="W18" s="188">
        <f t="shared" si="3"/>
        <v>0.5</v>
      </c>
    </row>
    <row r="19" spans="1:24" s="8" customFormat="1">
      <c r="A19" s="173">
        <f>A18+1</f>
        <v>9</v>
      </c>
      <c r="D19" s="174" t="s">
        <v>220</v>
      </c>
      <c r="E19" s="12"/>
      <c r="F19" s="51">
        <v>0.11</v>
      </c>
      <c r="G19" s="13"/>
      <c r="H19" s="13"/>
      <c r="I19" s="186">
        <f t="shared" ref="I19:W19" si="4">$F19</f>
        <v>0.11</v>
      </c>
      <c r="J19" s="186">
        <f t="shared" si="4"/>
        <v>0.11</v>
      </c>
      <c r="K19" s="186">
        <f t="shared" si="4"/>
        <v>0.11</v>
      </c>
      <c r="L19" s="186">
        <f t="shared" si="4"/>
        <v>0.11</v>
      </c>
      <c r="M19" s="186">
        <f t="shared" si="4"/>
        <v>0.11</v>
      </c>
      <c r="N19" s="186">
        <f t="shared" si="4"/>
        <v>0.11</v>
      </c>
      <c r="O19" s="186">
        <f t="shared" si="4"/>
        <v>0.11</v>
      </c>
      <c r="P19" s="186">
        <f t="shared" si="4"/>
        <v>0.11</v>
      </c>
      <c r="Q19" s="186">
        <f t="shared" si="4"/>
        <v>0.11</v>
      </c>
      <c r="R19" s="186">
        <f t="shared" si="4"/>
        <v>0.11</v>
      </c>
      <c r="S19" s="186">
        <f t="shared" si="4"/>
        <v>0.11</v>
      </c>
      <c r="T19" s="186">
        <f t="shared" si="4"/>
        <v>0.11</v>
      </c>
      <c r="U19" s="186">
        <f t="shared" si="4"/>
        <v>0.11</v>
      </c>
      <c r="V19" s="186">
        <f t="shared" si="4"/>
        <v>0.11</v>
      </c>
      <c r="W19" s="186">
        <f t="shared" si="4"/>
        <v>0.11</v>
      </c>
    </row>
    <row r="20" spans="1:24" s="8" customFormat="1">
      <c r="A20" s="173"/>
      <c r="D20" s="174"/>
      <c r="E20" s="12"/>
      <c r="F20" s="189"/>
      <c r="G20" s="13"/>
      <c r="H20" s="13"/>
      <c r="I20" s="13"/>
      <c r="J20" s="13"/>
      <c r="K20" s="13"/>
      <c r="L20" s="13"/>
      <c r="M20" s="13"/>
      <c r="N20" s="13"/>
      <c r="O20" s="13"/>
      <c r="P20" s="13"/>
      <c r="Q20" s="13"/>
      <c r="R20" s="13"/>
      <c r="S20" s="13"/>
      <c r="T20" s="13"/>
      <c r="U20" s="13"/>
      <c r="V20" s="13"/>
      <c r="W20" s="13"/>
    </row>
    <row r="21" spans="1:24" s="8" customFormat="1">
      <c r="A21" s="173">
        <f>A19+1</f>
        <v>10</v>
      </c>
      <c r="D21" s="174" t="s">
        <v>221</v>
      </c>
      <c r="E21" s="12"/>
      <c r="F21" s="189"/>
      <c r="G21" s="13"/>
      <c r="H21" s="13"/>
      <c r="I21" s="188">
        <f>I15*I16+I18*I19</f>
        <v>8.4999999999999992E-2</v>
      </c>
      <c r="J21" s="188">
        <f t="shared" ref="J21:W21" si="5">J15*J16+J18*J19</f>
        <v>8.4999999999999992E-2</v>
      </c>
      <c r="K21" s="188">
        <f t="shared" si="5"/>
        <v>8.4999999999999992E-2</v>
      </c>
      <c r="L21" s="188">
        <f t="shared" si="5"/>
        <v>8.4999999999999992E-2</v>
      </c>
      <c r="M21" s="188">
        <f t="shared" si="5"/>
        <v>8.4999999999999992E-2</v>
      </c>
      <c r="N21" s="188">
        <f t="shared" si="5"/>
        <v>8.4999999999999992E-2</v>
      </c>
      <c r="O21" s="188">
        <f t="shared" si="5"/>
        <v>8.4999999999999992E-2</v>
      </c>
      <c r="P21" s="188">
        <f t="shared" si="5"/>
        <v>8.4999999999999992E-2</v>
      </c>
      <c r="Q21" s="188">
        <f t="shared" si="5"/>
        <v>8.4999999999999992E-2</v>
      </c>
      <c r="R21" s="188">
        <f t="shared" si="5"/>
        <v>8.4999999999999992E-2</v>
      </c>
      <c r="S21" s="188">
        <f t="shared" si="5"/>
        <v>8.4999999999999992E-2</v>
      </c>
      <c r="T21" s="188">
        <f t="shared" si="5"/>
        <v>8.4999999999999992E-2</v>
      </c>
      <c r="U21" s="188">
        <f t="shared" si="5"/>
        <v>8.4999999999999992E-2</v>
      </c>
      <c r="V21" s="188">
        <f t="shared" si="5"/>
        <v>8.4999999999999992E-2</v>
      </c>
      <c r="W21" s="188">
        <f t="shared" si="5"/>
        <v>8.4999999999999992E-2</v>
      </c>
    </row>
    <row r="22" spans="1:24" s="8" customFormat="1">
      <c r="A22" s="173"/>
      <c r="D22" s="174"/>
      <c r="E22" s="12"/>
      <c r="F22" s="189"/>
      <c r="G22" s="13"/>
      <c r="H22" s="13"/>
      <c r="I22" s="187"/>
      <c r="J22" s="187"/>
      <c r="K22" s="187"/>
      <c r="L22" s="187"/>
      <c r="M22" s="187"/>
      <c r="N22" s="187"/>
      <c r="O22" s="187"/>
      <c r="P22" s="187"/>
      <c r="Q22" s="187"/>
      <c r="R22" s="187"/>
      <c r="S22" s="187"/>
      <c r="T22" s="187"/>
      <c r="U22" s="187"/>
      <c r="V22" s="187"/>
      <c r="W22" s="187"/>
    </row>
    <row r="23" spans="1:24" s="8" customFormat="1">
      <c r="A23" s="173">
        <f>A21+1</f>
        <v>11</v>
      </c>
      <c r="D23" s="174" t="s">
        <v>222</v>
      </c>
      <c r="E23" s="12"/>
      <c r="F23" s="189"/>
      <c r="G23" s="13"/>
      <c r="H23" s="13"/>
      <c r="I23" s="190">
        <v>0.05</v>
      </c>
      <c r="J23" s="190">
        <f>MAX(0.1*(1-SUM($I23:I23)),(1-SUM($I23:I23))/(16.5-J4))</f>
        <v>9.5000000000000001E-2</v>
      </c>
      <c r="K23" s="190">
        <f>MAX(0.1*(1-SUM($I23:J23)),(1-SUM($I23:J23))/(16.5-K4))</f>
        <v>8.5500000000000007E-2</v>
      </c>
      <c r="L23" s="190">
        <f>MAX(0.1*(1-SUM($I23:K23)),(1-SUM($I23:K23))/(16.5-L4))</f>
        <v>7.6950000000000005E-2</v>
      </c>
      <c r="M23" s="190">
        <f>MAX(0.1*(1-SUM($I23:L23)),(1-SUM($I23:L23))/(16.5-M4))</f>
        <v>6.9254999999999997E-2</v>
      </c>
      <c r="N23" s="190">
        <f>MAX(0.1*(1-SUM($I23:M23)),(1-SUM($I23:M23))/(16.5-N4))</f>
        <v>6.2329499999999996E-2</v>
      </c>
      <c r="O23" s="190">
        <f>MAX(0.1*(1-SUM($I23:N23)),(1-SUM($I23:N23))/(16.5-O4))</f>
        <v>5.9048999999999997E-2</v>
      </c>
      <c r="P23" s="190">
        <f>MAX(0.1*(1-SUM($I23:O23)),(1-SUM($I23:O23))/(16.5-P4))</f>
        <v>5.9048999999999983E-2</v>
      </c>
      <c r="Q23" s="190">
        <f>MAX(0.1*(1-SUM($I23:P23)),(1-SUM($I23:P23))/(16.5-Q4))</f>
        <v>5.9048999999999997E-2</v>
      </c>
      <c r="R23" s="190">
        <f>MAX(0.1*(1-SUM($I23:Q23)),(1-SUM($I23:Q23))/(16.5-R4))</f>
        <v>5.904899999999999E-2</v>
      </c>
      <c r="S23" s="190">
        <f>MAX(0.1*(1-SUM($I23:R23)),(1-SUM($I23:R23))/(16.5-S4))</f>
        <v>5.904899999999999E-2</v>
      </c>
      <c r="T23" s="190">
        <f>MAX(0.1*(1-SUM($I23:S23)),(1-SUM($I23:S23))/(16.5-T4))</f>
        <v>5.9048999999999983E-2</v>
      </c>
      <c r="U23" s="190">
        <f>MAX(0.1*(1-SUM($I23:T23)),(1-SUM($I23:T23))/(16.5-U4))</f>
        <v>5.904899999999997E-2</v>
      </c>
      <c r="V23" s="190">
        <f>MAX(0.1*(1-SUM($I23:U23)),(1-SUM($I23:U23))/(16.5-V4))</f>
        <v>5.9048999999999949E-2</v>
      </c>
      <c r="W23" s="190">
        <f>MAX(0.1*(1-SUM($I23:V23)),(1-SUM($I23:V23))/(16.5-W4))</f>
        <v>5.9048999999999983E-2</v>
      </c>
      <c r="X23" s="190">
        <f>MAX(0.1*(1-SUM($I23:W23)),(1-SUM($I23:W23))/0.5)/2</f>
        <v>2.9524499999999954E-2</v>
      </c>
    </row>
    <row r="24" spans="1:24" s="8" customFormat="1">
      <c r="A24" s="173">
        <f>A23+1</f>
        <v>12</v>
      </c>
      <c r="D24" s="174" t="s">
        <v>223</v>
      </c>
      <c r="E24" s="12"/>
      <c r="F24" s="25" t="s">
        <v>215</v>
      </c>
      <c r="I24" s="173"/>
      <c r="J24" s="173"/>
      <c r="K24" s="173"/>
      <c r="L24" s="173"/>
      <c r="M24" s="173"/>
      <c r="N24" s="173"/>
      <c r="O24" s="173"/>
      <c r="P24" s="173"/>
      <c r="Q24" s="173"/>
      <c r="R24" s="173"/>
      <c r="S24" s="173"/>
      <c r="T24" s="173"/>
      <c r="U24" s="173"/>
      <c r="V24" s="173"/>
      <c r="W24" s="173"/>
    </row>
    <row r="25" spans="1:24" s="8" customFormat="1">
      <c r="A25" s="173">
        <f>A24+1</f>
        <v>13</v>
      </c>
      <c r="D25" s="174" t="s">
        <v>224</v>
      </c>
      <c r="E25" s="12"/>
      <c r="F25" s="63">
        <v>0.21</v>
      </c>
      <c r="G25" s="13"/>
      <c r="H25" s="13"/>
      <c r="I25" s="191">
        <f t="shared" ref="I25:W25" si="6">$F25</f>
        <v>0.21</v>
      </c>
      <c r="J25" s="191">
        <f t="shared" si="6"/>
        <v>0.21</v>
      </c>
      <c r="K25" s="191">
        <f t="shared" si="6"/>
        <v>0.21</v>
      </c>
      <c r="L25" s="191">
        <f t="shared" si="6"/>
        <v>0.21</v>
      </c>
      <c r="M25" s="191">
        <f t="shared" si="6"/>
        <v>0.21</v>
      </c>
      <c r="N25" s="191">
        <f t="shared" si="6"/>
        <v>0.21</v>
      </c>
      <c r="O25" s="191">
        <f t="shared" si="6"/>
        <v>0.21</v>
      </c>
      <c r="P25" s="191">
        <f t="shared" si="6"/>
        <v>0.21</v>
      </c>
      <c r="Q25" s="191">
        <f t="shared" si="6"/>
        <v>0.21</v>
      </c>
      <c r="R25" s="191">
        <f t="shared" si="6"/>
        <v>0.21</v>
      </c>
      <c r="S25" s="191">
        <f t="shared" si="6"/>
        <v>0.21</v>
      </c>
      <c r="T25" s="191">
        <f t="shared" si="6"/>
        <v>0.21</v>
      </c>
      <c r="U25" s="191">
        <f t="shared" si="6"/>
        <v>0.21</v>
      </c>
      <c r="V25" s="191">
        <f t="shared" si="6"/>
        <v>0.21</v>
      </c>
      <c r="W25" s="191">
        <f t="shared" si="6"/>
        <v>0.21</v>
      </c>
    </row>
    <row r="26" spans="1:24" s="8" customFormat="1">
      <c r="A26" s="173"/>
      <c r="D26" s="174"/>
      <c r="E26" s="12"/>
      <c r="F26" s="192"/>
      <c r="G26" s="13"/>
      <c r="H26" s="13"/>
      <c r="I26" s="188"/>
      <c r="J26" s="188"/>
      <c r="K26" s="188"/>
      <c r="L26" s="188"/>
      <c r="M26" s="188"/>
      <c r="N26" s="188"/>
      <c r="O26" s="188"/>
      <c r="P26" s="188"/>
      <c r="Q26" s="188"/>
      <c r="R26" s="188"/>
      <c r="S26" s="188"/>
      <c r="T26" s="188"/>
      <c r="U26" s="188"/>
      <c r="V26" s="188"/>
      <c r="W26" s="188"/>
    </row>
    <row r="27" spans="1:24" s="8" customFormat="1">
      <c r="A27" s="173">
        <f>A25+1</f>
        <v>14</v>
      </c>
      <c r="D27" s="174" t="s">
        <v>225</v>
      </c>
      <c r="E27" s="12"/>
      <c r="F27" s="193">
        <v>2</v>
      </c>
      <c r="G27" s="13"/>
      <c r="H27" s="13"/>
      <c r="I27" s="188"/>
      <c r="J27" s="188"/>
      <c r="K27" s="188"/>
      <c r="L27" s="188"/>
      <c r="M27" s="188"/>
      <c r="N27" s="188"/>
      <c r="O27" s="188"/>
      <c r="P27" s="188"/>
      <c r="Q27" s="188"/>
      <c r="R27" s="188"/>
      <c r="S27" s="188"/>
      <c r="T27" s="188"/>
      <c r="U27" s="188"/>
      <c r="V27" s="188"/>
      <c r="W27" s="188"/>
    </row>
    <row r="28" spans="1:24" s="8" customFormat="1">
      <c r="A28" s="173">
        <f>A27+1</f>
        <v>15</v>
      </c>
      <c r="D28" s="174" t="s">
        <v>226</v>
      </c>
      <c r="E28" s="12"/>
      <c r="F28" s="51" t="s">
        <v>215</v>
      </c>
      <c r="G28" s="13"/>
      <c r="H28" s="13"/>
      <c r="I28" s="188"/>
      <c r="J28" s="188"/>
      <c r="K28" s="188"/>
      <c r="L28" s="188"/>
      <c r="M28" s="188"/>
      <c r="N28" s="188"/>
      <c r="O28" s="188"/>
      <c r="P28" s="188"/>
      <c r="Q28" s="188"/>
      <c r="R28" s="188"/>
      <c r="S28" s="188"/>
      <c r="T28" s="188"/>
      <c r="U28" s="188"/>
      <c r="V28" s="188"/>
      <c r="W28" s="188"/>
    </row>
    <row r="29" spans="1:24" s="8" customFormat="1">
      <c r="A29" s="173">
        <f>A28+1</f>
        <v>16</v>
      </c>
      <c r="D29" s="174" t="s">
        <v>227</v>
      </c>
      <c r="E29" s="12"/>
      <c r="F29" s="63">
        <v>8.8400000000000006E-2</v>
      </c>
      <c r="G29" s="13"/>
      <c r="H29" s="13"/>
      <c r="I29" s="191">
        <f t="shared" ref="I29:W29" si="7">$F29</f>
        <v>8.8400000000000006E-2</v>
      </c>
      <c r="J29" s="191">
        <f t="shared" si="7"/>
        <v>8.8400000000000006E-2</v>
      </c>
      <c r="K29" s="191">
        <f t="shared" si="7"/>
        <v>8.8400000000000006E-2</v>
      </c>
      <c r="L29" s="191">
        <f t="shared" si="7"/>
        <v>8.8400000000000006E-2</v>
      </c>
      <c r="M29" s="191">
        <f t="shared" si="7"/>
        <v>8.8400000000000006E-2</v>
      </c>
      <c r="N29" s="191">
        <f t="shared" si="7"/>
        <v>8.8400000000000006E-2</v>
      </c>
      <c r="O29" s="191">
        <f t="shared" si="7"/>
        <v>8.8400000000000006E-2</v>
      </c>
      <c r="P29" s="191">
        <f t="shared" si="7"/>
        <v>8.8400000000000006E-2</v>
      </c>
      <c r="Q29" s="191">
        <f t="shared" si="7"/>
        <v>8.8400000000000006E-2</v>
      </c>
      <c r="R29" s="191">
        <f t="shared" si="7"/>
        <v>8.8400000000000006E-2</v>
      </c>
      <c r="S29" s="191">
        <f t="shared" si="7"/>
        <v>8.8400000000000006E-2</v>
      </c>
      <c r="T29" s="191">
        <f t="shared" si="7"/>
        <v>8.8400000000000006E-2</v>
      </c>
      <c r="U29" s="191">
        <f t="shared" si="7"/>
        <v>8.8400000000000006E-2</v>
      </c>
      <c r="V29" s="191">
        <f t="shared" si="7"/>
        <v>8.8400000000000006E-2</v>
      </c>
      <c r="W29" s="191">
        <f t="shared" si="7"/>
        <v>8.8400000000000006E-2</v>
      </c>
    </row>
    <row r="30" spans="1:24" s="8" customFormat="1">
      <c r="A30" s="173"/>
      <c r="D30" s="174"/>
      <c r="E30" s="12"/>
      <c r="F30" s="14"/>
      <c r="G30" s="13"/>
      <c r="H30" s="13"/>
      <c r="I30" s="187"/>
      <c r="J30" s="187"/>
      <c r="K30" s="187"/>
      <c r="L30" s="187"/>
      <c r="M30" s="187"/>
      <c r="N30" s="187"/>
      <c r="O30" s="187"/>
      <c r="P30" s="187"/>
      <c r="Q30" s="187"/>
      <c r="R30" s="187"/>
      <c r="S30" s="187"/>
      <c r="T30" s="187"/>
      <c r="U30" s="187"/>
      <c r="V30" s="187"/>
      <c r="W30" s="187"/>
    </row>
    <row r="31" spans="1:24" s="8" customFormat="1">
      <c r="A31" s="173">
        <f>A29+1</f>
        <v>17</v>
      </c>
      <c r="D31" s="174" t="s">
        <v>228</v>
      </c>
      <c r="E31" s="12"/>
      <c r="F31" s="51">
        <v>0.02</v>
      </c>
      <c r="G31" s="13"/>
      <c r="H31" s="13"/>
      <c r="I31" s="186">
        <f t="shared" ref="I31:W32" si="8">$F31</f>
        <v>0.02</v>
      </c>
      <c r="J31" s="186">
        <f t="shared" si="8"/>
        <v>0.02</v>
      </c>
      <c r="K31" s="186">
        <f t="shared" si="8"/>
        <v>0.02</v>
      </c>
      <c r="L31" s="186">
        <f t="shared" si="8"/>
        <v>0.02</v>
      </c>
      <c r="M31" s="186">
        <f t="shared" si="8"/>
        <v>0.02</v>
      </c>
      <c r="N31" s="186">
        <f t="shared" si="8"/>
        <v>0.02</v>
      </c>
      <c r="O31" s="186">
        <f t="shared" si="8"/>
        <v>0.02</v>
      </c>
      <c r="P31" s="186">
        <f t="shared" si="8"/>
        <v>0.02</v>
      </c>
      <c r="Q31" s="186">
        <f t="shared" si="8"/>
        <v>0.02</v>
      </c>
      <c r="R31" s="186">
        <f t="shared" si="8"/>
        <v>0.02</v>
      </c>
      <c r="S31" s="186">
        <f t="shared" si="8"/>
        <v>0.02</v>
      </c>
      <c r="T31" s="186">
        <f t="shared" si="8"/>
        <v>0.02</v>
      </c>
      <c r="U31" s="186">
        <f t="shared" si="8"/>
        <v>0.02</v>
      </c>
      <c r="V31" s="186">
        <f t="shared" si="8"/>
        <v>0.02</v>
      </c>
      <c r="W31" s="186">
        <f t="shared" si="8"/>
        <v>0.02</v>
      </c>
    </row>
    <row r="32" spans="1:24" s="8" customFormat="1">
      <c r="A32" s="173">
        <f>A31+1</f>
        <v>18</v>
      </c>
      <c r="D32" s="174" t="s">
        <v>142</v>
      </c>
      <c r="E32" s="12"/>
      <c r="F32" s="51">
        <v>0.02</v>
      </c>
      <c r="G32" s="13"/>
      <c r="H32" s="13"/>
      <c r="I32" s="186">
        <f t="shared" si="8"/>
        <v>0.02</v>
      </c>
      <c r="J32" s="186">
        <f t="shared" si="8"/>
        <v>0.02</v>
      </c>
      <c r="K32" s="186">
        <f t="shared" si="8"/>
        <v>0.02</v>
      </c>
      <c r="L32" s="186">
        <f t="shared" si="8"/>
        <v>0.02</v>
      </c>
      <c r="M32" s="186">
        <f t="shared" si="8"/>
        <v>0.02</v>
      </c>
      <c r="N32" s="186">
        <f t="shared" si="8"/>
        <v>0.02</v>
      </c>
      <c r="O32" s="186">
        <f t="shared" si="8"/>
        <v>0.02</v>
      </c>
      <c r="P32" s="186">
        <f t="shared" si="8"/>
        <v>0.02</v>
      </c>
      <c r="Q32" s="186">
        <f t="shared" si="8"/>
        <v>0.02</v>
      </c>
      <c r="R32" s="186">
        <f t="shared" si="8"/>
        <v>0.02</v>
      </c>
      <c r="S32" s="186">
        <f t="shared" si="8"/>
        <v>0.02</v>
      </c>
      <c r="T32" s="186">
        <f t="shared" si="8"/>
        <v>0.02</v>
      </c>
      <c r="U32" s="186">
        <f t="shared" si="8"/>
        <v>0.02</v>
      </c>
      <c r="V32" s="186">
        <f t="shared" si="8"/>
        <v>0.02</v>
      </c>
      <c r="W32" s="186">
        <f t="shared" si="8"/>
        <v>0.02</v>
      </c>
    </row>
    <row r="33" spans="1:23" s="8" customFormat="1">
      <c r="A33" s="173"/>
      <c r="E33" s="9"/>
      <c r="F33" s="13"/>
      <c r="G33" s="13"/>
      <c r="H33" s="13"/>
      <c r="I33" s="187"/>
      <c r="J33" s="187"/>
      <c r="K33" s="187"/>
      <c r="L33" s="187"/>
      <c r="M33" s="187"/>
      <c r="N33" s="187"/>
      <c r="O33" s="187"/>
      <c r="P33" s="187"/>
      <c r="Q33" s="187"/>
      <c r="R33" s="187"/>
      <c r="S33" s="187"/>
      <c r="T33" s="187"/>
      <c r="U33" s="187"/>
      <c r="V33" s="187"/>
      <c r="W33" s="187"/>
    </row>
    <row r="34" spans="1:23" s="8" customFormat="1">
      <c r="A34" s="173"/>
      <c r="C34" s="8" t="s">
        <v>229</v>
      </c>
      <c r="E34" s="9"/>
      <c r="I34" s="31"/>
      <c r="J34" s="31"/>
      <c r="K34" s="31"/>
      <c r="L34" s="31"/>
      <c r="M34" s="31"/>
      <c r="N34" s="31"/>
      <c r="O34" s="31"/>
      <c r="P34" s="31"/>
      <c r="Q34" s="31"/>
      <c r="R34" s="31"/>
      <c r="S34" s="31"/>
      <c r="T34" s="31"/>
      <c r="U34" s="31"/>
      <c r="V34" s="31"/>
      <c r="W34" s="31"/>
    </row>
    <row r="35" spans="1:23" s="8" customFormat="1">
      <c r="A35" s="173">
        <f>A32+1</f>
        <v>19</v>
      </c>
      <c r="C35" s="8" t="s">
        <v>22</v>
      </c>
      <c r="D35" s="174" t="s">
        <v>230</v>
      </c>
      <c r="E35" s="12"/>
      <c r="I35" s="31">
        <v>0</v>
      </c>
      <c r="J35" s="31">
        <f>I39</f>
        <v>0</v>
      </c>
      <c r="K35" s="31">
        <f t="shared" ref="K35:W35" si="9">J39</f>
        <v>0</v>
      </c>
      <c r="L35" s="31">
        <f t="shared" si="9"/>
        <v>0</v>
      </c>
      <c r="M35" s="31">
        <f t="shared" si="9"/>
        <v>0</v>
      </c>
      <c r="N35" s="31">
        <f t="shared" si="9"/>
        <v>0</v>
      </c>
      <c r="O35" s="31">
        <f t="shared" si="9"/>
        <v>0</v>
      </c>
      <c r="P35" s="31">
        <f t="shared" si="9"/>
        <v>0</v>
      </c>
      <c r="Q35" s="31">
        <f t="shared" si="9"/>
        <v>0</v>
      </c>
      <c r="R35" s="31">
        <f t="shared" si="9"/>
        <v>0</v>
      </c>
      <c r="S35" s="31">
        <f t="shared" si="9"/>
        <v>0</v>
      </c>
      <c r="T35" s="31">
        <f t="shared" si="9"/>
        <v>0</v>
      </c>
      <c r="U35" s="31">
        <f t="shared" si="9"/>
        <v>0</v>
      </c>
      <c r="V35" s="31">
        <f t="shared" si="9"/>
        <v>0</v>
      </c>
      <c r="W35" s="31">
        <f t="shared" si="9"/>
        <v>0</v>
      </c>
    </row>
    <row r="36" spans="1:23" s="8" customFormat="1">
      <c r="A36" s="173">
        <f>A35+1</f>
        <v>20</v>
      </c>
      <c r="D36" s="174" t="s">
        <v>231</v>
      </c>
      <c r="E36" s="12"/>
      <c r="I36" s="31">
        <f t="shared" ref="I36:W36" si="10">I8</f>
        <v>0</v>
      </c>
      <c r="J36" s="31">
        <f t="shared" si="10"/>
        <v>0</v>
      </c>
      <c r="K36" s="31">
        <f t="shared" si="10"/>
        <v>0</v>
      </c>
      <c r="L36" s="31">
        <f t="shared" si="10"/>
        <v>0</v>
      </c>
      <c r="M36" s="31">
        <f t="shared" si="10"/>
        <v>0</v>
      </c>
      <c r="N36" s="31">
        <f t="shared" si="10"/>
        <v>0</v>
      </c>
      <c r="O36" s="31">
        <f t="shared" si="10"/>
        <v>0</v>
      </c>
      <c r="P36" s="31">
        <f t="shared" si="10"/>
        <v>0</v>
      </c>
      <c r="Q36" s="31">
        <f t="shared" si="10"/>
        <v>0</v>
      </c>
      <c r="R36" s="31">
        <f t="shared" si="10"/>
        <v>0</v>
      </c>
      <c r="S36" s="31">
        <f t="shared" si="10"/>
        <v>0</v>
      </c>
      <c r="T36" s="31">
        <f t="shared" si="10"/>
        <v>0</v>
      </c>
      <c r="U36" s="31">
        <f t="shared" si="10"/>
        <v>0</v>
      </c>
      <c r="V36" s="31">
        <f t="shared" si="10"/>
        <v>0</v>
      </c>
      <c r="W36" s="31">
        <f t="shared" si="10"/>
        <v>0</v>
      </c>
    </row>
    <row r="37" spans="1:23" s="8" customFormat="1">
      <c r="A37" s="173">
        <f>A36+1</f>
        <v>21</v>
      </c>
      <c r="D37" s="174" t="str">
        <f>IF(F11="Y","N/A (CWIP in Rate Base)", IF(F10="IDC","Interest During Construction","AFUDC"))</f>
        <v>AFUDC</v>
      </c>
      <c r="E37" s="12"/>
      <c r="I37" s="31">
        <f>($F11="N")*((I3&lt;$F7)*(I16*($F10="IDC")+I21*($F10="AFUDC"))*(I35+0.5*I36)+(I3&gt;=$F7)*0.5*I35*(I16*($F10="IDC")+I21*($F10="AFUDC"))/(1+0.5*(I16*($F10="IDC")+I21*($F10="AFUDC"))))</f>
        <v>0</v>
      </c>
      <c r="J37" s="31">
        <f>($F11="N")*((J3&lt;$F7)*(J16*($F10="IDC")+J21*($F10="AFUDC"))*(J35+0.5*J36)+(J3&gt;=$F7)*0.5*J35*(J16*($F10="IDC")+J21*($F10="AFUDC"))/(1+0.5*(J16*($F10="IDC")+J21*($F10="AFUDC"))))</f>
        <v>0</v>
      </c>
      <c r="K37" s="31">
        <f t="shared" ref="K37:W37" si="11">($F11="N")*((K3&lt;$F7)*(K16*($F10="IDC")+K21*($F10="AFUDC"))*(K35+0.5*K36)+(K3&gt;=$F7)*0.5*K35*(K16*($F10="IDC")+K21*($F10="AFUDC"))/(1+0.5*(K16*($F10="IDC")+K21*($F10="AFUDC"))))</f>
        <v>0</v>
      </c>
      <c r="L37" s="31">
        <f t="shared" si="11"/>
        <v>0</v>
      </c>
      <c r="M37" s="31">
        <f t="shared" si="11"/>
        <v>0</v>
      </c>
      <c r="N37" s="31">
        <f t="shared" si="11"/>
        <v>0</v>
      </c>
      <c r="O37" s="31">
        <f t="shared" si="11"/>
        <v>0</v>
      </c>
      <c r="P37" s="31">
        <f t="shared" si="11"/>
        <v>0</v>
      </c>
      <c r="Q37" s="31">
        <f t="shared" si="11"/>
        <v>0</v>
      </c>
      <c r="R37" s="31">
        <f t="shared" si="11"/>
        <v>0</v>
      </c>
      <c r="S37" s="31">
        <f t="shared" si="11"/>
        <v>0</v>
      </c>
      <c r="T37" s="31">
        <f t="shared" si="11"/>
        <v>0</v>
      </c>
      <c r="U37" s="31">
        <f t="shared" si="11"/>
        <v>0</v>
      </c>
      <c r="V37" s="31">
        <f t="shared" si="11"/>
        <v>0</v>
      </c>
      <c r="W37" s="31">
        <f t="shared" si="11"/>
        <v>0</v>
      </c>
    </row>
    <row r="38" spans="1:23" s="8" customFormat="1">
      <c r="A38" s="173">
        <f>A37+1</f>
        <v>22</v>
      </c>
      <c r="D38" s="174" t="s">
        <v>232</v>
      </c>
      <c r="E38" s="12"/>
      <c r="I38" s="31">
        <f t="shared" ref="I38:W38" si="12">IF(I3&gt;=$F7,-SUM(I35:I37),0)</f>
        <v>0</v>
      </c>
      <c r="J38" s="31">
        <f t="shared" si="12"/>
        <v>0</v>
      </c>
      <c r="K38" s="31">
        <f t="shared" si="12"/>
        <v>0</v>
      </c>
      <c r="L38" s="31">
        <f t="shared" si="12"/>
        <v>0</v>
      </c>
      <c r="M38" s="31">
        <f t="shared" si="12"/>
        <v>0</v>
      </c>
      <c r="N38" s="31">
        <f t="shared" si="12"/>
        <v>0</v>
      </c>
      <c r="O38" s="31">
        <f t="shared" si="12"/>
        <v>0</v>
      </c>
      <c r="P38" s="31">
        <f t="shared" si="12"/>
        <v>0</v>
      </c>
      <c r="Q38" s="31">
        <f t="shared" si="12"/>
        <v>0</v>
      </c>
      <c r="R38" s="31">
        <f t="shared" si="12"/>
        <v>0</v>
      </c>
      <c r="S38" s="31">
        <f t="shared" si="12"/>
        <v>0</v>
      </c>
      <c r="T38" s="31">
        <f t="shared" si="12"/>
        <v>0</v>
      </c>
      <c r="U38" s="31">
        <f t="shared" si="12"/>
        <v>0</v>
      </c>
      <c r="V38" s="31">
        <f t="shared" si="12"/>
        <v>0</v>
      </c>
      <c r="W38" s="31">
        <f t="shared" si="12"/>
        <v>0</v>
      </c>
    </row>
    <row r="39" spans="1:23" s="8" customFormat="1">
      <c r="A39" s="173">
        <f>A38+1</f>
        <v>23</v>
      </c>
      <c r="D39" s="174" t="s">
        <v>233</v>
      </c>
      <c r="E39" s="12"/>
      <c r="I39" s="175">
        <f>SUM(I35:I38)</f>
        <v>0</v>
      </c>
      <c r="J39" s="175">
        <f>SUM(J35:J38)</f>
        <v>0</v>
      </c>
      <c r="K39" s="175">
        <f t="shared" ref="K39:W39" si="13">SUM(K35:K38)</f>
        <v>0</v>
      </c>
      <c r="L39" s="175">
        <f t="shared" si="13"/>
        <v>0</v>
      </c>
      <c r="M39" s="175">
        <f t="shared" si="13"/>
        <v>0</v>
      </c>
      <c r="N39" s="175">
        <f t="shared" si="13"/>
        <v>0</v>
      </c>
      <c r="O39" s="175">
        <f t="shared" si="13"/>
        <v>0</v>
      </c>
      <c r="P39" s="175">
        <f t="shared" si="13"/>
        <v>0</v>
      </c>
      <c r="Q39" s="175">
        <f t="shared" si="13"/>
        <v>0</v>
      </c>
      <c r="R39" s="175">
        <f t="shared" si="13"/>
        <v>0</v>
      </c>
      <c r="S39" s="175">
        <f t="shared" si="13"/>
        <v>0</v>
      </c>
      <c r="T39" s="175">
        <f t="shared" si="13"/>
        <v>0</v>
      </c>
      <c r="U39" s="175">
        <f t="shared" si="13"/>
        <v>0</v>
      </c>
      <c r="V39" s="175">
        <f t="shared" si="13"/>
        <v>0</v>
      </c>
      <c r="W39" s="175">
        <f t="shared" si="13"/>
        <v>0</v>
      </c>
    </row>
    <row r="40" spans="1:23" s="8" customFormat="1">
      <c r="A40" s="173">
        <f>A39+1</f>
        <v>24</v>
      </c>
      <c r="D40" s="174" t="s">
        <v>234</v>
      </c>
      <c r="E40" s="12"/>
      <c r="I40" s="175">
        <f>(I35+I39)/2</f>
        <v>0</v>
      </c>
      <c r="J40" s="175">
        <f>(J35+J39)/2</f>
        <v>0</v>
      </c>
      <c r="K40" s="175">
        <f t="shared" ref="K40:W40" si="14">(K35+K39)/2</f>
        <v>0</v>
      </c>
      <c r="L40" s="175">
        <f t="shared" si="14"/>
        <v>0</v>
      </c>
      <c r="M40" s="175">
        <f t="shared" si="14"/>
        <v>0</v>
      </c>
      <c r="N40" s="175">
        <f t="shared" si="14"/>
        <v>0</v>
      </c>
      <c r="O40" s="175">
        <f t="shared" si="14"/>
        <v>0</v>
      </c>
      <c r="P40" s="175">
        <f t="shared" si="14"/>
        <v>0</v>
      </c>
      <c r="Q40" s="175">
        <f t="shared" si="14"/>
        <v>0</v>
      </c>
      <c r="R40" s="175">
        <f t="shared" si="14"/>
        <v>0</v>
      </c>
      <c r="S40" s="175">
        <f t="shared" si="14"/>
        <v>0</v>
      </c>
      <c r="T40" s="175">
        <f t="shared" si="14"/>
        <v>0</v>
      </c>
      <c r="U40" s="175">
        <f t="shared" si="14"/>
        <v>0</v>
      </c>
      <c r="V40" s="175">
        <f t="shared" si="14"/>
        <v>0</v>
      </c>
      <c r="W40" s="175">
        <f t="shared" si="14"/>
        <v>0</v>
      </c>
    </row>
    <row r="41" spans="1:23" s="8" customFormat="1">
      <c r="A41" s="173"/>
      <c r="D41" s="174"/>
      <c r="E41" s="12"/>
      <c r="I41" s="31"/>
      <c r="J41" s="194"/>
      <c r="K41" s="31"/>
      <c r="L41" s="31"/>
      <c r="M41" s="31"/>
      <c r="N41" s="31"/>
      <c r="O41" s="31"/>
      <c r="P41" s="31"/>
      <c r="Q41" s="31"/>
      <c r="R41" s="31"/>
      <c r="S41" s="31"/>
      <c r="T41" s="31"/>
      <c r="U41" s="31"/>
      <c r="V41" s="31"/>
      <c r="W41" s="31"/>
    </row>
    <row r="42" spans="1:23" s="8" customFormat="1">
      <c r="A42" s="173"/>
      <c r="C42" s="8" t="s">
        <v>153</v>
      </c>
      <c r="D42" s="174"/>
      <c r="E42" s="12"/>
      <c r="I42" s="31"/>
      <c r="J42" s="31"/>
      <c r="K42" s="31"/>
      <c r="L42" s="31"/>
      <c r="M42" s="31"/>
      <c r="N42" s="31"/>
      <c r="O42" s="31"/>
      <c r="P42" s="31"/>
      <c r="Q42" s="31"/>
      <c r="R42" s="31"/>
      <c r="S42" s="31"/>
      <c r="T42" s="31"/>
      <c r="U42" s="31"/>
      <c r="V42" s="31"/>
      <c r="W42" s="31"/>
    </row>
    <row r="43" spans="1:23" s="8" customFormat="1">
      <c r="A43" s="173">
        <f>A40+1</f>
        <v>25</v>
      </c>
      <c r="D43" s="174" t="s">
        <v>230</v>
      </c>
      <c r="E43" s="12"/>
      <c r="I43" s="31">
        <v>0</v>
      </c>
      <c r="J43" s="31">
        <f>I46</f>
        <v>0</v>
      </c>
      <c r="K43" s="31">
        <f t="shared" ref="K43:W43" si="15">J46</f>
        <v>0</v>
      </c>
      <c r="L43" s="31">
        <f t="shared" si="15"/>
        <v>0</v>
      </c>
      <c r="M43" s="31">
        <f t="shared" si="15"/>
        <v>0</v>
      </c>
      <c r="N43" s="31">
        <f t="shared" si="15"/>
        <v>0</v>
      </c>
      <c r="O43" s="31">
        <f t="shared" si="15"/>
        <v>0</v>
      </c>
      <c r="P43" s="31">
        <f t="shared" si="15"/>
        <v>0</v>
      </c>
      <c r="Q43" s="31">
        <f t="shared" si="15"/>
        <v>0</v>
      </c>
      <c r="R43" s="31">
        <f t="shared" si="15"/>
        <v>0</v>
      </c>
      <c r="S43" s="31">
        <f t="shared" si="15"/>
        <v>0</v>
      </c>
      <c r="T43" s="31">
        <f t="shared" si="15"/>
        <v>0</v>
      </c>
      <c r="U43" s="31">
        <f t="shared" si="15"/>
        <v>0</v>
      </c>
      <c r="V43" s="31">
        <f t="shared" si="15"/>
        <v>0</v>
      </c>
      <c r="W43" s="31">
        <f t="shared" si="15"/>
        <v>0</v>
      </c>
    </row>
    <row r="44" spans="1:23" s="8" customFormat="1">
      <c r="A44" s="173">
        <f>A43+1</f>
        <v>26</v>
      </c>
      <c r="D44" s="174" t="s">
        <v>232</v>
      </c>
      <c r="E44" s="12"/>
      <c r="I44" s="31">
        <f>-I38</f>
        <v>0</v>
      </c>
      <c r="J44" s="31">
        <f t="shared" ref="J44:W44" si="16">-J38</f>
        <v>0</v>
      </c>
      <c r="K44" s="31">
        <f t="shared" si="16"/>
        <v>0</v>
      </c>
      <c r="L44" s="31">
        <f t="shared" si="16"/>
        <v>0</v>
      </c>
      <c r="M44" s="31">
        <f t="shared" si="16"/>
        <v>0</v>
      </c>
      <c r="N44" s="31">
        <f t="shared" si="16"/>
        <v>0</v>
      </c>
      <c r="O44" s="31">
        <f t="shared" si="16"/>
        <v>0</v>
      </c>
      <c r="P44" s="31">
        <f t="shared" si="16"/>
        <v>0</v>
      </c>
      <c r="Q44" s="31">
        <f t="shared" si="16"/>
        <v>0</v>
      </c>
      <c r="R44" s="31">
        <f t="shared" si="16"/>
        <v>0</v>
      </c>
      <c r="S44" s="31">
        <f t="shared" si="16"/>
        <v>0</v>
      </c>
      <c r="T44" s="31">
        <f t="shared" si="16"/>
        <v>0</v>
      </c>
      <c r="U44" s="31">
        <f t="shared" si="16"/>
        <v>0</v>
      </c>
      <c r="V44" s="31">
        <f t="shared" si="16"/>
        <v>0</v>
      </c>
      <c r="W44" s="31">
        <f t="shared" si="16"/>
        <v>0</v>
      </c>
    </row>
    <row r="45" spans="1:23" s="8" customFormat="1">
      <c r="A45" s="173">
        <f>A44+1</f>
        <v>27</v>
      </c>
      <c r="D45" s="174" t="s">
        <v>235</v>
      </c>
      <c r="E45" s="12"/>
      <c r="I45" s="31">
        <f>IF((I43+I44)&gt;(I50+I51),0,-(I43+I44))</f>
        <v>0</v>
      </c>
      <c r="J45" s="31">
        <f>IF((J43+J44)&gt;(J50+J51),0,-(J43+J44))</f>
        <v>0</v>
      </c>
      <c r="K45" s="31">
        <f>IF((K43+K44)&gt;(K50+K51),0,-(K43+K44))</f>
        <v>0</v>
      </c>
      <c r="L45" s="31">
        <f>IF((L43+L44)&gt;(L50+L51),0,-(L43+L44))</f>
        <v>0</v>
      </c>
      <c r="M45" s="31">
        <f t="shared" ref="M45:W45" si="17">IF((M43+M44)&gt;(M50+M51),0,-(M43+M44))</f>
        <v>0</v>
      </c>
      <c r="N45" s="31">
        <f t="shared" si="17"/>
        <v>0</v>
      </c>
      <c r="O45" s="31">
        <f t="shared" si="17"/>
        <v>0</v>
      </c>
      <c r="P45" s="31">
        <f t="shared" si="17"/>
        <v>0</v>
      </c>
      <c r="Q45" s="31">
        <f t="shared" si="17"/>
        <v>0</v>
      </c>
      <c r="R45" s="31">
        <f t="shared" si="17"/>
        <v>0</v>
      </c>
      <c r="S45" s="31">
        <f t="shared" si="17"/>
        <v>0</v>
      </c>
      <c r="T45" s="31">
        <f t="shared" si="17"/>
        <v>0</v>
      </c>
      <c r="U45" s="31">
        <f t="shared" si="17"/>
        <v>0</v>
      </c>
      <c r="V45" s="31">
        <f t="shared" si="17"/>
        <v>0</v>
      </c>
      <c r="W45" s="31">
        <f t="shared" si="17"/>
        <v>0</v>
      </c>
    </row>
    <row r="46" spans="1:23" s="8" customFormat="1">
      <c r="A46" s="173">
        <f>A45+1</f>
        <v>28</v>
      </c>
      <c r="D46" s="174" t="s">
        <v>233</v>
      </c>
      <c r="E46" s="12"/>
      <c r="I46" s="175">
        <f>SUM(I43:I45)</f>
        <v>0</v>
      </c>
      <c r="J46" s="175">
        <f>SUM(J43:J45)</f>
        <v>0</v>
      </c>
      <c r="K46" s="175">
        <f t="shared" ref="K46:W46" si="18">SUM(K43:K45)</f>
        <v>0</v>
      </c>
      <c r="L46" s="175">
        <f t="shared" si="18"/>
        <v>0</v>
      </c>
      <c r="M46" s="175">
        <f t="shared" si="18"/>
        <v>0</v>
      </c>
      <c r="N46" s="175">
        <f t="shared" si="18"/>
        <v>0</v>
      </c>
      <c r="O46" s="175">
        <f t="shared" si="18"/>
        <v>0</v>
      </c>
      <c r="P46" s="175">
        <f t="shared" si="18"/>
        <v>0</v>
      </c>
      <c r="Q46" s="175">
        <f t="shared" si="18"/>
        <v>0</v>
      </c>
      <c r="R46" s="175">
        <f t="shared" si="18"/>
        <v>0</v>
      </c>
      <c r="S46" s="175">
        <f t="shared" si="18"/>
        <v>0</v>
      </c>
      <c r="T46" s="175">
        <f t="shared" si="18"/>
        <v>0</v>
      </c>
      <c r="U46" s="175">
        <f t="shared" si="18"/>
        <v>0</v>
      </c>
      <c r="V46" s="175">
        <f t="shared" si="18"/>
        <v>0</v>
      </c>
      <c r="W46" s="175">
        <f t="shared" si="18"/>
        <v>0</v>
      </c>
    </row>
    <row r="47" spans="1:23" s="8" customFormat="1">
      <c r="A47" s="173">
        <f>A46+1</f>
        <v>29</v>
      </c>
      <c r="D47" s="174" t="s">
        <v>234</v>
      </c>
      <c r="E47" s="12"/>
      <c r="I47" s="175">
        <f>(I43+I46)/2</f>
        <v>0</v>
      </c>
      <c r="J47" s="175">
        <f>(J43+J46)/2</f>
        <v>0</v>
      </c>
      <c r="K47" s="175">
        <f t="shared" ref="K47:W47" si="19">(K43+K46)/2</f>
        <v>0</v>
      </c>
      <c r="L47" s="175">
        <f t="shared" si="19"/>
        <v>0</v>
      </c>
      <c r="M47" s="175">
        <f t="shared" si="19"/>
        <v>0</v>
      </c>
      <c r="N47" s="175">
        <f t="shared" si="19"/>
        <v>0</v>
      </c>
      <c r="O47" s="175">
        <f t="shared" si="19"/>
        <v>0</v>
      </c>
      <c r="P47" s="175">
        <f t="shared" si="19"/>
        <v>0</v>
      </c>
      <c r="Q47" s="175">
        <f t="shared" si="19"/>
        <v>0</v>
      </c>
      <c r="R47" s="175">
        <f t="shared" si="19"/>
        <v>0</v>
      </c>
      <c r="S47" s="175">
        <f t="shared" si="19"/>
        <v>0</v>
      </c>
      <c r="T47" s="175">
        <f t="shared" si="19"/>
        <v>0</v>
      </c>
      <c r="U47" s="175">
        <f t="shared" si="19"/>
        <v>0</v>
      </c>
      <c r="V47" s="175">
        <f t="shared" si="19"/>
        <v>0</v>
      </c>
      <c r="W47" s="175">
        <f t="shared" si="19"/>
        <v>0</v>
      </c>
    </row>
    <row r="48" spans="1:23" s="8" customFormat="1">
      <c r="A48" s="173"/>
      <c r="D48" s="174"/>
      <c r="E48" s="12"/>
      <c r="I48" s="31"/>
      <c r="J48" s="31"/>
      <c r="K48" s="31"/>
      <c r="L48" s="31"/>
      <c r="M48" s="31"/>
      <c r="N48" s="31"/>
      <c r="O48" s="31"/>
      <c r="P48" s="31"/>
      <c r="Q48" s="31"/>
      <c r="R48" s="31"/>
      <c r="S48" s="31"/>
      <c r="T48" s="31"/>
      <c r="U48" s="31"/>
      <c r="V48" s="31"/>
      <c r="W48" s="31"/>
    </row>
    <row r="49" spans="1:23" s="8" customFormat="1">
      <c r="A49" s="173"/>
      <c r="C49" s="8" t="s">
        <v>236</v>
      </c>
      <c r="D49" s="174"/>
      <c r="E49" s="12"/>
      <c r="I49" s="31"/>
      <c r="J49" s="31"/>
      <c r="K49" s="31"/>
      <c r="L49" s="31"/>
      <c r="M49" s="31"/>
      <c r="N49" s="31"/>
      <c r="O49" s="31"/>
      <c r="P49" s="31"/>
      <c r="Q49" s="31"/>
      <c r="R49" s="31"/>
      <c r="S49" s="31"/>
      <c r="T49" s="31"/>
      <c r="U49" s="31"/>
      <c r="V49" s="31"/>
      <c r="W49" s="31"/>
    </row>
    <row r="50" spans="1:23" s="8" customFormat="1">
      <c r="A50" s="173">
        <f>A47+1</f>
        <v>30</v>
      </c>
      <c r="D50" s="174" t="s">
        <v>230</v>
      </c>
      <c r="E50" s="12"/>
      <c r="I50" s="31">
        <v>0</v>
      </c>
      <c r="J50" s="31">
        <f>I53</f>
        <v>0</v>
      </c>
      <c r="K50" s="31">
        <f t="shared" ref="K50:W50" si="20">J53</f>
        <v>0</v>
      </c>
      <c r="L50" s="31">
        <f t="shared" si="20"/>
        <v>0</v>
      </c>
      <c r="M50" s="31">
        <f t="shared" si="20"/>
        <v>0</v>
      </c>
      <c r="N50" s="31">
        <f t="shared" si="20"/>
        <v>0</v>
      </c>
      <c r="O50" s="31">
        <f t="shared" si="20"/>
        <v>0</v>
      </c>
      <c r="P50" s="31">
        <f t="shared" si="20"/>
        <v>0</v>
      </c>
      <c r="Q50" s="31">
        <f t="shared" si="20"/>
        <v>0</v>
      </c>
      <c r="R50" s="31">
        <f t="shared" si="20"/>
        <v>0</v>
      </c>
      <c r="S50" s="31">
        <f t="shared" si="20"/>
        <v>0</v>
      </c>
      <c r="T50" s="31">
        <f t="shared" si="20"/>
        <v>0</v>
      </c>
      <c r="U50" s="31">
        <f t="shared" si="20"/>
        <v>0</v>
      </c>
      <c r="V50" s="31">
        <f t="shared" si="20"/>
        <v>0</v>
      </c>
      <c r="W50" s="31">
        <f t="shared" si="20"/>
        <v>0</v>
      </c>
    </row>
    <row r="51" spans="1:23" s="8" customFormat="1">
      <c r="A51" s="173">
        <f>A50+1</f>
        <v>31</v>
      </c>
      <c r="D51" s="174" t="s">
        <v>237</v>
      </c>
      <c r="E51" s="12"/>
      <c r="I51" s="31">
        <f>MAX(I13*(I43+0.5*I44),0)</f>
        <v>0</v>
      </c>
      <c r="J51" s="31">
        <f t="shared" ref="J51:W51" si="21">MIN(J13*(J43+0.5*J44),J43+J44-I53)</f>
        <v>0</v>
      </c>
      <c r="K51" s="31">
        <f t="shared" si="21"/>
        <v>0</v>
      </c>
      <c r="L51" s="31">
        <f t="shared" si="21"/>
        <v>0</v>
      </c>
      <c r="M51" s="31">
        <f t="shared" si="21"/>
        <v>0</v>
      </c>
      <c r="N51" s="31">
        <f t="shared" si="21"/>
        <v>0</v>
      </c>
      <c r="O51" s="31">
        <f t="shared" si="21"/>
        <v>0</v>
      </c>
      <c r="P51" s="31">
        <f t="shared" si="21"/>
        <v>0</v>
      </c>
      <c r="Q51" s="31">
        <f t="shared" si="21"/>
        <v>0</v>
      </c>
      <c r="R51" s="31">
        <f t="shared" si="21"/>
        <v>0</v>
      </c>
      <c r="S51" s="31">
        <f t="shared" si="21"/>
        <v>0</v>
      </c>
      <c r="T51" s="31">
        <f t="shared" si="21"/>
        <v>0</v>
      </c>
      <c r="U51" s="31">
        <f t="shared" si="21"/>
        <v>0</v>
      </c>
      <c r="V51" s="31">
        <f t="shared" si="21"/>
        <v>0</v>
      </c>
      <c r="W51" s="31">
        <f t="shared" si="21"/>
        <v>0</v>
      </c>
    </row>
    <row r="52" spans="1:23" s="8" customFormat="1">
      <c r="A52" s="173">
        <f>A51+1</f>
        <v>32</v>
      </c>
      <c r="D52" s="174" t="s">
        <v>235</v>
      </c>
      <c r="E52" s="12"/>
      <c r="I52" s="31">
        <f>I45</f>
        <v>0</v>
      </c>
      <c r="J52" s="31">
        <f t="shared" ref="J52:W52" si="22">J45</f>
        <v>0</v>
      </c>
      <c r="K52" s="31">
        <f t="shared" si="22"/>
        <v>0</v>
      </c>
      <c r="L52" s="31">
        <f t="shared" si="22"/>
        <v>0</v>
      </c>
      <c r="M52" s="31">
        <f t="shared" si="22"/>
        <v>0</v>
      </c>
      <c r="N52" s="31">
        <f t="shared" si="22"/>
        <v>0</v>
      </c>
      <c r="O52" s="31">
        <f t="shared" si="22"/>
        <v>0</v>
      </c>
      <c r="P52" s="31">
        <f t="shared" si="22"/>
        <v>0</v>
      </c>
      <c r="Q52" s="31">
        <f t="shared" si="22"/>
        <v>0</v>
      </c>
      <c r="R52" s="31">
        <f t="shared" si="22"/>
        <v>0</v>
      </c>
      <c r="S52" s="31">
        <f t="shared" si="22"/>
        <v>0</v>
      </c>
      <c r="T52" s="31">
        <f t="shared" si="22"/>
        <v>0</v>
      </c>
      <c r="U52" s="31">
        <f t="shared" si="22"/>
        <v>0</v>
      </c>
      <c r="V52" s="31">
        <f t="shared" si="22"/>
        <v>0</v>
      </c>
      <c r="W52" s="31">
        <f t="shared" si="22"/>
        <v>0</v>
      </c>
    </row>
    <row r="53" spans="1:23" s="8" customFormat="1">
      <c r="A53" s="173">
        <f>A52+1</f>
        <v>33</v>
      </c>
      <c r="D53" s="174" t="s">
        <v>233</v>
      </c>
      <c r="E53" s="12"/>
      <c r="I53" s="175">
        <f>SUM(I50:I52)</f>
        <v>0</v>
      </c>
      <c r="J53" s="175">
        <f>SUM(J50:J52)</f>
        <v>0</v>
      </c>
      <c r="K53" s="175">
        <f t="shared" ref="K53:W53" si="23">SUM(K50:K52)</f>
        <v>0</v>
      </c>
      <c r="L53" s="175">
        <f t="shared" si="23"/>
        <v>0</v>
      </c>
      <c r="M53" s="175">
        <f t="shared" si="23"/>
        <v>0</v>
      </c>
      <c r="N53" s="175">
        <f t="shared" si="23"/>
        <v>0</v>
      </c>
      <c r="O53" s="175">
        <f t="shared" si="23"/>
        <v>0</v>
      </c>
      <c r="P53" s="175">
        <f t="shared" si="23"/>
        <v>0</v>
      </c>
      <c r="Q53" s="175">
        <f t="shared" si="23"/>
        <v>0</v>
      </c>
      <c r="R53" s="175">
        <f t="shared" si="23"/>
        <v>0</v>
      </c>
      <c r="S53" s="175">
        <f t="shared" si="23"/>
        <v>0</v>
      </c>
      <c r="T53" s="175">
        <f t="shared" si="23"/>
        <v>0</v>
      </c>
      <c r="U53" s="175">
        <f t="shared" si="23"/>
        <v>0</v>
      </c>
      <c r="V53" s="175">
        <f t="shared" si="23"/>
        <v>0</v>
      </c>
      <c r="W53" s="175">
        <f t="shared" si="23"/>
        <v>0</v>
      </c>
    </row>
    <row r="54" spans="1:23" s="8" customFormat="1">
      <c r="A54" s="173">
        <f>A53+1</f>
        <v>34</v>
      </c>
      <c r="D54" s="174" t="s">
        <v>234</v>
      </c>
      <c r="E54" s="12"/>
      <c r="I54" s="175">
        <f>(I50+I53)/2</f>
        <v>0</v>
      </c>
      <c r="J54" s="175">
        <f>(J50+J53)/2</f>
        <v>0</v>
      </c>
      <c r="K54" s="175">
        <f t="shared" ref="K54:W54" si="24">(K50+K53)/2</f>
        <v>0</v>
      </c>
      <c r="L54" s="175">
        <f t="shared" si="24"/>
        <v>0</v>
      </c>
      <c r="M54" s="175">
        <f t="shared" si="24"/>
        <v>0</v>
      </c>
      <c r="N54" s="175">
        <f t="shared" si="24"/>
        <v>0</v>
      </c>
      <c r="O54" s="175">
        <f t="shared" si="24"/>
        <v>0</v>
      </c>
      <c r="P54" s="175">
        <f t="shared" si="24"/>
        <v>0</v>
      </c>
      <c r="Q54" s="175">
        <f t="shared" si="24"/>
        <v>0</v>
      </c>
      <c r="R54" s="175">
        <f t="shared" si="24"/>
        <v>0</v>
      </c>
      <c r="S54" s="175">
        <f t="shared" si="24"/>
        <v>0</v>
      </c>
      <c r="T54" s="175">
        <f t="shared" si="24"/>
        <v>0</v>
      </c>
      <c r="U54" s="175">
        <f t="shared" si="24"/>
        <v>0</v>
      </c>
      <c r="V54" s="175">
        <f t="shared" si="24"/>
        <v>0</v>
      </c>
      <c r="W54" s="175">
        <f t="shared" si="24"/>
        <v>0</v>
      </c>
    </row>
    <row r="55" spans="1:23" s="8" customFormat="1">
      <c r="A55" s="173"/>
      <c r="D55" s="174"/>
      <c r="E55" s="12"/>
      <c r="I55" s="31"/>
      <c r="J55" s="31"/>
      <c r="K55" s="31"/>
      <c r="L55" s="31"/>
      <c r="M55" s="31"/>
      <c r="N55" s="31"/>
      <c r="O55" s="31"/>
      <c r="P55" s="31"/>
      <c r="Q55" s="31"/>
      <c r="R55" s="31"/>
      <c r="S55" s="31"/>
      <c r="T55" s="31"/>
      <c r="U55" s="31"/>
      <c r="V55" s="31"/>
      <c r="W55" s="31"/>
    </row>
    <row r="56" spans="1:23" s="8" customFormat="1">
      <c r="A56" s="173"/>
      <c r="C56" s="8" t="s">
        <v>238</v>
      </c>
      <c r="D56" s="174"/>
      <c r="E56" s="12"/>
      <c r="I56" s="31"/>
      <c r="J56" s="31"/>
      <c r="K56" s="31"/>
      <c r="L56" s="31"/>
      <c r="M56" s="31"/>
      <c r="N56" s="31"/>
      <c r="O56" s="31"/>
      <c r="P56" s="31"/>
      <c r="Q56" s="31"/>
      <c r="R56" s="31"/>
      <c r="S56" s="31"/>
      <c r="T56" s="31"/>
      <c r="U56" s="31"/>
      <c r="V56" s="31"/>
      <c r="W56" s="31"/>
    </row>
    <row r="57" spans="1:23" s="8" customFormat="1">
      <c r="A57" s="173">
        <f>A54+1</f>
        <v>35</v>
      </c>
      <c r="D57" s="174" t="s">
        <v>230</v>
      </c>
      <c r="E57" s="12"/>
      <c r="I57" s="31">
        <v>0</v>
      </c>
      <c r="J57" s="31">
        <f>I60</f>
        <v>0</v>
      </c>
      <c r="K57" s="31">
        <f t="shared" ref="K57:W57" si="25">J60</f>
        <v>0</v>
      </c>
      <c r="L57" s="31">
        <f t="shared" si="25"/>
        <v>0</v>
      </c>
      <c r="M57" s="31">
        <f t="shared" si="25"/>
        <v>0</v>
      </c>
      <c r="N57" s="31">
        <f t="shared" si="25"/>
        <v>0</v>
      </c>
      <c r="O57" s="31">
        <f t="shared" si="25"/>
        <v>0</v>
      </c>
      <c r="P57" s="31">
        <f t="shared" si="25"/>
        <v>0</v>
      </c>
      <c r="Q57" s="31">
        <f t="shared" si="25"/>
        <v>0</v>
      </c>
      <c r="R57" s="31">
        <f t="shared" si="25"/>
        <v>0</v>
      </c>
      <c r="S57" s="31">
        <f t="shared" si="25"/>
        <v>0</v>
      </c>
      <c r="T57" s="31">
        <f t="shared" si="25"/>
        <v>0</v>
      </c>
      <c r="U57" s="31">
        <f t="shared" si="25"/>
        <v>0</v>
      </c>
      <c r="V57" s="31">
        <f t="shared" si="25"/>
        <v>0</v>
      </c>
      <c r="W57" s="31">
        <f t="shared" si="25"/>
        <v>0</v>
      </c>
    </row>
    <row r="58" spans="1:23" s="8" customFormat="1">
      <c r="A58" s="173">
        <f>A57+1</f>
        <v>36</v>
      </c>
      <c r="D58" s="174" t="s">
        <v>232</v>
      </c>
      <c r="E58" s="12"/>
      <c r="I58" s="31">
        <f>-I38</f>
        <v>0</v>
      </c>
      <c r="J58" s="31">
        <f t="shared" ref="J58:W58" si="26">-J38</f>
        <v>0</v>
      </c>
      <c r="K58" s="31">
        <f t="shared" si="26"/>
        <v>0</v>
      </c>
      <c r="L58" s="31">
        <f t="shared" si="26"/>
        <v>0</v>
      </c>
      <c r="M58" s="31">
        <f t="shared" si="26"/>
        <v>0</v>
      </c>
      <c r="N58" s="31">
        <f t="shared" si="26"/>
        <v>0</v>
      </c>
      <c r="O58" s="31">
        <f t="shared" si="26"/>
        <v>0</v>
      </c>
      <c r="P58" s="31">
        <f t="shared" si="26"/>
        <v>0</v>
      </c>
      <c r="Q58" s="31">
        <f t="shared" si="26"/>
        <v>0</v>
      </c>
      <c r="R58" s="31">
        <f t="shared" si="26"/>
        <v>0</v>
      </c>
      <c r="S58" s="31">
        <f t="shared" si="26"/>
        <v>0</v>
      </c>
      <c r="T58" s="31">
        <f t="shared" si="26"/>
        <v>0</v>
      </c>
      <c r="U58" s="31">
        <f t="shared" si="26"/>
        <v>0</v>
      </c>
      <c r="V58" s="31">
        <f t="shared" si="26"/>
        <v>0</v>
      </c>
      <c r="W58" s="31">
        <f t="shared" si="26"/>
        <v>0</v>
      </c>
    </row>
    <row r="59" spans="1:23" s="8" customFormat="1">
      <c r="A59" s="173">
        <f>A58+1</f>
        <v>37</v>
      </c>
      <c r="D59" s="174" t="s">
        <v>238</v>
      </c>
      <c r="E59" s="12"/>
      <c r="I59" s="31">
        <f>-I23*I58</f>
        <v>0</v>
      </c>
      <c r="J59" s="31">
        <f>-I23*J58-J23*I58</f>
        <v>0</v>
      </c>
      <c r="K59" s="31">
        <f>-I23*K58-J23*J58-K23*I58</f>
        <v>0</v>
      </c>
      <c r="L59" s="31">
        <f>-I23*L58-J23*K58-K23*J58-L23*I58</f>
        <v>0</v>
      </c>
      <c r="M59" s="31">
        <f>-I23*M58-J23*L58-K23*K58-L23*J58-M23*I58</f>
        <v>0</v>
      </c>
      <c r="N59" s="31">
        <f>-I23*N58-J23*M58-K23*L58-L23*K58-M23*J58-N23*I58</f>
        <v>0</v>
      </c>
      <c r="O59" s="31">
        <f>-I23*O58-J23*N58-K23*M58-L23*L58-M23*K58-N23*J58-O23*I58</f>
        <v>0</v>
      </c>
      <c r="P59" s="31">
        <f>-I23*P58-J23*O58-K23*N58-L23*M58-M23*L58-N23*K58-O23*J58-P23*I58</f>
        <v>0</v>
      </c>
      <c r="Q59" s="31">
        <f>-I23*Q58-J23*P58-K23*O58-L23*N58-M23*M58-N23*L58-O23*K58-P23*J58-Q23*I58</f>
        <v>0</v>
      </c>
      <c r="R59" s="31">
        <f>-I23*R58-J23*Q58-K23*P58-L23*O58-M23*N58-N23*M58-O23*L58-P23*K58-Q23*J58-R23*I58</f>
        <v>0</v>
      </c>
      <c r="S59" s="31">
        <f>-I23*S58-J23*R58-K23*Q58-L23*P58-M23*O58-N23*N58-O23*M58-P23*L58-Q23*K58-R23*J58-S23*I58</f>
        <v>0</v>
      </c>
      <c r="T59" s="31">
        <f>-I23*T58-J23*S58-K23*R58-L23*Q58-M23*P58-N23*O58-O23*N58-P23*M58-Q23*L58-R23*K58-S23*J58-T23*I58</f>
        <v>0</v>
      </c>
      <c r="U59" s="31">
        <f>-I23*U58-J23*T58-K23*S58-L23*R58-M23*Q58-N23*P58-O23*O58-P23*N58-Q23*M58-R23*L58-S23*K58-T23*J58-U23*I58</f>
        <v>0</v>
      </c>
      <c r="V59" s="31">
        <f>-I23*V58-J23*U58-K23*T58-L23*S58-M23*R58-N23*Q58-O23*P58-P23*O58-Q23*N58-R23*M58-S23*L58-T23*K58-U23*J58-V23*I58</f>
        <v>0</v>
      </c>
      <c r="W59" s="31">
        <f>-I23*W58-J23*V58-K23*U58-L23*T58-M23*S58-N23*R58-O23*Q58-P23*P58-Q23*O58-R23*N58-S23*M58-T23*L58-U23*K58-V23*J58-W23*I58</f>
        <v>0</v>
      </c>
    </row>
    <row r="60" spans="1:23" s="8" customFormat="1">
      <c r="A60" s="173">
        <f>A59+1</f>
        <v>38</v>
      </c>
      <c r="D60" s="174" t="s">
        <v>233</v>
      </c>
      <c r="E60" s="12"/>
      <c r="I60" s="175">
        <f t="shared" ref="I60:W60" si="27">SUM(I57:I59)</f>
        <v>0</v>
      </c>
      <c r="J60" s="175">
        <f t="shared" si="27"/>
        <v>0</v>
      </c>
      <c r="K60" s="175">
        <f t="shared" si="27"/>
        <v>0</v>
      </c>
      <c r="L60" s="175">
        <f t="shared" si="27"/>
        <v>0</v>
      </c>
      <c r="M60" s="175">
        <f t="shared" si="27"/>
        <v>0</v>
      </c>
      <c r="N60" s="175">
        <f t="shared" si="27"/>
        <v>0</v>
      </c>
      <c r="O60" s="175">
        <f t="shared" si="27"/>
        <v>0</v>
      </c>
      <c r="P60" s="175">
        <f t="shared" si="27"/>
        <v>0</v>
      </c>
      <c r="Q60" s="175">
        <f t="shared" si="27"/>
        <v>0</v>
      </c>
      <c r="R60" s="175">
        <f t="shared" si="27"/>
        <v>0</v>
      </c>
      <c r="S60" s="175">
        <f t="shared" si="27"/>
        <v>0</v>
      </c>
      <c r="T60" s="175">
        <f t="shared" si="27"/>
        <v>0</v>
      </c>
      <c r="U60" s="175">
        <f t="shared" si="27"/>
        <v>0</v>
      </c>
      <c r="V60" s="175">
        <f t="shared" si="27"/>
        <v>0</v>
      </c>
      <c r="W60" s="175">
        <f t="shared" si="27"/>
        <v>0</v>
      </c>
    </row>
    <row r="61" spans="1:23" s="8" customFormat="1">
      <c r="A61" s="173"/>
      <c r="D61" s="174"/>
      <c r="E61" s="12"/>
      <c r="I61" s="31"/>
      <c r="J61" s="31"/>
      <c r="K61" s="31"/>
      <c r="L61" s="31"/>
      <c r="M61" s="31"/>
      <c r="N61" s="31"/>
      <c r="O61" s="31"/>
      <c r="P61" s="31"/>
      <c r="Q61" s="31"/>
      <c r="R61" s="31"/>
      <c r="S61" s="31"/>
      <c r="T61" s="31"/>
      <c r="U61" s="31"/>
      <c r="V61" s="31"/>
      <c r="W61" s="31"/>
    </row>
    <row r="62" spans="1:23" s="8" customFormat="1">
      <c r="A62" s="173"/>
      <c r="C62" s="8" t="s">
        <v>239</v>
      </c>
      <c r="D62" s="174"/>
      <c r="E62" s="12"/>
      <c r="I62" s="31"/>
      <c r="J62" s="31"/>
      <c r="K62" s="31"/>
      <c r="L62" s="31"/>
      <c r="M62" s="31"/>
      <c r="N62" s="31"/>
      <c r="O62" s="31"/>
      <c r="P62" s="31"/>
      <c r="Q62" s="31"/>
      <c r="R62" s="31"/>
      <c r="S62" s="31"/>
      <c r="T62" s="31"/>
      <c r="U62" s="31"/>
      <c r="V62" s="31"/>
      <c r="W62" s="31"/>
    </row>
    <row r="63" spans="1:23" s="8" customFormat="1">
      <c r="A63" s="173">
        <f>A60+1</f>
        <v>39</v>
      </c>
      <c r="D63" s="174" t="s">
        <v>230</v>
      </c>
      <c r="E63" s="12"/>
      <c r="I63" s="31">
        <v>0</v>
      </c>
      <c r="J63" s="31">
        <f t="shared" ref="J63:W63" si="28">I66</f>
        <v>0</v>
      </c>
      <c r="K63" s="31">
        <f t="shared" si="28"/>
        <v>0</v>
      </c>
      <c r="L63" s="31">
        <f t="shared" si="28"/>
        <v>0</v>
      </c>
      <c r="M63" s="31">
        <f t="shared" si="28"/>
        <v>0</v>
      </c>
      <c r="N63" s="31">
        <f t="shared" si="28"/>
        <v>0</v>
      </c>
      <c r="O63" s="31">
        <f t="shared" si="28"/>
        <v>0</v>
      </c>
      <c r="P63" s="31">
        <f t="shared" si="28"/>
        <v>0</v>
      </c>
      <c r="Q63" s="31">
        <f t="shared" si="28"/>
        <v>0</v>
      </c>
      <c r="R63" s="31">
        <f t="shared" si="28"/>
        <v>0</v>
      </c>
      <c r="S63" s="31">
        <f t="shared" si="28"/>
        <v>0</v>
      </c>
      <c r="T63" s="31">
        <f t="shared" si="28"/>
        <v>0</v>
      </c>
      <c r="U63" s="31">
        <f t="shared" si="28"/>
        <v>0</v>
      </c>
      <c r="V63" s="31">
        <f t="shared" si="28"/>
        <v>0</v>
      </c>
      <c r="W63" s="31">
        <f t="shared" si="28"/>
        <v>0</v>
      </c>
    </row>
    <row r="64" spans="1:23" s="8" customFormat="1">
      <c r="A64" s="173">
        <f>A63+1</f>
        <v>40</v>
      </c>
      <c r="D64" s="174" t="s">
        <v>232</v>
      </c>
      <c r="E64" s="12"/>
      <c r="I64" s="31">
        <f>-I38</f>
        <v>0</v>
      </c>
      <c r="J64" s="31">
        <f t="shared" ref="J64:W64" si="29">-J38</f>
        <v>0</v>
      </c>
      <c r="K64" s="31">
        <f t="shared" si="29"/>
        <v>0</v>
      </c>
      <c r="L64" s="31">
        <f t="shared" si="29"/>
        <v>0</v>
      </c>
      <c r="M64" s="31">
        <f t="shared" si="29"/>
        <v>0</v>
      </c>
      <c r="N64" s="31">
        <f t="shared" si="29"/>
        <v>0</v>
      </c>
      <c r="O64" s="31">
        <f t="shared" si="29"/>
        <v>0</v>
      </c>
      <c r="P64" s="31">
        <f t="shared" si="29"/>
        <v>0</v>
      </c>
      <c r="Q64" s="31">
        <f t="shared" si="29"/>
        <v>0</v>
      </c>
      <c r="R64" s="31">
        <f t="shared" si="29"/>
        <v>0</v>
      </c>
      <c r="S64" s="31">
        <f t="shared" si="29"/>
        <v>0</v>
      </c>
      <c r="T64" s="31">
        <f t="shared" si="29"/>
        <v>0</v>
      </c>
      <c r="U64" s="31">
        <f t="shared" si="29"/>
        <v>0</v>
      </c>
      <c r="V64" s="31">
        <f t="shared" si="29"/>
        <v>0</v>
      </c>
      <c r="W64" s="31">
        <f t="shared" si="29"/>
        <v>0</v>
      </c>
    </row>
    <row r="65" spans="1:23" s="8" customFormat="1">
      <c r="A65" s="173">
        <f>A64+1</f>
        <v>41</v>
      </c>
      <c r="D65" s="174" t="s">
        <v>239</v>
      </c>
      <c r="E65" s="12"/>
      <c r="I65" s="31">
        <f t="shared" ref="I65:W65" si="30">-I13*$F27*(I63+0.5*I64)</f>
        <v>0</v>
      </c>
      <c r="J65" s="31">
        <f t="shared" si="30"/>
        <v>0</v>
      </c>
      <c r="K65" s="31">
        <f t="shared" si="30"/>
        <v>0</v>
      </c>
      <c r="L65" s="31">
        <f t="shared" si="30"/>
        <v>0</v>
      </c>
      <c r="M65" s="31">
        <f t="shared" si="30"/>
        <v>0</v>
      </c>
      <c r="N65" s="31">
        <f t="shared" si="30"/>
        <v>0</v>
      </c>
      <c r="O65" s="31">
        <f t="shared" si="30"/>
        <v>0</v>
      </c>
      <c r="P65" s="31">
        <f t="shared" si="30"/>
        <v>0</v>
      </c>
      <c r="Q65" s="31">
        <f t="shared" si="30"/>
        <v>0</v>
      </c>
      <c r="R65" s="31">
        <f t="shared" si="30"/>
        <v>0</v>
      </c>
      <c r="S65" s="31">
        <f t="shared" si="30"/>
        <v>0</v>
      </c>
      <c r="T65" s="31">
        <f t="shared" si="30"/>
        <v>0</v>
      </c>
      <c r="U65" s="31">
        <f t="shared" si="30"/>
        <v>0</v>
      </c>
      <c r="V65" s="31">
        <f t="shared" si="30"/>
        <v>0</v>
      </c>
      <c r="W65" s="31">
        <f t="shared" si="30"/>
        <v>0</v>
      </c>
    </row>
    <row r="66" spans="1:23" s="8" customFormat="1">
      <c r="A66" s="173">
        <f>A65+1</f>
        <v>42</v>
      </c>
      <c r="D66" s="174" t="s">
        <v>233</v>
      </c>
      <c r="E66" s="12"/>
      <c r="I66" s="175">
        <f t="shared" ref="I66:W66" si="31">SUM(I63:I65)</f>
        <v>0</v>
      </c>
      <c r="J66" s="175">
        <f t="shared" si="31"/>
        <v>0</v>
      </c>
      <c r="K66" s="175">
        <f t="shared" si="31"/>
        <v>0</v>
      </c>
      <c r="L66" s="175">
        <f t="shared" si="31"/>
        <v>0</v>
      </c>
      <c r="M66" s="175">
        <f t="shared" si="31"/>
        <v>0</v>
      </c>
      <c r="N66" s="175">
        <f t="shared" si="31"/>
        <v>0</v>
      </c>
      <c r="O66" s="175">
        <f t="shared" si="31"/>
        <v>0</v>
      </c>
      <c r="P66" s="175">
        <f t="shared" si="31"/>
        <v>0</v>
      </c>
      <c r="Q66" s="175">
        <f t="shared" si="31"/>
        <v>0</v>
      </c>
      <c r="R66" s="175">
        <f t="shared" si="31"/>
        <v>0</v>
      </c>
      <c r="S66" s="175">
        <f t="shared" si="31"/>
        <v>0</v>
      </c>
      <c r="T66" s="175">
        <f t="shared" si="31"/>
        <v>0</v>
      </c>
      <c r="U66" s="175">
        <f t="shared" si="31"/>
        <v>0</v>
      </c>
      <c r="V66" s="175">
        <f t="shared" si="31"/>
        <v>0</v>
      </c>
      <c r="W66" s="175">
        <f t="shared" si="31"/>
        <v>0</v>
      </c>
    </row>
    <row r="67" spans="1:23" s="8" customFormat="1">
      <c r="A67" s="173"/>
      <c r="D67" s="174"/>
      <c r="E67" s="12"/>
      <c r="I67" s="31"/>
      <c r="J67" s="31"/>
      <c r="K67" s="31"/>
      <c r="L67" s="31"/>
      <c r="M67" s="31"/>
      <c r="N67" s="31"/>
      <c r="O67" s="31"/>
      <c r="P67" s="31"/>
      <c r="Q67" s="31"/>
      <c r="R67" s="31"/>
      <c r="S67" s="31"/>
      <c r="T67" s="31"/>
      <c r="U67" s="31"/>
      <c r="V67" s="31"/>
      <c r="W67" s="31"/>
    </row>
    <row r="68" spans="1:23" s="8" customFormat="1">
      <c r="A68" s="173"/>
      <c r="C68" s="8" t="s">
        <v>240</v>
      </c>
      <c r="D68" s="174"/>
      <c r="E68" s="12"/>
      <c r="I68" s="31"/>
      <c r="J68" s="31"/>
      <c r="K68" s="31"/>
      <c r="L68" s="31"/>
      <c r="M68" s="31"/>
      <c r="N68" s="31"/>
      <c r="O68" s="31"/>
      <c r="P68" s="31"/>
      <c r="Q68" s="31"/>
      <c r="R68" s="31"/>
      <c r="S68" s="31"/>
      <c r="T68" s="31"/>
      <c r="U68" s="31"/>
      <c r="V68" s="31"/>
      <c r="W68" s="31"/>
    </row>
    <row r="69" spans="1:23" s="8" customFormat="1">
      <c r="A69" s="173">
        <f>A66+1</f>
        <v>43</v>
      </c>
      <c r="D69" s="174" t="s">
        <v>230</v>
      </c>
      <c r="E69" s="12"/>
      <c r="I69" s="31">
        <v>0</v>
      </c>
      <c r="J69" s="31">
        <f>I72</f>
        <v>0</v>
      </c>
      <c r="K69" s="31">
        <f t="shared" ref="K69:W69" si="32">J72</f>
        <v>0</v>
      </c>
      <c r="L69" s="31">
        <f t="shared" si="32"/>
        <v>0</v>
      </c>
      <c r="M69" s="31">
        <f t="shared" si="32"/>
        <v>0</v>
      </c>
      <c r="N69" s="31">
        <f t="shared" si="32"/>
        <v>0</v>
      </c>
      <c r="O69" s="31">
        <f t="shared" si="32"/>
        <v>0</v>
      </c>
      <c r="P69" s="31">
        <f t="shared" si="32"/>
        <v>0</v>
      </c>
      <c r="Q69" s="31">
        <f t="shared" si="32"/>
        <v>0</v>
      </c>
      <c r="R69" s="31">
        <f t="shared" si="32"/>
        <v>0</v>
      </c>
      <c r="S69" s="31">
        <f t="shared" si="32"/>
        <v>0</v>
      </c>
      <c r="T69" s="31">
        <f t="shared" si="32"/>
        <v>0</v>
      </c>
      <c r="U69" s="31">
        <f t="shared" si="32"/>
        <v>0</v>
      </c>
      <c r="V69" s="31">
        <f t="shared" si="32"/>
        <v>0</v>
      </c>
      <c r="W69" s="31">
        <f t="shared" si="32"/>
        <v>0</v>
      </c>
    </row>
    <row r="70" spans="1:23" s="8" customFormat="1">
      <c r="A70" s="173">
        <f>A69+1</f>
        <v>44</v>
      </c>
      <c r="D70" s="174" t="s">
        <v>241</v>
      </c>
      <c r="E70" s="12"/>
      <c r="I70" s="31">
        <f>($F24="Y")*I25*(-I59-I51-I71)</f>
        <v>0</v>
      </c>
      <c r="J70" s="31">
        <f>($F24="Y")*J25*(-J59-J51-J71)</f>
        <v>0</v>
      </c>
      <c r="K70" s="31">
        <f t="shared" ref="K70:W70" si="33">($F24="Y")*K25*(-K59-K51-K71)</f>
        <v>0</v>
      </c>
      <c r="L70" s="31">
        <f t="shared" si="33"/>
        <v>0</v>
      </c>
      <c r="M70" s="31">
        <f t="shared" si="33"/>
        <v>0</v>
      </c>
      <c r="N70" s="31">
        <f t="shared" si="33"/>
        <v>0</v>
      </c>
      <c r="O70" s="31">
        <f t="shared" si="33"/>
        <v>0</v>
      </c>
      <c r="P70" s="31">
        <f t="shared" si="33"/>
        <v>0</v>
      </c>
      <c r="Q70" s="31">
        <f t="shared" si="33"/>
        <v>0</v>
      </c>
      <c r="R70" s="31">
        <f t="shared" si="33"/>
        <v>0</v>
      </c>
      <c r="S70" s="31">
        <f t="shared" si="33"/>
        <v>0</v>
      </c>
      <c r="T70" s="31">
        <f t="shared" si="33"/>
        <v>0</v>
      </c>
      <c r="U70" s="31">
        <f t="shared" si="33"/>
        <v>0</v>
      </c>
      <c r="V70" s="31">
        <f t="shared" si="33"/>
        <v>0</v>
      </c>
      <c r="W70" s="31">
        <f t="shared" si="33"/>
        <v>0</v>
      </c>
    </row>
    <row r="71" spans="1:23" s="8" customFormat="1">
      <c r="A71" s="173">
        <f>A70+1</f>
        <v>45</v>
      </c>
      <c r="D71" s="174" t="s">
        <v>242</v>
      </c>
      <c r="E71" s="12"/>
      <c r="I71" s="31">
        <f>($F28="Y")*I29*(-I65-I51)</f>
        <v>0</v>
      </c>
      <c r="J71" s="31">
        <f t="shared" ref="J71:W71" si="34">($F28="Y")*J29*(-J65-J51)</f>
        <v>0</v>
      </c>
      <c r="K71" s="31">
        <f t="shared" si="34"/>
        <v>0</v>
      </c>
      <c r="L71" s="31">
        <f t="shared" si="34"/>
        <v>0</v>
      </c>
      <c r="M71" s="31">
        <f t="shared" si="34"/>
        <v>0</v>
      </c>
      <c r="N71" s="31">
        <f t="shared" si="34"/>
        <v>0</v>
      </c>
      <c r="O71" s="31">
        <f t="shared" si="34"/>
        <v>0</v>
      </c>
      <c r="P71" s="31">
        <f t="shared" si="34"/>
        <v>0</v>
      </c>
      <c r="Q71" s="31">
        <f t="shared" si="34"/>
        <v>0</v>
      </c>
      <c r="R71" s="31">
        <f t="shared" si="34"/>
        <v>0</v>
      </c>
      <c r="S71" s="31">
        <f t="shared" si="34"/>
        <v>0</v>
      </c>
      <c r="T71" s="31">
        <f t="shared" si="34"/>
        <v>0</v>
      </c>
      <c r="U71" s="31">
        <f t="shared" si="34"/>
        <v>0</v>
      </c>
      <c r="V71" s="31">
        <f t="shared" si="34"/>
        <v>0</v>
      </c>
      <c r="W71" s="31">
        <f t="shared" si="34"/>
        <v>0</v>
      </c>
    </row>
    <row r="72" spans="1:23" s="8" customFormat="1">
      <c r="A72" s="173">
        <f>A71+1</f>
        <v>46</v>
      </c>
      <c r="D72" s="174" t="s">
        <v>233</v>
      </c>
      <c r="E72" s="12"/>
      <c r="I72" s="175">
        <f>SUM(I69:I71)</f>
        <v>0</v>
      </c>
      <c r="J72" s="175">
        <f>SUM(J69:J71)</f>
        <v>0</v>
      </c>
      <c r="K72" s="175">
        <f t="shared" ref="K72:W72" si="35">SUM(K69:K71)</f>
        <v>0</v>
      </c>
      <c r="L72" s="175">
        <f t="shared" si="35"/>
        <v>0</v>
      </c>
      <c r="M72" s="175">
        <f t="shared" si="35"/>
        <v>0</v>
      </c>
      <c r="N72" s="175">
        <f t="shared" si="35"/>
        <v>0</v>
      </c>
      <c r="O72" s="175">
        <f t="shared" si="35"/>
        <v>0</v>
      </c>
      <c r="P72" s="175">
        <f t="shared" si="35"/>
        <v>0</v>
      </c>
      <c r="Q72" s="175">
        <f t="shared" si="35"/>
        <v>0</v>
      </c>
      <c r="R72" s="175">
        <f t="shared" si="35"/>
        <v>0</v>
      </c>
      <c r="S72" s="175">
        <f t="shared" si="35"/>
        <v>0</v>
      </c>
      <c r="T72" s="175">
        <f t="shared" si="35"/>
        <v>0</v>
      </c>
      <c r="U72" s="175">
        <f t="shared" si="35"/>
        <v>0</v>
      </c>
      <c r="V72" s="175">
        <f t="shared" si="35"/>
        <v>0</v>
      </c>
      <c r="W72" s="175">
        <f t="shared" si="35"/>
        <v>0</v>
      </c>
    </row>
    <row r="73" spans="1:23" s="8" customFormat="1">
      <c r="A73" s="173">
        <f>A72+1</f>
        <v>47</v>
      </c>
      <c r="D73" s="174" t="s">
        <v>234</v>
      </c>
      <c r="E73" s="12"/>
      <c r="I73" s="175">
        <f>(I69+I72)/2</f>
        <v>0</v>
      </c>
      <c r="J73" s="175">
        <f>(J69+J72)/2</f>
        <v>0</v>
      </c>
      <c r="K73" s="175">
        <f t="shared" ref="K73:W73" si="36">(K69+K72)/2</f>
        <v>0</v>
      </c>
      <c r="L73" s="175">
        <f t="shared" si="36"/>
        <v>0</v>
      </c>
      <c r="M73" s="175">
        <f t="shared" si="36"/>
        <v>0</v>
      </c>
      <c r="N73" s="175">
        <f t="shared" si="36"/>
        <v>0</v>
      </c>
      <c r="O73" s="175">
        <f t="shared" si="36"/>
        <v>0</v>
      </c>
      <c r="P73" s="175">
        <f t="shared" si="36"/>
        <v>0</v>
      </c>
      <c r="Q73" s="175">
        <f t="shared" si="36"/>
        <v>0</v>
      </c>
      <c r="R73" s="175">
        <f t="shared" si="36"/>
        <v>0</v>
      </c>
      <c r="S73" s="175">
        <f t="shared" si="36"/>
        <v>0</v>
      </c>
      <c r="T73" s="175">
        <f t="shared" si="36"/>
        <v>0</v>
      </c>
      <c r="U73" s="175">
        <f t="shared" si="36"/>
        <v>0</v>
      </c>
      <c r="V73" s="175">
        <f t="shared" si="36"/>
        <v>0</v>
      </c>
      <c r="W73" s="175">
        <f t="shared" si="36"/>
        <v>0</v>
      </c>
    </row>
    <row r="74" spans="1:23" s="8" customFormat="1">
      <c r="A74" s="173"/>
      <c r="D74" s="174"/>
      <c r="E74" s="12"/>
      <c r="I74" s="31"/>
      <c r="J74" s="31"/>
      <c r="K74" s="31"/>
      <c r="L74" s="31"/>
      <c r="M74" s="31"/>
      <c r="N74" s="31"/>
      <c r="O74" s="31"/>
      <c r="P74" s="31"/>
      <c r="Q74" s="31"/>
      <c r="R74" s="31"/>
      <c r="S74" s="31"/>
      <c r="T74" s="31"/>
      <c r="U74" s="31"/>
      <c r="V74" s="31"/>
      <c r="W74" s="31"/>
    </row>
    <row r="75" spans="1:23" s="8" customFormat="1">
      <c r="A75" s="173"/>
      <c r="C75" s="8" t="s">
        <v>243</v>
      </c>
      <c r="D75" s="174"/>
      <c r="E75" s="12"/>
      <c r="I75" s="31"/>
      <c r="J75" s="31"/>
      <c r="K75" s="31"/>
      <c r="L75" s="31"/>
      <c r="M75" s="31"/>
      <c r="N75" s="31"/>
      <c r="O75" s="31"/>
      <c r="P75" s="31"/>
      <c r="Q75" s="31"/>
      <c r="R75" s="31"/>
      <c r="S75" s="31"/>
      <c r="T75" s="31"/>
      <c r="U75" s="31"/>
      <c r="V75" s="31"/>
      <c r="W75" s="31"/>
    </row>
    <row r="76" spans="1:23" s="8" customFormat="1">
      <c r="A76" s="173">
        <f>A73+1</f>
        <v>48</v>
      </c>
      <c r="D76" s="174" t="s">
        <v>244</v>
      </c>
      <c r="E76" s="12"/>
      <c r="I76" s="31">
        <f t="shared" ref="I76:W76" si="37">I47</f>
        <v>0</v>
      </c>
      <c r="J76" s="31">
        <f t="shared" si="37"/>
        <v>0</v>
      </c>
      <c r="K76" s="31">
        <f t="shared" si="37"/>
        <v>0</v>
      </c>
      <c r="L76" s="31">
        <f t="shared" si="37"/>
        <v>0</v>
      </c>
      <c r="M76" s="31">
        <f t="shared" si="37"/>
        <v>0</v>
      </c>
      <c r="N76" s="31">
        <f t="shared" si="37"/>
        <v>0</v>
      </c>
      <c r="O76" s="31">
        <f t="shared" si="37"/>
        <v>0</v>
      </c>
      <c r="P76" s="31">
        <f t="shared" si="37"/>
        <v>0</v>
      </c>
      <c r="Q76" s="31">
        <f t="shared" si="37"/>
        <v>0</v>
      </c>
      <c r="R76" s="31">
        <f t="shared" si="37"/>
        <v>0</v>
      </c>
      <c r="S76" s="31">
        <f t="shared" si="37"/>
        <v>0</v>
      </c>
      <c r="T76" s="31">
        <f t="shared" si="37"/>
        <v>0</v>
      </c>
      <c r="U76" s="31">
        <f t="shared" si="37"/>
        <v>0</v>
      </c>
      <c r="V76" s="31">
        <f t="shared" si="37"/>
        <v>0</v>
      </c>
      <c r="W76" s="31">
        <f t="shared" si="37"/>
        <v>0</v>
      </c>
    </row>
    <row r="77" spans="1:23" s="8" customFormat="1">
      <c r="A77" s="173">
        <f>A76+1</f>
        <v>49</v>
      </c>
      <c r="D77" s="174" t="s">
        <v>236</v>
      </c>
      <c r="E77" s="12"/>
      <c r="I77" s="31">
        <f t="shared" ref="I77:W77" si="38">-I54</f>
        <v>0</v>
      </c>
      <c r="J77" s="31">
        <f t="shared" si="38"/>
        <v>0</v>
      </c>
      <c r="K77" s="31">
        <f t="shared" si="38"/>
        <v>0</v>
      </c>
      <c r="L77" s="31">
        <f t="shared" si="38"/>
        <v>0</v>
      </c>
      <c r="M77" s="31">
        <f t="shared" si="38"/>
        <v>0</v>
      </c>
      <c r="N77" s="31">
        <f t="shared" si="38"/>
        <v>0</v>
      </c>
      <c r="O77" s="31">
        <f t="shared" si="38"/>
        <v>0</v>
      </c>
      <c r="P77" s="31">
        <f t="shared" si="38"/>
        <v>0</v>
      </c>
      <c r="Q77" s="31">
        <f t="shared" si="38"/>
        <v>0</v>
      </c>
      <c r="R77" s="31">
        <f t="shared" si="38"/>
        <v>0</v>
      </c>
      <c r="S77" s="31">
        <f t="shared" si="38"/>
        <v>0</v>
      </c>
      <c r="T77" s="31">
        <f t="shared" si="38"/>
        <v>0</v>
      </c>
      <c r="U77" s="31">
        <f t="shared" si="38"/>
        <v>0</v>
      </c>
      <c r="V77" s="31">
        <f t="shared" si="38"/>
        <v>0</v>
      </c>
      <c r="W77" s="31">
        <f t="shared" si="38"/>
        <v>0</v>
      </c>
    </row>
    <row r="78" spans="1:23" s="8" customFormat="1">
      <c r="A78" s="173">
        <f>A77+1</f>
        <v>50</v>
      </c>
      <c r="D78" s="174" t="s">
        <v>245</v>
      </c>
      <c r="E78" s="12"/>
      <c r="F78" s="195"/>
      <c r="I78" s="31">
        <f t="shared" ref="I78:W78" si="39">($F11="Y")*I40</f>
        <v>0</v>
      </c>
      <c r="J78" s="31">
        <f t="shared" si="39"/>
        <v>0</v>
      </c>
      <c r="K78" s="31">
        <f t="shared" si="39"/>
        <v>0</v>
      </c>
      <c r="L78" s="31">
        <f t="shared" si="39"/>
        <v>0</v>
      </c>
      <c r="M78" s="31">
        <f t="shared" si="39"/>
        <v>0</v>
      </c>
      <c r="N78" s="31">
        <f t="shared" si="39"/>
        <v>0</v>
      </c>
      <c r="O78" s="31">
        <f t="shared" si="39"/>
        <v>0</v>
      </c>
      <c r="P78" s="31">
        <f t="shared" si="39"/>
        <v>0</v>
      </c>
      <c r="Q78" s="31">
        <f t="shared" si="39"/>
        <v>0</v>
      </c>
      <c r="R78" s="31">
        <f t="shared" si="39"/>
        <v>0</v>
      </c>
      <c r="S78" s="31">
        <f t="shared" si="39"/>
        <v>0</v>
      </c>
      <c r="T78" s="31">
        <f t="shared" si="39"/>
        <v>0</v>
      </c>
      <c r="U78" s="31">
        <f t="shared" si="39"/>
        <v>0</v>
      </c>
      <c r="V78" s="31">
        <f t="shared" si="39"/>
        <v>0</v>
      </c>
      <c r="W78" s="31">
        <f t="shared" si="39"/>
        <v>0</v>
      </c>
    </row>
    <row r="79" spans="1:23" s="8" customFormat="1">
      <c r="A79" s="173">
        <f>A78+1</f>
        <v>51</v>
      </c>
      <c r="D79" s="174" t="s">
        <v>246</v>
      </c>
      <c r="E79" s="12"/>
      <c r="F79" s="195"/>
      <c r="I79" s="31">
        <f>-I73</f>
        <v>0</v>
      </c>
      <c r="J79" s="31">
        <f>-J73</f>
        <v>0</v>
      </c>
      <c r="K79" s="31">
        <f t="shared" ref="K79:W79" si="40">-K73</f>
        <v>0</v>
      </c>
      <c r="L79" s="31">
        <f t="shared" si="40"/>
        <v>0</v>
      </c>
      <c r="M79" s="31">
        <f t="shared" si="40"/>
        <v>0</v>
      </c>
      <c r="N79" s="31">
        <f t="shared" si="40"/>
        <v>0</v>
      </c>
      <c r="O79" s="31">
        <f t="shared" si="40"/>
        <v>0</v>
      </c>
      <c r="P79" s="31">
        <f t="shared" si="40"/>
        <v>0</v>
      </c>
      <c r="Q79" s="31">
        <f t="shared" si="40"/>
        <v>0</v>
      </c>
      <c r="R79" s="31">
        <f t="shared" si="40"/>
        <v>0</v>
      </c>
      <c r="S79" s="31">
        <f t="shared" si="40"/>
        <v>0</v>
      </c>
      <c r="T79" s="31">
        <f t="shared" si="40"/>
        <v>0</v>
      </c>
      <c r="U79" s="31">
        <f t="shared" si="40"/>
        <v>0</v>
      </c>
      <c r="V79" s="31">
        <f t="shared" si="40"/>
        <v>0</v>
      </c>
      <c r="W79" s="31">
        <f t="shared" si="40"/>
        <v>0</v>
      </c>
    </row>
    <row r="80" spans="1:23" s="8" customFormat="1">
      <c r="A80" s="173">
        <f>A79+1</f>
        <v>52</v>
      </c>
      <c r="D80" s="174" t="s">
        <v>7</v>
      </c>
      <c r="E80" s="12"/>
      <c r="I80" s="175">
        <f>SUM(I76:I79)</f>
        <v>0</v>
      </c>
      <c r="J80" s="175">
        <f>SUM(J76:J79)</f>
        <v>0</v>
      </c>
      <c r="K80" s="175">
        <f t="shared" ref="K80:W80" si="41">SUM(K76:K79)</f>
        <v>0</v>
      </c>
      <c r="L80" s="175">
        <f t="shared" si="41"/>
        <v>0</v>
      </c>
      <c r="M80" s="175">
        <f t="shared" si="41"/>
        <v>0</v>
      </c>
      <c r="N80" s="175">
        <f t="shared" si="41"/>
        <v>0</v>
      </c>
      <c r="O80" s="175">
        <f t="shared" si="41"/>
        <v>0</v>
      </c>
      <c r="P80" s="175">
        <f t="shared" si="41"/>
        <v>0</v>
      </c>
      <c r="Q80" s="175">
        <f t="shared" si="41"/>
        <v>0</v>
      </c>
      <c r="R80" s="175">
        <f t="shared" si="41"/>
        <v>0</v>
      </c>
      <c r="S80" s="175">
        <f t="shared" si="41"/>
        <v>0</v>
      </c>
      <c r="T80" s="175">
        <f t="shared" si="41"/>
        <v>0</v>
      </c>
      <c r="U80" s="175">
        <f t="shared" si="41"/>
        <v>0</v>
      </c>
      <c r="V80" s="175">
        <f t="shared" si="41"/>
        <v>0</v>
      </c>
      <c r="W80" s="175">
        <f t="shared" si="41"/>
        <v>0</v>
      </c>
    </row>
    <row r="81" spans="1:24" s="8" customFormat="1">
      <c r="A81" s="173"/>
      <c r="D81" s="174"/>
      <c r="E81" s="12"/>
      <c r="I81" s="31"/>
      <c r="J81" s="31"/>
      <c r="K81" s="31"/>
      <c r="L81" s="31"/>
      <c r="M81" s="31"/>
      <c r="N81" s="31"/>
      <c r="O81" s="31"/>
      <c r="P81" s="31"/>
      <c r="Q81" s="31"/>
      <c r="R81" s="31"/>
      <c r="S81" s="31"/>
      <c r="T81" s="31"/>
      <c r="U81" s="31"/>
      <c r="V81" s="31"/>
      <c r="W81" s="31"/>
    </row>
    <row r="82" spans="1:24" s="8" customFormat="1">
      <c r="A82" s="173"/>
      <c r="C82" s="8" t="s">
        <v>247</v>
      </c>
      <c r="D82" s="174"/>
      <c r="E82" s="12"/>
      <c r="I82" s="31"/>
      <c r="J82" s="31"/>
      <c r="K82" s="31"/>
      <c r="L82" s="31"/>
      <c r="M82" s="31"/>
      <c r="N82" s="31"/>
      <c r="O82" s="31"/>
      <c r="P82" s="31"/>
      <c r="Q82" s="31"/>
      <c r="R82" s="31"/>
      <c r="S82" s="31"/>
      <c r="T82" s="31"/>
      <c r="U82" s="31"/>
      <c r="V82" s="31"/>
      <c r="W82" s="31"/>
    </row>
    <row r="83" spans="1:24" s="8" customFormat="1">
      <c r="A83" s="173">
        <f>A80+1</f>
        <v>53</v>
      </c>
      <c r="D83" s="174" t="s">
        <v>157</v>
      </c>
      <c r="E83" s="12"/>
      <c r="I83" s="31">
        <f t="shared" ref="I83:W83" si="42">I51</f>
        <v>0</v>
      </c>
      <c r="J83" s="31">
        <f t="shared" si="42"/>
        <v>0</v>
      </c>
      <c r="K83" s="31">
        <f t="shared" si="42"/>
        <v>0</v>
      </c>
      <c r="L83" s="31">
        <f t="shared" si="42"/>
        <v>0</v>
      </c>
      <c r="M83" s="31">
        <f t="shared" si="42"/>
        <v>0</v>
      </c>
      <c r="N83" s="31">
        <f t="shared" si="42"/>
        <v>0</v>
      </c>
      <c r="O83" s="31">
        <f t="shared" si="42"/>
        <v>0</v>
      </c>
      <c r="P83" s="31">
        <f t="shared" si="42"/>
        <v>0</v>
      </c>
      <c r="Q83" s="31">
        <f t="shared" si="42"/>
        <v>0</v>
      </c>
      <c r="R83" s="31">
        <f t="shared" si="42"/>
        <v>0</v>
      </c>
      <c r="S83" s="31">
        <f t="shared" si="42"/>
        <v>0</v>
      </c>
      <c r="T83" s="31">
        <f t="shared" si="42"/>
        <v>0</v>
      </c>
      <c r="U83" s="31">
        <f t="shared" si="42"/>
        <v>0</v>
      </c>
      <c r="V83" s="31">
        <f t="shared" si="42"/>
        <v>0</v>
      </c>
      <c r="W83" s="31">
        <f t="shared" si="42"/>
        <v>0</v>
      </c>
    </row>
    <row r="84" spans="1:24" s="8" customFormat="1">
      <c r="A84" s="173">
        <f t="shared" ref="A84:A89" si="43">A83+1</f>
        <v>54</v>
      </c>
      <c r="D84" s="174" t="s">
        <v>248</v>
      </c>
      <c r="E84" s="12"/>
      <c r="I84" s="31">
        <f t="shared" ref="I84:W84" si="44">I15*I16*I80</f>
        <v>0</v>
      </c>
      <c r="J84" s="31">
        <f t="shared" si="44"/>
        <v>0</v>
      </c>
      <c r="K84" s="31">
        <f t="shared" si="44"/>
        <v>0</v>
      </c>
      <c r="L84" s="31">
        <f t="shared" si="44"/>
        <v>0</v>
      </c>
      <c r="M84" s="31">
        <f t="shared" si="44"/>
        <v>0</v>
      </c>
      <c r="N84" s="31">
        <f t="shared" si="44"/>
        <v>0</v>
      </c>
      <c r="O84" s="31">
        <f t="shared" si="44"/>
        <v>0</v>
      </c>
      <c r="P84" s="31">
        <f t="shared" si="44"/>
        <v>0</v>
      </c>
      <c r="Q84" s="31">
        <f t="shared" si="44"/>
        <v>0</v>
      </c>
      <c r="R84" s="31">
        <f t="shared" si="44"/>
        <v>0</v>
      </c>
      <c r="S84" s="31">
        <f t="shared" si="44"/>
        <v>0</v>
      </c>
      <c r="T84" s="31">
        <f t="shared" si="44"/>
        <v>0</v>
      </c>
      <c r="U84" s="31">
        <f t="shared" si="44"/>
        <v>0</v>
      </c>
      <c r="V84" s="31">
        <f t="shared" si="44"/>
        <v>0</v>
      </c>
      <c r="W84" s="31">
        <f t="shared" si="44"/>
        <v>0</v>
      </c>
    </row>
    <row r="85" spans="1:24" s="8" customFormat="1">
      <c r="A85" s="173">
        <f t="shared" si="43"/>
        <v>55</v>
      </c>
      <c r="D85" s="174" t="s">
        <v>249</v>
      </c>
      <c r="E85" s="12"/>
      <c r="I85" s="31">
        <f t="shared" ref="I85:W85" si="45">I18*I19*I80</f>
        <v>0</v>
      </c>
      <c r="J85" s="31">
        <f t="shared" si="45"/>
        <v>0</v>
      </c>
      <c r="K85" s="31">
        <f t="shared" si="45"/>
        <v>0</v>
      </c>
      <c r="L85" s="31">
        <f t="shared" si="45"/>
        <v>0</v>
      </c>
      <c r="M85" s="31">
        <f t="shared" si="45"/>
        <v>0</v>
      </c>
      <c r="N85" s="31">
        <f t="shared" si="45"/>
        <v>0</v>
      </c>
      <c r="O85" s="31">
        <f t="shared" si="45"/>
        <v>0</v>
      </c>
      <c r="P85" s="31">
        <f t="shared" si="45"/>
        <v>0</v>
      </c>
      <c r="Q85" s="31">
        <f t="shared" si="45"/>
        <v>0</v>
      </c>
      <c r="R85" s="31">
        <f t="shared" si="45"/>
        <v>0</v>
      </c>
      <c r="S85" s="31">
        <f t="shared" si="45"/>
        <v>0</v>
      </c>
      <c r="T85" s="31">
        <f t="shared" si="45"/>
        <v>0</v>
      </c>
      <c r="U85" s="31">
        <f t="shared" si="45"/>
        <v>0</v>
      </c>
      <c r="V85" s="31">
        <f t="shared" si="45"/>
        <v>0</v>
      </c>
      <c r="W85" s="31">
        <f t="shared" si="45"/>
        <v>0</v>
      </c>
    </row>
    <row r="86" spans="1:24" s="8" customFormat="1">
      <c r="A86" s="173">
        <f t="shared" si="43"/>
        <v>56</v>
      </c>
      <c r="D86" s="174" t="s">
        <v>250</v>
      </c>
      <c r="E86" s="12"/>
      <c r="I86" s="31">
        <f>IF($F24="Y",I85*I25/(1-I25),I85*I25/(1-I25)+(I51+I59)*I25)</f>
        <v>0</v>
      </c>
      <c r="J86" s="31">
        <f t="shared" ref="J86:W86" si="46">IF($F24="Y",J85*J25/(1-J25),J85*J25/(1-J25)+(J51+J59)*J25)</f>
        <v>0</v>
      </c>
      <c r="K86" s="31">
        <f t="shared" si="46"/>
        <v>0</v>
      </c>
      <c r="L86" s="31">
        <f t="shared" si="46"/>
        <v>0</v>
      </c>
      <c r="M86" s="31">
        <f t="shared" si="46"/>
        <v>0</v>
      </c>
      <c r="N86" s="31">
        <f t="shared" si="46"/>
        <v>0</v>
      </c>
      <c r="O86" s="31">
        <f t="shared" si="46"/>
        <v>0</v>
      </c>
      <c r="P86" s="31">
        <f t="shared" si="46"/>
        <v>0</v>
      </c>
      <c r="Q86" s="31">
        <f t="shared" si="46"/>
        <v>0</v>
      </c>
      <c r="R86" s="31">
        <f t="shared" si="46"/>
        <v>0</v>
      </c>
      <c r="S86" s="31">
        <f t="shared" si="46"/>
        <v>0</v>
      </c>
      <c r="T86" s="31">
        <f t="shared" si="46"/>
        <v>0</v>
      </c>
      <c r="U86" s="31">
        <f t="shared" si="46"/>
        <v>0</v>
      </c>
      <c r="V86" s="31">
        <f t="shared" si="46"/>
        <v>0</v>
      </c>
      <c r="W86" s="31">
        <f t="shared" si="46"/>
        <v>0</v>
      </c>
    </row>
    <row r="87" spans="1:24" s="8" customFormat="1">
      <c r="A87" s="173">
        <f t="shared" si="43"/>
        <v>57</v>
      </c>
      <c r="D87" s="174" t="s">
        <v>251</v>
      </c>
      <c r="E87" s="12"/>
      <c r="I87" s="31">
        <f>IF($F28="Y",(I85+I86)*I29/(1-I29),(I85+I86)*I29/(1-I29)+(I51+I65)*I29)</f>
        <v>0</v>
      </c>
      <c r="J87" s="31">
        <f t="shared" ref="J87:W87" si="47">IF($F28="Y",(J85+J86)*J29/(1-J29),(J85+J86)*J29/(1-J29)+(J51+J65)*J29)</f>
        <v>0</v>
      </c>
      <c r="K87" s="31">
        <f t="shared" si="47"/>
        <v>0</v>
      </c>
      <c r="L87" s="31">
        <f t="shared" si="47"/>
        <v>0</v>
      </c>
      <c r="M87" s="31">
        <f t="shared" si="47"/>
        <v>0</v>
      </c>
      <c r="N87" s="31">
        <f t="shared" si="47"/>
        <v>0</v>
      </c>
      <c r="O87" s="31">
        <f t="shared" si="47"/>
        <v>0</v>
      </c>
      <c r="P87" s="31">
        <f t="shared" si="47"/>
        <v>0</v>
      </c>
      <c r="Q87" s="31">
        <f t="shared" si="47"/>
        <v>0</v>
      </c>
      <c r="R87" s="31">
        <f t="shared" si="47"/>
        <v>0</v>
      </c>
      <c r="S87" s="31">
        <f t="shared" si="47"/>
        <v>0</v>
      </c>
      <c r="T87" s="31">
        <f t="shared" si="47"/>
        <v>0</v>
      </c>
      <c r="U87" s="31">
        <f t="shared" si="47"/>
        <v>0</v>
      </c>
      <c r="V87" s="31">
        <f t="shared" si="47"/>
        <v>0</v>
      </c>
      <c r="W87" s="31">
        <f t="shared" si="47"/>
        <v>0</v>
      </c>
    </row>
    <row r="88" spans="1:24" s="8" customFormat="1">
      <c r="A88" s="173">
        <f t="shared" si="43"/>
        <v>58</v>
      </c>
      <c r="D88" s="174" t="s">
        <v>121</v>
      </c>
      <c r="E88" s="12"/>
      <c r="I88" s="31">
        <v>0</v>
      </c>
      <c r="J88" s="31">
        <f>(J80&gt;0)*(I88*(1+J32)+(I44+I45)*J31)</f>
        <v>0</v>
      </c>
      <c r="K88" s="31">
        <f t="shared" ref="K88:W88" si="48">(K80&gt;0)*(J88*(1+K32)+J44*K31)</f>
        <v>0</v>
      </c>
      <c r="L88" s="31">
        <f t="shared" si="48"/>
        <v>0</v>
      </c>
      <c r="M88" s="31">
        <f t="shared" si="48"/>
        <v>0</v>
      </c>
      <c r="N88" s="31">
        <f t="shared" si="48"/>
        <v>0</v>
      </c>
      <c r="O88" s="31">
        <f t="shared" si="48"/>
        <v>0</v>
      </c>
      <c r="P88" s="31">
        <f t="shared" si="48"/>
        <v>0</v>
      </c>
      <c r="Q88" s="31">
        <f t="shared" si="48"/>
        <v>0</v>
      </c>
      <c r="R88" s="31">
        <f t="shared" si="48"/>
        <v>0</v>
      </c>
      <c r="S88" s="31">
        <f t="shared" si="48"/>
        <v>0</v>
      </c>
      <c r="T88" s="31">
        <f t="shared" si="48"/>
        <v>0</v>
      </c>
      <c r="U88" s="31">
        <f t="shared" si="48"/>
        <v>0</v>
      </c>
      <c r="V88" s="31">
        <f t="shared" si="48"/>
        <v>0</v>
      </c>
      <c r="W88" s="31">
        <f t="shared" si="48"/>
        <v>0</v>
      </c>
    </row>
    <row r="89" spans="1:24" s="8" customFormat="1">
      <c r="A89" s="173">
        <f t="shared" si="43"/>
        <v>59</v>
      </c>
      <c r="D89" s="174" t="s">
        <v>7</v>
      </c>
      <c r="E89" s="12"/>
      <c r="I89" s="175">
        <f>SUM(I83:I88)</f>
        <v>0</v>
      </c>
      <c r="J89" s="175">
        <f t="shared" ref="J89:W89" si="49">SUM(J83:J88)</f>
        <v>0</v>
      </c>
      <c r="K89" s="175">
        <f t="shared" si="49"/>
        <v>0</v>
      </c>
      <c r="L89" s="175">
        <f t="shared" si="49"/>
        <v>0</v>
      </c>
      <c r="M89" s="175">
        <f t="shared" si="49"/>
        <v>0</v>
      </c>
      <c r="N89" s="175">
        <f t="shared" si="49"/>
        <v>0</v>
      </c>
      <c r="O89" s="175">
        <f t="shared" si="49"/>
        <v>0</v>
      </c>
      <c r="P89" s="175">
        <f t="shared" si="49"/>
        <v>0</v>
      </c>
      <c r="Q89" s="175">
        <f t="shared" si="49"/>
        <v>0</v>
      </c>
      <c r="R89" s="175">
        <f t="shared" si="49"/>
        <v>0</v>
      </c>
      <c r="S89" s="175">
        <f t="shared" si="49"/>
        <v>0</v>
      </c>
      <c r="T89" s="175">
        <f t="shared" si="49"/>
        <v>0</v>
      </c>
      <c r="U89" s="175">
        <f t="shared" si="49"/>
        <v>0</v>
      </c>
      <c r="V89" s="175">
        <f t="shared" si="49"/>
        <v>0</v>
      </c>
      <c r="W89" s="175">
        <f t="shared" si="49"/>
        <v>0</v>
      </c>
      <c r="X89" s="22"/>
    </row>
    <row r="90" spans="1:24" s="8" customFormat="1">
      <c r="A90" s="4"/>
      <c r="E90" s="9"/>
      <c r="I90" s="31"/>
      <c r="J90" s="31"/>
      <c r="K90" s="31"/>
      <c r="L90" s="31"/>
      <c r="M90" s="31"/>
      <c r="N90" s="31"/>
      <c r="O90" s="31"/>
      <c r="P90" s="31"/>
      <c r="Q90" s="31"/>
      <c r="R90" s="31"/>
      <c r="S90" s="31"/>
      <c r="T90" s="31"/>
      <c r="U90" s="31"/>
      <c r="V90" s="31"/>
      <c r="W90" s="31"/>
    </row>
    <row r="91" spans="1:24">
      <c r="A91" s="32"/>
      <c r="B91" s="32"/>
      <c r="C91" s="35" t="s">
        <v>252</v>
      </c>
      <c r="D91" s="32"/>
      <c r="E91" s="32"/>
      <c r="F91" s="86"/>
      <c r="G91" s="32"/>
      <c r="H91" s="32"/>
      <c r="I91" s="33"/>
    </row>
    <row r="92" spans="1:24">
      <c r="A92" s="37">
        <f>A89+1</f>
        <v>60</v>
      </c>
      <c r="B92"/>
      <c r="C92" s="35"/>
      <c r="D92" s="36" t="s">
        <v>253</v>
      </c>
      <c r="E92" s="32"/>
      <c r="F92" s="34"/>
      <c r="G92" s="32"/>
      <c r="H92" s="32"/>
      <c r="K92" s="82" t="s">
        <v>254</v>
      </c>
    </row>
  </sheetData>
  <pageMargins left="0.70866141732283472" right="0.70866141732283472" top="0.74803149606299213" bottom="0.74803149606299213" header="0.31496062992125984" footer="0.31496062992125984"/>
  <pageSetup scale="70" fitToHeight="9" orientation="landscape" r:id="rId1"/>
  <headerFooter>
    <oddHeader>&amp;L&amp;"Arial,Bold"California ISO&amp;R&amp;"Arial,Bold"Page &amp;P</oddHeader>
  </headerFooter>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dimension ref="A1:X92"/>
  <sheetViews>
    <sheetView workbookViewId="0">
      <selection activeCell="E2" sqref="E2"/>
    </sheetView>
  </sheetViews>
  <sheetFormatPr defaultColWidth="9.140625" defaultRowHeight="12.75"/>
  <cols>
    <col min="1" max="1" width="4.85546875" style="3" customWidth="1"/>
    <col min="2" max="2" width="2.85546875" style="3" customWidth="1"/>
    <col min="3" max="3" width="2.85546875" style="1" customWidth="1"/>
    <col min="4" max="4" width="2.85546875" style="3" customWidth="1"/>
    <col min="5" max="5" width="35.85546875" style="3" customWidth="1"/>
    <col min="6" max="6" width="10.85546875" style="2" customWidth="1"/>
    <col min="7" max="7" width="2.85546875" style="3" customWidth="1"/>
    <col min="8" max="71" width="10.85546875" style="3" customWidth="1"/>
    <col min="72" max="16384" width="9.140625" style="3"/>
  </cols>
  <sheetData>
    <row r="1" spans="1:24">
      <c r="A1" s="1" t="s">
        <v>208</v>
      </c>
      <c r="B1" s="1"/>
      <c r="E1" s="15" t="s">
        <v>260</v>
      </c>
      <c r="F1" s="1" t="s">
        <v>276</v>
      </c>
    </row>
    <row r="2" spans="1:24">
      <c r="A2" s="1" t="s">
        <v>126</v>
      </c>
      <c r="B2" s="1"/>
    </row>
    <row r="3" spans="1:24" s="5" customFormat="1">
      <c r="A3" s="4"/>
      <c r="E3" s="6"/>
      <c r="F3" s="4" t="s">
        <v>127</v>
      </c>
      <c r="H3" s="5">
        <f>Existing!H3</f>
        <v>2025</v>
      </c>
      <c r="I3" s="5">
        <f>Existing!I3</f>
        <v>2026</v>
      </c>
      <c r="J3" s="5">
        <f>Existing!J3</f>
        <v>2027</v>
      </c>
      <c r="K3" s="5">
        <f>Existing!K3</f>
        <v>2028</v>
      </c>
      <c r="L3" s="5">
        <f>Existing!L3</f>
        <v>2029</v>
      </c>
      <c r="M3" s="5">
        <f>Existing!M3</f>
        <v>2030</v>
      </c>
      <c r="N3" s="5">
        <f>Existing!N3</f>
        <v>2031</v>
      </c>
      <c r="O3" s="5">
        <f>Existing!O3</f>
        <v>2032</v>
      </c>
      <c r="P3" s="5">
        <f>Existing!P3</f>
        <v>2033</v>
      </c>
      <c r="Q3" s="5">
        <f>Existing!Q3</f>
        <v>2034</v>
      </c>
      <c r="R3" s="5">
        <f>Existing!R3</f>
        <v>2035</v>
      </c>
      <c r="S3" s="5">
        <f>Existing!S3</f>
        <v>2036</v>
      </c>
      <c r="T3" s="5">
        <f>Existing!T3</f>
        <v>2037</v>
      </c>
      <c r="U3" s="5">
        <f>Existing!U3</f>
        <v>2038</v>
      </c>
      <c r="V3" s="5">
        <f>Existing!V3</f>
        <v>2039</v>
      </c>
      <c r="W3" s="5">
        <f>Existing!W3</f>
        <v>2040</v>
      </c>
    </row>
    <row r="4" spans="1:24" s="8" customFormat="1">
      <c r="A4" s="7" t="s">
        <v>128</v>
      </c>
      <c r="E4" s="9" t="s">
        <v>129</v>
      </c>
      <c r="H4" s="173">
        <v>0</v>
      </c>
      <c r="I4" s="173">
        <v>1</v>
      </c>
      <c r="J4" s="173">
        <f>I4+1</f>
        <v>2</v>
      </c>
      <c r="K4" s="173">
        <f t="shared" ref="K4:W4" si="0">J4+1</f>
        <v>3</v>
      </c>
      <c r="L4" s="173">
        <f t="shared" si="0"/>
        <v>4</v>
      </c>
      <c r="M4" s="173">
        <f t="shared" si="0"/>
        <v>5</v>
      </c>
      <c r="N4" s="173">
        <f t="shared" si="0"/>
        <v>6</v>
      </c>
      <c r="O4" s="173">
        <f t="shared" si="0"/>
        <v>7</v>
      </c>
      <c r="P4" s="173">
        <f t="shared" si="0"/>
        <v>8</v>
      </c>
      <c r="Q4" s="173">
        <f t="shared" si="0"/>
        <v>9</v>
      </c>
      <c r="R4" s="173">
        <f t="shared" si="0"/>
        <v>10</v>
      </c>
      <c r="S4" s="173">
        <f t="shared" si="0"/>
        <v>11</v>
      </c>
      <c r="T4" s="173">
        <f t="shared" si="0"/>
        <v>12</v>
      </c>
      <c r="U4" s="173">
        <f t="shared" si="0"/>
        <v>13</v>
      </c>
      <c r="V4" s="173">
        <f t="shared" si="0"/>
        <v>14</v>
      </c>
      <c r="W4" s="173">
        <f t="shared" si="0"/>
        <v>15</v>
      </c>
      <c r="X4" s="173"/>
    </row>
    <row r="5" spans="1:24" s="8" customFormat="1">
      <c r="A5" s="4"/>
      <c r="E5" s="9"/>
      <c r="F5" s="10"/>
      <c r="H5" s="173"/>
      <c r="I5" s="173"/>
      <c r="J5" s="173"/>
      <c r="K5" s="173"/>
      <c r="L5" s="173"/>
      <c r="M5" s="173"/>
      <c r="N5" s="173"/>
      <c r="O5" s="173"/>
      <c r="P5" s="173"/>
      <c r="Q5" s="173"/>
      <c r="R5" s="173"/>
      <c r="S5" s="173"/>
      <c r="T5" s="173"/>
      <c r="U5" s="173"/>
      <c r="V5" s="173"/>
      <c r="W5" s="173"/>
    </row>
    <row r="6" spans="1:24" s="8" customFormat="1">
      <c r="A6" s="4"/>
      <c r="C6" s="8" t="s">
        <v>140</v>
      </c>
      <c r="E6" s="9"/>
      <c r="F6" s="11"/>
      <c r="I6" s="173"/>
      <c r="J6" s="173"/>
      <c r="K6" s="173"/>
      <c r="L6" s="173"/>
      <c r="M6" s="173"/>
      <c r="N6" s="173"/>
      <c r="O6" s="173"/>
      <c r="P6" s="173"/>
      <c r="Q6" s="173"/>
      <c r="R6" s="173"/>
      <c r="S6" s="173"/>
      <c r="T6" s="173"/>
      <c r="U6" s="173"/>
      <c r="V6" s="173"/>
      <c r="W6" s="173"/>
    </row>
    <row r="7" spans="1:24" s="8" customFormat="1">
      <c r="A7" s="173">
        <v>1</v>
      </c>
      <c r="D7" s="174" t="s">
        <v>210</v>
      </c>
      <c r="E7" s="12"/>
      <c r="F7" s="185">
        <v>2023</v>
      </c>
      <c r="I7" s="173"/>
      <c r="J7" s="173"/>
      <c r="K7" s="173"/>
      <c r="L7" s="173"/>
      <c r="M7" s="173"/>
      <c r="N7" s="173"/>
      <c r="O7" s="173"/>
      <c r="P7" s="173"/>
      <c r="Q7" s="173"/>
      <c r="R7" s="173"/>
      <c r="S7" s="173"/>
      <c r="T7" s="173"/>
      <c r="U7" s="173"/>
      <c r="V7" s="173"/>
      <c r="W7" s="173"/>
    </row>
    <row r="8" spans="1:24" s="8" customFormat="1">
      <c r="A8" s="173">
        <f>A7+1</f>
        <v>2</v>
      </c>
      <c r="D8" s="174" t="s">
        <v>211</v>
      </c>
      <c r="E8" s="12"/>
      <c r="F8" s="11"/>
      <c r="I8" s="168">
        <v>0</v>
      </c>
      <c r="J8" s="168">
        <v>33.463696499999998</v>
      </c>
      <c r="K8" s="168">
        <v>4.2332392749999999</v>
      </c>
      <c r="L8" s="168">
        <v>27.305959975</v>
      </c>
      <c r="M8" s="168"/>
      <c r="N8" s="168"/>
      <c r="O8" s="168"/>
      <c r="P8" s="168"/>
      <c r="Q8" s="168"/>
      <c r="R8" s="168"/>
      <c r="S8" s="168"/>
      <c r="T8" s="168"/>
      <c r="U8" s="168"/>
      <c r="V8" s="168"/>
      <c r="W8" s="78">
        <v>0</v>
      </c>
    </row>
    <row r="9" spans="1:24">
      <c r="A9" s="173"/>
      <c r="F9" s="16"/>
    </row>
    <row r="10" spans="1:24" s="8" customFormat="1">
      <c r="A10" s="173">
        <f>A8+1</f>
        <v>3</v>
      </c>
      <c r="D10" s="174" t="s">
        <v>212</v>
      </c>
      <c r="E10" s="12"/>
      <c r="F10" s="25" t="s">
        <v>213</v>
      </c>
      <c r="I10" s="173"/>
      <c r="J10" s="173"/>
      <c r="K10" s="173"/>
      <c r="L10" s="173"/>
      <c r="M10" s="173"/>
      <c r="N10" s="173"/>
      <c r="O10" s="173"/>
      <c r="P10" s="173"/>
      <c r="Q10" s="173"/>
      <c r="R10" s="173"/>
      <c r="S10" s="173"/>
      <c r="T10" s="173"/>
      <c r="U10" s="173"/>
      <c r="V10" s="173"/>
      <c r="W10" s="173"/>
    </row>
    <row r="11" spans="1:24" s="8" customFormat="1">
      <c r="A11" s="173">
        <f>A10+1</f>
        <v>4</v>
      </c>
      <c r="D11" s="174" t="s">
        <v>214</v>
      </c>
      <c r="E11" s="12"/>
      <c r="F11" s="25" t="s">
        <v>215</v>
      </c>
      <c r="I11" s="173"/>
      <c r="J11" s="173"/>
      <c r="K11" s="173"/>
      <c r="L11" s="173"/>
      <c r="M11" s="173"/>
      <c r="N11" s="173"/>
      <c r="O11" s="173"/>
      <c r="P11" s="173"/>
      <c r="Q11" s="173"/>
      <c r="R11" s="173"/>
      <c r="S11" s="173"/>
      <c r="T11" s="173"/>
      <c r="U11" s="173"/>
      <c r="V11" s="173"/>
      <c r="W11" s="173"/>
    </row>
    <row r="12" spans="1:24" s="8" customFormat="1">
      <c r="A12" s="173"/>
      <c r="D12" s="174"/>
      <c r="E12" s="12"/>
      <c r="F12" s="11"/>
      <c r="I12" s="31"/>
      <c r="J12" s="31"/>
      <c r="K12" s="31"/>
      <c r="L12" s="31"/>
      <c r="M12" s="31"/>
      <c r="N12" s="31"/>
      <c r="O12" s="31"/>
      <c r="P12" s="31"/>
      <c r="Q12" s="31"/>
      <c r="R12" s="31"/>
      <c r="S12" s="31"/>
      <c r="T12" s="31"/>
      <c r="U12" s="31"/>
      <c r="V12" s="31"/>
      <c r="W12" s="31"/>
    </row>
    <row r="13" spans="1:24" s="8" customFormat="1">
      <c r="A13" s="173">
        <f>A11+1</f>
        <v>5</v>
      </c>
      <c r="D13" s="174" t="s">
        <v>216</v>
      </c>
      <c r="E13" s="12"/>
      <c r="F13" s="51">
        <v>2.5000000000000001E-2</v>
      </c>
      <c r="G13" s="13"/>
      <c r="H13" s="13"/>
      <c r="I13" s="186">
        <f>$F13</f>
        <v>2.5000000000000001E-2</v>
      </c>
      <c r="J13" s="186">
        <f t="shared" ref="J13:W13" si="1">$F13</f>
        <v>2.5000000000000001E-2</v>
      </c>
      <c r="K13" s="186">
        <f t="shared" si="1"/>
        <v>2.5000000000000001E-2</v>
      </c>
      <c r="L13" s="186">
        <f t="shared" si="1"/>
        <v>2.5000000000000001E-2</v>
      </c>
      <c r="M13" s="186">
        <f t="shared" si="1"/>
        <v>2.5000000000000001E-2</v>
      </c>
      <c r="N13" s="186">
        <f t="shared" si="1"/>
        <v>2.5000000000000001E-2</v>
      </c>
      <c r="O13" s="186">
        <f t="shared" si="1"/>
        <v>2.5000000000000001E-2</v>
      </c>
      <c r="P13" s="186">
        <f t="shared" si="1"/>
        <v>2.5000000000000001E-2</v>
      </c>
      <c r="Q13" s="186">
        <f t="shared" si="1"/>
        <v>2.5000000000000001E-2</v>
      </c>
      <c r="R13" s="186">
        <f t="shared" si="1"/>
        <v>2.5000000000000001E-2</v>
      </c>
      <c r="S13" s="186">
        <f t="shared" si="1"/>
        <v>2.5000000000000001E-2</v>
      </c>
      <c r="T13" s="186">
        <f t="shared" si="1"/>
        <v>2.5000000000000001E-2</v>
      </c>
      <c r="U13" s="186">
        <f t="shared" si="1"/>
        <v>2.5000000000000001E-2</v>
      </c>
      <c r="V13" s="186">
        <f t="shared" si="1"/>
        <v>2.5000000000000001E-2</v>
      </c>
      <c r="W13" s="186">
        <f t="shared" si="1"/>
        <v>2.5000000000000001E-2</v>
      </c>
    </row>
    <row r="14" spans="1:24" s="8" customFormat="1">
      <c r="A14" s="173"/>
      <c r="D14" s="174"/>
      <c r="E14" s="12"/>
      <c r="F14" s="14"/>
      <c r="G14" s="13"/>
      <c r="H14" s="13"/>
      <c r="I14" s="187"/>
      <c r="J14" s="187"/>
      <c r="K14" s="187"/>
      <c r="L14" s="187"/>
      <c r="M14" s="187"/>
      <c r="N14" s="187"/>
      <c r="O14" s="187"/>
      <c r="P14" s="187"/>
      <c r="Q14" s="187"/>
      <c r="R14" s="187"/>
      <c r="S14" s="187"/>
      <c r="T14" s="187"/>
      <c r="U14" s="187"/>
      <c r="V14" s="187"/>
      <c r="W14" s="187"/>
    </row>
    <row r="15" spans="1:24" s="8" customFormat="1">
      <c r="A15" s="173">
        <f>A13+1</f>
        <v>6</v>
      </c>
      <c r="D15" s="174" t="s">
        <v>217</v>
      </c>
      <c r="E15" s="12"/>
      <c r="F15" s="51">
        <v>0.5</v>
      </c>
      <c r="G15" s="13"/>
      <c r="H15" s="13"/>
      <c r="I15" s="186">
        <f t="shared" ref="I15:W16" si="2">$F15</f>
        <v>0.5</v>
      </c>
      <c r="J15" s="186">
        <f t="shared" si="2"/>
        <v>0.5</v>
      </c>
      <c r="K15" s="186">
        <f t="shared" si="2"/>
        <v>0.5</v>
      </c>
      <c r="L15" s="186">
        <f t="shared" si="2"/>
        <v>0.5</v>
      </c>
      <c r="M15" s="186">
        <f t="shared" si="2"/>
        <v>0.5</v>
      </c>
      <c r="N15" s="186">
        <f t="shared" si="2"/>
        <v>0.5</v>
      </c>
      <c r="O15" s="186">
        <f t="shared" si="2"/>
        <v>0.5</v>
      </c>
      <c r="P15" s="186">
        <f t="shared" si="2"/>
        <v>0.5</v>
      </c>
      <c r="Q15" s="186">
        <f t="shared" si="2"/>
        <v>0.5</v>
      </c>
      <c r="R15" s="186">
        <f t="shared" si="2"/>
        <v>0.5</v>
      </c>
      <c r="S15" s="186">
        <f t="shared" si="2"/>
        <v>0.5</v>
      </c>
      <c r="T15" s="186">
        <f t="shared" si="2"/>
        <v>0.5</v>
      </c>
      <c r="U15" s="186">
        <f t="shared" si="2"/>
        <v>0.5</v>
      </c>
      <c r="V15" s="186">
        <f t="shared" si="2"/>
        <v>0.5</v>
      </c>
      <c r="W15" s="186">
        <f t="shared" si="2"/>
        <v>0.5</v>
      </c>
    </row>
    <row r="16" spans="1:24" s="8" customFormat="1">
      <c r="A16" s="173">
        <f>A15+1</f>
        <v>7</v>
      </c>
      <c r="D16" s="174" t="s">
        <v>218</v>
      </c>
      <c r="E16" s="12"/>
      <c r="F16" s="51">
        <v>0.06</v>
      </c>
      <c r="G16" s="13"/>
      <c r="H16" s="13"/>
      <c r="I16" s="186">
        <f t="shared" si="2"/>
        <v>0.06</v>
      </c>
      <c r="J16" s="186">
        <f t="shared" si="2"/>
        <v>0.06</v>
      </c>
      <c r="K16" s="186">
        <f t="shared" si="2"/>
        <v>0.06</v>
      </c>
      <c r="L16" s="186">
        <f t="shared" si="2"/>
        <v>0.06</v>
      </c>
      <c r="M16" s="186">
        <f t="shared" si="2"/>
        <v>0.06</v>
      </c>
      <c r="N16" s="186">
        <f t="shared" si="2"/>
        <v>0.06</v>
      </c>
      <c r="O16" s="186">
        <f t="shared" si="2"/>
        <v>0.06</v>
      </c>
      <c r="P16" s="186">
        <f t="shared" si="2"/>
        <v>0.06</v>
      </c>
      <c r="Q16" s="186">
        <f t="shared" si="2"/>
        <v>0.06</v>
      </c>
      <c r="R16" s="186">
        <f t="shared" si="2"/>
        <v>0.06</v>
      </c>
      <c r="S16" s="186">
        <f t="shared" si="2"/>
        <v>0.06</v>
      </c>
      <c r="T16" s="186">
        <f t="shared" si="2"/>
        <v>0.06</v>
      </c>
      <c r="U16" s="186">
        <f t="shared" si="2"/>
        <v>0.06</v>
      </c>
      <c r="V16" s="186">
        <f t="shared" si="2"/>
        <v>0.06</v>
      </c>
      <c r="W16" s="186">
        <f t="shared" si="2"/>
        <v>0.06</v>
      </c>
    </row>
    <row r="17" spans="1:24" s="8" customFormat="1">
      <c r="A17" s="173"/>
      <c r="D17" s="174"/>
      <c r="E17" s="12"/>
      <c r="F17" s="14"/>
      <c r="G17" s="13"/>
      <c r="H17" s="13"/>
      <c r="I17" s="187"/>
      <c r="J17" s="187"/>
      <c r="K17" s="187"/>
      <c r="L17" s="187"/>
      <c r="M17" s="187"/>
      <c r="N17" s="187"/>
      <c r="O17" s="187"/>
      <c r="P17" s="187"/>
      <c r="Q17" s="187"/>
      <c r="R17" s="187"/>
      <c r="S17" s="187"/>
      <c r="T17" s="187"/>
      <c r="U17" s="187"/>
      <c r="V17" s="187"/>
      <c r="W17" s="187"/>
    </row>
    <row r="18" spans="1:24" s="8" customFormat="1">
      <c r="A18" s="173">
        <f>A16+1</f>
        <v>8</v>
      </c>
      <c r="D18" s="174" t="s">
        <v>219</v>
      </c>
      <c r="E18" s="12"/>
      <c r="F18" s="189"/>
      <c r="G18" s="13"/>
      <c r="H18" s="13"/>
      <c r="I18" s="188">
        <f t="shared" ref="I18:W18" si="3">1-I15</f>
        <v>0.5</v>
      </c>
      <c r="J18" s="188">
        <f t="shared" si="3"/>
        <v>0.5</v>
      </c>
      <c r="K18" s="188">
        <f t="shared" si="3"/>
        <v>0.5</v>
      </c>
      <c r="L18" s="188">
        <f t="shared" si="3"/>
        <v>0.5</v>
      </c>
      <c r="M18" s="188">
        <f t="shared" si="3"/>
        <v>0.5</v>
      </c>
      <c r="N18" s="188">
        <f t="shared" si="3"/>
        <v>0.5</v>
      </c>
      <c r="O18" s="188">
        <f t="shared" si="3"/>
        <v>0.5</v>
      </c>
      <c r="P18" s="188">
        <f t="shared" si="3"/>
        <v>0.5</v>
      </c>
      <c r="Q18" s="188">
        <f t="shared" si="3"/>
        <v>0.5</v>
      </c>
      <c r="R18" s="188">
        <f t="shared" si="3"/>
        <v>0.5</v>
      </c>
      <c r="S18" s="188">
        <f t="shared" si="3"/>
        <v>0.5</v>
      </c>
      <c r="T18" s="188">
        <f t="shared" si="3"/>
        <v>0.5</v>
      </c>
      <c r="U18" s="188">
        <f t="shared" si="3"/>
        <v>0.5</v>
      </c>
      <c r="V18" s="188">
        <f t="shared" si="3"/>
        <v>0.5</v>
      </c>
      <c r="W18" s="188">
        <f t="shared" si="3"/>
        <v>0.5</v>
      </c>
    </row>
    <row r="19" spans="1:24" s="8" customFormat="1">
      <c r="A19" s="173">
        <f>A18+1</f>
        <v>9</v>
      </c>
      <c r="D19" s="174" t="s">
        <v>220</v>
      </c>
      <c r="E19" s="12"/>
      <c r="F19" s="51">
        <v>0.11</v>
      </c>
      <c r="G19" s="13"/>
      <c r="H19" s="13"/>
      <c r="I19" s="186">
        <f t="shared" ref="I19:W19" si="4">$F19</f>
        <v>0.11</v>
      </c>
      <c r="J19" s="186">
        <f t="shared" si="4"/>
        <v>0.11</v>
      </c>
      <c r="K19" s="186">
        <f t="shared" si="4"/>
        <v>0.11</v>
      </c>
      <c r="L19" s="186">
        <f t="shared" si="4"/>
        <v>0.11</v>
      </c>
      <c r="M19" s="186">
        <f t="shared" si="4"/>
        <v>0.11</v>
      </c>
      <c r="N19" s="186">
        <f t="shared" si="4"/>
        <v>0.11</v>
      </c>
      <c r="O19" s="186">
        <f t="shared" si="4"/>
        <v>0.11</v>
      </c>
      <c r="P19" s="186">
        <f t="shared" si="4"/>
        <v>0.11</v>
      </c>
      <c r="Q19" s="186">
        <f t="shared" si="4"/>
        <v>0.11</v>
      </c>
      <c r="R19" s="186">
        <f t="shared" si="4"/>
        <v>0.11</v>
      </c>
      <c r="S19" s="186">
        <f t="shared" si="4"/>
        <v>0.11</v>
      </c>
      <c r="T19" s="186">
        <f t="shared" si="4"/>
        <v>0.11</v>
      </c>
      <c r="U19" s="186">
        <f t="shared" si="4"/>
        <v>0.11</v>
      </c>
      <c r="V19" s="186">
        <f t="shared" si="4"/>
        <v>0.11</v>
      </c>
      <c r="W19" s="186">
        <f t="shared" si="4"/>
        <v>0.11</v>
      </c>
    </row>
    <row r="20" spans="1:24" s="8" customFormat="1">
      <c r="A20" s="173"/>
      <c r="D20" s="174"/>
      <c r="E20" s="12"/>
      <c r="F20" s="189"/>
      <c r="G20" s="13"/>
      <c r="H20" s="13"/>
      <c r="I20" s="13"/>
      <c r="J20" s="13"/>
      <c r="K20" s="13"/>
      <c r="L20" s="13"/>
      <c r="M20" s="13"/>
      <c r="N20" s="13"/>
      <c r="O20" s="13"/>
      <c r="P20" s="13"/>
      <c r="Q20" s="13"/>
      <c r="R20" s="13"/>
      <c r="S20" s="13"/>
      <c r="T20" s="13"/>
      <c r="U20" s="13"/>
      <c r="V20" s="13"/>
      <c r="W20" s="13"/>
    </row>
    <row r="21" spans="1:24" s="8" customFormat="1">
      <c r="A21" s="173">
        <f>A19+1</f>
        <v>10</v>
      </c>
      <c r="D21" s="174" t="s">
        <v>221</v>
      </c>
      <c r="E21" s="12"/>
      <c r="F21" s="189"/>
      <c r="G21" s="13"/>
      <c r="H21" s="13"/>
      <c r="I21" s="188">
        <f>I15*I16+I18*I19</f>
        <v>8.4999999999999992E-2</v>
      </c>
      <c r="J21" s="188">
        <f t="shared" ref="J21:W21" si="5">J15*J16+J18*J19</f>
        <v>8.4999999999999992E-2</v>
      </c>
      <c r="K21" s="188">
        <f t="shared" si="5"/>
        <v>8.4999999999999992E-2</v>
      </c>
      <c r="L21" s="188">
        <f t="shared" si="5"/>
        <v>8.4999999999999992E-2</v>
      </c>
      <c r="M21" s="188">
        <f t="shared" si="5"/>
        <v>8.4999999999999992E-2</v>
      </c>
      <c r="N21" s="188">
        <f t="shared" si="5"/>
        <v>8.4999999999999992E-2</v>
      </c>
      <c r="O21" s="188">
        <f t="shared" si="5"/>
        <v>8.4999999999999992E-2</v>
      </c>
      <c r="P21" s="188">
        <f t="shared" si="5"/>
        <v>8.4999999999999992E-2</v>
      </c>
      <c r="Q21" s="188">
        <f t="shared" si="5"/>
        <v>8.4999999999999992E-2</v>
      </c>
      <c r="R21" s="188">
        <f t="shared" si="5"/>
        <v>8.4999999999999992E-2</v>
      </c>
      <c r="S21" s="188">
        <f t="shared" si="5"/>
        <v>8.4999999999999992E-2</v>
      </c>
      <c r="T21" s="188">
        <f t="shared" si="5"/>
        <v>8.4999999999999992E-2</v>
      </c>
      <c r="U21" s="188">
        <f t="shared" si="5"/>
        <v>8.4999999999999992E-2</v>
      </c>
      <c r="V21" s="188">
        <f t="shared" si="5"/>
        <v>8.4999999999999992E-2</v>
      </c>
      <c r="W21" s="188">
        <f t="shared" si="5"/>
        <v>8.4999999999999992E-2</v>
      </c>
    </row>
    <row r="22" spans="1:24" s="8" customFormat="1">
      <c r="A22" s="173"/>
      <c r="D22" s="174"/>
      <c r="E22" s="12"/>
      <c r="F22" s="189"/>
      <c r="G22" s="13"/>
      <c r="H22" s="13"/>
      <c r="I22" s="187"/>
      <c r="J22" s="187"/>
      <c r="K22" s="187"/>
      <c r="L22" s="187"/>
      <c r="M22" s="187"/>
      <c r="N22" s="187"/>
      <c r="O22" s="187"/>
      <c r="P22" s="187"/>
      <c r="Q22" s="187"/>
      <c r="R22" s="187"/>
      <c r="S22" s="187"/>
      <c r="T22" s="187"/>
      <c r="U22" s="187"/>
      <c r="V22" s="187"/>
      <c r="W22" s="187"/>
    </row>
    <row r="23" spans="1:24" s="8" customFormat="1">
      <c r="A23" s="173">
        <f>A21+1</f>
        <v>11</v>
      </c>
      <c r="D23" s="174" t="s">
        <v>222</v>
      </c>
      <c r="E23" s="12"/>
      <c r="F23" s="189"/>
      <c r="G23" s="13"/>
      <c r="H23" s="13"/>
      <c r="I23" s="190">
        <v>0.05</v>
      </c>
      <c r="J23" s="190">
        <f>MAX(0.1*(1-SUM($I23:I23)),(1-SUM($I23:I23))/(16.5-J4))</f>
        <v>9.5000000000000001E-2</v>
      </c>
      <c r="K23" s="190">
        <f>MAX(0.1*(1-SUM($I23:J23)),(1-SUM($I23:J23))/(16.5-K4))</f>
        <v>8.5500000000000007E-2</v>
      </c>
      <c r="L23" s="190">
        <f>MAX(0.1*(1-SUM($I23:K23)),(1-SUM($I23:K23))/(16.5-L4))</f>
        <v>7.6950000000000005E-2</v>
      </c>
      <c r="M23" s="190">
        <f>MAX(0.1*(1-SUM($I23:L23)),(1-SUM($I23:L23))/(16.5-M4))</f>
        <v>6.9254999999999997E-2</v>
      </c>
      <c r="N23" s="190">
        <f>MAX(0.1*(1-SUM($I23:M23)),(1-SUM($I23:M23))/(16.5-N4))</f>
        <v>6.2329499999999996E-2</v>
      </c>
      <c r="O23" s="190">
        <f>MAX(0.1*(1-SUM($I23:N23)),(1-SUM($I23:N23))/(16.5-O4))</f>
        <v>5.9048999999999997E-2</v>
      </c>
      <c r="P23" s="190">
        <f>MAX(0.1*(1-SUM($I23:O23)),(1-SUM($I23:O23))/(16.5-P4))</f>
        <v>5.9048999999999983E-2</v>
      </c>
      <c r="Q23" s="190">
        <f>MAX(0.1*(1-SUM($I23:P23)),(1-SUM($I23:P23))/(16.5-Q4))</f>
        <v>5.9048999999999997E-2</v>
      </c>
      <c r="R23" s="190">
        <f>MAX(0.1*(1-SUM($I23:Q23)),(1-SUM($I23:Q23))/(16.5-R4))</f>
        <v>5.904899999999999E-2</v>
      </c>
      <c r="S23" s="190">
        <f>MAX(0.1*(1-SUM($I23:R23)),(1-SUM($I23:R23))/(16.5-S4))</f>
        <v>5.904899999999999E-2</v>
      </c>
      <c r="T23" s="190">
        <f>MAX(0.1*(1-SUM($I23:S23)),(1-SUM($I23:S23))/(16.5-T4))</f>
        <v>5.9048999999999983E-2</v>
      </c>
      <c r="U23" s="190">
        <f>MAX(0.1*(1-SUM($I23:T23)),(1-SUM($I23:T23))/(16.5-U4))</f>
        <v>5.904899999999997E-2</v>
      </c>
      <c r="V23" s="190">
        <f>MAX(0.1*(1-SUM($I23:U23)),(1-SUM($I23:U23))/(16.5-V4))</f>
        <v>5.9048999999999949E-2</v>
      </c>
      <c r="W23" s="190">
        <f>MAX(0.1*(1-SUM($I23:V23)),(1-SUM($I23:V23))/(16.5-W4))</f>
        <v>5.9048999999999983E-2</v>
      </c>
      <c r="X23" s="190">
        <f>MAX(0.1*(1-SUM($I23:W23)),(1-SUM($I23:W23))/0.5)/2</f>
        <v>2.9524499999999954E-2</v>
      </c>
    </row>
    <row r="24" spans="1:24" s="8" customFormat="1">
      <c r="A24" s="173">
        <f>A23+1</f>
        <v>12</v>
      </c>
      <c r="D24" s="174" t="s">
        <v>223</v>
      </c>
      <c r="E24" s="12"/>
      <c r="F24" s="25" t="s">
        <v>215</v>
      </c>
      <c r="I24" s="173"/>
      <c r="J24" s="173"/>
      <c r="K24" s="173"/>
      <c r="L24" s="173"/>
      <c r="M24" s="173"/>
      <c r="N24" s="173"/>
      <c r="O24" s="173"/>
      <c r="P24" s="173"/>
      <c r="Q24" s="173"/>
      <c r="R24" s="173"/>
      <c r="S24" s="173"/>
      <c r="T24" s="173"/>
      <c r="U24" s="173"/>
      <c r="V24" s="173"/>
      <c r="W24" s="173"/>
    </row>
    <row r="25" spans="1:24" s="8" customFormat="1">
      <c r="A25" s="173">
        <f>A24+1</f>
        <v>13</v>
      </c>
      <c r="D25" s="174" t="s">
        <v>224</v>
      </c>
      <c r="E25" s="12"/>
      <c r="F25" s="63">
        <v>0.21</v>
      </c>
      <c r="G25" s="13"/>
      <c r="H25" s="13"/>
      <c r="I25" s="191">
        <f t="shared" ref="I25:W25" si="6">$F25</f>
        <v>0.21</v>
      </c>
      <c r="J25" s="191">
        <f t="shared" si="6"/>
        <v>0.21</v>
      </c>
      <c r="K25" s="191">
        <f t="shared" si="6"/>
        <v>0.21</v>
      </c>
      <c r="L25" s="191">
        <f t="shared" si="6"/>
        <v>0.21</v>
      </c>
      <c r="M25" s="191">
        <f t="shared" si="6"/>
        <v>0.21</v>
      </c>
      <c r="N25" s="191">
        <f t="shared" si="6"/>
        <v>0.21</v>
      </c>
      <c r="O25" s="191">
        <f t="shared" si="6"/>
        <v>0.21</v>
      </c>
      <c r="P25" s="191">
        <f t="shared" si="6"/>
        <v>0.21</v>
      </c>
      <c r="Q25" s="191">
        <f t="shared" si="6"/>
        <v>0.21</v>
      </c>
      <c r="R25" s="191">
        <f t="shared" si="6"/>
        <v>0.21</v>
      </c>
      <c r="S25" s="191">
        <f t="shared" si="6"/>
        <v>0.21</v>
      </c>
      <c r="T25" s="191">
        <f t="shared" si="6"/>
        <v>0.21</v>
      </c>
      <c r="U25" s="191">
        <f t="shared" si="6"/>
        <v>0.21</v>
      </c>
      <c r="V25" s="191">
        <f t="shared" si="6"/>
        <v>0.21</v>
      </c>
      <c r="W25" s="191">
        <f t="shared" si="6"/>
        <v>0.21</v>
      </c>
    </row>
    <row r="26" spans="1:24" s="8" customFormat="1">
      <c r="A26" s="173"/>
      <c r="D26" s="174"/>
      <c r="E26" s="12"/>
      <c r="F26" s="192"/>
      <c r="G26" s="13"/>
      <c r="H26" s="13"/>
      <c r="I26" s="188"/>
      <c r="J26" s="188"/>
      <c r="K26" s="188"/>
      <c r="L26" s="188"/>
      <c r="M26" s="188"/>
      <c r="N26" s="188"/>
      <c r="O26" s="188"/>
      <c r="P26" s="188"/>
      <c r="Q26" s="188"/>
      <c r="R26" s="188"/>
      <c r="S26" s="188"/>
      <c r="T26" s="188"/>
      <c r="U26" s="188"/>
      <c r="V26" s="188"/>
      <c r="W26" s="188"/>
    </row>
    <row r="27" spans="1:24" s="8" customFormat="1">
      <c r="A27" s="173">
        <f>A25+1</f>
        <v>14</v>
      </c>
      <c r="D27" s="174" t="s">
        <v>225</v>
      </c>
      <c r="E27" s="12"/>
      <c r="F27" s="193">
        <v>2</v>
      </c>
      <c r="G27" s="13"/>
      <c r="H27" s="13"/>
      <c r="I27" s="188"/>
      <c r="J27" s="188"/>
      <c r="K27" s="188"/>
      <c r="L27" s="188"/>
      <c r="M27" s="188"/>
      <c r="N27" s="188"/>
      <c r="O27" s="188"/>
      <c r="P27" s="188"/>
      <c r="Q27" s="188"/>
      <c r="R27" s="188"/>
      <c r="S27" s="188"/>
      <c r="T27" s="188"/>
      <c r="U27" s="188"/>
      <c r="V27" s="188"/>
      <c r="W27" s="188"/>
    </row>
    <row r="28" spans="1:24" s="8" customFormat="1">
      <c r="A28" s="173">
        <f>A27+1</f>
        <v>15</v>
      </c>
      <c r="D28" s="174" t="s">
        <v>226</v>
      </c>
      <c r="E28" s="12"/>
      <c r="F28" s="51" t="s">
        <v>215</v>
      </c>
      <c r="G28" s="13"/>
      <c r="H28" s="13"/>
      <c r="I28" s="188"/>
      <c r="J28" s="188"/>
      <c r="K28" s="188"/>
      <c r="L28" s="188"/>
      <c r="M28" s="188"/>
      <c r="N28" s="188"/>
      <c r="O28" s="188"/>
      <c r="P28" s="188"/>
      <c r="Q28" s="188"/>
      <c r="R28" s="188"/>
      <c r="S28" s="188"/>
      <c r="T28" s="188"/>
      <c r="U28" s="188"/>
      <c r="V28" s="188"/>
      <c r="W28" s="188"/>
    </row>
    <row r="29" spans="1:24" s="8" customFormat="1">
      <c r="A29" s="173">
        <f>A28+1</f>
        <v>16</v>
      </c>
      <c r="D29" s="174" t="s">
        <v>227</v>
      </c>
      <c r="E29" s="12"/>
      <c r="F29" s="63">
        <v>8.8400000000000006E-2</v>
      </c>
      <c r="G29" s="13"/>
      <c r="H29" s="13"/>
      <c r="I29" s="191">
        <f t="shared" ref="I29:W29" si="7">$F29</f>
        <v>8.8400000000000006E-2</v>
      </c>
      <c r="J29" s="191">
        <f t="shared" si="7"/>
        <v>8.8400000000000006E-2</v>
      </c>
      <c r="K29" s="191">
        <f t="shared" si="7"/>
        <v>8.8400000000000006E-2</v>
      </c>
      <c r="L29" s="191">
        <f t="shared" si="7"/>
        <v>8.8400000000000006E-2</v>
      </c>
      <c r="M29" s="191">
        <f t="shared" si="7"/>
        <v>8.8400000000000006E-2</v>
      </c>
      <c r="N29" s="191">
        <f t="shared" si="7"/>
        <v>8.8400000000000006E-2</v>
      </c>
      <c r="O29" s="191">
        <f t="shared" si="7"/>
        <v>8.8400000000000006E-2</v>
      </c>
      <c r="P29" s="191">
        <f t="shared" si="7"/>
        <v>8.8400000000000006E-2</v>
      </c>
      <c r="Q29" s="191">
        <f t="shared" si="7"/>
        <v>8.8400000000000006E-2</v>
      </c>
      <c r="R29" s="191">
        <f t="shared" si="7"/>
        <v>8.8400000000000006E-2</v>
      </c>
      <c r="S29" s="191">
        <f t="shared" si="7"/>
        <v>8.8400000000000006E-2</v>
      </c>
      <c r="T29" s="191">
        <f t="shared" si="7"/>
        <v>8.8400000000000006E-2</v>
      </c>
      <c r="U29" s="191">
        <f t="shared" si="7"/>
        <v>8.8400000000000006E-2</v>
      </c>
      <c r="V29" s="191">
        <f t="shared" si="7"/>
        <v>8.8400000000000006E-2</v>
      </c>
      <c r="W29" s="191">
        <f t="shared" si="7"/>
        <v>8.8400000000000006E-2</v>
      </c>
    </row>
    <row r="30" spans="1:24" s="8" customFormat="1">
      <c r="A30" s="173"/>
      <c r="D30" s="174"/>
      <c r="E30" s="12"/>
      <c r="F30" s="14"/>
      <c r="G30" s="13"/>
      <c r="H30" s="13"/>
      <c r="I30" s="187"/>
      <c r="J30" s="187"/>
      <c r="K30" s="187"/>
      <c r="L30" s="187"/>
      <c r="M30" s="187"/>
      <c r="N30" s="187"/>
      <c r="O30" s="187"/>
      <c r="P30" s="187"/>
      <c r="Q30" s="187"/>
      <c r="R30" s="187"/>
      <c r="S30" s="187"/>
      <c r="T30" s="187"/>
      <c r="U30" s="187"/>
      <c r="V30" s="187"/>
      <c r="W30" s="187"/>
    </row>
    <row r="31" spans="1:24" s="8" customFormat="1">
      <c r="A31" s="173">
        <f>A29+1</f>
        <v>17</v>
      </c>
      <c r="D31" s="174" t="s">
        <v>228</v>
      </c>
      <c r="E31" s="12"/>
      <c r="F31" s="51">
        <v>0.02</v>
      </c>
      <c r="G31" s="13"/>
      <c r="H31" s="13"/>
      <c r="I31" s="186">
        <f t="shared" ref="I31:W32" si="8">$F31</f>
        <v>0.02</v>
      </c>
      <c r="J31" s="186">
        <f t="shared" si="8"/>
        <v>0.02</v>
      </c>
      <c r="K31" s="186">
        <f t="shared" si="8"/>
        <v>0.02</v>
      </c>
      <c r="L31" s="186">
        <f t="shared" si="8"/>
        <v>0.02</v>
      </c>
      <c r="M31" s="186">
        <f t="shared" si="8"/>
        <v>0.02</v>
      </c>
      <c r="N31" s="186">
        <f t="shared" si="8"/>
        <v>0.02</v>
      </c>
      <c r="O31" s="186">
        <f t="shared" si="8"/>
        <v>0.02</v>
      </c>
      <c r="P31" s="186">
        <f t="shared" si="8"/>
        <v>0.02</v>
      </c>
      <c r="Q31" s="186">
        <f t="shared" si="8"/>
        <v>0.02</v>
      </c>
      <c r="R31" s="186">
        <f t="shared" si="8"/>
        <v>0.02</v>
      </c>
      <c r="S31" s="186">
        <f t="shared" si="8"/>
        <v>0.02</v>
      </c>
      <c r="T31" s="186">
        <f t="shared" si="8"/>
        <v>0.02</v>
      </c>
      <c r="U31" s="186">
        <f t="shared" si="8"/>
        <v>0.02</v>
      </c>
      <c r="V31" s="186">
        <f t="shared" si="8"/>
        <v>0.02</v>
      </c>
      <c r="W31" s="186">
        <f t="shared" si="8"/>
        <v>0.02</v>
      </c>
    </row>
    <row r="32" spans="1:24" s="8" customFormat="1">
      <c r="A32" s="173">
        <f>A31+1</f>
        <v>18</v>
      </c>
      <c r="D32" s="174" t="s">
        <v>142</v>
      </c>
      <c r="E32" s="12"/>
      <c r="F32" s="51">
        <v>0.02</v>
      </c>
      <c r="G32" s="13"/>
      <c r="H32" s="13"/>
      <c r="I32" s="186">
        <f t="shared" si="8"/>
        <v>0.02</v>
      </c>
      <c r="J32" s="186">
        <f t="shared" si="8"/>
        <v>0.02</v>
      </c>
      <c r="K32" s="186">
        <f t="shared" si="8"/>
        <v>0.02</v>
      </c>
      <c r="L32" s="186">
        <f t="shared" si="8"/>
        <v>0.02</v>
      </c>
      <c r="M32" s="186">
        <f t="shared" si="8"/>
        <v>0.02</v>
      </c>
      <c r="N32" s="186">
        <f t="shared" si="8"/>
        <v>0.02</v>
      </c>
      <c r="O32" s="186">
        <f t="shared" si="8"/>
        <v>0.02</v>
      </c>
      <c r="P32" s="186">
        <f t="shared" si="8"/>
        <v>0.02</v>
      </c>
      <c r="Q32" s="186">
        <f t="shared" si="8"/>
        <v>0.02</v>
      </c>
      <c r="R32" s="186">
        <f t="shared" si="8"/>
        <v>0.02</v>
      </c>
      <c r="S32" s="186">
        <f t="shared" si="8"/>
        <v>0.02</v>
      </c>
      <c r="T32" s="186">
        <f t="shared" si="8"/>
        <v>0.02</v>
      </c>
      <c r="U32" s="186">
        <f t="shared" si="8"/>
        <v>0.02</v>
      </c>
      <c r="V32" s="186">
        <f t="shared" si="8"/>
        <v>0.02</v>
      </c>
      <c r="W32" s="186">
        <f t="shared" si="8"/>
        <v>0.02</v>
      </c>
    </row>
    <row r="33" spans="1:23" s="8" customFormat="1">
      <c r="A33" s="173"/>
      <c r="E33" s="9"/>
      <c r="F33" s="13"/>
      <c r="G33" s="13"/>
      <c r="H33" s="13"/>
      <c r="I33" s="187"/>
      <c r="J33" s="187"/>
      <c r="K33" s="187"/>
      <c r="L33" s="187"/>
      <c r="M33" s="187"/>
      <c r="N33" s="187"/>
      <c r="O33" s="187"/>
      <c r="P33" s="187"/>
      <c r="Q33" s="187"/>
      <c r="R33" s="187"/>
      <c r="S33" s="187"/>
      <c r="T33" s="187"/>
      <c r="U33" s="187"/>
      <c r="V33" s="187"/>
      <c r="W33" s="187"/>
    </row>
    <row r="34" spans="1:23" s="8" customFormat="1">
      <c r="A34" s="173"/>
      <c r="C34" s="8" t="s">
        <v>229</v>
      </c>
      <c r="E34" s="9"/>
      <c r="I34" s="31"/>
      <c r="J34" s="31"/>
      <c r="K34" s="31"/>
      <c r="L34" s="31"/>
      <c r="M34" s="31"/>
      <c r="N34" s="31"/>
      <c r="O34" s="31"/>
      <c r="P34" s="31"/>
      <c r="Q34" s="31"/>
      <c r="R34" s="31"/>
      <c r="S34" s="31"/>
      <c r="T34" s="31"/>
      <c r="U34" s="31"/>
      <c r="V34" s="31"/>
      <c r="W34" s="31"/>
    </row>
    <row r="35" spans="1:23" s="8" customFormat="1">
      <c r="A35" s="173">
        <f>A32+1</f>
        <v>19</v>
      </c>
      <c r="C35" s="8" t="s">
        <v>22</v>
      </c>
      <c r="D35" s="174" t="s">
        <v>230</v>
      </c>
      <c r="E35" s="12"/>
      <c r="I35" s="31">
        <v>0</v>
      </c>
      <c r="J35" s="31">
        <f>I39</f>
        <v>0</v>
      </c>
      <c r="K35" s="31">
        <f t="shared" ref="K35:W35" si="9">J39</f>
        <v>0</v>
      </c>
      <c r="L35" s="31">
        <f t="shared" si="9"/>
        <v>0</v>
      </c>
      <c r="M35" s="31">
        <f t="shared" si="9"/>
        <v>0</v>
      </c>
      <c r="N35" s="31">
        <f t="shared" si="9"/>
        <v>0</v>
      </c>
      <c r="O35" s="31">
        <f t="shared" si="9"/>
        <v>0</v>
      </c>
      <c r="P35" s="31">
        <f t="shared" si="9"/>
        <v>0</v>
      </c>
      <c r="Q35" s="31">
        <f t="shared" si="9"/>
        <v>0</v>
      </c>
      <c r="R35" s="31">
        <f t="shared" si="9"/>
        <v>0</v>
      </c>
      <c r="S35" s="31">
        <f t="shared" si="9"/>
        <v>0</v>
      </c>
      <c r="T35" s="31">
        <f t="shared" si="9"/>
        <v>0</v>
      </c>
      <c r="U35" s="31">
        <f t="shared" si="9"/>
        <v>0</v>
      </c>
      <c r="V35" s="31">
        <f t="shared" si="9"/>
        <v>0</v>
      </c>
      <c r="W35" s="31">
        <f t="shared" si="9"/>
        <v>0</v>
      </c>
    </row>
    <row r="36" spans="1:23" s="8" customFormat="1">
      <c r="A36" s="173">
        <f>A35+1</f>
        <v>20</v>
      </c>
      <c r="D36" s="174" t="s">
        <v>231</v>
      </c>
      <c r="E36" s="12"/>
      <c r="I36" s="31">
        <f t="shared" ref="I36:W36" si="10">I8</f>
        <v>0</v>
      </c>
      <c r="J36" s="31">
        <f t="shared" si="10"/>
        <v>33.463696499999998</v>
      </c>
      <c r="K36" s="31">
        <f t="shared" si="10"/>
        <v>4.2332392749999999</v>
      </c>
      <c r="L36" s="31">
        <f t="shared" si="10"/>
        <v>27.305959975</v>
      </c>
      <c r="M36" s="31">
        <f t="shared" si="10"/>
        <v>0</v>
      </c>
      <c r="N36" s="31">
        <f t="shared" si="10"/>
        <v>0</v>
      </c>
      <c r="O36" s="31">
        <f t="shared" si="10"/>
        <v>0</v>
      </c>
      <c r="P36" s="31">
        <f t="shared" si="10"/>
        <v>0</v>
      </c>
      <c r="Q36" s="31">
        <f t="shared" si="10"/>
        <v>0</v>
      </c>
      <c r="R36" s="31">
        <f t="shared" si="10"/>
        <v>0</v>
      </c>
      <c r="S36" s="31">
        <f t="shared" si="10"/>
        <v>0</v>
      </c>
      <c r="T36" s="31">
        <f t="shared" si="10"/>
        <v>0</v>
      </c>
      <c r="U36" s="31">
        <f t="shared" si="10"/>
        <v>0</v>
      </c>
      <c r="V36" s="31">
        <f t="shared" si="10"/>
        <v>0</v>
      </c>
      <c r="W36" s="31">
        <f t="shared" si="10"/>
        <v>0</v>
      </c>
    </row>
    <row r="37" spans="1:23" s="8" customFormat="1">
      <c r="A37" s="173">
        <f>A36+1</f>
        <v>21</v>
      </c>
      <c r="D37" s="174" t="str">
        <f>IF(F11="Y","N/A (CWIP in Rate Base)", IF(F10="IDC","Interest During Construction","AFUDC"))</f>
        <v>N/A (CWIP in Rate Base)</v>
      </c>
      <c r="E37" s="12"/>
      <c r="I37" s="31">
        <f>($F11="N")*((I3&lt;$F7)*(I16*($F10="IDC")+I21*($F10="AFUDC"))*(I35+0.5*I36)+(I3&gt;=$F7)*0.5*I35*(I16*($F10="IDC")+I21*($F10="AFUDC"))/(1+0.5*(I16*($F10="IDC")+I21*($F10="AFUDC"))))</f>
        <v>0</v>
      </c>
      <c r="J37" s="31">
        <f>($F11="N")*((J3&lt;$F7)*(J16*($F10="IDC")+J21*($F10="AFUDC"))*(J35+0.5*J36)+(J3&gt;=$F7)*0.5*J35*(J16*($F10="IDC")+J21*($F10="AFUDC"))/(1+0.5*(J16*($F10="IDC")+J21*($F10="AFUDC"))))</f>
        <v>0</v>
      </c>
      <c r="K37" s="31">
        <f t="shared" ref="K37:W37" si="11">($F11="N")*((K3&lt;$F7)*(K16*($F10="IDC")+K21*($F10="AFUDC"))*(K35+0.5*K36)+(K3&gt;=$F7)*0.5*K35*(K16*($F10="IDC")+K21*($F10="AFUDC"))/(1+0.5*(K16*($F10="IDC")+K21*($F10="AFUDC"))))</f>
        <v>0</v>
      </c>
      <c r="L37" s="31">
        <f t="shared" si="11"/>
        <v>0</v>
      </c>
      <c r="M37" s="31">
        <f t="shared" si="11"/>
        <v>0</v>
      </c>
      <c r="N37" s="31">
        <f t="shared" si="11"/>
        <v>0</v>
      </c>
      <c r="O37" s="31">
        <f t="shared" si="11"/>
        <v>0</v>
      </c>
      <c r="P37" s="31">
        <f t="shared" si="11"/>
        <v>0</v>
      </c>
      <c r="Q37" s="31">
        <f t="shared" si="11"/>
        <v>0</v>
      </c>
      <c r="R37" s="31">
        <f t="shared" si="11"/>
        <v>0</v>
      </c>
      <c r="S37" s="31">
        <f t="shared" si="11"/>
        <v>0</v>
      </c>
      <c r="T37" s="31">
        <f t="shared" si="11"/>
        <v>0</v>
      </c>
      <c r="U37" s="31">
        <f t="shared" si="11"/>
        <v>0</v>
      </c>
      <c r="V37" s="31">
        <f t="shared" si="11"/>
        <v>0</v>
      </c>
      <c r="W37" s="31">
        <f t="shared" si="11"/>
        <v>0</v>
      </c>
    </row>
    <row r="38" spans="1:23" s="8" customFormat="1">
      <c r="A38" s="173">
        <f>A37+1</f>
        <v>22</v>
      </c>
      <c r="D38" s="174" t="s">
        <v>232</v>
      </c>
      <c r="E38" s="12"/>
      <c r="I38" s="31">
        <f t="shared" ref="I38:W38" si="12">IF(I3&gt;=$F7,-SUM(I35:I37),0)</f>
        <v>0</v>
      </c>
      <c r="J38" s="31">
        <f t="shared" si="12"/>
        <v>-33.463696499999998</v>
      </c>
      <c r="K38" s="31">
        <f t="shared" si="12"/>
        <v>-4.2332392749999999</v>
      </c>
      <c r="L38" s="31">
        <f t="shared" si="12"/>
        <v>-27.305959975</v>
      </c>
      <c r="M38" s="31">
        <f t="shared" si="12"/>
        <v>0</v>
      </c>
      <c r="N38" s="31">
        <f t="shared" si="12"/>
        <v>0</v>
      </c>
      <c r="O38" s="31">
        <f t="shared" si="12"/>
        <v>0</v>
      </c>
      <c r="P38" s="31">
        <f t="shared" si="12"/>
        <v>0</v>
      </c>
      <c r="Q38" s="31">
        <f t="shared" si="12"/>
        <v>0</v>
      </c>
      <c r="R38" s="31">
        <f t="shared" si="12"/>
        <v>0</v>
      </c>
      <c r="S38" s="31">
        <f t="shared" si="12"/>
        <v>0</v>
      </c>
      <c r="T38" s="31">
        <f t="shared" si="12"/>
        <v>0</v>
      </c>
      <c r="U38" s="31">
        <f t="shared" si="12"/>
        <v>0</v>
      </c>
      <c r="V38" s="31">
        <f t="shared" si="12"/>
        <v>0</v>
      </c>
      <c r="W38" s="31">
        <f t="shared" si="12"/>
        <v>0</v>
      </c>
    </row>
    <row r="39" spans="1:23" s="8" customFormat="1">
      <c r="A39" s="173">
        <f>A38+1</f>
        <v>23</v>
      </c>
      <c r="D39" s="174" t="s">
        <v>233</v>
      </c>
      <c r="E39" s="12"/>
      <c r="I39" s="175">
        <f>SUM(I35:I38)</f>
        <v>0</v>
      </c>
      <c r="J39" s="175">
        <f>SUM(J35:J38)</f>
        <v>0</v>
      </c>
      <c r="K39" s="175">
        <f t="shared" ref="K39:W39" si="13">SUM(K35:K38)</f>
        <v>0</v>
      </c>
      <c r="L39" s="175">
        <f t="shared" si="13"/>
        <v>0</v>
      </c>
      <c r="M39" s="175">
        <f t="shared" si="13"/>
        <v>0</v>
      </c>
      <c r="N39" s="175">
        <f t="shared" si="13"/>
        <v>0</v>
      </c>
      <c r="O39" s="175">
        <f t="shared" si="13"/>
        <v>0</v>
      </c>
      <c r="P39" s="175">
        <f t="shared" si="13"/>
        <v>0</v>
      </c>
      <c r="Q39" s="175">
        <f t="shared" si="13"/>
        <v>0</v>
      </c>
      <c r="R39" s="175">
        <f t="shared" si="13"/>
        <v>0</v>
      </c>
      <c r="S39" s="175">
        <f t="shared" si="13"/>
        <v>0</v>
      </c>
      <c r="T39" s="175">
        <f t="shared" si="13"/>
        <v>0</v>
      </c>
      <c r="U39" s="175">
        <f t="shared" si="13"/>
        <v>0</v>
      </c>
      <c r="V39" s="175">
        <f t="shared" si="13"/>
        <v>0</v>
      </c>
      <c r="W39" s="175">
        <f t="shared" si="13"/>
        <v>0</v>
      </c>
    </row>
    <row r="40" spans="1:23" s="8" customFormat="1">
      <c r="A40" s="173">
        <f>A39+1</f>
        <v>24</v>
      </c>
      <c r="D40" s="174" t="s">
        <v>234</v>
      </c>
      <c r="E40" s="12"/>
      <c r="I40" s="175">
        <f>(I35+I39)/2</f>
        <v>0</v>
      </c>
      <c r="J40" s="175">
        <f>(J35+J39)/2</f>
        <v>0</v>
      </c>
      <c r="K40" s="175">
        <f t="shared" ref="K40:W40" si="14">(K35+K39)/2</f>
        <v>0</v>
      </c>
      <c r="L40" s="175">
        <f t="shared" si="14"/>
        <v>0</v>
      </c>
      <c r="M40" s="175">
        <f t="shared" si="14"/>
        <v>0</v>
      </c>
      <c r="N40" s="175">
        <f t="shared" si="14"/>
        <v>0</v>
      </c>
      <c r="O40" s="175">
        <f t="shared" si="14"/>
        <v>0</v>
      </c>
      <c r="P40" s="175">
        <f t="shared" si="14"/>
        <v>0</v>
      </c>
      <c r="Q40" s="175">
        <f t="shared" si="14"/>
        <v>0</v>
      </c>
      <c r="R40" s="175">
        <f t="shared" si="14"/>
        <v>0</v>
      </c>
      <c r="S40" s="175">
        <f t="shared" si="14"/>
        <v>0</v>
      </c>
      <c r="T40" s="175">
        <f t="shared" si="14"/>
        <v>0</v>
      </c>
      <c r="U40" s="175">
        <f t="shared" si="14"/>
        <v>0</v>
      </c>
      <c r="V40" s="175">
        <f t="shared" si="14"/>
        <v>0</v>
      </c>
      <c r="W40" s="175">
        <f t="shared" si="14"/>
        <v>0</v>
      </c>
    </row>
    <row r="41" spans="1:23" s="8" customFormat="1">
      <c r="A41" s="173"/>
      <c r="D41" s="174"/>
      <c r="E41" s="12"/>
      <c r="I41" s="31"/>
      <c r="J41" s="194"/>
      <c r="K41" s="31"/>
      <c r="L41" s="31"/>
      <c r="M41" s="31"/>
      <c r="N41" s="31"/>
      <c r="O41" s="31"/>
      <c r="P41" s="31"/>
      <c r="Q41" s="31"/>
      <c r="R41" s="31"/>
      <c r="S41" s="31"/>
      <c r="T41" s="31"/>
      <c r="U41" s="31"/>
      <c r="V41" s="31"/>
      <c r="W41" s="31"/>
    </row>
    <row r="42" spans="1:23" s="8" customFormat="1">
      <c r="A42" s="173"/>
      <c r="C42" s="8" t="s">
        <v>153</v>
      </c>
      <c r="D42" s="174"/>
      <c r="E42" s="12"/>
      <c r="I42" s="31"/>
      <c r="J42" s="31"/>
      <c r="K42" s="31"/>
      <c r="L42" s="31"/>
      <c r="M42" s="31"/>
      <c r="N42" s="31"/>
      <c r="O42" s="31"/>
      <c r="P42" s="31"/>
      <c r="Q42" s="31"/>
      <c r="R42" s="31"/>
      <c r="S42" s="31"/>
      <c r="T42" s="31"/>
      <c r="U42" s="31"/>
      <c r="V42" s="31"/>
      <c r="W42" s="31"/>
    </row>
    <row r="43" spans="1:23" s="8" customFormat="1">
      <c r="A43" s="173">
        <f>A40+1</f>
        <v>25</v>
      </c>
      <c r="D43" s="174" t="s">
        <v>230</v>
      </c>
      <c r="E43" s="12"/>
      <c r="I43" s="31">
        <v>0</v>
      </c>
      <c r="J43" s="31">
        <f>I46</f>
        <v>0</v>
      </c>
      <c r="K43" s="31">
        <f t="shared" ref="K43:W43" si="15">J46</f>
        <v>33.463696499999998</v>
      </c>
      <c r="L43" s="31">
        <f t="shared" si="15"/>
        <v>37.696935775</v>
      </c>
      <c r="M43" s="31">
        <f t="shared" si="15"/>
        <v>65.002895749999993</v>
      </c>
      <c r="N43" s="31">
        <f t="shared" si="15"/>
        <v>65.002895749999993</v>
      </c>
      <c r="O43" s="31">
        <f t="shared" si="15"/>
        <v>65.002895749999993</v>
      </c>
      <c r="P43" s="31">
        <f t="shared" si="15"/>
        <v>65.002895749999993</v>
      </c>
      <c r="Q43" s="31">
        <f t="shared" si="15"/>
        <v>65.002895749999993</v>
      </c>
      <c r="R43" s="31">
        <f t="shared" si="15"/>
        <v>65.002895749999993</v>
      </c>
      <c r="S43" s="31">
        <f t="shared" si="15"/>
        <v>65.002895749999993</v>
      </c>
      <c r="T43" s="31">
        <f t="shared" si="15"/>
        <v>65.002895749999993</v>
      </c>
      <c r="U43" s="31">
        <f t="shared" si="15"/>
        <v>65.002895749999993</v>
      </c>
      <c r="V43" s="31">
        <f t="shared" si="15"/>
        <v>65.002895749999993</v>
      </c>
      <c r="W43" s="31">
        <f t="shared" si="15"/>
        <v>65.002895749999993</v>
      </c>
    </row>
    <row r="44" spans="1:23" s="8" customFormat="1">
      <c r="A44" s="173">
        <f>A43+1</f>
        <v>26</v>
      </c>
      <c r="D44" s="174" t="s">
        <v>232</v>
      </c>
      <c r="E44" s="12"/>
      <c r="I44" s="31">
        <f>-I38</f>
        <v>0</v>
      </c>
      <c r="J44" s="31">
        <f t="shared" ref="J44:W44" si="16">-J38</f>
        <v>33.463696499999998</v>
      </c>
      <c r="K44" s="31">
        <f t="shared" si="16"/>
        <v>4.2332392749999999</v>
      </c>
      <c r="L44" s="31">
        <f t="shared" si="16"/>
        <v>27.305959975</v>
      </c>
      <c r="M44" s="31">
        <f t="shared" si="16"/>
        <v>0</v>
      </c>
      <c r="N44" s="31">
        <f t="shared" si="16"/>
        <v>0</v>
      </c>
      <c r="O44" s="31">
        <f t="shared" si="16"/>
        <v>0</v>
      </c>
      <c r="P44" s="31">
        <f t="shared" si="16"/>
        <v>0</v>
      </c>
      <c r="Q44" s="31">
        <f t="shared" si="16"/>
        <v>0</v>
      </c>
      <c r="R44" s="31">
        <f t="shared" si="16"/>
        <v>0</v>
      </c>
      <c r="S44" s="31">
        <f t="shared" si="16"/>
        <v>0</v>
      </c>
      <c r="T44" s="31">
        <f t="shared" si="16"/>
        <v>0</v>
      </c>
      <c r="U44" s="31">
        <f t="shared" si="16"/>
        <v>0</v>
      </c>
      <c r="V44" s="31">
        <f t="shared" si="16"/>
        <v>0</v>
      </c>
      <c r="W44" s="31">
        <f t="shared" si="16"/>
        <v>0</v>
      </c>
    </row>
    <row r="45" spans="1:23" s="8" customFormat="1">
      <c r="A45" s="173">
        <f>A44+1</f>
        <v>27</v>
      </c>
      <c r="D45" s="174" t="s">
        <v>235</v>
      </c>
      <c r="E45" s="12"/>
      <c r="I45" s="31">
        <f>IF((I43+I44)&gt;(I50+I51),0,-(I43+I44))</f>
        <v>0</v>
      </c>
      <c r="J45" s="31">
        <f>IF((J43+J44)&gt;(J50+J51),0,-(J43+J44))</f>
        <v>0</v>
      </c>
      <c r="K45" s="31">
        <f>IF((K43+K44)&gt;(K50+K51),0,-(K43+K44))</f>
        <v>0</v>
      </c>
      <c r="L45" s="31">
        <f>IF((L43+L44)&gt;(L50+L51),0,-(L43+L44))</f>
        <v>0</v>
      </c>
      <c r="M45" s="31">
        <f t="shared" ref="M45:W45" si="17">IF((M43+M44)&gt;(M50+M51),0,-(M43+M44))</f>
        <v>0</v>
      </c>
      <c r="N45" s="31">
        <f t="shared" si="17"/>
        <v>0</v>
      </c>
      <c r="O45" s="31">
        <f t="shared" si="17"/>
        <v>0</v>
      </c>
      <c r="P45" s="31">
        <f t="shared" si="17"/>
        <v>0</v>
      </c>
      <c r="Q45" s="31">
        <f t="shared" si="17"/>
        <v>0</v>
      </c>
      <c r="R45" s="31">
        <f t="shared" si="17"/>
        <v>0</v>
      </c>
      <c r="S45" s="31">
        <f t="shared" si="17"/>
        <v>0</v>
      </c>
      <c r="T45" s="31">
        <f t="shared" si="17"/>
        <v>0</v>
      </c>
      <c r="U45" s="31">
        <f t="shared" si="17"/>
        <v>0</v>
      </c>
      <c r="V45" s="31">
        <f t="shared" si="17"/>
        <v>0</v>
      </c>
      <c r="W45" s="31">
        <f t="shared" si="17"/>
        <v>0</v>
      </c>
    </row>
    <row r="46" spans="1:23" s="8" customFormat="1">
      <c r="A46" s="173">
        <f>A45+1</f>
        <v>28</v>
      </c>
      <c r="D46" s="174" t="s">
        <v>233</v>
      </c>
      <c r="E46" s="12"/>
      <c r="I46" s="175">
        <f>SUM(I43:I45)</f>
        <v>0</v>
      </c>
      <c r="J46" s="175">
        <f>SUM(J43:J45)</f>
        <v>33.463696499999998</v>
      </c>
      <c r="K46" s="175">
        <f t="shared" ref="K46:W46" si="18">SUM(K43:K45)</f>
        <v>37.696935775</v>
      </c>
      <c r="L46" s="175">
        <f t="shared" si="18"/>
        <v>65.002895749999993</v>
      </c>
      <c r="M46" s="175">
        <f t="shared" si="18"/>
        <v>65.002895749999993</v>
      </c>
      <c r="N46" s="175">
        <f t="shared" si="18"/>
        <v>65.002895749999993</v>
      </c>
      <c r="O46" s="175">
        <f t="shared" si="18"/>
        <v>65.002895749999993</v>
      </c>
      <c r="P46" s="175">
        <f t="shared" si="18"/>
        <v>65.002895749999993</v>
      </c>
      <c r="Q46" s="175">
        <f t="shared" si="18"/>
        <v>65.002895749999993</v>
      </c>
      <c r="R46" s="175">
        <f t="shared" si="18"/>
        <v>65.002895749999993</v>
      </c>
      <c r="S46" s="175">
        <f t="shared" si="18"/>
        <v>65.002895749999993</v>
      </c>
      <c r="T46" s="175">
        <f t="shared" si="18"/>
        <v>65.002895749999993</v>
      </c>
      <c r="U46" s="175">
        <f t="shared" si="18"/>
        <v>65.002895749999993</v>
      </c>
      <c r="V46" s="175">
        <f t="shared" si="18"/>
        <v>65.002895749999993</v>
      </c>
      <c r="W46" s="175">
        <f t="shared" si="18"/>
        <v>65.002895749999993</v>
      </c>
    </row>
    <row r="47" spans="1:23" s="8" customFormat="1">
      <c r="A47" s="173">
        <f>A46+1</f>
        <v>29</v>
      </c>
      <c r="D47" s="174" t="s">
        <v>234</v>
      </c>
      <c r="E47" s="12"/>
      <c r="I47" s="175">
        <f>(I43+I46)/2</f>
        <v>0</v>
      </c>
      <c r="J47" s="175">
        <f>(J43+J46)/2</f>
        <v>16.731848249999999</v>
      </c>
      <c r="K47" s="175">
        <f t="shared" ref="K47:W47" si="19">(K43+K46)/2</f>
        <v>35.580316137499999</v>
      </c>
      <c r="L47" s="175">
        <f t="shared" si="19"/>
        <v>51.349915762499997</v>
      </c>
      <c r="M47" s="175">
        <f t="shared" si="19"/>
        <v>65.002895749999993</v>
      </c>
      <c r="N47" s="175">
        <f t="shared" si="19"/>
        <v>65.002895749999993</v>
      </c>
      <c r="O47" s="175">
        <f t="shared" si="19"/>
        <v>65.002895749999993</v>
      </c>
      <c r="P47" s="175">
        <f t="shared" si="19"/>
        <v>65.002895749999993</v>
      </c>
      <c r="Q47" s="175">
        <f t="shared" si="19"/>
        <v>65.002895749999993</v>
      </c>
      <c r="R47" s="175">
        <f t="shared" si="19"/>
        <v>65.002895749999993</v>
      </c>
      <c r="S47" s="175">
        <f t="shared" si="19"/>
        <v>65.002895749999993</v>
      </c>
      <c r="T47" s="175">
        <f t="shared" si="19"/>
        <v>65.002895749999993</v>
      </c>
      <c r="U47" s="175">
        <f t="shared" si="19"/>
        <v>65.002895749999993</v>
      </c>
      <c r="V47" s="175">
        <f t="shared" si="19"/>
        <v>65.002895749999993</v>
      </c>
      <c r="W47" s="175">
        <f t="shared" si="19"/>
        <v>65.002895749999993</v>
      </c>
    </row>
    <row r="48" spans="1:23" s="8" customFormat="1">
      <c r="A48" s="173"/>
      <c r="D48" s="174"/>
      <c r="E48" s="12"/>
      <c r="I48" s="31"/>
      <c r="J48" s="31"/>
      <c r="K48" s="31"/>
      <c r="L48" s="31"/>
      <c r="M48" s="31"/>
      <c r="N48" s="31"/>
      <c r="O48" s="31"/>
      <c r="P48" s="31"/>
      <c r="Q48" s="31"/>
      <c r="R48" s="31"/>
      <c r="S48" s="31"/>
      <c r="T48" s="31"/>
      <c r="U48" s="31"/>
      <c r="V48" s="31"/>
      <c r="W48" s="31"/>
    </row>
    <row r="49" spans="1:23" s="8" customFormat="1">
      <c r="A49" s="173"/>
      <c r="C49" s="8" t="s">
        <v>236</v>
      </c>
      <c r="D49" s="174"/>
      <c r="E49" s="12"/>
      <c r="I49" s="31"/>
      <c r="J49" s="31"/>
      <c r="K49" s="31"/>
      <c r="L49" s="31"/>
      <c r="M49" s="31"/>
      <c r="N49" s="31"/>
      <c r="O49" s="31"/>
      <c r="P49" s="31"/>
      <c r="Q49" s="31"/>
      <c r="R49" s="31"/>
      <c r="S49" s="31"/>
      <c r="T49" s="31"/>
      <c r="U49" s="31"/>
      <c r="V49" s="31"/>
      <c r="W49" s="31"/>
    </row>
    <row r="50" spans="1:23" s="8" customFormat="1">
      <c r="A50" s="173">
        <f>A47+1</f>
        <v>30</v>
      </c>
      <c r="D50" s="174" t="s">
        <v>230</v>
      </c>
      <c r="E50" s="12"/>
      <c r="I50" s="31">
        <v>0</v>
      </c>
      <c r="J50" s="31">
        <f>I53</f>
        <v>0</v>
      </c>
      <c r="K50" s="31">
        <f t="shared" ref="K50:W50" si="20">J53</f>
        <v>0.41829620624999997</v>
      </c>
      <c r="L50" s="31">
        <f t="shared" si="20"/>
        <v>1.3078041096874999</v>
      </c>
      <c r="M50" s="31">
        <f t="shared" si="20"/>
        <v>2.5915520037500004</v>
      </c>
      <c r="N50" s="31">
        <f t="shared" si="20"/>
        <v>4.2166243975000004</v>
      </c>
      <c r="O50" s="31">
        <f t="shared" si="20"/>
        <v>5.8416967912500004</v>
      </c>
      <c r="P50" s="31">
        <f t="shared" si="20"/>
        <v>7.4667691850000004</v>
      </c>
      <c r="Q50" s="31">
        <f t="shared" si="20"/>
        <v>9.0918415787499995</v>
      </c>
      <c r="R50" s="31">
        <f t="shared" si="20"/>
        <v>10.716913972499999</v>
      </c>
      <c r="S50" s="31">
        <f t="shared" si="20"/>
        <v>12.341986366249998</v>
      </c>
      <c r="T50" s="31">
        <f t="shared" si="20"/>
        <v>13.967058759999997</v>
      </c>
      <c r="U50" s="31">
        <f t="shared" si="20"/>
        <v>15.592131153749996</v>
      </c>
      <c r="V50" s="31">
        <f t="shared" si="20"/>
        <v>17.217203547499995</v>
      </c>
      <c r="W50" s="31">
        <f t="shared" si="20"/>
        <v>18.842275941249994</v>
      </c>
    </row>
    <row r="51" spans="1:23" s="8" customFormat="1">
      <c r="A51" s="173">
        <f>A50+1</f>
        <v>31</v>
      </c>
      <c r="D51" s="174" t="s">
        <v>237</v>
      </c>
      <c r="E51" s="12"/>
      <c r="I51" s="31">
        <f>MAX(I13*(I43+0.5*I44),0)</f>
        <v>0</v>
      </c>
      <c r="J51" s="31">
        <f t="shared" ref="J51:W51" si="21">MIN(J13*(J43+0.5*J44),J43+J44-I53)</f>
        <v>0.41829620624999997</v>
      </c>
      <c r="K51" s="31">
        <f t="shared" si="21"/>
        <v>0.88950790343749997</v>
      </c>
      <c r="L51" s="31">
        <f t="shared" si="21"/>
        <v>1.2837478940625002</v>
      </c>
      <c r="M51" s="31">
        <f t="shared" si="21"/>
        <v>1.62507239375</v>
      </c>
      <c r="N51" s="31">
        <f t="shared" si="21"/>
        <v>1.62507239375</v>
      </c>
      <c r="O51" s="31">
        <f t="shared" si="21"/>
        <v>1.62507239375</v>
      </c>
      <c r="P51" s="31">
        <f t="shared" si="21"/>
        <v>1.62507239375</v>
      </c>
      <c r="Q51" s="31">
        <f t="shared" si="21"/>
        <v>1.62507239375</v>
      </c>
      <c r="R51" s="31">
        <f t="shared" si="21"/>
        <v>1.62507239375</v>
      </c>
      <c r="S51" s="31">
        <f t="shared" si="21"/>
        <v>1.62507239375</v>
      </c>
      <c r="T51" s="31">
        <f t="shared" si="21"/>
        <v>1.62507239375</v>
      </c>
      <c r="U51" s="31">
        <f t="shared" si="21"/>
        <v>1.62507239375</v>
      </c>
      <c r="V51" s="31">
        <f t="shared" si="21"/>
        <v>1.62507239375</v>
      </c>
      <c r="W51" s="31">
        <f t="shared" si="21"/>
        <v>1.62507239375</v>
      </c>
    </row>
    <row r="52" spans="1:23" s="8" customFormat="1">
      <c r="A52" s="173">
        <f>A51+1</f>
        <v>32</v>
      </c>
      <c r="D52" s="174" t="s">
        <v>235</v>
      </c>
      <c r="E52" s="12"/>
      <c r="I52" s="31">
        <f>I45</f>
        <v>0</v>
      </c>
      <c r="J52" s="31">
        <f t="shared" ref="J52:W52" si="22">J45</f>
        <v>0</v>
      </c>
      <c r="K52" s="31">
        <f t="shared" si="22"/>
        <v>0</v>
      </c>
      <c r="L52" s="31">
        <f t="shared" si="22"/>
        <v>0</v>
      </c>
      <c r="M52" s="31">
        <f t="shared" si="22"/>
        <v>0</v>
      </c>
      <c r="N52" s="31">
        <f t="shared" si="22"/>
        <v>0</v>
      </c>
      <c r="O52" s="31">
        <f t="shared" si="22"/>
        <v>0</v>
      </c>
      <c r="P52" s="31">
        <f t="shared" si="22"/>
        <v>0</v>
      </c>
      <c r="Q52" s="31">
        <f t="shared" si="22"/>
        <v>0</v>
      </c>
      <c r="R52" s="31">
        <f t="shared" si="22"/>
        <v>0</v>
      </c>
      <c r="S52" s="31">
        <f t="shared" si="22"/>
        <v>0</v>
      </c>
      <c r="T52" s="31">
        <f t="shared" si="22"/>
        <v>0</v>
      </c>
      <c r="U52" s="31">
        <f t="shared" si="22"/>
        <v>0</v>
      </c>
      <c r="V52" s="31">
        <f t="shared" si="22"/>
        <v>0</v>
      </c>
      <c r="W52" s="31">
        <f t="shared" si="22"/>
        <v>0</v>
      </c>
    </row>
    <row r="53" spans="1:23" s="8" customFormat="1">
      <c r="A53" s="173">
        <f>A52+1</f>
        <v>33</v>
      </c>
      <c r="D53" s="174" t="s">
        <v>233</v>
      </c>
      <c r="E53" s="12"/>
      <c r="I53" s="175">
        <f>SUM(I50:I52)</f>
        <v>0</v>
      </c>
      <c r="J53" s="175">
        <f>SUM(J50:J52)</f>
        <v>0.41829620624999997</v>
      </c>
      <c r="K53" s="175">
        <f t="shared" ref="K53:W53" si="23">SUM(K50:K52)</f>
        <v>1.3078041096874999</v>
      </c>
      <c r="L53" s="175">
        <f t="shared" si="23"/>
        <v>2.5915520037500004</v>
      </c>
      <c r="M53" s="175">
        <f t="shared" si="23"/>
        <v>4.2166243975000004</v>
      </c>
      <c r="N53" s="175">
        <f t="shared" si="23"/>
        <v>5.8416967912500004</v>
      </c>
      <c r="O53" s="175">
        <f t="shared" si="23"/>
        <v>7.4667691850000004</v>
      </c>
      <c r="P53" s="175">
        <f t="shared" si="23"/>
        <v>9.0918415787499995</v>
      </c>
      <c r="Q53" s="175">
        <f t="shared" si="23"/>
        <v>10.716913972499999</v>
      </c>
      <c r="R53" s="175">
        <f t="shared" si="23"/>
        <v>12.341986366249998</v>
      </c>
      <c r="S53" s="175">
        <f t="shared" si="23"/>
        <v>13.967058759999997</v>
      </c>
      <c r="T53" s="175">
        <f t="shared" si="23"/>
        <v>15.592131153749996</v>
      </c>
      <c r="U53" s="175">
        <f t="shared" si="23"/>
        <v>17.217203547499995</v>
      </c>
      <c r="V53" s="175">
        <f t="shared" si="23"/>
        <v>18.842275941249994</v>
      </c>
      <c r="W53" s="175">
        <f t="shared" si="23"/>
        <v>20.467348334999993</v>
      </c>
    </row>
    <row r="54" spans="1:23" s="8" customFormat="1">
      <c r="A54" s="173">
        <f>A53+1</f>
        <v>34</v>
      </c>
      <c r="D54" s="174" t="s">
        <v>234</v>
      </c>
      <c r="E54" s="12"/>
      <c r="I54" s="175">
        <f>(I50+I53)/2</f>
        <v>0</v>
      </c>
      <c r="J54" s="175">
        <f>(J50+J53)/2</f>
        <v>0.20914810312499998</v>
      </c>
      <c r="K54" s="175">
        <f t="shared" ref="K54:W54" si="24">(K50+K53)/2</f>
        <v>0.86305015796874995</v>
      </c>
      <c r="L54" s="175">
        <f t="shared" si="24"/>
        <v>1.9496780567187502</v>
      </c>
      <c r="M54" s="175">
        <f t="shared" si="24"/>
        <v>3.4040882006250004</v>
      </c>
      <c r="N54" s="175">
        <f t="shared" si="24"/>
        <v>5.029160594375</v>
      </c>
      <c r="O54" s="175">
        <f t="shared" si="24"/>
        <v>6.6542329881250009</v>
      </c>
      <c r="P54" s="175">
        <f t="shared" si="24"/>
        <v>8.279305381875</v>
      </c>
      <c r="Q54" s="175">
        <f t="shared" si="24"/>
        <v>9.9043777756249991</v>
      </c>
      <c r="R54" s="175">
        <f t="shared" si="24"/>
        <v>11.529450169374998</v>
      </c>
      <c r="S54" s="175">
        <f t="shared" si="24"/>
        <v>13.154522563124997</v>
      </c>
      <c r="T54" s="175">
        <f t="shared" si="24"/>
        <v>14.779594956874996</v>
      </c>
      <c r="U54" s="175">
        <f t="shared" si="24"/>
        <v>16.404667350624997</v>
      </c>
      <c r="V54" s="175">
        <f t="shared" si="24"/>
        <v>18.029739744374993</v>
      </c>
      <c r="W54" s="175">
        <f t="shared" si="24"/>
        <v>19.654812138124996</v>
      </c>
    </row>
    <row r="55" spans="1:23" s="8" customFormat="1">
      <c r="A55" s="173"/>
      <c r="D55" s="174"/>
      <c r="E55" s="12"/>
      <c r="I55" s="31"/>
      <c r="J55" s="31"/>
      <c r="K55" s="31"/>
      <c r="L55" s="31"/>
      <c r="M55" s="31"/>
      <c r="N55" s="31"/>
      <c r="O55" s="31"/>
      <c r="P55" s="31"/>
      <c r="Q55" s="31"/>
      <c r="R55" s="31"/>
      <c r="S55" s="31"/>
      <c r="T55" s="31"/>
      <c r="U55" s="31"/>
      <c r="V55" s="31"/>
      <c r="W55" s="31"/>
    </row>
    <row r="56" spans="1:23" s="8" customFormat="1">
      <c r="A56" s="173"/>
      <c r="C56" s="8" t="s">
        <v>238</v>
      </c>
      <c r="D56" s="174"/>
      <c r="E56" s="12"/>
      <c r="I56" s="31"/>
      <c r="J56" s="31"/>
      <c r="K56" s="31"/>
      <c r="L56" s="31"/>
      <c r="M56" s="31"/>
      <c r="N56" s="31"/>
      <c r="O56" s="31"/>
      <c r="P56" s="31"/>
      <c r="Q56" s="31"/>
      <c r="R56" s="31"/>
      <c r="S56" s="31"/>
      <c r="T56" s="31"/>
      <c r="U56" s="31"/>
      <c r="V56" s="31"/>
      <c r="W56" s="31"/>
    </row>
    <row r="57" spans="1:23" s="8" customFormat="1">
      <c r="A57" s="173">
        <f>A54+1</f>
        <v>35</v>
      </c>
      <c r="D57" s="174" t="s">
        <v>230</v>
      </c>
      <c r="E57" s="12"/>
      <c r="I57" s="31">
        <v>0</v>
      </c>
      <c r="J57" s="31">
        <f>I60</f>
        <v>0</v>
      </c>
      <c r="K57" s="31">
        <f t="shared" ref="K57:W57" si="25">J60</f>
        <v>31.790511674999998</v>
      </c>
      <c r="L57" s="31">
        <f t="shared" si="25"/>
        <v>32.633037818749997</v>
      </c>
      <c r="M57" s="31">
        <f t="shared" si="25"/>
        <v>55.310396013125001</v>
      </c>
      <c r="N57" s="31">
        <f t="shared" si="25"/>
        <v>49.7793564118125</v>
      </c>
      <c r="O57" s="31">
        <f t="shared" si="25"/>
        <v>44.801420770631253</v>
      </c>
      <c r="P57" s="31">
        <f t="shared" si="25"/>
        <v>40.321278693568132</v>
      </c>
      <c r="Q57" s="31">
        <f t="shared" si="25"/>
        <v>36.190350933479891</v>
      </c>
      <c r="R57" s="31">
        <f t="shared" si="25"/>
        <v>32.262417740640153</v>
      </c>
      <c r="S57" s="31">
        <f t="shared" si="25"/>
        <v>28.424061749498403</v>
      </c>
      <c r="T57" s="31">
        <f t="shared" si="25"/>
        <v>24.585705758356653</v>
      </c>
      <c r="U57" s="31">
        <f t="shared" si="25"/>
        <v>20.747349767214903</v>
      </c>
      <c r="V57" s="31">
        <f t="shared" si="25"/>
        <v>16.908993776073153</v>
      </c>
      <c r="W57" s="31">
        <f t="shared" si="25"/>
        <v>13.070637784931405</v>
      </c>
    </row>
    <row r="58" spans="1:23" s="8" customFormat="1">
      <c r="A58" s="173">
        <f>A57+1</f>
        <v>36</v>
      </c>
      <c r="D58" s="174" t="s">
        <v>232</v>
      </c>
      <c r="E58" s="12"/>
      <c r="I58" s="31">
        <f>-I38</f>
        <v>0</v>
      </c>
      <c r="J58" s="31">
        <f t="shared" ref="J58:W58" si="26">-J38</f>
        <v>33.463696499999998</v>
      </c>
      <c r="K58" s="31">
        <f t="shared" si="26"/>
        <v>4.2332392749999999</v>
      </c>
      <c r="L58" s="31">
        <f t="shared" si="26"/>
        <v>27.305959975</v>
      </c>
      <c r="M58" s="31">
        <f t="shared" si="26"/>
        <v>0</v>
      </c>
      <c r="N58" s="31">
        <f t="shared" si="26"/>
        <v>0</v>
      </c>
      <c r="O58" s="31">
        <f t="shared" si="26"/>
        <v>0</v>
      </c>
      <c r="P58" s="31">
        <f t="shared" si="26"/>
        <v>0</v>
      </c>
      <c r="Q58" s="31">
        <f t="shared" si="26"/>
        <v>0</v>
      </c>
      <c r="R58" s="31">
        <f t="shared" si="26"/>
        <v>0</v>
      </c>
      <c r="S58" s="31">
        <f t="shared" si="26"/>
        <v>0</v>
      </c>
      <c r="T58" s="31">
        <f t="shared" si="26"/>
        <v>0</v>
      </c>
      <c r="U58" s="31">
        <f t="shared" si="26"/>
        <v>0</v>
      </c>
      <c r="V58" s="31">
        <f t="shared" si="26"/>
        <v>0</v>
      </c>
      <c r="W58" s="31">
        <f t="shared" si="26"/>
        <v>0</v>
      </c>
    </row>
    <row r="59" spans="1:23" s="8" customFormat="1">
      <c r="A59" s="173">
        <f>A58+1</f>
        <v>37</v>
      </c>
      <c r="D59" s="174" t="s">
        <v>238</v>
      </c>
      <c r="E59" s="12"/>
      <c r="I59" s="31">
        <f>-I23*I58</f>
        <v>0</v>
      </c>
      <c r="J59" s="31">
        <f>-I23*J58-J23*I58</f>
        <v>-1.6731848249999999</v>
      </c>
      <c r="K59" s="31">
        <f>-I23*K58-J23*J58-K23*I58</f>
        <v>-3.3907131312500001</v>
      </c>
      <c r="L59" s="31">
        <f>-I23*L58-J23*K58-K23*J58-L23*I58</f>
        <v>-4.6286017806249999</v>
      </c>
      <c r="M59" s="31">
        <f>-I23*M58-J23*L58-K23*K58-L23*J58-M23*I58</f>
        <v>-5.5310396013125001</v>
      </c>
      <c r="N59" s="31">
        <f>-I23*N58-J23*M58-K23*L58-L23*K58-M23*J58-N23*I58</f>
        <v>-4.9779356411812499</v>
      </c>
      <c r="O59" s="31">
        <f>-I23*O58-J23*N58-K23*M58-L23*L58-M23*K58-N23*J58-O23*I58</f>
        <v>-4.4801420770631246</v>
      </c>
      <c r="P59" s="31">
        <f>-I23*P58-J23*O58-K23*N58-L23*M58-M23*L58-N23*K58-O23*J58-P23*I58</f>
        <v>-4.1309277600882375</v>
      </c>
      <c r="Q59" s="31">
        <f>-I23*Q58-J23*P58-K23*O58-L23*N58-M23*M58-N23*L58-O23*K58-P23*J58-Q23*I58</f>
        <v>-3.9279331928397365</v>
      </c>
      <c r="R59" s="31">
        <f>-I23*R58-J23*Q58-K23*P58-L23*O58-M23*N58-N23*M58-O23*L58-P23*K58-Q23*J58-R23*I58</f>
        <v>-3.83835599114175</v>
      </c>
      <c r="S59" s="31">
        <f>-I23*S58-J23*R58-K23*Q58-L23*P58-M23*O58-N23*N58-O23*M58-P23*L58-Q23*K58-R23*J58-S23*I58</f>
        <v>-3.8383559911417491</v>
      </c>
      <c r="T59" s="31">
        <f>-I23*T58-J23*S58-K23*R58-L23*Q58-M23*P58-N23*O58-O23*N58-P23*M58-Q23*L58-R23*K58-S23*J58-T23*I58</f>
        <v>-3.8383559911417495</v>
      </c>
      <c r="U59" s="31">
        <f>-I23*U58-J23*T58-K23*S58-L23*R58-M23*Q58-N23*P58-O23*O58-P23*N58-Q23*M58-R23*L58-S23*K58-T23*J58-U23*I58</f>
        <v>-3.8383559911417491</v>
      </c>
      <c r="V59" s="31">
        <f>-I23*V58-J23*U58-K23*T58-L23*S58-M23*R58-N23*Q58-O23*P58-P23*O58-Q23*N58-R23*M58-S23*L58-T23*K58-U23*J58-V23*I58</f>
        <v>-3.8383559911417486</v>
      </c>
      <c r="W59" s="31">
        <f>-I23*W58-J23*V58-K23*U58-L23*T58-M23*S58-N23*R58-O23*Q58-P23*P58-Q23*O58-R23*N58-S23*M58-T23*L58-U23*K58-V23*J58-W23*I58</f>
        <v>-3.8383559911417477</v>
      </c>
    </row>
    <row r="60" spans="1:23" s="8" customFormat="1">
      <c r="A60" s="173">
        <f>A59+1</f>
        <v>38</v>
      </c>
      <c r="D60" s="174" t="s">
        <v>233</v>
      </c>
      <c r="E60" s="12"/>
      <c r="I60" s="175">
        <f t="shared" ref="I60:W60" si="27">SUM(I57:I59)</f>
        <v>0</v>
      </c>
      <c r="J60" s="175">
        <f t="shared" si="27"/>
        <v>31.790511674999998</v>
      </c>
      <c r="K60" s="175">
        <f t="shared" si="27"/>
        <v>32.633037818749997</v>
      </c>
      <c r="L60" s="175">
        <f t="shared" si="27"/>
        <v>55.310396013125001</v>
      </c>
      <c r="M60" s="175">
        <f t="shared" si="27"/>
        <v>49.7793564118125</v>
      </c>
      <c r="N60" s="175">
        <f t="shared" si="27"/>
        <v>44.801420770631253</v>
      </c>
      <c r="O60" s="175">
        <f t="shared" si="27"/>
        <v>40.321278693568132</v>
      </c>
      <c r="P60" s="175">
        <f t="shared" si="27"/>
        <v>36.190350933479891</v>
      </c>
      <c r="Q60" s="175">
        <f t="shared" si="27"/>
        <v>32.262417740640153</v>
      </c>
      <c r="R60" s="175">
        <f t="shared" si="27"/>
        <v>28.424061749498403</v>
      </c>
      <c r="S60" s="175">
        <f t="shared" si="27"/>
        <v>24.585705758356653</v>
      </c>
      <c r="T60" s="175">
        <f t="shared" si="27"/>
        <v>20.747349767214903</v>
      </c>
      <c r="U60" s="175">
        <f t="shared" si="27"/>
        <v>16.908993776073153</v>
      </c>
      <c r="V60" s="175">
        <f t="shared" si="27"/>
        <v>13.070637784931405</v>
      </c>
      <c r="W60" s="175">
        <f t="shared" si="27"/>
        <v>9.2322817937896566</v>
      </c>
    </row>
    <row r="61" spans="1:23" s="8" customFormat="1">
      <c r="A61" s="173"/>
      <c r="D61" s="174"/>
      <c r="E61" s="12"/>
      <c r="I61" s="31"/>
      <c r="J61" s="31"/>
      <c r="K61" s="31"/>
      <c r="L61" s="31"/>
      <c r="M61" s="31"/>
      <c r="N61" s="31"/>
      <c r="O61" s="31"/>
      <c r="P61" s="31"/>
      <c r="Q61" s="31"/>
      <c r="R61" s="31"/>
      <c r="S61" s="31"/>
      <c r="T61" s="31"/>
      <c r="U61" s="31"/>
      <c r="V61" s="31"/>
      <c r="W61" s="31"/>
    </row>
    <row r="62" spans="1:23" s="8" customFormat="1">
      <c r="A62" s="173"/>
      <c r="C62" s="8" t="s">
        <v>239</v>
      </c>
      <c r="D62" s="174"/>
      <c r="E62" s="12"/>
      <c r="I62" s="31"/>
      <c r="J62" s="31"/>
      <c r="K62" s="31"/>
      <c r="L62" s="31"/>
      <c r="M62" s="31"/>
      <c r="N62" s="31"/>
      <c r="O62" s="31"/>
      <c r="P62" s="31"/>
      <c r="Q62" s="31"/>
      <c r="R62" s="31"/>
      <c r="S62" s="31"/>
      <c r="T62" s="31"/>
      <c r="U62" s="31"/>
      <c r="V62" s="31"/>
      <c r="W62" s="31"/>
    </row>
    <row r="63" spans="1:23" s="8" customFormat="1">
      <c r="A63" s="173">
        <f>A60+1</f>
        <v>39</v>
      </c>
      <c r="D63" s="174" t="s">
        <v>230</v>
      </c>
      <c r="E63" s="12"/>
      <c r="I63" s="31">
        <v>0</v>
      </c>
      <c r="J63" s="31">
        <f t="shared" ref="J63:W63" si="28">I66</f>
        <v>0</v>
      </c>
      <c r="K63" s="31">
        <f t="shared" si="28"/>
        <v>32.627104087500001</v>
      </c>
      <c r="L63" s="31">
        <f t="shared" si="28"/>
        <v>35.123157176250004</v>
      </c>
      <c r="M63" s="31">
        <f t="shared" si="28"/>
        <v>59.990310293062507</v>
      </c>
      <c r="N63" s="31">
        <f t="shared" si="28"/>
        <v>56.990794778409381</v>
      </c>
      <c r="O63" s="31">
        <f t="shared" si="28"/>
        <v>54.141255039488911</v>
      </c>
      <c r="P63" s="31">
        <f t="shared" si="28"/>
        <v>51.434192287514463</v>
      </c>
      <c r="Q63" s="31">
        <f t="shared" si="28"/>
        <v>48.862482673138743</v>
      </c>
      <c r="R63" s="31">
        <f t="shared" si="28"/>
        <v>46.419358539481806</v>
      </c>
      <c r="S63" s="31">
        <f t="shared" si="28"/>
        <v>44.098390612507714</v>
      </c>
      <c r="T63" s="31">
        <f t="shared" si="28"/>
        <v>41.893471081882325</v>
      </c>
      <c r="U63" s="31">
        <f t="shared" si="28"/>
        <v>39.79879752778821</v>
      </c>
      <c r="V63" s="31">
        <f t="shared" si="28"/>
        <v>37.808857651398796</v>
      </c>
      <c r="W63" s="31">
        <f t="shared" si="28"/>
        <v>35.918414768828853</v>
      </c>
    </row>
    <row r="64" spans="1:23" s="8" customFormat="1">
      <c r="A64" s="173">
        <f>A63+1</f>
        <v>40</v>
      </c>
      <c r="D64" s="174" t="s">
        <v>232</v>
      </c>
      <c r="E64" s="12"/>
      <c r="I64" s="31">
        <f>-I38</f>
        <v>0</v>
      </c>
      <c r="J64" s="31">
        <f t="shared" ref="J64:W64" si="29">-J38</f>
        <v>33.463696499999998</v>
      </c>
      <c r="K64" s="31">
        <f t="shared" si="29"/>
        <v>4.2332392749999999</v>
      </c>
      <c r="L64" s="31">
        <f t="shared" si="29"/>
        <v>27.305959975</v>
      </c>
      <c r="M64" s="31">
        <f t="shared" si="29"/>
        <v>0</v>
      </c>
      <c r="N64" s="31">
        <f t="shared" si="29"/>
        <v>0</v>
      </c>
      <c r="O64" s="31">
        <f t="shared" si="29"/>
        <v>0</v>
      </c>
      <c r="P64" s="31">
        <f t="shared" si="29"/>
        <v>0</v>
      </c>
      <c r="Q64" s="31">
        <f t="shared" si="29"/>
        <v>0</v>
      </c>
      <c r="R64" s="31">
        <f t="shared" si="29"/>
        <v>0</v>
      </c>
      <c r="S64" s="31">
        <f t="shared" si="29"/>
        <v>0</v>
      </c>
      <c r="T64" s="31">
        <f t="shared" si="29"/>
        <v>0</v>
      </c>
      <c r="U64" s="31">
        <f t="shared" si="29"/>
        <v>0</v>
      </c>
      <c r="V64" s="31">
        <f t="shared" si="29"/>
        <v>0</v>
      </c>
      <c r="W64" s="31">
        <f t="shared" si="29"/>
        <v>0</v>
      </c>
    </row>
    <row r="65" spans="1:23" s="8" customFormat="1">
      <c r="A65" s="173">
        <f>A64+1</f>
        <v>41</v>
      </c>
      <c r="D65" s="174" t="s">
        <v>239</v>
      </c>
      <c r="E65" s="12"/>
      <c r="I65" s="31">
        <f t="shared" ref="I65:W65" si="30">-I13*$F27*(I63+0.5*I64)</f>
        <v>0</v>
      </c>
      <c r="J65" s="31">
        <f t="shared" si="30"/>
        <v>-0.83659241249999994</v>
      </c>
      <c r="K65" s="31">
        <f t="shared" si="30"/>
        <v>-1.7371861862500002</v>
      </c>
      <c r="L65" s="31">
        <f t="shared" si="30"/>
        <v>-2.4388068581875006</v>
      </c>
      <c r="M65" s="31">
        <f t="shared" si="30"/>
        <v>-2.9995155146531256</v>
      </c>
      <c r="N65" s="31">
        <f t="shared" si="30"/>
        <v>-2.8495397389204693</v>
      </c>
      <c r="O65" s="31">
        <f t="shared" si="30"/>
        <v>-2.7070627519744459</v>
      </c>
      <c r="P65" s="31">
        <f t="shared" si="30"/>
        <v>-2.5717096143757234</v>
      </c>
      <c r="Q65" s="31">
        <f t="shared" si="30"/>
        <v>-2.4431241336569371</v>
      </c>
      <c r="R65" s="31">
        <f t="shared" si="30"/>
        <v>-2.3209679269740904</v>
      </c>
      <c r="S65" s="31">
        <f t="shared" si="30"/>
        <v>-2.2049195306253857</v>
      </c>
      <c r="T65" s="31">
        <f t="shared" si="30"/>
        <v>-2.0946735540941162</v>
      </c>
      <c r="U65" s="31">
        <f t="shared" si="30"/>
        <v>-1.9899398763894105</v>
      </c>
      <c r="V65" s="31">
        <f t="shared" si="30"/>
        <v>-1.89044288256994</v>
      </c>
      <c r="W65" s="31">
        <f t="shared" si="30"/>
        <v>-1.7959207384414428</v>
      </c>
    </row>
    <row r="66" spans="1:23" s="8" customFormat="1">
      <c r="A66" s="173">
        <f>A65+1</f>
        <v>42</v>
      </c>
      <c r="D66" s="174" t="s">
        <v>233</v>
      </c>
      <c r="E66" s="12"/>
      <c r="I66" s="175">
        <f t="shared" ref="I66:W66" si="31">SUM(I63:I65)</f>
        <v>0</v>
      </c>
      <c r="J66" s="175">
        <f t="shared" si="31"/>
        <v>32.627104087500001</v>
      </c>
      <c r="K66" s="175">
        <f t="shared" si="31"/>
        <v>35.123157176250004</v>
      </c>
      <c r="L66" s="175">
        <f t="shared" si="31"/>
        <v>59.990310293062507</v>
      </c>
      <c r="M66" s="175">
        <f t="shared" si="31"/>
        <v>56.990794778409381</v>
      </c>
      <c r="N66" s="175">
        <f t="shared" si="31"/>
        <v>54.141255039488911</v>
      </c>
      <c r="O66" s="175">
        <f t="shared" si="31"/>
        <v>51.434192287514463</v>
      </c>
      <c r="P66" s="175">
        <f t="shared" si="31"/>
        <v>48.862482673138743</v>
      </c>
      <c r="Q66" s="175">
        <f t="shared" si="31"/>
        <v>46.419358539481806</v>
      </c>
      <c r="R66" s="175">
        <f t="shared" si="31"/>
        <v>44.098390612507714</v>
      </c>
      <c r="S66" s="175">
        <f t="shared" si="31"/>
        <v>41.893471081882325</v>
      </c>
      <c r="T66" s="175">
        <f t="shared" si="31"/>
        <v>39.79879752778821</v>
      </c>
      <c r="U66" s="175">
        <f t="shared" si="31"/>
        <v>37.808857651398796</v>
      </c>
      <c r="V66" s="175">
        <f t="shared" si="31"/>
        <v>35.918414768828853</v>
      </c>
      <c r="W66" s="175">
        <f t="shared" si="31"/>
        <v>34.122494030387408</v>
      </c>
    </row>
    <row r="67" spans="1:23" s="8" customFormat="1">
      <c r="A67" s="173"/>
      <c r="D67" s="174"/>
      <c r="E67" s="12"/>
      <c r="I67" s="31"/>
      <c r="J67" s="31"/>
      <c r="K67" s="31"/>
      <c r="L67" s="31"/>
      <c r="M67" s="31"/>
      <c r="N67" s="31"/>
      <c r="O67" s="31"/>
      <c r="P67" s="31"/>
      <c r="Q67" s="31"/>
      <c r="R67" s="31"/>
      <c r="S67" s="31"/>
      <c r="T67" s="31"/>
      <c r="U67" s="31"/>
      <c r="V67" s="31"/>
      <c r="W67" s="31"/>
    </row>
    <row r="68" spans="1:23" s="8" customFormat="1">
      <c r="A68" s="173"/>
      <c r="C68" s="8" t="s">
        <v>240</v>
      </c>
      <c r="D68" s="174"/>
      <c r="E68" s="12"/>
      <c r="I68" s="31"/>
      <c r="J68" s="31"/>
      <c r="K68" s="31"/>
      <c r="L68" s="31"/>
      <c r="M68" s="31"/>
      <c r="N68" s="31"/>
      <c r="O68" s="31"/>
      <c r="P68" s="31"/>
      <c r="Q68" s="31"/>
      <c r="R68" s="31"/>
      <c r="S68" s="31"/>
      <c r="T68" s="31"/>
      <c r="U68" s="31"/>
      <c r="V68" s="31"/>
      <c r="W68" s="31"/>
    </row>
    <row r="69" spans="1:23" s="8" customFormat="1">
      <c r="A69" s="173">
        <f>A66+1</f>
        <v>43</v>
      </c>
      <c r="D69" s="174" t="s">
        <v>230</v>
      </c>
      <c r="E69" s="12"/>
      <c r="I69" s="31">
        <v>0</v>
      </c>
      <c r="J69" s="31">
        <f>I72</f>
        <v>0</v>
      </c>
      <c r="K69" s="31">
        <f t="shared" ref="K69:W69" si="32">J72</f>
        <v>0.29273874379717502</v>
      </c>
      <c r="L69" s="31">
        <f t="shared" si="32"/>
        <v>0.87719030219629379</v>
      </c>
      <c r="M69" s="31">
        <f t="shared" si="32"/>
        <v>1.660274316193052</v>
      </c>
      <c r="N69" s="31">
        <f t="shared" si="32"/>
        <v>2.5765130395725677</v>
      </c>
      <c r="O69" s="31">
        <f t="shared" si="32"/>
        <v>3.3661262230504549</v>
      </c>
      <c r="P69" s="31">
        <f t="shared" si="32"/>
        <v>4.041252735203174</v>
      </c>
      <c r="Q69" s="31">
        <f t="shared" si="32"/>
        <v>4.6335917190738218</v>
      </c>
      <c r="R69" s="31">
        <f t="shared" si="32"/>
        <v>5.1743219481908076</v>
      </c>
      <c r="S69" s="31">
        <f t="shared" si="32"/>
        <v>5.6877100641013119</v>
      </c>
      <c r="T69" s="31">
        <f t="shared" si="32"/>
        <v>6.1929938242044091</v>
      </c>
      <c r="U69" s="31">
        <f t="shared" si="32"/>
        <v>6.6905784462904681</v>
      </c>
      <c r="V69" s="31">
        <f t="shared" si="32"/>
        <v>7.1808488872603418</v>
      </c>
      <c r="W69" s="31">
        <f t="shared" si="32"/>
        <v>7.6641708561698385</v>
      </c>
    </row>
    <row r="70" spans="1:23" s="8" customFormat="1">
      <c r="A70" s="173">
        <f>A69+1</f>
        <v>44</v>
      </c>
      <c r="D70" s="174" t="s">
        <v>241</v>
      </c>
      <c r="E70" s="12"/>
      <c r="I70" s="31">
        <f>($F24="Y")*I25*(-I59-I51-I71)</f>
        <v>0</v>
      </c>
      <c r="J70" s="31">
        <f>($F24="Y")*J25*(-J59-J51-J71)</f>
        <v>0.25576135916467502</v>
      </c>
      <c r="K70" s="31">
        <f t="shared" ref="K70:W70" si="33">($F24="Y")*K25*(-K59-K51-K71)</f>
        <v>0.50951679819849371</v>
      </c>
      <c r="L70" s="31">
        <f t="shared" si="33"/>
        <v>0.68097680156810836</v>
      </c>
      <c r="M70" s="31">
        <f t="shared" si="33"/>
        <v>0.79473795149167936</v>
      </c>
      <c r="N70" s="31">
        <f t="shared" si="33"/>
        <v>0.68137027016481788</v>
      </c>
      <c r="O70" s="31">
        <f t="shared" si="33"/>
        <v>0.57947856448567758</v>
      </c>
      <c r="P70" s="31">
        <f t="shared" si="33"/>
        <v>0.5086562535673339</v>
      </c>
      <c r="Q70" s="31">
        <f t="shared" si="33"/>
        <v>0.46841445530921227</v>
      </c>
      <c r="R70" s="31">
        <f t="shared" si="33"/>
        <v>0.45187095077349543</v>
      </c>
      <c r="S70" s="31">
        <f t="shared" si="33"/>
        <v>0.4540252732033126</v>
      </c>
      <c r="T70" s="31">
        <f t="shared" si="33"/>
        <v>0.45607187951163924</v>
      </c>
      <c r="U70" s="31">
        <f t="shared" si="33"/>
        <v>0.45801615550454927</v>
      </c>
      <c r="V70" s="31">
        <f t="shared" si="33"/>
        <v>0.4598632176978138</v>
      </c>
      <c r="W70" s="31">
        <f t="shared" si="33"/>
        <v>0.46161792678141506</v>
      </c>
    </row>
    <row r="71" spans="1:23" s="8" customFormat="1">
      <c r="A71" s="173">
        <f>A70+1</f>
        <v>45</v>
      </c>
      <c r="D71" s="174" t="s">
        <v>242</v>
      </c>
      <c r="E71" s="12"/>
      <c r="I71" s="31">
        <f>($F28="Y")*I29*(-I65-I51)</f>
        <v>0</v>
      </c>
      <c r="J71" s="31">
        <f t="shared" ref="J71:W71" si="34">($F28="Y")*J29*(-J65-J51)</f>
        <v>3.6977384632499999E-2</v>
      </c>
      <c r="K71" s="31">
        <f t="shared" si="34"/>
        <v>7.493476020062502E-2</v>
      </c>
      <c r="L71" s="31">
        <f t="shared" si="34"/>
        <v>0.10210721242865005</v>
      </c>
      <c r="M71" s="31">
        <f t="shared" si="34"/>
        <v>0.12150077188783631</v>
      </c>
      <c r="N71" s="31">
        <f t="shared" si="34"/>
        <v>0.1082429133130695</v>
      </c>
      <c r="O71" s="31">
        <f t="shared" si="34"/>
        <v>9.5647947667041031E-2</v>
      </c>
      <c r="P71" s="31">
        <f t="shared" si="34"/>
        <v>8.3682730303313954E-2</v>
      </c>
      <c r="Q71" s="31">
        <f t="shared" si="34"/>
        <v>7.2315773807773251E-2</v>
      </c>
      <c r="R71" s="31">
        <f t="shared" si="34"/>
        <v>6.151716513700959E-2</v>
      </c>
      <c r="S71" s="31">
        <f t="shared" si="34"/>
        <v>5.12584868997841E-2</v>
      </c>
      <c r="T71" s="31">
        <f t="shared" si="34"/>
        <v>4.1512742574419871E-2</v>
      </c>
      <c r="U71" s="31">
        <f t="shared" si="34"/>
        <v>3.2254285465323891E-2</v>
      </c>
      <c r="V71" s="31">
        <f t="shared" si="34"/>
        <v>2.3458751211682696E-2</v>
      </c>
      <c r="W71" s="31">
        <f t="shared" si="34"/>
        <v>1.5102993670723548E-2</v>
      </c>
    </row>
    <row r="72" spans="1:23" s="8" customFormat="1">
      <c r="A72" s="173">
        <f>A71+1</f>
        <v>46</v>
      </c>
      <c r="D72" s="174" t="s">
        <v>233</v>
      </c>
      <c r="E72" s="12"/>
      <c r="I72" s="175">
        <f>SUM(I69:I71)</f>
        <v>0</v>
      </c>
      <c r="J72" s="175">
        <f>SUM(J69:J71)</f>
        <v>0.29273874379717502</v>
      </c>
      <c r="K72" s="175">
        <f t="shared" ref="K72:W72" si="35">SUM(K69:K71)</f>
        <v>0.87719030219629379</v>
      </c>
      <c r="L72" s="175">
        <f t="shared" si="35"/>
        <v>1.660274316193052</v>
      </c>
      <c r="M72" s="175">
        <f t="shared" si="35"/>
        <v>2.5765130395725677</v>
      </c>
      <c r="N72" s="175">
        <f t="shared" si="35"/>
        <v>3.3661262230504549</v>
      </c>
      <c r="O72" s="175">
        <f t="shared" si="35"/>
        <v>4.041252735203174</v>
      </c>
      <c r="P72" s="175">
        <f t="shared" si="35"/>
        <v>4.6335917190738218</v>
      </c>
      <c r="Q72" s="175">
        <f t="shared" si="35"/>
        <v>5.1743219481908076</v>
      </c>
      <c r="R72" s="175">
        <f t="shared" si="35"/>
        <v>5.6877100641013119</v>
      </c>
      <c r="S72" s="175">
        <f t="shared" si="35"/>
        <v>6.1929938242044091</v>
      </c>
      <c r="T72" s="175">
        <f t="shared" si="35"/>
        <v>6.6905784462904681</v>
      </c>
      <c r="U72" s="175">
        <f t="shared" si="35"/>
        <v>7.1808488872603418</v>
      </c>
      <c r="V72" s="175">
        <f t="shared" si="35"/>
        <v>7.6641708561698385</v>
      </c>
      <c r="W72" s="175">
        <f t="shared" si="35"/>
        <v>8.1408917766219773</v>
      </c>
    </row>
    <row r="73" spans="1:23" s="8" customFormat="1">
      <c r="A73" s="173">
        <f>A72+1</f>
        <v>47</v>
      </c>
      <c r="D73" s="174" t="s">
        <v>234</v>
      </c>
      <c r="E73" s="12"/>
      <c r="I73" s="175">
        <f>(I69+I72)/2</f>
        <v>0</v>
      </c>
      <c r="J73" s="175">
        <f>(J69+J72)/2</f>
        <v>0.14636937189858751</v>
      </c>
      <c r="K73" s="175">
        <f t="shared" ref="K73:W73" si="36">(K69+K72)/2</f>
        <v>0.5849645229967344</v>
      </c>
      <c r="L73" s="175">
        <f t="shared" si="36"/>
        <v>1.2687323091946729</v>
      </c>
      <c r="M73" s="175">
        <f t="shared" si="36"/>
        <v>2.1183936778828096</v>
      </c>
      <c r="N73" s="175">
        <f t="shared" si="36"/>
        <v>2.9713196313115113</v>
      </c>
      <c r="O73" s="175">
        <f t="shared" si="36"/>
        <v>3.7036894791268145</v>
      </c>
      <c r="P73" s="175">
        <f t="shared" si="36"/>
        <v>4.3374222271384983</v>
      </c>
      <c r="Q73" s="175">
        <f t="shared" si="36"/>
        <v>4.9039568336323143</v>
      </c>
      <c r="R73" s="175">
        <f t="shared" si="36"/>
        <v>5.4310160061460593</v>
      </c>
      <c r="S73" s="175">
        <f t="shared" si="36"/>
        <v>5.9403519441528605</v>
      </c>
      <c r="T73" s="175">
        <f t="shared" si="36"/>
        <v>6.4417861352474386</v>
      </c>
      <c r="U73" s="175">
        <f t="shared" si="36"/>
        <v>6.9357136667754045</v>
      </c>
      <c r="V73" s="175">
        <f t="shared" si="36"/>
        <v>7.4225098717150901</v>
      </c>
      <c r="W73" s="175">
        <f t="shared" si="36"/>
        <v>7.9025313163959083</v>
      </c>
    </row>
    <row r="74" spans="1:23" s="8" customFormat="1">
      <c r="A74" s="173"/>
      <c r="D74" s="174"/>
      <c r="E74" s="12"/>
      <c r="I74" s="31"/>
      <c r="J74" s="31"/>
      <c r="K74" s="31"/>
      <c r="L74" s="31"/>
      <c r="M74" s="31"/>
      <c r="N74" s="31"/>
      <c r="O74" s="31"/>
      <c r="P74" s="31"/>
      <c r="Q74" s="31"/>
      <c r="R74" s="31"/>
      <c r="S74" s="31"/>
      <c r="T74" s="31"/>
      <c r="U74" s="31"/>
      <c r="V74" s="31"/>
      <c r="W74" s="31"/>
    </row>
    <row r="75" spans="1:23" s="8" customFormat="1">
      <c r="A75" s="173"/>
      <c r="C75" s="8" t="s">
        <v>243</v>
      </c>
      <c r="D75" s="174"/>
      <c r="E75" s="12"/>
      <c r="I75" s="31"/>
      <c r="J75" s="31"/>
      <c r="K75" s="31"/>
      <c r="L75" s="31"/>
      <c r="M75" s="31"/>
      <c r="N75" s="31"/>
      <c r="O75" s="31"/>
      <c r="P75" s="31"/>
      <c r="Q75" s="31"/>
      <c r="R75" s="31"/>
      <c r="S75" s="31"/>
      <c r="T75" s="31"/>
      <c r="U75" s="31"/>
      <c r="V75" s="31"/>
      <c r="W75" s="31"/>
    </row>
    <row r="76" spans="1:23" s="8" customFormat="1">
      <c r="A76" s="173">
        <f>A73+1</f>
        <v>48</v>
      </c>
      <c r="D76" s="174" t="s">
        <v>244</v>
      </c>
      <c r="E76" s="12"/>
      <c r="I76" s="31">
        <f t="shared" ref="I76:W76" si="37">I47</f>
        <v>0</v>
      </c>
      <c r="J76" s="31">
        <f t="shared" si="37"/>
        <v>16.731848249999999</v>
      </c>
      <c r="K76" s="31">
        <f t="shared" si="37"/>
        <v>35.580316137499999</v>
      </c>
      <c r="L76" s="31">
        <f t="shared" si="37"/>
        <v>51.349915762499997</v>
      </c>
      <c r="M76" s="31">
        <f t="shared" si="37"/>
        <v>65.002895749999993</v>
      </c>
      <c r="N76" s="31">
        <f t="shared" si="37"/>
        <v>65.002895749999993</v>
      </c>
      <c r="O76" s="31">
        <f t="shared" si="37"/>
        <v>65.002895749999993</v>
      </c>
      <c r="P76" s="31">
        <f t="shared" si="37"/>
        <v>65.002895749999993</v>
      </c>
      <c r="Q76" s="31">
        <f t="shared" si="37"/>
        <v>65.002895749999993</v>
      </c>
      <c r="R76" s="31">
        <f t="shared" si="37"/>
        <v>65.002895749999993</v>
      </c>
      <c r="S76" s="31">
        <f t="shared" si="37"/>
        <v>65.002895749999993</v>
      </c>
      <c r="T76" s="31">
        <f t="shared" si="37"/>
        <v>65.002895749999993</v>
      </c>
      <c r="U76" s="31">
        <f t="shared" si="37"/>
        <v>65.002895749999993</v>
      </c>
      <c r="V76" s="31">
        <f t="shared" si="37"/>
        <v>65.002895749999993</v>
      </c>
      <c r="W76" s="31">
        <f t="shared" si="37"/>
        <v>65.002895749999993</v>
      </c>
    </row>
    <row r="77" spans="1:23" s="8" customFormat="1">
      <c r="A77" s="173">
        <f>A76+1</f>
        <v>49</v>
      </c>
      <c r="D77" s="174" t="s">
        <v>236</v>
      </c>
      <c r="E77" s="12"/>
      <c r="I77" s="31">
        <f t="shared" ref="I77:W77" si="38">-I54</f>
        <v>0</v>
      </c>
      <c r="J77" s="31">
        <f t="shared" si="38"/>
        <v>-0.20914810312499998</v>
      </c>
      <c r="K77" s="31">
        <f t="shared" si="38"/>
        <v>-0.86305015796874995</v>
      </c>
      <c r="L77" s="31">
        <f t="shared" si="38"/>
        <v>-1.9496780567187502</v>
      </c>
      <c r="M77" s="31">
        <f t="shared" si="38"/>
        <v>-3.4040882006250004</v>
      </c>
      <c r="N77" s="31">
        <f t="shared" si="38"/>
        <v>-5.029160594375</v>
      </c>
      <c r="O77" s="31">
        <f t="shared" si="38"/>
        <v>-6.6542329881250009</v>
      </c>
      <c r="P77" s="31">
        <f t="shared" si="38"/>
        <v>-8.279305381875</v>
      </c>
      <c r="Q77" s="31">
        <f t="shared" si="38"/>
        <v>-9.9043777756249991</v>
      </c>
      <c r="R77" s="31">
        <f t="shared" si="38"/>
        <v>-11.529450169374998</v>
      </c>
      <c r="S77" s="31">
        <f t="shared" si="38"/>
        <v>-13.154522563124997</v>
      </c>
      <c r="T77" s="31">
        <f t="shared" si="38"/>
        <v>-14.779594956874996</v>
      </c>
      <c r="U77" s="31">
        <f t="shared" si="38"/>
        <v>-16.404667350624997</v>
      </c>
      <c r="V77" s="31">
        <f t="shared" si="38"/>
        <v>-18.029739744374993</v>
      </c>
      <c r="W77" s="31">
        <f t="shared" si="38"/>
        <v>-19.654812138124996</v>
      </c>
    </row>
    <row r="78" spans="1:23" s="8" customFormat="1">
      <c r="A78" s="173">
        <f>A77+1</f>
        <v>50</v>
      </c>
      <c r="D78" s="174" t="s">
        <v>245</v>
      </c>
      <c r="E78" s="12"/>
      <c r="F78" s="195"/>
      <c r="I78" s="31">
        <f t="shared" ref="I78:W78" si="39">($F11="Y")*I40</f>
        <v>0</v>
      </c>
      <c r="J78" s="31">
        <f t="shared" si="39"/>
        <v>0</v>
      </c>
      <c r="K78" s="31">
        <f t="shared" si="39"/>
        <v>0</v>
      </c>
      <c r="L78" s="31">
        <f t="shared" si="39"/>
        <v>0</v>
      </c>
      <c r="M78" s="31">
        <f t="shared" si="39"/>
        <v>0</v>
      </c>
      <c r="N78" s="31">
        <f t="shared" si="39"/>
        <v>0</v>
      </c>
      <c r="O78" s="31">
        <f t="shared" si="39"/>
        <v>0</v>
      </c>
      <c r="P78" s="31">
        <f t="shared" si="39"/>
        <v>0</v>
      </c>
      <c r="Q78" s="31">
        <f t="shared" si="39"/>
        <v>0</v>
      </c>
      <c r="R78" s="31">
        <f t="shared" si="39"/>
        <v>0</v>
      </c>
      <c r="S78" s="31">
        <f t="shared" si="39"/>
        <v>0</v>
      </c>
      <c r="T78" s="31">
        <f t="shared" si="39"/>
        <v>0</v>
      </c>
      <c r="U78" s="31">
        <f t="shared" si="39"/>
        <v>0</v>
      </c>
      <c r="V78" s="31">
        <f t="shared" si="39"/>
        <v>0</v>
      </c>
      <c r="W78" s="31">
        <f t="shared" si="39"/>
        <v>0</v>
      </c>
    </row>
    <row r="79" spans="1:23" s="8" customFormat="1">
      <c r="A79" s="173">
        <f>A78+1</f>
        <v>51</v>
      </c>
      <c r="D79" s="174" t="s">
        <v>246</v>
      </c>
      <c r="E79" s="12"/>
      <c r="F79" s="195"/>
      <c r="I79" s="31">
        <f>-I73</f>
        <v>0</v>
      </c>
      <c r="J79" s="31">
        <f>-J73</f>
        <v>-0.14636937189858751</v>
      </c>
      <c r="K79" s="31">
        <f t="shared" ref="K79:W79" si="40">-K73</f>
        <v>-0.5849645229967344</v>
      </c>
      <c r="L79" s="31">
        <f t="shared" si="40"/>
        <v>-1.2687323091946729</v>
      </c>
      <c r="M79" s="31">
        <f t="shared" si="40"/>
        <v>-2.1183936778828096</v>
      </c>
      <c r="N79" s="31">
        <f t="shared" si="40"/>
        <v>-2.9713196313115113</v>
      </c>
      <c r="O79" s="31">
        <f t="shared" si="40"/>
        <v>-3.7036894791268145</v>
      </c>
      <c r="P79" s="31">
        <f t="shared" si="40"/>
        <v>-4.3374222271384983</v>
      </c>
      <c r="Q79" s="31">
        <f t="shared" si="40"/>
        <v>-4.9039568336323143</v>
      </c>
      <c r="R79" s="31">
        <f t="shared" si="40"/>
        <v>-5.4310160061460593</v>
      </c>
      <c r="S79" s="31">
        <f t="shared" si="40"/>
        <v>-5.9403519441528605</v>
      </c>
      <c r="T79" s="31">
        <f t="shared" si="40"/>
        <v>-6.4417861352474386</v>
      </c>
      <c r="U79" s="31">
        <f t="shared" si="40"/>
        <v>-6.9357136667754045</v>
      </c>
      <c r="V79" s="31">
        <f t="shared" si="40"/>
        <v>-7.4225098717150901</v>
      </c>
      <c r="W79" s="31">
        <f t="shared" si="40"/>
        <v>-7.9025313163959083</v>
      </c>
    </row>
    <row r="80" spans="1:23" s="8" customFormat="1">
      <c r="A80" s="173">
        <f>A79+1</f>
        <v>52</v>
      </c>
      <c r="D80" s="174" t="s">
        <v>7</v>
      </c>
      <c r="E80" s="12"/>
      <c r="I80" s="175">
        <f>SUM(I76:I79)</f>
        <v>0</v>
      </c>
      <c r="J80" s="175">
        <f>SUM(J76:J79)</f>
        <v>16.376330774976413</v>
      </c>
      <c r="K80" s="175">
        <f t="shared" ref="K80:W80" si="41">SUM(K76:K79)</f>
        <v>34.132301456534513</v>
      </c>
      <c r="L80" s="175">
        <f t="shared" si="41"/>
        <v>48.131505396586569</v>
      </c>
      <c r="M80" s="175">
        <f t="shared" si="41"/>
        <v>59.480413871492189</v>
      </c>
      <c r="N80" s="175">
        <f t="shared" si="41"/>
        <v>57.002415524313484</v>
      </c>
      <c r="O80" s="175">
        <f t="shared" si="41"/>
        <v>54.644973282748175</v>
      </c>
      <c r="P80" s="175">
        <f t="shared" si="41"/>
        <v>52.386168140986499</v>
      </c>
      <c r="Q80" s="175">
        <f t="shared" si="41"/>
        <v>50.194561140742678</v>
      </c>
      <c r="R80" s="175">
        <f t="shared" si="41"/>
        <v>48.042429574478938</v>
      </c>
      <c r="S80" s="175">
        <f t="shared" si="41"/>
        <v>45.908021242722135</v>
      </c>
      <c r="T80" s="175">
        <f t="shared" si="41"/>
        <v>43.781514657877558</v>
      </c>
      <c r="U80" s="175">
        <f t="shared" si="41"/>
        <v>41.66251473259959</v>
      </c>
      <c r="V80" s="175">
        <f t="shared" si="41"/>
        <v>39.550646133909908</v>
      </c>
      <c r="W80" s="175">
        <f t="shared" si="41"/>
        <v>37.445552295479089</v>
      </c>
    </row>
    <row r="81" spans="1:24" s="8" customFormat="1">
      <c r="A81" s="173"/>
      <c r="D81" s="174"/>
      <c r="E81" s="12"/>
      <c r="I81" s="31"/>
      <c r="J81" s="31"/>
      <c r="K81" s="31"/>
      <c r="L81" s="31"/>
      <c r="M81" s="31"/>
      <c r="N81" s="31"/>
      <c r="O81" s="31"/>
      <c r="P81" s="31"/>
      <c r="Q81" s="31"/>
      <c r="R81" s="31"/>
      <c r="S81" s="31"/>
      <c r="T81" s="31"/>
      <c r="U81" s="31"/>
      <c r="V81" s="31"/>
      <c r="W81" s="31"/>
    </row>
    <row r="82" spans="1:24" s="8" customFormat="1">
      <c r="A82" s="173"/>
      <c r="C82" s="8" t="s">
        <v>247</v>
      </c>
      <c r="D82" s="174"/>
      <c r="E82" s="12"/>
      <c r="I82" s="31"/>
      <c r="J82" s="31"/>
      <c r="K82" s="31"/>
      <c r="L82" s="31"/>
      <c r="M82" s="31"/>
      <c r="N82" s="31"/>
      <c r="O82" s="31"/>
      <c r="P82" s="31"/>
      <c r="Q82" s="31"/>
      <c r="R82" s="31"/>
      <c r="S82" s="31"/>
      <c r="T82" s="31"/>
      <c r="U82" s="31"/>
      <c r="V82" s="31"/>
      <c r="W82" s="31"/>
    </row>
    <row r="83" spans="1:24" s="8" customFormat="1">
      <c r="A83" s="173">
        <f>A80+1</f>
        <v>53</v>
      </c>
      <c r="D83" s="174" t="s">
        <v>157</v>
      </c>
      <c r="E83" s="12"/>
      <c r="I83" s="31">
        <f t="shared" ref="I83:W83" si="42">I51</f>
        <v>0</v>
      </c>
      <c r="J83" s="31">
        <f t="shared" si="42"/>
        <v>0.41829620624999997</v>
      </c>
      <c r="K83" s="31">
        <f t="shared" si="42"/>
        <v>0.88950790343749997</v>
      </c>
      <c r="L83" s="31">
        <f t="shared" si="42"/>
        <v>1.2837478940625002</v>
      </c>
      <c r="M83" s="31">
        <f t="shared" si="42"/>
        <v>1.62507239375</v>
      </c>
      <c r="N83" s="31">
        <f t="shared" si="42"/>
        <v>1.62507239375</v>
      </c>
      <c r="O83" s="31">
        <f t="shared" si="42"/>
        <v>1.62507239375</v>
      </c>
      <c r="P83" s="31">
        <f t="shared" si="42"/>
        <v>1.62507239375</v>
      </c>
      <c r="Q83" s="31">
        <f t="shared" si="42"/>
        <v>1.62507239375</v>
      </c>
      <c r="R83" s="31">
        <f t="shared" si="42"/>
        <v>1.62507239375</v>
      </c>
      <c r="S83" s="31">
        <f t="shared" si="42"/>
        <v>1.62507239375</v>
      </c>
      <c r="T83" s="31">
        <f t="shared" si="42"/>
        <v>1.62507239375</v>
      </c>
      <c r="U83" s="31">
        <f t="shared" si="42"/>
        <v>1.62507239375</v>
      </c>
      <c r="V83" s="31">
        <f t="shared" si="42"/>
        <v>1.62507239375</v>
      </c>
      <c r="W83" s="31">
        <f t="shared" si="42"/>
        <v>1.62507239375</v>
      </c>
    </row>
    <row r="84" spans="1:24" s="8" customFormat="1">
      <c r="A84" s="173">
        <f t="shared" ref="A84:A89" si="43">A83+1</f>
        <v>54</v>
      </c>
      <c r="D84" s="174" t="s">
        <v>248</v>
      </c>
      <c r="E84" s="12"/>
      <c r="I84" s="31">
        <f t="shared" ref="I84:W84" si="44">I15*I16*I80</f>
        <v>0</v>
      </c>
      <c r="J84" s="31">
        <f t="shared" si="44"/>
        <v>0.49128992324929238</v>
      </c>
      <c r="K84" s="31">
        <f t="shared" si="44"/>
        <v>1.0239690436960354</v>
      </c>
      <c r="L84" s="31">
        <f t="shared" si="44"/>
        <v>1.4439451618975969</v>
      </c>
      <c r="M84" s="31">
        <f t="shared" si="44"/>
        <v>1.7844124161447656</v>
      </c>
      <c r="N84" s="31">
        <f t="shared" si="44"/>
        <v>1.7100724657294044</v>
      </c>
      <c r="O84" s="31">
        <f t="shared" si="44"/>
        <v>1.6393491984824451</v>
      </c>
      <c r="P84" s="31">
        <f t="shared" si="44"/>
        <v>1.5715850442295949</v>
      </c>
      <c r="Q84" s="31">
        <f t="shared" si="44"/>
        <v>1.5058368342222803</v>
      </c>
      <c r="R84" s="31">
        <f t="shared" si="44"/>
        <v>1.4412728872343681</v>
      </c>
      <c r="S84" s="31">
        <f t="shared" si="44"/>
        <v>1.3772406372816639</v>
      </c>
      <c r="T84" s="31">
        <f t="shared" si="44"/>
        <v>1.3134454397363267</v>
      </c>
      <c r="U84" s="31">
        <f t="shared" si="44"/>
        <v>1.2498754419779876</v>
      </c>
      <c r="V84" s="31">
        <f t="shared" si="44"/>
        <v>1.1865193840172972</v>
      </c>
      <c r="W84" s="31">
        <f t="shared" si="44"/>
        <v>1.1233665688643726</v>
      </c>
    </row>
    <row r="85" spans="1:24" s="8" customFormat="1">
      <c r="A85" s="173">
        <f t="shared" si="43"/>
        <v>55</v>
      </c>
      <c r="D85" s="174" t="s">
        <v>249</v>
      </c>
      <c r="E85" s="12"/>
      <c r="I85" s="31">
        <f t="shared" ref="I85:W85" si="45">I18*I19*I80</f>
        <v>0</v>
      </c>
      <c r="J85" s="31">
        <f t="shared" si="45"/>
        <v>0.90069819262370276</v>
      </c>
      <c r="K85" s="31">
        <f t="shared" si="45"/>
        <v>1.8772765801093982</v>
      </c>
      <c r="L85" s="31">
        <f t="shared" si="45"/>
        <v>2.6472327968122613</v>
      </c>
      <c r="M85" s="31">
        <f t="shared" si="45"/>
        <v>3.2714227629320702</v>
      </c>
      <c r="N85" s="31">
        <f t="shared" si="45"/>
        <v>3.1351328538372418</v>
      </c>
      <c r="O85" s="31">
        <f t="shared" si="45"/>
        <v>3.0054735305511495</v>
      </c>
      <c r="P85" s="31">
        <f t="shared" si="45"/>
        <v>2.8812392477542574</v>
      </c>
      <c r="Q85" s="31">
        <f t="shared" si="45"/>
        <v>2.7607008627408471</v>
      </c>
      <c r="R85" s="31">
        <f t="shared" si="45"/>
        <v>2.6423336265963417</v>
      </c>
      <c r="S85" s="31">
        <f t="shared" si="45"/>
        <v>2.5249411683497174</v>
      </c>
      <c r="T85" s="31">
        <f t="shared" si="45"/>
        <v>2.4079833061832656</v>
      </c>
      <c r="U85" s="31">
        <f t="shared" si="45"/>
        <v>2.2914383102929774</v>
      </c>
      <c r="V85" s="31">
        <f t="shared" si="45"/>
        <v>2.175285537365045</v>
      </c>
      <c r="W85" s="31">
        <f t="shared" si="45"/>
        <v>2.0595053762513498</v>
      </c>
    </row>
    <row r="86" spans="1:24" s="8" customFormat="1">
      <c r="A86" s="173">
        <f t="shared" si="43"/>
        <v>56</v>
      </c>
      <c r="D86" s="174" t="s">
        <v>250</v>
      </c>
      <c r="E86" s="12"/>
      <c r="I86" s="31">
        <f>IF($F24="Y",I85*I25/(1-I25),I85*I25/(1-I25)+(I51+I59)*I25)</f>
        <v>0</v>
      </c>
      <c r="J86" s="31">
        <f t="shared" ref="J86:W86" si="46">IF($F24="Y",J85*J25/(1-J25),J85*J25/(1-J25)+(J51+J59)*J25)</f>
        <v>0.23942610183668048</v>
      </c>
      <c r="K86" s="31">
        <f t="shared" si="46"/>
        <v>0.49902288838351094</v>
      </c>
      <c r="L86" s="31">
        <f t="shared" si="46"/>
        <v>0.70369479408933522</v>
      </c>
      <c r="M86" s="31">
        <f t="shared" si="46"/>
        <v>0.86961870913384132</v>
      </c>
      <c r="N86" s="31">
        <f t="shared" si="46"/>
        <v>0.83338974595673521</v>
      </c>
      <c r="O86" s="31">
        <f t="shared" si="46"/>
        <v>0.79892334356422956</v>
      </c>
      <c r="P86" s="31">
        <f t="shared" si="46"/>
        <v>0.76589904054227087</v>
      </c>
      <c r="Q86" s="31">
        <f t="shared" si="46"/>
        <v>0.73385719136149097</v>
      </c>
      <c r="R86" s="31">
        <f t="shared" si="46"/>
        <v>0.7023924830192807</v>
      </c>
      <c r="S86" s="31">
        <f t="shared" si="46"/>
        <v>0.67118689285245647</v>
      </c>
      <c r="T86" s="31">
        <f t="shared" si="46"/>
        <v>0.64009682822593128</v>
      </c>
      <c r="U86" s="31">
        <f t="shared" si="46"/>
        <v>0.6091165128626902</v>
      </c>
      <c r="V86" s="31">
        <f t="shared" si="46"/>
        <v>0.57824045929956891</v>
      </c>
      <c r="W86" s="31">
        <f t="shared" si="46"/>
        <v>0.5474634544465613</v>
      </c>
    </row>
    <row r="87" spans="1:24" s="8" customFormat="1">
      <c r="A87" s="173">
        <f t="shared" si="43"/>
        <v>57</v>
      </c>
      <c r="D87" s="174" t="s">
        <v>251</v>
      </c>
      <c r="E87" s="12"/>
      <c r="I87" s="31">
        <f>IF($F28="Y",(I85+I86)*I29/(1-I29),(I85+I86)*I29/(1-I29)+(I51+I65)*I29)</f>
        <v>0</v>
      </c>
      <c r="J87" s="31">
        <f t="shared" ref="J87:W87" si="47">IF($F28="Y",(J85+J86)*J29/(1-J29),(J85+J86)*J29/(1-J29)+(J51+J65)*J29)</f>
        <v>0.11056053930484631</v>
      </c>
      <c r="K87" s="31">
        <f t="shared" si="47"/>
        <v>0.2304353587261663</v>
      </c>
      <c r="L87" s="31">
        <f t="shared" si="47"/>
        <v>0.32494734426908861</v>
      </c>
      <c r="M87" s="31">
        <f t="shared" si="47"/>
        <v>0.40156654906826089</v>
      </c>
      <c r="N87" s="31">
        <f t="shared" si="47"/>
        <v>0.38483698751841555</v>
      </c>
      <c r="O87" s="31">
        <f t="shared" si="47"/>
        <v>0.36892132917046899</v>
      </c>
      <c r="P87" s="31">
        <f t="shared" si="47"/>
        <v>0.35367159355574063</v>
      </c>
      <c r="Q87" s="31">
        <f t="shared" si="47"/>
        <v>0.33887552872163967</v>
      </c>
      <c r="R87" s="31">
        <f t="shared" si="47"/>
        <v>0.32434597201625825</v>
      </c>
      <c r="S87" s="31">
        <f t="shared" si="47"/>
        <v>0.30993606912052679</v>
      </c>
      <c r="T87" s="31">
        <f t="shared" si="47"/>
        <v>0.29557951281458206</v>
      </c>
      <c r="U87" s="31">
        <f t="shared" si="47"/>
        <v>0.28127363576893488</v>
      </c>
      <c r="V87" s="31">
        <f t="shared" si="47"/>
        <v>0.26701590402057029</v>
      </c>
      <c r="W87" s="31">
        <f t="shared" si="47"/>
        <v>0.25280391030462412</v>
      </c>
    </row>
    <row r="88" spans="1:24" s="8" customFormat="1">
      <c r="A88" s="173">
        <f t="shared" si="43"/>
        <v>58</v>
      </c>
      <c r="D88" s="174" t="s">
        <v>121</v>
      </c>
      <c r="E88" s="12"/>
      <c r="I88" s="31">
        <v>0</v>
      </c>
      <c r="J88" s="31">
        <f>(J80&gt;0)*(I88*(1+J32)+(I44+I45)*J31)</f>
        <v>0</v>
      </c>
      <c r="K88" s="31">
        <f t="shared" ref="K88:W88" si="48">(K80&gt;0)*(J88*(1+K32)+J44*K31)</f>
        <v>0.66927393000000002</v>
      </c>
      <c r="L88" s="31">
        <f t="shared" si="48"/>
        <v>0.76732419410000008</v>
      </c>
      <c r="M88" s="31">
        <f t="shared" si="48"/>
        <v>1.3287898774819999</v>
      </c>
      <c r="N88" s="31">
        <f t="shared" si="48"/>
        <v>1.3553656750316401</v>
      </c>
      <c r="O88" s="31">
        <f t="shared" si="48"/>
        <v>1.3824729885322729</v>
      </c>
      <c r="P88" s="31">
        <f t="shared" si="48"/>
        <v>1.4101224483029184</v>
      </c>
      <c r="Q88" s="31">
        <f t="shared" si="48"/>
        <v>1.4383248972689768</v>
      </c>
      <c r="R88" s="31">
        <f t="shared" si="48"/>
        <v>1.4670913952143565</v>
      </c>
      <c r="S88" s="31">
        <f t="shared" si="48"/>
        <v>1.4964332231186437</v>
      </c>
      <c r="T88" s="31">
        <f t="shared" si="48"/>
        <v>1.5263618875810165</v>
      </c>
      <c r="U88" s="31">
        <f t="shared" si="48"/>
        <v>1.5568891253326369</v>
      </c>
      <c r="V88" s="31">
        <f t="shared" si="48"/>
        <v>1.5880269078392897</v>
      </c>
      <c r="W88" s="31">
        <f t="shared" si="48"/>
        <v>1.6197874459960755</v>
      </c>
    </row>
    <row r="89" spans="1:24" s="8" customFormat="1">
      <c r="A89" s="173">
        <f t="shared" si="43"/>
        <v>59</v>
      </c>
      <c r="D89" s="174" t="s">
        <v>7</v>
      </c>
      <c r="E89" s="12"/>
      <c r="I89" s="175">
        <f>SUM(I83:I88)</f>
        <v>0</v>
      </c>
      <c r="J89" s="175">
        <f t="shared" ref="J89:W89" si="49">SUM(J83:J88)</f>
        <v>2.1602709632645216</v>
      </c>
      <c r="K89" s="175">
        <f t="shared" si="49"/>
        <v>5.1894857043526104</v>
      </c>
      <c r="L89" s="175">
        <f t="shared" si="49"/>
        <v>7.170892185230783</v>
      </c>
      <c r="M89" s="175">
        <f t="shared" si="49"/>
        <v>9.2808827085109389</v>
      </c>
      <c r="N89" s="175">
        <f t="shared" si="49"/>
        <v>9.0438701218234367</v>
      </c>
      <c r="O89" s="175">
        <f t="shared" si="49"/>
        <v>8.8202127840505664</v>
      </c>
      <c r="P89" s="175">
        <f t="shared" si="49"/>
        <v>8.6075897681347833</v>
      </c>
      <c r="Q89" s="175">
        <f t="shared" si="49"/>
        <v>8.4026677080652341</v>
      </c>
      <c r="R89" s="175">
        <f t="shared" si="49"/>
        <v>8.2025087578306071</v>
      </c>
      <c r="S89" s="175">
        <f t="shared" si="49"/>
        <v>8.004810384473009</v>
      </c>
      <c r="T89" s="175">
        <f t="shared" si="49"/>
        <v>7.8085393682911217</v>
      </c>
      <c r="U89" s="175">
        <f t="shared" si="49"/>
        <v>7.6136654199852272</v>
      </c>
      <c r="V89" s="175">
        <f t="shared" si="49"/>
        <v>7.4201605862917717</v>
      </c>
      <c r="W89" s="175">
        <f t="shared" si="49"/>
        <v>7.2279991496129821</v>
      </c>
      <c r="X89" s="22"/>
    </row>
    <row r="90" spans="1:24" s="8" customFormat="1">
      <c r="A90" s="4"/>
      <c r="E90" s="9"/>
      <c r="I90" s="31"/>
      <c r="J90" s="31"/>
      <c r="K90" s="31"/>
      <c r="L90" s="31"/>
      <c r="M90" s="31"/>
      <c r="N90" s="31"/>
      <c r="O90" s="31"/>
      <c r="P90" s="31"/>
      <c r="Q90" s="31"/>
      <c r="R90" s="31"/>
      <c r="S90" s="31"/>
      <c r="T90" s="31"/>
      <c r="U90" s="31"/>
      <c r="V90" s="31"/>
      <c r="W90" s="31"/>
    </row>
    <row r="91" spans="1:24">
      <c r="A91" s="32"/>
      <c r="B91" s="32"/>
      <c r="C91" s="35" t="s">
        <v>252</v>
      </c>
      <c r="D91" s="32"/>
      <c r="E91" s="32"/>
      <c r="F91" s="86"/>
      <c r="G91" s="32"/>
      <c r="H91" s="32"/>
      <c r="I91" s="33"/>
    </row>
    <row r="92" spans="1:24">
      <c r="A92" s="37">
        <f>A89+1</f>
        <v>60</v>
      </c>
      <c r="B92"/>
      <c r="C92" s="35"/>
      <c r="D92" s="36" t="s">
        <v>253</v>
      </c>
      <c r="E92" s="32"/>
      <c r="F92" s="34"/>
      <c r="G92" s="32"/>
      <c r="H92" s="32"/>
      <c r="K92" s="82" t="s">
        <v>254</v>
      </c>
    </row>
  </sheetData>
  <pageMargins left="0.70866141732283472" right="0.70866141732283472" top="0.74803149606299213" bottom="0.74803149606299213" header="0.31496062992125984" footer="0.31496062992125984"/>
  <pageSetup scale="70" fitToHeight="9" orientation="landscape" r:id="rId1"/>
  <headerFooter>
    <oddHeader>&amp;L&amp;"Arial,Bold"California ISO&amp;R&amp;"Arial,Bold"Page &amp;P</oddHeader>
  </headerFooter>
  <rowBreaks count="1" manualBreakCount="1">
    <brk id="5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6092249CC62C48AA17033F357BFB4B" ma:contentTypeVersion="0" ma:contentTypeDescription="Create a new document." ma:contentTypeScope="" ma:versionID="1aeeaf0fad20ac78ea2aca2b38cd2aaf">
  <xsd:schema xmlns:xsd="http://www.w3.org/2001/XMLSchema" xmlns:xs="http://www.w3.org/2001/XMLSchema" xmlns:p="http://schemas.microsoft.com/office/2006/metadata/properties" targetNamespace="http://schemas.microsoft.com/office/2006/metadata/properties" ma:root="true" ma:fieldsID="793c8fd6d6a0a43bb435058bcc9290e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E373710-1D06-4E20-9F91-290F77B18AFC}"/>
</file>

<file path=customXml/itemProps2.xml><?xml version="1.0" encoding="utf-8"?>
<ds:datastoreItem xmlns:ds="http://schemas.openxmlformats.org/officeDocument/2006/customXml" ds:itemID="{134E3657-28A3-49E0-8ED3-9266D14E77AF}">
  <ds:schemaRefs>
    <ds:schemaRef ds:uri="http://schemas.microsoft.com/sharepoint/v3/contenttype/forms"/>
  </ds:schemaRefs>
</ds:datastoreItem>
</file>

<file path=customXml/itemProps3.xml><?xml version="1.0" encoding="utf-8"?>
<ds:datastoreItem xmlns:ds="http://schemas.openxmlformats.org/officeDocument/2006/customXml" ds:itemID="{20642951-2C79-4C58-9EF3-EB3733868C26}">
  <ds:schemaRefs>
    <ds:schemaRef ds:uri="http://www.w3.org/XML/1998/namespace"/>
    <ds:schemaRef ds:uri="http://schemas.openxmlformats.org/package/2006/metadata/core-properties"/>
    <ds:schemaRef ds:uri="http://schemas.microsoft.com/office/2006/metadata/properties"/>
    <ds:schemaRef ds:uri="http://purl.org/dc/elements/1.1/"/>
    <ds:schemaRef ds:uri="http://purl.org/dc/terms/"/>
    <ds:schemaRef ds:uri="http://schemas.microsoft.com/office/2006/documentManagement/types"/>
    <ds:schemaRef ds:uri="http://purl.org/dc/dcmitype/"/>
    <ds:schemaRef ds:uri="http://schemas.microsoft.com/office/infopath/2007/PartnerControls"/>
    <ds:schemaRef ds:uri="d974381d-4f64-4527-8ba3-a65bd08bd075"/>
    <ds:schemaRef ds:uri="http://schemas.microsoft.com/sharepoint/v3"/>
  </ds:schemaRefs>
</ds:datastoreItem>
</file>

<file path=docMetadata/LabelInfo.xml><?xml version="1.0" encoding="utf-8"?>
<clbl:labelList xmlns:clbl="http://schemas.microsoft.com/office/2020/mipLabelMetadata">
  <clbl:label id="{a0ba249d-4391-4746-99c4-ed0900902f88}" enabled="1" method="Standard" siteId="{4a156c19-bc94-41ac-aacf-95468649086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Comparison of 2026 vs. 2025</vt:lpstr>
      <vt:lpstr>HV Base TRR Supplementary</vt:lpstr>
      <vt:lpstr>Summary</vt:lpstr>
      <vt:lpstr>Existing</vt:lpstr>
      <vt:lpstr>Reliability</vt:lpstr>
      <vt:lpstr>2025-26 Policy and Econ</vt:lpstr>
      <vt:lpstr>WOD</vt:lpstr>
      <vt:lpstr>ClrdoRvr</vt:lpstr>
      <vt:lpstr>Red Bluff 2AA Bank</vt:lpstr>
      <vt:lpstr>Calcite</vt:lpstr>
      <vt:lpstr>'2025-26 Policy and Econ'!Print_Area</vt:lpstr>
      <vt:lpstr>Calcite!Print_Area</vt:lpstr>
      <vt:lpstr>ClrdoRvr!Print_Area</vt:lpstr>
      <vt:lpstr>Existing!Print_Area</vt:lpstr>
      <vt:lpstr>'Red Bluff 2AA Bank'!Print_Area</vt:lpstr>
      <vt:lpstr>Reliability!Print_Area</vt:lpstr>
      <vt:lpstr>Summary!Print_Area</vt:lpstr>
      <vt:lpstr>WOD!Print_Area</vt:lpstr>
      <vt:lpstr>'2025-26 Policy and Econ'!Print_Titles</vt:lpstr>
      <vt:lpstr>Calcite!Print_Titles</vt:lpstr>
      <vt:lpstr>ClrdoRvr!Print_Titles</vt:lpstr>
      <vt:lpstr>Existing!Print_Titles</vt:lpstr>
      <vt:lpstr>'Red Bluff 2AA Bank'!Print_Titles</vt:lpstr>
      <vt:lpstr>Reliability!Print_Titles</vt:lpstr>
      <vt:lpstr>Summary!Print_Titles</vt:lpstr>
      <vt:lpstr>WOD!Print_Titles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Rivera, Andrew</cp:lastModifiedBy>
  <cp:revision/>
  <dcterms:created xsi:type="dcterms:W3CDTF">2012-06-11T17:14:09Z</dcterms:created>
  <dcterms:modified xsi:type="dcterms:W3CDTF">2026-09-21T17:08:57Z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0x010100776092249CC62C48AA17033F357BFB4B</vt:lpwstr>
  </property>
  <property fmtid="{D5CDD505-2E9C-101B-9397-08002B2CF9AE}" pid="3" name="ISOGroup">
    <vt:lpwstr/>
  </property>
  <property fmtid="{D5CDD505-2E9C-101B-9397-08002B2CF9AE}" pid="4" name="ISOArchive">
    <vt:lpwstr>1;#Not Archived|d4ac4999-fa66-470b-a400-7ab6671d1fab</vt:lpwstr>
  </property>
  <property fmtid="{D5CDD505-2E9C-101B-9397-08002B2CF9AE}" pid="5" name="ISOKeywords">
    <vt:lpwstr/>
  </property>
  <property fmtid="{D5CDD505-2E9C-101B-9397-08002B2CF9AE}" pid="6" name="ISOTopic">
    <vt:lpwstr>311;#Planning|285a5f2c-fbc6-40b5-af08-c23b5949dd29</vt:lpwstr>
  </property>
  <property fmtid="{D5CDD505-2E9C-101B-9397-08002B2CF9AE}" pid="7" name="_dlc_DocIdItemGuid">
    <vt:lpwstr>9a105b04-66f5-4399-a8c2-af073bb1be75</vt:lpwstr>
  </property>
  <property fmtid="{D5CDD505-2E9C-101B-9397-08002B2CF9AE}" pid="8" name="AutoClassRecordSeries">
    <vt:lpwstr>139;#Administrative:ADM01-215 - Planning Records|445b443c-bc08-4acf-a53a-2e311e7629f1</vt:lpwstr>
  </property>
  <property fmtid="{D5CDD505-2E9C-101B-9397-08002B2CF9AE}" pid="9" name="AutoClassDocumentType">
    <vt:lpwstr/>
  </property>
  <property fmtid="{D5CDD505-2E9C-101B-9397-08002B2CF9AE}" pid="10" name="AutoClassTopic">
    <vt:lpwstr>17;#Tariff|cc4c938c-feeb-4c7a-a862-f9df7d868b49;#86;#Project|b10aa64f-48ee-4573-a7bc-f018fb4d66f0</vt:lpwstr>
  </property>
  <property fmtid="{D5CDD505-2E9C-101B-9397-08002B2CF9AE}" pid="11" name="RLPreviousUrl">
    <vt:lpwstr>/sites/MID/ID/RTN/Records/TPP/TPP 2017 - 2018/High Voltage TAC Projections/2018 Stakeholder Call Materials/2017-2018TransmissionAccessChargeForecastModelwithNewCapital-Updated.xlsx</vt:lpwstr>
  </property>
  <property fmtid="{D5CDD505-2E9C-101B-9397-08002B2CF9AE}" pid="12" name="{A44787D4-0540-4523-9961-78E4036D8C6D}">
    <vt:lpwstr>{35DA9C05-E3B2-4234-A3AD-7705334F3792}</vt:lpwstr>
  </property>
  <property fmtid="{D5CDD505-2E9C-101B-9397-08002B2CF9AE}" pid="13" name="Order">
    <vt:r8>6178500</vt:r8>
  </property>
  <property fmtid="{D5CDD505-2E9C-101B-9397-08002B2CF9AE}" pid="14" name="xd_ProgID">
    <vt:lpwstr/>
  </property>
  <property fmtid="{D5CDD505-2E9C-101B-9397-08002B2CF9AE}" pid="15" name="TemplateUrl">
    <vt:lpwstr/>
  </property>
  <property fmtid="{D5CDD505-2E9C-101B-9397-08002B2CF9AE}" pid="16" name="MSIP_Label_dffd51a4-5314-4c60-bce6-0affc34d9cd7_Enabled">
    <vt:lpwstr>true</vt:lpwstr>
  </property>
  <property fmtid="{D5CDD505-2E9C-101B-9397-08002B2CF9AE}" pid="17" name="MSIP_Label_dffd51a4-5314-4c60-bce6-0affc34d9cd7_SetDate">
    <vt:lpwstr>2022-01-24T15:29:47Z</vt:lpwstr>
  </property>
  <property fmtid="{D5CDD505-2E9C-101B-9397-08002B2CF9AE}" pid="18" name="MSIP_Label_dffd51a4-5314-4c60-bce6-0affc34d9cd7_Method">
    <vt:lpwstr>Standard</vt:lpwstr>
  </property>
  <property fmtid="{D5CDD505-2E9C-101B-9397-08002B2CF9AE}" pid="19" name="MSIP_Label_dffd51a4-5314-4c60-bce6-0affc34d9cd7_Name">
    <vt:lpwstr>dffd51a4-5314-4c60-bce6-0affc34d9cd7</vt:lpwstr>
  </property>
  <property fmtid="{D5CDD505-2E9C-101B-9397-08002B2CF9AE}" pid="20" name="MSIP_Label_dffd51a4-5314-4c60-bce6-0affc34d9cd7_SiteId">
    <vt:lpwstr>4a156c19-bc94-41ac-aacf-954686490869</vt:lpwstr>
  </property>
  <property fmtid="{D5CDD505-2E9C-101B-9397-08002B2CF9AE}" pid="21" name="MSIP_Label_dffd51a4-5314-4c60-bce6-0affc34d9cd7_ActionId">
    <vt:lpwstr>8ec1f7b1-5772-4262-a2a0-976cab2f78b3</vt:lpwstr>
  </property>
  <property fmtid="{D5CDD505-2E9C-101B-9397-08002B2CF9AE}" pid="22" name="MSIP_Label_dffd51a4-5314-4c60-bce6-0affc34d9cd7_ContentBits">
    <vt:lpwstr>0</vt:lpwstr>
  </property>
</Properties>
</file>