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2.xml" ContentType="application/vnd.ms-excel.controlproperties+xml"/>
  <Override PartName="/xl/drawings/drawing9.xml" ContentType="application/vnd.openxmlformats-officedocument.drawing+xml"/>
  <Override PartName="/xl/ctrlProps/ctrlProp3.xml" ContentType="application/vnd.ms-excel.controlproperties+xml"/>
  <Override PartName="/xl/drawings/drawing10.xml" ContentType="application/vnd.openxmlformats-officedocument.drawing+xml"/>
  <Override PartName="/xl/ctrlProps/ctrlProp4.xml" ContentType="application/vnd.ms-excel.controlproperties+xml"/>
  <Override PartName="/xl/drawings/drawing11.xml" ContentType="application/vnd.openxmlformats-officedocument.drawing+xml"/>
  <Override PartName="/xl/ctrlProps/ctrlProp5.xml" ContentType="application/vnd.ms-excel.controlproperties+xml"/>
  <Override PartName="/xl/drawings/drawing12.xml" ContentType="application/vnd.openxmlformats-officedocument.drawing+xml"/>
  <Override PartName="/xl/ctrlProps/ctrlProp6.xml" ContentType="application/vnd.ms-excel.controlproperties+xml"/>
  <Override PartName="/xl/drawings/drawing13.xml" ContentType="application/vnd.openxmlformats-officedocument.drawing+xml"/>
  <Override PartName="/xl/ctrlProps/ctrlProp7.xml" ContentType="application/vnd.ms-excel.controlproperties+xml"/>
  <Override PartName="/xl/drawings/drawing14.xml" ContentType="application/vnd.openxmlformats-officedocument.drawing+xml"/>
  <Override PartName="/xl/ctrlProps/ctrlProp8.xml" ContentType="application/vnd.ms-excel.controlproperties+xml"/>
  <Override PartName="/xl/drawings/drawing15.xml" ContentType="application/vnd.openxmlformats-officedocument.drawing+xml"/>
  <Override PartName="/xl/ctrlProps/ctrlProp9.xml" ContentType="application/vnd.ms-excel.controlproperties+xml"/>
  <Override PartName="/xl/drawings/drawing16.xml" ContentType="application/vnd.openxmlformats-officedocument.drawing+xml"/>
  <Override PartName="/xl/ctrlProps/ctrlProp10.xml" ContentType="application/vnd.ms-excel.controlproperties+xml"/>
  <Override PartName="/xl/drawings/drawing17.xml" ContentType="application/vnd.openxmlformats-officedocument.drawing+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9900" tabRatio="737"/>
  </bookViews>
  <sheets>
    <sheet name="Instructions " sheetId="1" r:id="rId1"/>
    <sheet name="#1 Reserve Margins" sheetId="2" r:id="rId2"/>
    <sheet name="#2 Heat Rates" sheetId="3" r:id="rId3"/>
    <sheet name="#3 Fuel Diversity " sheetId="4" r:id="rId4"/>
    <sheet name="#4 Capacity Factor" sheetId="5" r:id="rId5"/>
    <sheet name="#5 EEA Hours" sheetId="6" r:id="rId6"/>
    <sheet name="#6 Performance During EEA" sheetId="7" r:id="rId7"/>
    <sheet name="#7 Resource Availability" sheetId="8" r:id="rId8"/>
    <sheet name="#8 RMR Capacity " sheetId="9" r:id="rId9"/>
    <sheet name="#9 RMR Contract" sheetId="10" r:id="rId10"/>
    <sheet name="#10 Demand Response" sheetId="11" r:id="rId11"/>
    <sheet name="#11 UnitHours Mtgted" sheetId="12" r:id="rId12"/>
    <sheet name="Sheet1" sheetId="31" state="hidden" r:id="rId13"/>
    <sheet name="#12 Wholesale Power" sheetId="13" r:id="rId14"/>
    <sheet name="#13 Price Cost Markup" sheetId="14" r:id="rId15"/>
    <sheet name="#14 Fuel Adj Price" sheetId="15" r:id="rId16"/>
    <sheet name="#15 Price Convergence" sheetId="16" r:id="rId17"/>
    <sheet name="#16 Congestion Management" sheetId="17" r:id="rId18"/>
    <sheet name="#17 Admin Cost" sheetId="18" r:id="rId19"/>
    <sheet name="#18 Net Revenues" sheetId="19" r:id="rId20"/>
    <sheet name="#19 Avail 825 Shortage" sheetId="20" r:id="rId21"/>
    <sheet name="#20 Net CONE Comparison" sheetId="21" r:id="rId22"/>
    <sheet name="#21 Resource Deliverability" sheetId="22" r:id="rId23"/>
    <sheet name="#22 New Capacity (Entry)" sheetId="23" r:id="rId24"/>
    <sheet name="#23 Capacity Retire (Exit) " sheetId="24" r:id="rId25"/>
    <sheet name="#24 Forecasted Demand" sheetId="25" r:id="rId26"/>
    <sheet name="#25 Capacity Procure" sheetId="26" r:id="rId27"/>
    <sheet name="#26 Capacity Obligation" sheetId="27" r:id="rId28"/>
    <sheet name="#27 Over Perform" sheetId="28" r:id="rId29"/>
    <sheet name="#28 Under Perform" sheetId="29" r:id="rId30"/>
    <sheet name="#29 Total Bonus" sheetId="30" r:id="rId31"/>
  </sheets>
  <externalReferences>
    <externalReference r:id="rId32"/>
  </externalReferences>
  <definedNames>
    <definedName name="ISONE">#REF!</definedName>
    <definedName name="MISO">#REF!</definedName>
    <definedName name="NYISO">#REF!</definedName>
    <definedName name="PJM">#REF!</definedName>
    <definedName name="_xlnm.Print_Titles" localSheetId="1">'#1 Reserve Margins'!$1:$1</definedName>
    <definedName name="_xlnm.Print_Titles" localSheetId="15">'#14 Fuel Adj Price'!$1:$6</definedName>
    <definedName name="RTOs">#REF!</definedName>
    <definedName name="Zonal_Parameters">#REF!</definedName>
  </definedNames>
  <calcPr calcId="162913"/>
</workbook>
</file>

<file path=xl/calcChain.xml><?xml version="1.0" encoding="utf-8"?>
<calcChain xmlns="http://schemas.openxmlformats.org/spreadsheetml/2006/main">
  <c r="C12" i="20" l="1"/>
  <c r="X16" i="20" l="1"/>
  <c r="W16" i="20"/>
  <c r="V16" i="20"/>
  <c r="U16" i="20"/>
  <c r="T16" i="20"/>
  <c r="S16" i="20"/>
  <c r="R16" i="20"/>
  <c r="Q16" i="20"/>
  <c r="P16" i="20"/>
  <c r="O16" i="20"/>
  <c r="N16" i="20"/>
  <c r="M16" i="20"/>
  <c r="L16" i="20"/>
  <c r="K16" i="20"/>
  <c r="J16" i="20"/>
  <c r="I16" i="20"/>
  <c r="H16" i="20"/>
  <c r="G16" i="20"/>
  <c r="F16" i="20"/>
  <c r="E16" i="20"/>
  <c r="D16" i="20"/>
  <c r="C16" i="20"/>
  <c r="X14" i="20"/>
  <c r="W14" i="20"/>
  <c r="V14" i="20"/>
  <c r="U14" i="20"/>
  <c r="T14" i="20"/>
  <c r="S14" i="20"/>
  <c r="R14" i="20"/>
  <c r="Q14" i="20"/>
  <c r="P14" i="20"/>
  <c r="O14" i="20"/>
  <c r="N14" i="20"/>
  <c r="M14" i="20"/>
  <c r="L14" i="20"/>
  <c r="K14" i="20"/>
  <c r="J14" i="20"/>
  <c r="I14" i="20"/>
  <c r="H14" i="20"/>
  <c r="G14" i="20"/>
  <c r="F14" i="20"/>
  <c r="E14" i="20"/>
  <c r="D14" i="20"/>
  <c r="C14" i="20"/>
  <c r="AB12" i="20"/>
  <c r="AA12" i="20"/>
  <c r="Z12" i="20"/>
  <c r="Y12" i="20"/>
  <c r="X12" i="20"/>
  <c r="W12" i="20"/>
  <c r="V12" i="20"/>
  <c r="U12" i="20"/>
  <c r="T12" i="20"/>
  <c r="S12" i="20"/>
  <c r="R12" i="20"/>
  <c r="Q12" i="20"/>
  <c r="P12" i="20"/>
  <c r="O12" i="20"/>
  <c r="N12" i="20"/>
  <c r="M12" i="20"/>
  <c r="L12" i="20"/>
  <c r="K12" i="20"/>
  <c r="J12" i="20"/>
  <c r="I12" i="20"/>
  <c r="H12" i="20"/>
  <c r="G12" i="20"/>
  <c r="F12" i="20"/>
  <c r="E12" i="20"/>
  <c r="D12" i="20"/>
  <c r="AB10" i="20"/>
  <c r="AA10" i="20"/>
  <c r="Z10" i="20"/>
  <c r="Y10" i="20"/>
  <c r="X10" i="20"/>
  <c r="W10" i="20"/>
  <c r="V10" i="20"/>
  <c r="U10" i="20"/>
  <c r="T10" i="20"/>
  <c r="S10" i="20"/>
  <c r="R10" i="20"/>
  <c r="Q10" i="20"/>
  <c r="P10" i="20"/>
  <c r="O10" i="20"/>
  <c r="N10" i="20"/>
  <c r="M10" i="20"/>
  <c r="L10" i="20"/>
  <c r="K10" i="20"/>
  <c r="J10" i="20"/>
  <c r="I10" i="20"/>
  <c r="H10" i="20"/>
  <c r="G10" i="20"/>
  <c r="F10" i="20"/>
  <c r="E10" i="20"/>
  <c r="D10" i="20"/>
  <c r="C10" i="20"/>
  <c r="A9" i="20"/>
  <c r="A10" i="20" s="1"/>
  <c r="A11" i="20" s="1"/>
  <c r="A12" i="20" s="1"/>
  <c r="A13" i="20" s="1"/>
  <c r="A14" i="20" s="1"/>
  <c r="A15" i="20" s="1"/>
  <c r="A16" i="20" s="1"/>
  <c r="A17" i="20" s="1"/>
  <c r="B5" i="20"/>
  <c r="D21" i="13"/>
  <c r="E21" i="13"/>
  <c r="F21" i="13"/>
  <c r="D22" i="13"/>
  <c r="E22" i="13"/>
  <c r="F22" i="13"/>
  <c r="D23" i="13"/>
  <c r="E23" i="13"/>
  <c r="F23" i="13"/>
  <c r="D24" i="13"/>
  <c r="E24" i="13"/>
  <c r="F24" i="13"/>
  <c r="D25" i="13"/>
  <c r="E25" i="13"/>
  <c r="F25" i="13"/>
  <c r="D26" i="13"/>
  <c r="E26" i="13"/>
  <c r="F26" i="13"/>
  <c r="D27" i="13"/>
  <c r="E27" i="13"/>
  <c r="F27" i="13"/>
  <c r="C22" i="13"/>
  <c r="C23" i="13"/>
  <c r="C24" i="13"/>
  <c r="C25" i="13"/>
  <c r="C26" i="13"/>
  <c r="C27" i="13"/>
  <c r="C21" i="13"/>
  <c r="F8" i="12"/>
  <c r="E8" i="12"/>
  <c r="D8" i="12"/>
  <c r="C8" i="12"/>
  <c r="E7" i="12" l="1"/>
  <c r="D7" i="12"/>
  <c r="C14" i="19" l="1"/>
  <c r="C9" i="19"/>
  <c r="C11" i="17"/>
  <c r="C9" i="17"/>
  <c r="D7" i="17"/>
  <c r="E7" i="17"/>
  <c r="F7" i="17"/>
  <c r="C7" i="17"/>
  <c r="C8" i="17" s="1"/>
  <c r="C13" i="15"/>
  <c r="C15" i="13"/>
  <c r="C28" i="13" s="1"/>
  <c r="C7" i="12"/>
  <c r="C14" i="2"/>
  <c r="C15" i="2" s="1"/>
  <c r="D11" i="17" l="1"/>
  <c r="E11" i="17"/>
  <c r="F11" i="17"/>
  <c r="D9" i="17"/>
  <c r="E9" i="17"/>
  <c r="F9" i="17"/>
  <c r="A11" i="17" l="1"/>
  <c r="F8" i="17"/>
  <c r="E8" i="17"/>
  <c r="D8" i="17"/>
  <c r="B7" i="14" l="1"/>
  <c r="A9" i="14"/>
  <c r="B7" i="25" l="1"/>
  <c r="A10" i="25"/>
  <c r="A11" i="25" s="1"/>
  <c r="A12" i="25" s="1"/>
  <c r="A20" i="16" l="1"/>
  <c r="F13" i="15" l="1"/>
  <c r="E13" i="15"/>
  <c r="D13" i="15"/>
  <c r="B14" i="28" l="1"/>
  <c r="A10" i="14" l="1"/>
  <c r="A11" i="14" s="1"/>
  <c r="A8" i="15" l="1"/>
  <c r="A9" i="15" s="1"/>
  <c r="A10" i="15" s="1"/>
  <c r="A11" i="15" s="1"/>
  <c r="A12" i="15" s="1"/>
  <c r="A13" i="15" s="1"/>
  <c r="A14" i="15" s="1"/>
  <c r="F8" i="11"/>
  <c r="F9" i="11" s="1"/>
  <c r="E8" i="11"/>
  <c r="E9" i="11" s="1"/>
  <c r="D8" i="11"/>
  <c r="D9" i="11" s="1"/>
  <c r="C8" i="11"/>
  <c r="C9" i="11" s="1"/>
  <c r="A6" i="12" l="1"/>
  <c r="A7" i="12" s="1"/>
  <c r="A8" i="12" s="1"/>
  <c r="A9" i="12" s="1"/>
  <c r="A10" i="21" l="1"/>
  <c r="A7" i="8" l="1"/>
  <c r="A8" i="8" s="1"/>
  <c r="A9" i="8" s="1"/>
  <c r="A10" i="8" s="1"/>
  <c r="A11" i="8" s="1"/>
  <c r="A12" i="8" s="1"/>
  <c r="A13" i="8" s="1"/>
  <c r="A14" i="8" s="1"/>
  <c r="A15" i="8" s="1"/>
  <c r="C4" i="8"/>
  <c r="F7" i="18" l="1"/>
  <c r="F9" i="18" s="1"/>
  <c r="E7" i="18"/>
  <c r="E9" i="18" s="1"/>
  <c r="D7" i="18"/>
  <c r="D9" i="18" s="1"/>
  <c r="C7" i="18"/>
  <c r="C8" i="18" l="1"/>
  <c r="C9" i="18"/>
  <c r="F8" i="18"/>
  <c r="D8" i="18"/>
  <c r="E8" i="18"/>
  <c r="F12" i="30"/>
  <c r="E12" i="30"/>
  <c r="D12" i="30"/>
  <c r="C12" i="30"/>
  <c r="F11" i="30"/>
  <c r="E11" i="30"/>
  <c r="D11" i="30"/>
  <c r="C11" i="30"/>
  <c r="E13" i="30" l="1"/>
  <c r="F13" i="30"/>
  <c r="C13" i="30"/>
  <c r="D13" i="30"/>
  <c r="A11" i="21"/>
  <c r="A12" i="21" s="1"/>
  <c r="A13" i="21" s="1"/>
  <c r="B14" i="27" l="1"/>
  <c r="B16" i="30"/>
  <c r="B8" i="28"/>
  <c r="B7" i="24"/>
  <c r="B16" i="26" l="1"/>
  <c r="B14" i="29"/>
  <c r="B7" i="22" l="1"/>
  <c r="B7" i="23"/>
  <c r="B7" i="30"/>
  <c r="B8" i="29"/>
  <c r="B7" i="27"/>
  <c r="B7" i="26"/>
  <c r="C4" i="2" l="1"/>
  <c r="D4" i="8" l="1"/>
  <c r="C7" i="25"/>
  <c r="C18" i="16"/>
  <c r="C7" i="21"/>
  <c r="C14" i="27"/>
  <c r="C8" i="28"/>
  <c r="C14" i="28"/>
  <c r="C7" i="24"/>
  <c r="C16" i="26"/>
  <c r="C16" i="30"/>
  <c r="C14" i="29"/>
  <c r="C7" i="23"/>
  <c r="C8" i="29"/>
  <c r="C7" i="26"/>
  <c r="C7" i="22"/>
  <c r="C7" i="30"/>
  <c r="C7" i="27"/>
  <c r="F14" i="19" l="1"/>
  <c r="E14" i="19"/>
  <c r="D14" i="19"/>
  <c r="F9" i="19"/>
  <c r="E9" i="19"/>
  <c r="D9" i="19"/>
  <c r="A13" i="16"/>
  <c r="A14" i="16" s="1"/>
  <c r="F15" i="13"/>
  <c r="F28" i="13" s="1"/>
  <c r="E15" i="13"/>
  <c r="E28" i="13" s="1"/>
  <c r="D15" i="13"/>
  <c r="D28" i="13" s="1"/>
  <c r="A6" i="10"/>
  <c r="A7" i="10" s="1"/>
  <c r="A8" i="10" s="1"/>
  <c r="C7" i="9"/>
  <c r="C8" i="9" s="1"/>
  <c r="A6" i="9"/>
  <c r="A7" i="9" s="1"/>
  <c r="A8" i="9" s="1"/>
  <c r="A9" i="9" s="1"/>
  <c r="A6" i="6"/>
  <c r="A7" i="6" s="1"/>
  <c r="A8" i="6" s="1"/>
  <c r="A21" i="16" l="1"/>
  <c r="A22" i="16" s="1"/>
  <c r="A23" i="16" s="1"/>
  <c r="A15" i="16"/>
  <c r="A16" i="16" s="1"/>
  <c r="A6" i="18"/>
  <c r="A7" i="18" s="1"/>
  <c r="A8" i="18" s="1"/>
  <c r="A9" i="18" s="1"/>
  <c r="A10" i="18" s="1"/>
  <c r="F7" i="9"/>
  <c r="E7" i="9"/>
  <c r="D7" i="9"/>
  <c r="F6" i="11"/>
  <c r="F7" i="11" s="1"/>
  <c r="E6" i="11"/>
  <c r="E7" i="11" s="1"/>
  <c r="D6" i="11"/>
  <c r="D7" i="11" s="1"/>
  <c r="C6" i="11"/>
  <c r="C7" i="11" s="1"/>
  <c r="A6" i="11"/>
  <c r="A7" i="11" s="1"/>
  <c r="A8" i="11" s="1"/>
  <c r="A9" i="11" s="1"/>
  <c r="A10" i="11" s="1"/>
  <c r="A10" i="30" l="1"/>
  <c r="A11" i="29"/>
  <c r="A11" i="28"/>
  <c r="A12" i="28" s="1"/>
  <c r="A10" i="27"/>
  <c r="A11" i="27" s="1"/>
  <c r="A10" i="26"/>
  <c r="A11" i="26" s="1"/>
  <c r="A16" i="27" l="1"/>
  <c r="A17" i="27" s="1"/>
  <c r="A18" i="27" s="1"/>
  <c r="A12" i="27"/>
  <c r="A16" i="29"/>
  <c r="A17" i="29" s="1"/>
  <c r="A12" i="29"/>
  <c r="A18" i="30"/>
  <c r="A19" i="30" s="1"/>
  <c r="A11" i="30"/>
  <c r="A12" i="30" s="1"/>
  <c r="A13" i="30" s="1"/>
  <c r="A14" i="30" s="1"/>
  <c r="A12" i="26"/>
  <c r="A13" i="26" s="1"/>
  <c r="A16" i="28"/>
  <c r="A17" i="28" s="1"/>
  <c r="A10" i="24"/>
  <c r="A11" i="24" s="1"/>
  <c r="A12" i="24" s="1"/>
  <c r="A18" i="26" l="1"/>
  <c r="A19" i="26" s="1"/>
  <c r="A20" i="26" s="1"/>
  <c r="A21" i="26" s="1"/>
  <c r="A14" i="26"/>
  <c r="A10" i="23"/>
  <c r="A11" i="23" s="1"/>
  <c r="A12" i="23" s="1"/>
  <c r="A10" i="22"/>
  <c r="B7" i="21"/>
  <c r="A7" i="19"/>
  <c r="A8" i="19" s="1"/>
  <c r="A9" i="19" s="1"/>
  <c r="A11" i="19" s="1"/>
  <c r="A12" i="19" s="1"/>
  <c r="C4" i="19"/>
  <c r="B4" i="19"/>
  <c r="C4" i="18"/>
  <c r="B4" i="18"/>
  <c r="C4" i="17"/>
  <c r="B4" i="17"/>
  <c r="A13" i="19" l="1"/>
  <c r="A14" i="19" s="1"/>
  <c r="A15" i="19" s="1"/>
  <c r="A11" i="22"/>
  <c r="A12" i="22" s="1"/>
  <c r="A13" i="22" s="1"/>
  <c r="C11" i="16"/>
  <c r="C6" i="15"/>
  <c r="B6" i="15"/>
  <c r="C7" i="14"/>
  <c r="C19" i="13"/>
  <c r="B19" i="13"/>
  <c r="A21" i="13"/>
  <c r="A22" i="13" s="1"/>
  <c r="A23" i="13" s="1"/>
  <c r="A24" i="13" s="1"/>
  <c r="A25" i="13" s="1"/>
  <c r="A26" i="13" s="1"/>
  <c r="A27" i="13" s="1"/>
  <c r="A28" i="13" s="1"/>
  <c r="C4" i="13"/>
  <c r="B4" i="13"/>
  <c r="F7" i="12" l="1"/>
  <c r="C4" i="12"/>
  <c r="B4" i="12"/>
  <c r="C4" i="11"/>
  <c r="B4" i="11"/>
  <c r="C4" i="10"/>
  <c r="B4" i="10"/>
  <c r="C4" i="9"/>
  <c r="B4" i="9"/>
  <c r="D5" i="7"/>
  <c r="C5" i="7"/>
  <c r="C4" i="6"/>
  <c r="B4" i="6"/>
  <c r="C4" i="5" l="1"/>
  <c r="D4" i="5"/>
  <c r="C4" i="4" l="1"/>
  <c r="B4" i="4"/>
  <c r="A6" i="3"/>
  <c r="A7" i="3" s="1"/>
  <c r="A8" i="3" s="1"/>
  <c r="A9" i="3" s="1"/>
  <c r="A10" i="3" s="1"/>
  <c r="A11" i="3" s="1"/>
  <c r="C5" i="3"/>
  <c r="C1" i="30" l="1"/>
  <c r="C1" i="29"/>
  <c r="C1" i="28"/>
  <c r="C1" i="27"/>
  <c r="C1" i="26"/>
  <c r="C1" i="25"/>
  <c r="C1" i="24"/>
  <c r="C1" i="23"/>
  <c r="C1" i="22"/>
  <c r="C1" i="20"/>
  <c r="C1" i="21"/>
  <c r="C1" i="19"/>
  <c r="C1" i="18"/>
  <c r="C1" i="17"/>
  <c r="C1" i="14"/>
  <c r="C1" i="15"/>
  <c r="C1" i="16"/>
  <c r="C1" i="13"/>
  <c r="C1" i="6"/>
  <c r="C1" i="12"/>
  <c r="D1" i="7"/>
  <c r="C1" i="4"/>
  <c r="C1" i="3"/>
  <c r="F14" i="2"/>
  <c r="F15" i="2" s="1"/>
  <c r="E14" i="2"/>
  <c r="E15" i="2" s="1"/>
  <c r="D14" i="2"/>
  <c r="D15" i="2" s="1"/>
  <c r="F9" i="2"/>
  <c r="F10" i="2" s="1"/>
  <c r="E9" i="2"/>
  <c r="E10" i="2" s="1"/>
  <c r="D9" i="2"/>
  <c r="D10" i="2" s="1"/>
  <c r="C9" i="2"/>
  <c r="C10" i="2" s="1"/>
  <c r="A6" i="2"/>
  <c r="A7" i="2" s="1"/>
  <c r="A8" i="2" s="1"/>
  <c r="A9" i="2" s="1"/>
  <c r="A10" i="2" s="1"/>
  <c r="A11" i="2" s="1"/>
  <c r="A12" i="2" s="1"/>
  <c r="A13" i="2" s="1"/>
  <c r="A14" i="2" s="1"/>
  <c r="A15" i="2" s="1"/>
  <c r="A16" i="2" s="1"/>
  <c r="D4" i="2"/>
  <c r="E4" i="8" l="1"/>
  <c r="D7" i="25"/>
  <c r="D18" i="16"/>
  <c r="D11" i="16"/>
  <c r="D7" i="21"/>
  <c r="D14" i="27"/>
  <c r="D7" i="24"/>
  <c r="D14" i="28"/>
  <c r="D8" i="28"/>
  <c r="D16" i="30"/>
  <c r="D14" i="29"/>
  <c r="D16" i="26"/>
  <c r="D7" i="22"/>
  <c r="D7" i="30"/>
  <c r="D7" i="23"/>
  <c r="D8" i="29"/>
  <c r="D7" i="26"/>
  <c r="D7" i="27"/>
  <c r="E4" i="2"/>
  <c r="D4" i="17"/>
  <c r="D4" i="18"/>
  <c r="D4" i="19"/>
  <c r="D19" i="13"/>
  <c r="D7" i="14"/>
  <c r="D4" i="13"/>
  <c r="D6" i="15"/>
  <c r="D4" i="11"/>
  <c r="D4" i="9"/>
  <c r="D4" i="6"/>
  <c r="D4" i="12"/>
  <c r="D4" i="10"/>
  <c r="G5" i="7"/>
  <c r="G4" i="5"/>
  <c r="D4" i="4"/>
  <c r="D5" i="3"/>
  <c r="A6" i="4"/>
  <c r="F4" i="8" l="1"/>
  <c r="E7" i="25"/>
  <c r="E18" i="16"/>
  <c r="E11" i="16"/>
  <c r="E7" i="21"/>
  <c r="E14" i="27"/>
  <c r="E14" i="28"/>
  <c r="E8" i="28"/>
  <c r="E7" i="24"/>
  <c r="E16" i="30"/>
  <c r="E14" i="29"/>
  <c r="E16" i="26"/>
  <c r="E7" i="22"/>
  <c r="E7" i="30"/>
  <c r="E7" i="27"/>
  <c r="E7" i="23"/>
  <c r="E8" i="29"/>
  <c r="E7" i="26"/>
  <c r="F4" i="2"/>
  <c r="E4" i="17"/>
  <c r="E4" i="18"/>
  <c r="E4" i="19"/>
  <c r="E7" i="14"/>
  <c r="E4" i="13"/>
  <c r="E6" i="15"/>
  <c r="E19" i="13"/>
  <c r="E4" i="11"/>
  <c r="E4" i="9"/>
  <c r="E4" i="6"/>
  <c r="E4" i="12"/>
  <c r="E4" i="10"/>
  <c r="J5" i="7"/>
  <c r="J4" i="5"/>
  <c r="E4" i="4"/>
  <c r="E5" i="3"/>
  <c r="G4" i="8" l="1"/>
  <c r="F7" i="25"/>
  <c r="F18" i="16"/>
  <c r="F11" i="16"/>
  <c r="F7" i="21"/>
  <c r="F14" i="27"/>
  <c r="F14" i="28"/>
  <c r="F8" i="28"/>
  <c r="F7" i="24"/>
  <c r="F14" i="29"/>
  <c r="F16" i="26"/>
  <c r="F16" i="30"/>
  <c r="F7" i="23"/>
  <c r="F8" i="29"/>
  <c r="F7" i="26"/>
  <c r="F7" i="22"/>
  <c r="F7" i="30"/>
  <c r="F7" i="27"/>
  <c r="F4" i="18"/>
  <c r="F4" i="19"/>
  <c r="F4" i="17"/>
  <c r="F4" i="13"/>
  <c r="F6" i="15"/>
  <c r="F19" i="13"/>
  <c r="F7" i="14"/>
  <c r="F4" i="12"/>
  <c r="F4" i="10"/>
  <c r="M5" i="7"/>
  <c r="F4" i="11"/>
  <c r="F4" i="9"/>
  <c r="F4" i="6"/>
  <c r="M4" i="5"/>
  <c r="F4" i="4"/>
  <c r="F5" i="3"/>
  <c r="A7" i="4"/>
  <c r="A8" i="4" s="1"/>
  <c r="A9" i="4" s="1"/>
  <c r="A10" i="4" s="1"/>
  <c r="A11" i="4" s="1"/>
  <c r="A12" i="4" s="1"/>
  <c r="A13" i="4" s="1"/>
  <c r="A14" i="4" s="1"/>
  <c r="A15" i="4" s="1"/>
  <c r="A16" i="4" s="1"/>
  <c r="A17" i="4" s="1"/>
  <c r="A19" i="4" s="1"/>
  <c r="A20" i="4" l="1"/>
  <c r="A21" i="4" s="1"/>
  <c r="A22" i="4" s="1"/>
  <c r="A23" i="4" s="1"/>
  <c r="A24" i="4" s="1"/>
  <c r="A25" i="4" s="1"/>
  <c r="A26" i="4" s="1"/>
  <c r="A27" i="4" s="1"/>
  <c r="A28" i="4" s="1"/>
  <c r="A29" i="4" s="1"/>
  <c r="A8" i="7" l="1"/>
  <c r="A9" i="7" s="1"/>
  <c r="A10" i="7" s="1"/>
  <c r="A11" i="7" s="1"/>
  <c r="A12" i="7" s="1"/>
  <c r="A13" i="7" s="1"/>
  <c r="A14" i="7" s="1"/>
  <c r="A15" i="7" s="1"/>
  <c r="A16" i="7" s="1"/>
  <c r="A7" i="5" l="1"/>
  <c r="A8" i="5" s="1"/>
  <c r="A9" i="5" s="1"/>
  <c r="A10" i="5" s="1"/>
  <c r="A11" i="5" s="1"/>
  <c r="A12" i="5" s="1"/>
  <c r="A13" i="5" s="1"/>
  <c r="A14" i="5" s="1"/>
  <c r="A15" i="5" s="1"/>
  <c r="D8" i="9" l="1"/>
  <c r="E8" i="9"/>
  <c r="F8" i="9"/>
</calcChain>
</file>

<file path=xl/sharedStrings.xml><?xml version="1.0" encoding="utf-8"?>
<sst xmlns="http://schemas.openxmlformats.org/spreadsheetml/2006/main" count="550" uniqueCount="346">
  <si>
    <t>Net Energy  (MWh)</t>
  </si>
  <si>
    <t>text</t>
  </si>
  <si>
    <t>EFORd</t>
  </si>
  <si>
    <t>Coal</t>
  </si>
  <si>
    <t>Natural Gas</t>
  </si>
  <si>
    <t>Solar</t>
  </si>
  <si>
    <t>Hydro</t>
  </si>
  <si>
    <t>Wind</t>
  </si>
  <si>
    <t>Biomass</t>
  </si>
  <si>
    <t>All sizes</t>
  </si>
  <si>
    <t>Performance</t>
  </si>
  <si>
    <t>Other Fuel</t>
  </si>
  <si>
    <t>Petroleum Products</t>
  </si>
  <si>
    <t>Combined Cycle</t>
  </si>
  <si>
    <t>Balancing Authority Area Respondent Name:</t>
  </si>
  <si>
    <t>Reporting Period</t>
  </si>
  <si>
    <t xml:space="preserve">Group 1: Administrative and Descriptive Metrics </t>
  </si>
  <si>
    <t xml:space="preserve">Group 2: Energy Market Metrics </t>
  </si>
  <si>
    <t xml:space="preserve">Group 3: Capacity Market Metrics </t>
  </si>
  <si>
    <t>Structure of the Information Collection Request</t>
  </si>
  <si>
    <t xml:space="preserve">   All reporting entities should answer these metrics</t>
  </si>
  <si>
    <t xml:space="preserve">    All RTOs/ISOs should answer these metrics</t>
  </si>
  <si>
    <t xml:space="preserve">   The four RTOs/ISOs with forward capacity markets should answer these metrics</t>
  </si>
  <si>
    <t>Balancing Authority Area Name:</t>
  </si>
  <si>
    <t xml:space="preserve">Average Heat Rate of Oil-fired Steam Generation (Btu/kWh).  </t>
  </si>
  <si>
    <t xml:space="preserve">Average Heat Rate of Natural Gas-fired Steam Generation (Btu/kWh).  </t>
  </si>
  <si>
    <t xml:space="preserve">Average Heat Rate of Coal-fired Generation (Btu/kWh).  </t>
  </si>
  <si>
    <t>Average Heat Rate of Combustion Turbine Generation (Btu/kWh).</t>
  </si>
  <si>
    <t>Average Heat Rate of Combined Cycle Generation (Btu/kWh).</t>
  </si>
  <si>
    <t>Geothermal</t>
  </si>
  <si>
    <t xml:space="preserve">Compute this metric four different ways using these two values, the load-weighted average of real time prices and the load-weighted average of day-ahead prices. </t>
  </si>
  <si>
    <t>Group 3: Metric #22 New Capacity (Entry)</t>
  </si>
  <si>
    <t>New Capacity Added</t>
  </si>
  <si>
    <t xml:space="preserve">Group 3: Metric #23 Capacity Retirement (Exit) </t>
  </si>
  <si>
    <t xml:space="preserve">Capacity Retirement (Exit) </t>
  </si>
  <si>
    <t xml:space="preserve">Group 3: Metric #24 Forecasted Demand </t>
  </si>
  <si>
    <t>Capacity Market Procurement &amp; Prices (Zonal)</t>
  </si>
  <si>
    <t>Nuclear  (All Fuel Types)</t>
  </si>
  <si>
    <t xml:space="preserve">Please complete the following text fields before entering any data in subsequent worksheets. </t>
  </si>
  <si>
    <t>Contact Information</t>
  </si>
  <si>
    <t>Name of the Contact Person</t>
  </si>
  <si>
    <t>Phone Number of the Contact Person</t>
  </si>
  <si>
    <t>Email address of the Contact Person</t>
  </si>
  <si>
    <t>Group 3: Metric #21 Resource Deliverability</t>
  </si>
  <si>
    <t xml:space="preserve"> </t>
  </si>
  <si>
    <t xml:space="preserve">Forecasted Demand </t>
  </si>
  <si>
    <t>Capacity Obligations (Zonal)</t>
  </si>
  <si>
    <t>Capacity Obligations (RTO-wide)</t>
  </si>
  <si>
    <t>Water (Hydro)</t>
  </si>
  <si>
    <t>"Summer Capacity" means the Net Summer Capacity rating as defined by the Energy Information Administration (EIA)</t>
  </si>
  <si>
    <t>Group 1: Metric #1 Reserve Margins</t>
  </si>
  <si>
    <t>Group 1: Metric #2 Average Heat Rates</t>
  </si>
  <si>
    <t>Group 1: Metric #3  Fuel Diversity</t>
  </si>
  <si>
    <t>Group 1: Metric #4 Capacity Factor by Technology Type</t>
  </si>
  <si>
    <t>Group 2: Metric #11 Unit Hours Mitigated</t>
  </si>
  <si>
    <t xml:space="preserve">Group 2: Metric #13 Price Cost Markup </t>
  </si>
  <si>
    <t>Group 2: Metric #15  Energy Market Price Convergence</t>
  </si>
  <si>
    <t>Group 2: Metric #16 Congestion Management</t>
  </si>
  <si>
    <t>Net Revenue for New Entrant (Combined Cycle)</t>
  </si>
  <si>
    <t>Net Revenue for New Entrant (Combustion Turbine)</t>
  </si>
  <si>
    <t>Capacity Market Procurement &amp; Prices (RTO-wide)</t>
  </si>
  <si>
    <t xml:space="preserve"> The views expressed in this Information Collection Request do not represent the views of the Commission, the Chairman, or any Commissioner. </t>
  </si>
  <si>
    <t>There are three groups of Metrics in this Information Collection Request</t>
  </si>
  <si>
    <r>
      <rPr>
        <b/>
        <sz val="11"/>
        <color theme="1"/>
        <rFont val="Calibri"/>
        <family val="2"/>
        <scheme val="minor"/>
      </rPr>
      <t xml:space="preserve">Date of the Actual Peak Demand. </t>
    </r>
    <r>
      <rPr>
        <sz val="11"/>
        <color theme="1"/>
        <rFont val="Calibri"/>
        <family val="2"/>
        <scheme val="minor"/>
      </rPr>
      <t xml:space="preserve"> Enter the date in </t>
    </r>
    <r>
      <rPr>
        <sz val="11"/>
        <rFont val="Calibri"/>
        <family val="2"/>
        <scheme val="minor"/>
      </rPr>
      <t>DD/MM/YYYY</t>
    </r>
    <r>
      <rPr>
        <sz val="11"/>
        <color theme="1"/>
        <rFont val="Calibri"/>
        <family val="2"/>
        <scheme val="minor"/>
      </rPr>
      <t xml:space="preserve"> format.  </t>
    </r>
  </si>
  <si>
    <r>
      <rPr>
        <b/>
        <sz val="11"/>
        <color theme="1"/>
        <rFont val="Calibri"/>
        <family val="2"/>
        <scheme val="minor"/>
      </rPr>
      <t>Explanatory Text.</t>
    </r>
    <r>
      <rPr>
        <sz val="11"/>
        <color theme="1"/>
        <rFont val="Calibri"/>
        <family val="2"/>
        <scheme val="minor"/>
      </rPr>
      <t xml:space="preserve">  Explanations, for example, if you haven't used the primary fuel for dual-fuel units, please explain.  </t>
    </r>
  </si>
  <si>
    <t>Battery</t>
  </si>
  <si>
    <t>Coal (All types)</t>
  </si>
  <si>
    <t>Gas / Oil Turbine</t>
  </si>
  <si>
    <r>
      <rPr>
        <b/>
        <sz val="11"/>
        <color theme="1"/>
        <rFont val="Calibri"/>
        <family val="2"/>
        <scheme val="minor"/>
      </rPr>
      <t>Explanatory Text.</t>
    </r>
    <r>
      <rPr>
        <sz val="11"/>
        <color theme="1"/>
        <rFont val="Calibri"/>
        <family val="2"/>
        <scheme val="minor"/>
      </rPr>
      <t xml:space="preserve">  Describe any significant changes to administrative charges that influence the Administrative Costs reported above, such as prior-year collection true-ups, expansion of RTO/ISO footprint, etc.</t>
    </r>
  </si>
  <si>
    <r>
      <rPr>
        <b/>
        <sz val="11"/>
        <color theme="1"/>
        <rFont val="Calibri"/>
        <family val="2"/>
        <scheme val="minor"/>
      </rPr>
      <t>Explanatory Text.</t>
    </r>
    <r>
      <rPr>
        <sz val="11"/>
        <color theme="1"/>
        <rFont val="Calibri"/>
        <family val="2"/>
        <scheme val="minor"/>
      </rPr>
      <t xml:space="preserve">  Please provide a description on how the cost and revenue estimate were derived for a hypothetical new entrant, including the assumed location (i.e., high cost zone, etc.)</t>
    </r>
  </si>
  <si>
    <t>Oil (Steam)</t>
  </si>
  <si>
    <t>Natural Gas  (Steam)</t>
  </si>
  <si>
    <t xml:space="preserve">Pumped / Hydro Storage </t>
  </si>
  <si>
    <r>
      <rPr>
        <b/>
        <sz val="11"/>
        <color theme="1"/>
        <rFont val="Calibri"/>
        <family val="2"/>
        <scheme val="minor"/>
      </rPr>
      <t xml:space="preserve">Average Duration of Shortages. </t>
    </r>
    <r>
      <rPr>
        <sz val="11"/>
        <color theme="1"/>
        <rFont val="Calibri"/>
        <family val="2"/>
        <scheme val="minor"/>
      </rPr>
      <t xml:space="preserve"> The worksheet will calculate the ratio of the Total Duration of Shortage Events divided by the Number of Shortage Events.   </t>
    </r>
    <r>
      <rPr>
        <b/>
        <i/>
        <sz val="11"/>
        <color rgb="FF00B050"/>
        <rFont val="Calibri"/>
        <family val="2"/>
        <scheme val="minor"/>
      </rPr>
      <t>(Automatically calculated)</t>
    </r>
  </si>
  <si>
    <t xml:space="preserve">Other Fuel </t>
  </si>
  <si>
    <t>Net Cost of New Entry</t>
  </si>
  <si>
    <r>
      <rPr>
        <b/>
        <sz val="11"/>
        <color theme="1"/>
        <rFont val="Calibri"/>
        <family val="2"/>
        <scheme val="minor"/>
      </rPr>
      <t>Forecasted Peak Demand (MW).</t>
    </r>
    <r>
      <rPr>
        <sz val="11"/>
        <color theme="1"/>
        <rFont val="Calibri"/>
        <family val="2"/>
        <scheme val="minor"/>
      </rPr>
      <t xml:space="preserve">  Enter the value of the forecasted net coincident peak load (actual peak, not normalized) integrated over the peak hour; net of behind-the-meter photovoltaic and energy efficiency for the entire Balancing Authority Area for the given reporting period.  For some RTOs/ISOs, this number may have been determined prior to an initial capacity auction.  </t>
    </r>
  </si>
  <si>
    <r>
      <rPr>
        <b/>
        <sz val="11"/>
        <color theme="1"/>
        <rFont val="Calibri"/>
        <family val="2"/>
        <scheme val="minor"/>
      </rPr>
      <t>Publication Date of the Forecasted Peak Demand.</t>
    </r>
    <r>
      <rPr>
        <sz val="11"/>
        <color theme="1"/>
        <rFont val="Calibri"/>
        <family val="2"/>
        <scheme val="minor"/>
      </rPr>
      <t xml:space="preserve">  Enter the date in MM/YYYY format of the last binding capacity auction or the date of the forecast from the most recent planning process at which time the peak demand was forecasted. </t>
    </r>
  </si>
  <si>
    <r>
      <t xml:space="preserve">Total Duration of Shortage Events.  </t>
    </r>
    <r>
      <rPr>
        <sz val="11"/>
        <rFont val="Calibri"/>
        <family val="2"/>
        <scheme val="minor"/>
      </rPr>
      <t>Total minutes/hours where shortage occurred during the reporting period.</t>
    </r>
    <r>
      <rPr>
        <sz val="11"/>
        <color rgb="FFFF0000"/>
        <rFont val="Calibri"/>
        <family val="2"/>
        <scheme val="minor"/>
      </rPr>
      <t xml:space="preserve">  </t>
    </r>
    <r>
      <rPr>
        <sz val="11"/>
        <color theme="1"/>
        <rFont val="Calibri"/>
        <family val="2"/>
        <scheme val="minor"/>
      </rPr>
      <t>Report an integer.</t>
    </r>
  </si>
  <si>
    <t>Text</t>
  </si>
  <si>
    <t>Capacity Zone Name</t>
  </si>
  <si>
    <r>
      <rPr>
        <b/>
        <sz val="11"/>
        <color theme="1"/>
        <rFont val="Calibri"/>
        <family val="2"/>
        <scheme val="minor"/>
      </rPr>
      <t>Adjustment methodology</t>
    </r>
    <r>
      <rPr>
        <sz val="11"/>
        <color theme="1"/>
        <rFont val="Calibri"/>
        <family val="2"/>
        <scheme val="minor"/>
      </rPr>
      <t>.  Describe your adjustment methodology by technology.</t>
    </r>
  </si>
  <si>
    <r>
      <rPr>
        <b/>
        <sz val="11"/>
        <color theme="1"/>
        <rFont val="Calibri"/>
        <family val="2"/>
        <scheme val="minor"/>
      </rPr>
      <t>Total Anticipated Installed Capacity (MW)</t>
    </r>
    <r>
      <rPr>
        <sz val="11"/>
        <color theme="1"/>
        <rFont val="Calibri"/>
        <family val="2"/>
        <scheme val="minor"/>
      </rPr>
      <t xml:space="preserve">.  Enter the amount of capacity expected to be available for the entire Balancing Authority Area at the time the Forecasted Peak Demand was calculated for the reporting period. This is the cleared capacity in the binding auction for ISOs/RTOs with a capacity market. For IOUs and RTOs/ISOs without capacity markets use the generation estimate used for the planning process (e.g., Resource Adequacy, etc.) </t>
    </r>
  </si>
  <si>
    <r>
      <rPr>
        <b/>
        <sz val="11"/>
        <color theme="1"/>
        <rFont val="Calibri"/>
        <family val="2"/>
        <scheme val="minor"/>
      </rPr>
      <t>Publication Date of the Estimate of the Total Anticipated Installed Capacity.</t>
    </r>
    <r>
      <rPr>
        <sz val="11"/>
        <color theme="1"/>
        <rFont val="Calibri"/>
        <family val="2"/>
        <scheme val="minor"/>
      </rPr>
      <t xml:space="preserve">  Enter the date in MM/YYYY format.  (This may be the same date as the Date of Forecasted Peak Demand)</t>
    </r>
  </si>
  <si>
    <r>
      <rPr>
        <b/>
        <sz val="11"/>
        <color theme="1"/>
        <rFont val="Calibri"/>
        <family val="2"/>
        <scheme val="minor"/>
      </rPr>
      <t>Anticipated Reserve (MW).</t>
    </r>
    <r>
      <rPr>
        <sz val="11"/>
        <color theme="1"/>
        <rFont val="Calibri"/>
        <family val="2"/>
        <scheme val="minor"/>
      </rPr>
      <t xml:space="preserve"> The value for Anticipated Reserves for the entire Balancing Authority Area for the given reporting period is calculated as [Total Anticipated Installed Capacity –  Forecasted Peak Demand].  </t>
    </r>
    <r>
      <rPr>
        <b/>
        <i/>
        <sz val="11"/>
        <color rgb="FF00B050"/>
        <rFont val="Calibri"/>
        <family val="2"/>
        <scheme val="minor"/>
      </rPr>
      <t>(Automatically calculated)</t>
    </r>
  </si>
  <si>
    <t>00/0000</t>
  </si>
  <si>
    <r>
      <rPr>
        <b/>
        <sz val="11"/>
        <color theme="1"/>
        <rFont val="Calibri"/>
        <family val="2"/>
        <scheme val="minor"/>
      </rPr>
      <t>Total Available Installed Capacity (MW)</t>
    </r>
    <r>
      <rPr>
        <sz val="11"/>
        <color theme="1"/>
        <rFont val="Calibri"/>
        <family val="2"/>
        <scheme val="minor"/>
      </rPr>
      <t xml:space="preserve">.    </t>
    </r>
    <r>
      <rPr>
        <b/>
        <i/>
        <sz val="11"/>
        <color rgb="FF00B050"/>
        <rFont val="Calibri"/>
        <family val="2"/>
        <scheme val="minor"/>
      </rPr>
      <t>(Automatically copied from Metric 1)</t>
    </r>
  </si>
  <si>
    <r>
      <rPr>
        <b/>
        <sz val="11"/>
        <color theme="1"/>
        <rFont val="Calibri"/>
        <family val="2"/>
        <scheme val="minor"/>
      </rPr>
      <t>Explanatory Text.</t>
    </r>
    <r>
      <rPr>
        <sz val="11"/>
        <color theme="1"/>
        <rFont val="Calibri"/>
        <family val="2"/>
        <scheme val="minor"/>
      </rPr>
      <t xml:space="preserve">  Add any explanatory text if necessary</t>
    </r>
  </si>
  <si>
    <r>
      <rPr>
        <b/>
        <sz val="11"/>
        <color theme="1"/>
        <rFont val="Calibri"/>
        <family val="2"/>
        <scheme val="minor"/>
      </rPr>
      <t>Explanatory Text.</t>
    </r>
    <r>
      <rPr>
        <sz val="11"/>
        <color theme="1"/>
        <rFont val="Calibri"/>
        <family val="2"/>
        <scheme val="minor"/>
      </rPr>
      <t xml:space="preserve">  Add any explanatory text if necessary</t>
    </r>
  </si>
  <si>
    <r>
      <rPr>
        <b/>
        <sz val="11"/>
        <color theme="1"/>
        <rFont val="Calibri"/>
        <family val="2"/>
        <scheme val="minor"/>
      </rPr>
      <t>Explanatory Text.</t>
    </r>
    <r>
      <rPr>
        <sz val="11"/>
        <color theme="1"/>
        <rFont val="Calibri"/>
        <family val="2"/>
        <scheme val="minor"/>
      </rPr>
      <t xml:space="preserve">  Add any explanatory text if necessary.</t>
    </r>
  </si>
  <si>
    <t xml:space="preserve">Group 2: Metric #10 Demand Response Capability  </t>
  </si>
  <si>
    <r>
      <rPr>
        <b/>
        <sz val="11"/>
        <rFont val="Calibri"/>
        <family val="2"/>
        <scheme val="minor"/>
      </rPr>
      <t>Explanatory Text.</t>
    </r>
    <r>
      <rPr>
        <sz val="11"/>
        <rFont val="Calibri"/>
        <family val="2"/>
        <scheme val="minor"/>
      </rPr>
      <t xml:space="preserve">  Provide any additional information if necessary.   </t>
    </r>
  </si>
  <si>
    <r>
      <rPr>
        <b/>
        <sz val="11"/>
        <color theme="1"/>
        <rFont val="Calibri"/>
        <family val="2"/>
        <scheme val="minor"/>
      </rPr>
      <t xml:space="preserve">Explanatory Text. </t>
    </r>
    <r>
      <rPr>
        <sz val="11"/>
        <color theme="1"/>
        <rFont val="Calibri"/>
        <family val="2"/>
        <scheme val="minor"/>
      </rPr>
      <t xml:space="preserve">  Please report any unusual events that provide context to this metric.  For instance, the expansion of the RTO/ISO footprint may explain changes in the capacity costs.</t>
    </r>
  </si>
  <si>
    <r>
      <rPr>
        <b/>
        <sz val="11"/>
        <color theme="1"/>
        <rFont val="Calibri"/>
        <family val="2"/>
        <scheme val="minor"/>
      </rPr>
      <t xml:space="preserve">Net Energy for Load (MWh).  </t>
    </r>
    <r>
      <rPr>
        <sz val="11"/>
        <color theme="1"/>
        <rFont val="Calibri"/>
        <family val="2"/>
        <scheme val="minor"/>
      </rPr>
      <t xml:space="preserve"> </t>
    </r>
    <r>
      <rPr>
        <b/>
        <i/>
        <sz val="11"/>
        <color rgb="FF00B050"/>
        <rFont val="Calibri"/>
        <family val="2"/>
        <scheme val="minor"/>
      </rPr>
      <t>(Automatically copied from Metric 12)</t>
    </r>
  </si>
  <si>
    <t>00-0000</t>
  </si>
  <si>
    <t xml:space="preserve"> Equation 1:   </t>
  </si>
  <si>
    <t xml:space="preserve"> Equation 2:  </t>
  </si>
  <si>
    <t xml:space="preserve"> Equation 3: </t>
  </si>
  <si>
    <t xml:space="preserve"> Equation 4:  </t>
  </si>
  <si>
    <t>Group 2: Metric #14 Fuel-Adjusted Wholesale Energy Price</t>
  </si>
  <si>
    <r>
      <rPr>
        <b/>
        <sz val="12"/>
        <rFont val="Calibri"/>
        <family val="2"/>
        <scheme val="minor"/>
      </rPr>
      <t>Explanatory Text.</t>
    </r>
    <r>
      <rPr>
        <sz val="12"/>
        <rFont val="Calibri"/>
        <family val="2"/>
        <scheme val="minor"/>
      </rPr>
      <t xml:space="preserve">  Explain any variations from this formula, e.g., unable to estimate the fraction of hours that a fuel was marginal.  </t>
    </r>
  </si>
  <si>
    <t>Zonal Convergence (optional)</t>
  </si>
  <si>
    <t>Zone Name</t>
  </si>
  <si>
    <t>Calculate two supply curves for each five-minute interval of the real-time market in the reporting period. The first curve (price curve) is based on the offer used in the price formation for that interval.  The second curve (cost curve) is based on the default bid of the unit for that interval.  For each curve, starting at the lowest cost offers, aggregate the MWs of the curves until the aggregated MW value equals the real-time demand for that interval.  The intersection of the demand curve with the supply curves provides two prices.</t>
  </si>
  <si>
    <r>
      <rPr>
        <b/>
        <sz val="11"/>
        <rFont val="Calibri"/>
        <family val="2"/>
        <scheme val="minor"/>
      </rPr>
      <t>Explanatory Text.</t>
    </r>
    <r>
      <rPr>
        <sz val="11"/>
        <rFont val="Calibri"/>
        <family val="2"/>
        <scheme val="minor"/>
      </rPr>
      <t xml:space="preserve">  Explain any variations from this formula, e.g., the RTO/ISO used the difference of P</t>
    </r>
    <r>
      <rPr>
        <vertAlign val="subscript"/>
        <sz val="11"/>
        <rFont val="Calibri"/>
        <family val="2"/>
        <scheme val="minor"/>
      </rPr>
      <t>i</t>
    </r>
    <r>
      <rPr>
        <sz val="11"/>
        <rFont val="Calibri"/>
        <family val="2"/>
        <scheme val="minor"/>
      </rPr>
      <t xml:space="preserve"> and C</t>
    </r>
    <r>
      <rPr>
        <vertAlign val="subscript"/>
        <sz val="11"/>
        <rFont val="Calibri"/>
        <family val="2"/>
        <scheme val="minor"/>
      </rPr>
      <t>i</t>
    </r>
    <r>
      <rPr>
        <sz val="11"/>
        <rFont val="Calibri"/>
        <family val="2"/>
        <scheme val="minor"/>
      </rPr>
      <t xml:space="preserve"> for the marginal resource for each five minute interval.   </t>
    </r>
  </si>
  <si>
    <t xml:space="preserve">Note: This calculation does not account for physical restrictions on units, transmission constrains or ramping restrictions.  </t>
  </si>
  <si>
    <t>Group 2: Metric #19 Order No. 825 Shortage Intervals and Reserve Price Impacts</t>
  </si>
  <si>
    <r>
      <t xml:space="preserve">Number of Shortage Events.   </t>
    </r>
    <r>
      <rPr>
        <sz val="11"/>
        <rFont val="Calibri"/>
        <family val="2"/>
        <scheme val="minor"/>
      </rPr>
      <t>Total number of distinct shortage events in reporting period.</t>
    </r>
    <r>
      <rPr>
        <sz val="11"/>
        <color rgb="FFFF0000"/>
        <rFont val="Calibri"/>
        <family val="2"/>
        <scheme val="minor"/>
      </rPr>
      <t xml:space="preserve"> </t>
    </r>
    <r>
      <rPr>
        <b/>
        <sz val="11"/>
        <color theme="1"/>
        <rFont val="Calibri"/>
        <family val="2"/>
        <scheme val="minor"/>
      </rPr>
      <t xml:space="preserve"> </t>
    </r>
    <r>
      <rPr>
        <sz val="11"/>
        <color theme="1"/>
        <rFont val="Calibri"/>
        <family val="2"/>
        <scheme val="minor"/>
      </rPr>
      <t>An event is a contiguous set of shortage intervals</t>
    </r>
    <r>
      <rPr>
        <b/>
        <sz val="11"/>
        <color theme="1"/>
        <rFont val="Calibri"/>
        <family val="2"/>
        <scheme val="minor"/>
      </rPr>
      <t xml:space="preserve"> </t>
    </r>
    <r>
      <rPr>
        <sz val="11"/>
        <color theme="1"/>
        <rFont val="Calibri"/>
        <family val="2"/>
        <scheme val="minor"/>
      </rPr>
      <t>defined by</t>
    </r>
    <r>
      <rPr>
        <sz val="11"/>
        <color theme="1"/>
        <rFont val="Calibri"/>
        <family val="2"/>
        <scheme val="minor"/>
      </rPr>
      <t xml:space="preserve"> Order No. 825  that occurred in the reporting period.  Report an integer.</t>
    </r>
  </si>
  <si>
    <r>
      <rPr>
        <b/>
        <sz val="11"/>
        <color theme="1"/>
        <rFont val="Calibri"/>
        <family val="2"/>
        <scheme val="minor"/>
      </rPr>
      <t>Average Price Differential of the Shortage Events.</t>
    </r>
    <r>
      <rPr>
        <sz val="11"/>
        <color theme="1"/>
        <rFont val="Calibri"/>
        <family val="2"/>
        <scheme val="minor"/>
      </rPr>
      <t xml:space="preserve">  The average size of the price differential of the shortage events in the reporting period.  Divide Total Price Differential of the Shortage Events by the Total Duration of Shortage Events. </t>
    </r>
    <r>
      <rPr>
        <b/>
        <i/>
        <sz val="11"/>
        <color rgb="FF00B050"/>
        <rFont val="Calibri"/>
        <family val="2"/>
        <scheme val="minor"/>
      </rPr>
      <t xml:space="preserve"> (Automatically Calculated)</t>
    </r>
  </si>
  <si>
    <r>
      <rPr>
        <b/>
        <sz val="11"/>
        <color theme="1"/>
        <rFont val="Calibri"/>
        <family val="2"/>
        <scheme val="minor"/>
      </rPr>
      <t>Average Size of the Shortage Events</t>
    </r>
    <r>
      <rPr>
        <sz val="11"/>
        <color theme="1"/>
        <rFont val="Calibri"/>
        <family val="2"/>
        <scheme val="minor"/>
      </rPr>
      <t xml:space="preserve">.  The average size of all of the shortage events in the reporting period.  Divide Total Size of Shortage Events by the Total Duration of Shortage Events.  </t>
    </r>
    <r>
      <rPr>
        <b/>
        <i/>
        <sz val="11"/>
        <color rgb="FF00B050"/>
        <rFont val="Calibri"/>
        <family val="2"/>
        <scheme val="minor"/>
      </rPr>
      <t xml:space="preserve">(Automatically Calculated)   </t>
    </r>
    <r>
      <rPr>
        <sz val="11"/>
        <color theme="1"/>
        <rFont val="Calibri"/>
        <family val="2"/>
        <scheme val="minor"/>
      </rPr>
      <t xml:space="preserve">
</t>
    </r>
  </si>
  <si>
    <r>
      <rPr>
        <b/>
        <sz val="11"/>
        <color theme="1"/>
        <rFont val="Calibri"/>
        <family val="2"/>
        <scheme val="minor"/>
      </rPr>
      <t>Average Price Impact of the Shortage Events.</t>
    </r>
    <r>
      <rPr>
        <sz val="11"/>
        <color theme="1"/>
        <rFont val="Calibri"/>
        <family val="2"/>
        <scheme val="minor"/>
      </rPr>
      <t xml:space="preserve">  The average price impact of the shortage events in the reporting period.  Divide the Total Price Impact of the Shortage Events by the Total Duration of Shortage Events. </t>
    </r>
    <r>
      <rPr>
        <sz val="11"/>
        <color rgb="FF00B050"/>
        <rFont val="Calibri"/>
        <family val="2"/>
        <scheme val="minor"/>
      </rPr>
      <t xml:space="preserve"> </t>
    </r>
    <r>
      <rPr>
        <b/>
        <i/>
        <sz val="11"/>
        <color rgb="FF00B050"/>
        <rFont val="Calibri"/>
        <family val="2"/>
        <scheme val="minor"/>
      </rPr>
      <t>(Automatically Calculated)</t>
    </r>
  </si>
  <si>
    <r>
      <rPr>
        <b/>
        <sz val="11"/>
        <color theme="1"/>
        <rFont val="Calibri"/>
        <family val="2"/>
        <scheme val="minor"/>
      </rPr>
      <t>Total Price Impact of the Shortage Events.</t>
    </r>
    <r>
      <rPr>
        <sz val="11"/>
        <color theme="1"/>
        <rFont val="Calibri"/>
        <family val="2"/>
        <scheme val="minor"/>
      </rPr>
      <t xml:space="preserve">  The total price impact of the shortage events in the reporting period.  For each event where shortage pricing occurred, multiply the duration of the shortage event by the product of the average size of each shortage event and the price differential of each shortage event. </t>
    </r>
  </si>
  <si>
    <r>
      <rPr>
        <b/>
        <sz val="11"/>
        <color theme="1"/>
        <rFont val="Calibri"/>
        <family val="2"/>
        <scheme val="minor"/>
      </rPr>
      <t>Explanatory Text (if necessary).</t>
    </r>
    <r>
      <rPr>
        <sz val="11"/>
        <color theme="1"/>
        <rFont val="Calibri"/>
        <family val="2"/>
        <scheme val="minor"/>
      </rPr>
      <t xml:space="preserve">  Report any relevant information about this metric that is not captured above e.g. including the product the price change is associated with, improvements to the methodology, etc.</t>
    </r>
  </si>
  <si>
    <r>
      <t>s = a shortage event 
T</t>
    </r>
    <r>
      <rPr>
        <vertAlign val="subscript"/>
        <sz val="11"/>
        <rFont val="Calibri"/>
        <family val="2"/>
      </rPr>
      <t xml:space="preserve">s </t>
    </r>
    <r>
      <rPr>
        <sz val="11"/>
        <rFont val="Calibri"/>
        <family val="2"/>
      </rPr>
      <t xml:space="preserve">= duration of event s
i = 5-minute interval before shortage in reporting period 
k = 5-minute interval during shortage in reporting period
MW = reserves for 5-minute interval
RMCP = Reserve Market Clearing Price for highest quality product (i.e., spinning reserve) for 5-minute interval
</t>
    </r>
  </si>
  <si>
    <r>
      <rPr>
        <b/>
        <sz val="11"/>
        <color theme="1"/>
        <rFont val="Calibri"/>
        <family val="2"/>
        <scheme val="minor"/>
      </rPr>
      <t>Total Size of Shortage Events.</t>
    </r>
    <r>
      <rPr>
        <sz val="11"/>
        <color theme="1"/>
        <rFont val="Calibri"/>
        <family val="2"/>
        <scheme val="minor"/>
      </rPr>
      <t xml:space="preserve">  Total MW shortage during the reporting period.  This is a multi-step calculation.  First, for each shortage event calculate the difference between the average MW  available during the shortage and the average of the MWs required of the highest quality reserve product (i.e., spinning reserve) in the three intervals before the shortage began.  Second, for each event create the product of this difference and the event duration and sum these for the reporting period.  Report an integer.</t>
    </r>
  </si>
  <si>
    <r>
      <rPr>
        <b/>
        <sz val="11"/>
        <color theme="1"/>
        <rFont val="Calibri"/>
        <family val="2"/>
        <scheme val="minor"/>
      </rPr>
      <t>Total Price Differential of the Shortage Events.</t>
    </r>
    <r>
      <rPr>
        <sz val="11"/>
        <color theme="1"/>
        <rFont val="Calibri"/>
        <family val="2"/>
        <scheme val="minor"/>
      </rPr>
      <t xml:space="preserve">  The price differential of the shortage event (the increase between 5-minute intervals) in the reporting period.  This is a multi-step calculation.  First, for each shortage event calculate the difference between the reserve market clearing price of the highest quality reserve product (i.e., spinning reserve) in the three intervals before the shortage began and the average price of the reserve product in the shortage, and multiply this difference by the duration of the shortage. Sum for all events for the reporting period.  Report in $/MWh.</t>
    </r>
  </si>
  <si>
    <t>Enter first reporting period (enter a 4 digit year in YYYY format)</t>
  </si>
  <si>
    <t>Data Reporting Period</t>
  </si>
  <si>
    <r>
      <rPr>
        <b/>
        <sz val="11"/>
        <color theme="1"/>
        <rFont val="Calibri"/>
        <family val="2"/>
        <scheme val="minor"/>
      </rPr>
      <t xml:space="preserve">Explanatory Text.  </t>
    </r>
    <r>
      <rPr>
        <sz val="11"/>
        <color theme="1"/>
        <rFont val="Calibri"/>
        <family val="2"/>
        <scheme val="minor"/>
      </rPr>
      <t>Provide any additional information</t>
    </r>
    <r>
      <rPr>
        <b/>
        <sz val="11"/>
        <color theme="1"/>
        <rFont val="Calibri"/>
        <family val="2"/>
        <scheme val="minor"/>
      </rPr>
      <t xml:space="preserve"> </t>
    </r>
    <r>
      <rPr>
        <sz val="11"/>
        <color theme="1"/>
        <rFont val="Calibri"/>
        <family val="2"/>
        <scheme val="minor"/>
      </rPr>
      <t xml:space="preserve"> if necessary.</t>
    </r>
  </si>
  <si>
    <t>Equation 1.</t>
  </si>
  <si>
    <t>Technology / Fuel Type</t>
  </si>
  <si>
    <r>
      <rPr>
        <b/>
        <sz val="11"/>
        <color theme="1"/>
        <rFont val="Calibri"/>
        <family val="2"/>
        <scheme val="minor"/>
      </rPr>
      <t xml:space="preserve">Anticipated Reserve Margin (%).  </t>
    </r>
    <r>
      <rPr>
        <sz val="11"/>
        <color theme="1"/>
        <rFont val="Calibri"/>
        <family val="2"/>
        <scheme val="minor"/>
      </rPr>
      <t xml:space="preserve"> The Anticipated Reserve Margin is the ratio of the amount of anticipated reserves in relation to the forecasted demand, calculated as [(Total Anticipated Installed Capacity – Forecasted Peak Demand) / Forecasted Peak Demand].  </t>
    </r>
    <r>
      <rPr>
        <b/>
        <i/>
        <sz val="11"/>
        <color rgb="FF00B050"/>
        <rFont val="Calibri"/>
        <family val="2"/>
        <scheme val="minor"/>
      </rPr>
      <t>(Automatically calculated)</t>
    </r>
  </si>
  <si>
    <r>
      <rPr>
        <b/>
        <sz val="11"/>
        <color theme="1"/>
        <rFont val="Calibri"/>
        <family val="2"/>
        <scheme val="minor"/>
      </rPr>
      <t xml:space="preserve">Actual Reserve Margin (%). </t>
    </r>
    <r>
      <rPr>
        <sz val="11"/>
        <color theme="1"/>
        <rFont val="Calibri"/>
        <family val="2"/>
        <scheme val="minor"/>
      </rPr>
      <t xml:space="preserve"> The actual reserve margin is the ratio of the amount of reserves procured for a specific reporting period, calculated as [(Total Actual Installed Capacity – Actual Peak Demand) / Actual Peak Demand].  </t>
    </r>
    <r>
      <rPr>
        <b/>
        <i/>
        <sz val="11"/>
        <color rgb="FF00B050"/>
        <rFont val="Calibri"/>
        <family val="2"/>
        <scheme val="minor"/>
      </rPr>
      <t>(Automatically calculated)</t>
    </r>
  </si>
  <si>
    <t xml:space="preserve">Group 3: Metric #29 Total Capacity Bonus Payments and Penalties </t>
  </si>
  <si>
    <t>Total Capacity Bonus Payments and Penalties (Zonal)</t>
  </si>
  <si>
    <t>Total Capacity Bonus Payments and Penalties (RTO-wide)</t>
  </si>
  <si>
    <t>Capacity Facing Penalty Payments for Under-Performance (RTO-wide)</t>
  </si>
  <si>
    <t>Capacity Facing Penalty Payments for Under-Performance (Zonal)</t>
  </si>
  <si>
    <t>Capacity Eligible for Bonus Payments for Over-Performance (RTO-wide)</t>
  </si>
  <si>
    <t>Capacity Eligible for Bonus Payments for Over-Performance (Zonal)</t>
  </si>
  <si>
    <t>Group 1: Metric #5  Emergency Energy Alerts (EEA Level 1 or Higher)</t>
  </si>
  <si>
    <t>Group 1: Metric #6  Performance by Technology Type during EEA Level 1 or Higher</t>
  </si>
  <si>
    <t>Group 1: Metric #7  Resource Availability (EFORd)</t>
  </si>
  <si>
    <t>Group 2: Metric #12 Wholesale Power Costs by Charge Type</t>
  </si>
  <si>
    <t>Group 2: Metric #17 Administrative Costs</t>
  </si>
  <si>
    <t>Group 2: Metric #18 New Entrant Net Revenues</t>
  </si>
  <si>
    <t>Group 3: Metric #20 Net Cost of New Entry (Net CONE) value</t>
  </si>
  <si>
    <t>Resource  Deliverability - Maximum Importable External Capacity into a Capacity Zone</t>
  </si>
  <si>
    <t>Group 3: Metric #25 Capacity Market Procurement and Prices</t>
  </si>
  <si>
    <t xml:space="preserve">Group 3: Metric #28 Capacity Under-Performance </t>
  </si>
  <si>
    <t xml:space="preserve">Group 3: Metric #27 Capacity Over-Performance </t>
  </si>
  <si>
    <t>Group 3: Metric #26 Capacity Obligations and Performance Assessment Events</t>
  </si>
  <si>
    <t xml:space="preserve">Group 2: Metric #9  Reliability Must-Run Contract Usage </t>
  </si>
  <si>
    <t xml:space="preserve">Group 2: Metric #8 Number and Capacity of Reliability Must-Run Units </t>
  </si>
  <si>
    <r>
      <rPr>
        <b/>
        <sz val="11"/>
        <color theme="1"/>
        <rFont val="Calibri"/>
        <family val="2"/>
        <scheme val="minor"/>
      </rPr>
      <t>Explanatory Text.</t>
    </r>
    <r>
      <rPr>
        <sz val="11"/>
        <color theme="1"/>
        <rFont val="Calibri"/>
        <family val="2"/>
        <scheme val="minor"/>
      </rPr>
      <t xml:space="preserve">  Report any relevant information about this zone during the reporting period (e.g., changes in boundaries, significant changes in load).  </t>
    </r>
  </si>
  <si>
    <t>YEAR</t>
  </si>
  <si>
    <r>
      <rPr>
        <b/>
        <sz val="11"/>
        <color theme="1"/>
        <rFont val="Calibri"/>
        <family val="2"/>
        <scheme val="minor"/>
      </rPr>
      <t xml:space="preserve">Actual Reserve (MW).  </t>
    </r>
    <r>
      <rPr>
        <sz val="11"/>
        <color theme="1"/>
        <rFont val="Calibri"/>
        <family val="2"/>
        <scheme val="minor"/>
      </rPr>
      <t xml:space="preserve">The value for the actual reserves for the entire Balancing Authority Area for the given reporting period calculated as [Total Actual Installed Capacity – Actual Peak Demand].  </t>
    </r>
    <r>
      <rPr>
        <b/>
        <i/>
        <sz val="11"/>
        <color rgb="FF00B050"/>
        <rFont val="Calibri"/>
        <family val="2"/>
        <scheme val="minor"/>
      </rPr>
      <t xml:space="preserve">(Automatically calculated) </t>
    </r>
  </si>
  <si>
    <r>
      <rPr>
        <b/>
        <sz val="11"/>
        <color theme="1"/>
        <rFont val="Calibri"/>
        <family val="2"/>
        <scheme val="minor"/>
      </rPr>
      <t>Total Available Installed Capacity (MW).</t>
    </r>
    <r>
      <rPr>
        <sz val="11"/>
        <color theme="1"/>
        <rFont val="Calibri"/>
        <family val="2"/>
        <scheme val="minor"/>
      </rPr>
      <t xml:space="preserve">  Enter the amount of capacity that was available for the entire Balancing Authority Area at the time the Actual Peak Demand was realized during the reporting  period.  This is the available capacity at the time of the Actual Peak Demand.</t>
    </r>
  </si>
  <si>
    <r>
      <rPr>
        <b/>
        <sz val="11"/>
        <color rgb="FFFF0000"/>
        <rFont val="Calibri"/>
        <family val="2"/>
        <scheme val="minor"/>
      </rPr>
      <t xml:space="preserve"> </t>
    </r>
    <r>
      <rPr>
        <b/>
        <sz val="11"/>
        <color theme="1"/>
        <rFont val="Calibri"/>
        <family val="2"/>
        <scheme val="minor"/>
      </rPr>
      <t>Reporting Period</t>
    </r>
  </si>
  <si>
    <r>
      <rPr>
        <b/>
        <sz val="11"/>
        <color theme="1"/>
        <rFont val="Calibri"/>
        <family val="2"/>
        <scheme val="minor"/>
      </rPr>
      <t xml:space="preserve">Total Capacity of RMR Units (MW). </t>
    </r>
    <r>
      <rPr>
        <sz val="11"/>
        <color theme="1"/>
        <rFont val="Calibri"/>
        <family val="2"/>
        <scheme val="minor"/>
      </rPr>
      <t xml:space="preserve"> Sum of the Nameplate capacity of the generation units under RMR or equivalent contracts for each reporting period.</t>
    </r>
  </si>
  <si>
    <r>
      <t xml:space="preserve">   These metrics are identified by yellow shading in the title row of the worksheet </t>
    </r>
    <r>
      <rPr>
        <sz val="11"/>
        <color theme="1"/>
        <rFont val="Calibri"/>
        <family val="2"/>
        <scheme val="minor"/>
      </rPr>
      <t>and on the worksheet tabs</t>
    </r>
  </si>
  <si>
    <r>
      <t xml:space="preserve">    These metrics are identified by green shading in the title row of the worksheet</t>
    </r>
    <r>
      <rPr>
        <sz val="11"/>
        <color theme="1"/>
        <rFont val="Calibri"/>
        <family val="2"/>
        <scheme val="minor"/>
      </rPr>
      <t xml:space="preserve"> and on the worksheet tabs</t>
    </r>
  </si>
  <si>
    <r>
      <t xml:space="preserve">   These metrics are identified by blue shading in the title row of the worksheet </t>
    </r>
    <r>
      <rPr>
        <sz val="11"/>
        <color theme="1"/>
        <rFont val="Calibri"/>
        <family val="2"/>
        <scheme val="minor"/>
      </rPr>
      <t>and on the worksheet tabs</t>
    </r>
  </si>
  <si>
    <r>
      <rPr>
        <b/>
        <sz val="11"/>
        <color theme="1"/>
        <rFont val="Calibri"/>
        <family val="2"/>
        <scheme val="minor"/>
      </rPr>
      <t xml:space="preserve">Total Cost of RMR Units ($). </t>
    </r>
    <r>
      <rPr>
        <sz val="11"/>
        <color theme="1"/>
        <rFont val="Calibri"/>
        <family val="2"/>
        <scheme val="minor"/>
      </rPr>
      <t xml:space="preserve"> Sum of the costs of all RMR contracts for each reporting period.  </t>
    </r>
  </si>
  <si>
    <r>
      <rPr>
        <b/>
        <sz val="11"/>
        <color theme="1"/>
        <rFont val="Calibri"/>
        <family val="2"/>
        <scheme val="minor"/>
      </rPr>
      <t>RMR MW as Percent of Total Available Installed Capacity (%)</t>
    </r>
    <r>
      <rPr>
        <sz val="11"/>
        <color theme="1"/>
        <rFont val="Calibri"/>
        <family val="2"/>
        <scheme val="minor"/>
      </rPr>
      <t xml:space="preserve">.  The Total Capacity of RMR units as a percentage of the Total Available Installed Capacity of the Balancing Authority Area.  </t>
    </r>
    <r>
      <rPr>
        <b/>
        <i/>
        <sz val="11"/>
        <color rgb="FF00B050"/>
        <rFont val="Calibri"/>
        <family val="2"/>
        <scheme val="minor"/>
      </rPr>
      <t>(Automatically calculated)</t>
    </r>
  </si>
  <si>
    <r>
      <rPr>
        <b/>
        <sz val="11"/>
        <color theme="1"/>
        <rFont val="Calibri"/>
        <family val="2"/>
        <scheme val="minor"/>
      </rPr>
      <t xml:space="preserve">Total Available Installed Capacity (MW). </t>
    </r>
    <r>
      <rPr>
        <sz val="11"/>
        <color theme="1"/>
        <rFont val="Calibri"/>
        <family val="2"/>
        <scheme val="minor"/>
      </rPr>
      <t xml:space="preserve">  </t>
    </r>
    <r>
      <rPr>
        <b/>
        <i/>
        <sz val="11"/>
        <color rgb="FF00B050"/>
        <rFont val="Calibri"/>
        <family val="2"/>
        <scheme val="minor"/>
      </rPr>
      <t>(Automatically copied from Metric 1)</t>
    </r>
  </si>
  <si>
    <r>
      <rPr>
        <b/>
        <sz val="11"/>
        <color theme="1"/>
        <rFont val="Calibri"/>
        <family val="2"/>
        <scheme val="minor"/>
      </rPr>
      <t xml:space="preserve">Actual Peak Demand (MW). </t>
    </r>
    <r>
      <rPr>
        <sz val="11"/>
        <color theme="1"/>
        <rFont val="Calibri"/>
        <family val="2"/>
        <scheme val="minor"/>
      </rPr>
      <t xml:space="preserve">  </t>
    </r>
    <r>
      <rPr>
        <b/>
        <i/>
        <sz val="11"/>
        <color rgb="FF00B050"/>
        <rFont val="Calibri"/>
        <family val="2"/>
        <scheme val="minor"/>
      </rPr>
      <t>(Automatically copied from Metric 1)</t>
    </r>
  </si>
  <si>
    <r>
      <rPr>
        <b/>
        <sz val="11"/>
        <color theme="1"/>
        <rFont val="Calibri"/>
        <family val="2"/>
        <scheme val="minor"/>
      </rPr>
      <t>Demand Response Resources as a Percent of Actual Peak Demand (%).</t>
    </r>
    <r>
      <rPr>
        <sz val="11"/>
        <color theme="1"/>
        <rFont val="Calibri"/>
        <family val="2"/>
        <scheme val="minor"/>
      </rPr>
      <t xml:space="preserve">  The Total MW of Demand Response as a percentage of the Actual Peak Demand in the Balancing Authority Area.  </t>
    </r>
    <r>
      <rPr>
        <b/>
        <i/>
        <sz val="11"/>
        <color rgb="FF00B050"/>
        <rFont val="Calibri"/>
        <family val="2"/>
        <scheme val="minor"/>
      </rPr>
      <t>(Automatically calculated)</t>
    </r>
  </si>
  <si>
    <r>
      <rPr>
        <b/>
        <sz val="11"/>
        <color theme="1"/>
        <rFont val="Calibri"/>
        <family val="2"/>
        <scheme val="minor"/>
      </rPr>
      <t>Demand Response Resources as a Percent of Total Available Installed Capacity (%).</t>
    </r>
    <r>
      <rPr>
        <sz val="11"/>
        <color theme="1"/>
        <rFont val="Calibri"/>
        <family val="2"/>
        <scheme val="minor"/>
      </rPr>
      <t xml:space="preserve">  The Total MW of Demand Response as a percentage of the Total Available Installed Capacity of the Balancing Authority Area.  </t>
    </r>
    <r>
      <rPr>
        <b/>
        <i/>
        <sz val="11"/>
        <color rgb="FF00B050"/>
        <rFont val="Calibri"/>
        <family val="2"/>
        <scheme val="minor"/>
      </rPr>
      <t>(Automatically calculated)</t>
    </r>
  </si>
  <si>
    <r>
      <rPr>
        <b/>
        <sz val="11"/>
        <rFont val="Calibri"/>
        <family val="2"/>
        <scheme val="minor"/>
      </rPr>
      <t xml:space="preserve">Percent of Unit Hours With Active Mitigation (Day-ahead) </t>
    </r>
    <r>
      <rPr>
        <b/>
        <sz val="11"/>
        <color theme="1"/>
        <rFont val="Calibri"/>
        <family val="2"/>
        <scheme val="minor"/>
      </rPr>
      <t>(%).</t>
    </r>
    <r>
      <rPr>
        <b/>
        <sz val="11"/>
        <rFont val="Calibri"/>
        <family val="2"/>
        <scheme val="minor"/>
      </rPr>
      <t xml:space="preserve"> </t>
    </r>
    <r>
      <rPr>
        <sz val="11"/>
        <rFont val="Calibri"/>
        <family val="2"/>
        <scheme val="minor"/>
      </rPr>
      <t xml:space="preserve"> Calculate the fraction of unit hours in each reporting period that any generation unit(s) offer cap in the day-ahead energy market was set due to mitigation and report that as a percent of the number of all unit hours.  </t>
    </r>
    <r>
      <rPr>
        <b/>
        <i/>
        <sz val="11"/>
        <color rgb="FF00B050"/>
        <rFont val="Calibri"/>
        <family val="2"/>
        <scheme val="minor"/>
      </rPr>
      <t>(Automatically calculated)</t>
    </r>
  </si>
  <si>
    <r>
      <rPr>
        <b/>
        <sz val="11"/>
        <color theme="1"/>
        <rFont val="Calibri"/>
        <family val="2"/>
        <scheme val="minor"/>
      </rPr>
      <t>Percent of Unit Intervals With Active Mitigation (Real-time) (%).</t>
    </r>
    <r>
      <rPr>
        <sz val="11"/>
        <color theme="1"/>
        <rFont val="Calibri"/>
        <family val="2"/>
        <scheme val="minor"/>
      </rPr>
      <t xml:space="preserve">  Calculate the fraction of</t>
    </r>
    <r>
      <rPr>
        <sz val="11"/>
        <color rgb="FFFF0000"/>
        <rFont val="Calibri"/>
        <family val="2"/>
        <scheme val="minor"/>
      </rPr>
      <t xml:space="preserve"> </t>
    </r>
    <r>
      <rPr>
        <sz val="11"/>
        <rFont val="Calibri"/>
        <family val="2"/>
        <scheme val="minor"/>
      </rPr>
      <t>unit intervals in each reporting period that any generation unit(s) offer cap in the real-time market was set due to mitigation and report that as a percent of the number of all unit hou</t>
    </r>
    <r>
      <rPr>
        <sz val="11"/>
        <color theme="1"/>
        <rFont val="Calibri"/>
        <family val="2"/>
        <scheme val="minor"/>
      </rPr>
      <t xml:space="preserve">rs.  </t>
    </r>
    <r>
      <rPr>
        <b/>
        <i/>
        <sz val="11"/>
        <color rgb="FF00B050"/>
        <rFont val="Calibri"/>
        <family val="2"/>
        <scheme val="minor"/>
      </rPr>
      <t>(Automatically calculated)</t>
    </r>
  </si>
  <si>
    <r>
      <rPr>
        <b/>
        <sz val="11"/>
        <color rgb="FF000000"/>
        <rFont val="Calibri"/>
        <family val="2"/>
      </rPr>
      <t>Energy Component of Total Wholesale Power Cost</t>
    </r>
    <r>
      <rPr>
        <sz val="11"/>
        <color rgb="FF000000"/>
        <rFont val="Calibri"/>
        <family val="2"/>
      </rPr>
      <t xml:space="preserve">  </t>
    </r>
    <r>
      <rPr>
        <b/>
        <i/>
        <sz val="11"/>
        <color rgb="FF00B050"/>
        <rFont val="Calibri"/>
        <family val="2"/>
      </rPr>
      <t>(Automatically calculated)</t>
    </r>
  </si>
  <si>
    <r>
      <rPr>
        <b/>
        <sz val="11"/>
        <color rgb="FF000000"/>
        <rFont val="Calibri"/>
        <family val="2"/>
      </rPr>
      <t xml:space="preserve">Capacity Component of Total Wholesale Power Cost </t>
    </r>
    <r>
      <rPr>
        <b/>
        <i/>
        <sz val="11"/>
        <color rgb="FF00B050"/>
        <rFont val="Calibri"/>
        <family val="2"/>
      </rPr>
      <t>(Automatically calculated)</t>
    </r>
  </si>
  <si>
    <r>
      <rPr>
        <b/>
        <sz val="11"/>
        <color rgb="FF000000"/>
        <rFont val="Calibri"/>
        <family val="2"/>
      </rPr>
      <t xml:space="preserve">Transmission Component of Total Wholesale Power Cost </t>
    </r>
    <r>
      <rPr>
        <sz val="11"/>
        <color rgb="FF000000"/>
        <rFont val="Calibri"/>
        <family val="2"/>
      </rPr>
      <t xml:space="preserve"> </t>
    </r>
    <r>
      <rPr>
        <b/>
        <i/>
        <sz val="11"/>
        <color rgb="FF00B050"/>
        <rFont val="Calibri"/>
        <family val="2"/>
      </rPr>
      <t>(Automatically calculated)</t>
    </r>
  </si>
  <si>
    <r>
      <rPr>
        <b/>
        <sz val="11"/>
        <color rgb="FF000000"/>
        <rFont val="Calibri"/>
        <family val="2"/>
      </rPr>
      <t>Ancillary Service Component of Total Wholesale Power Cost</t>
    </r>
    <r>
      <rPr>
        <sz val="11"/>
        <color rgb="FF000000"/>
        <rFont val="Calibri"/>
        <family val="2"/>
      </rPr>
      <t xml:space="preserve">  </t>
    </r>
    <r>
      <rPr>
        <b/>
        <i/>
        <sz val="11"/>
        <color rgb="FF00B050"/>
        <rFont val="Calibri"/>
        <family val="2"/>
      </rPr>
      <t>(Automatically calculated)</t>
    </r>
  </si>
  <si>
    <r>
      <rPr>
        <b/>
        <sz val="11"/>
        <color rgb="FF000000"/>
        <rFont val="Calibri"/>
        <family val="2"/>
      </rPr>
      <t>Operating Reserves Component of Total Wholesale Power Cost</t>
    </r>
    <r>
      <rPr>
        <sz val="11"/>
        <color rgb="FF000000"/>
        <rFont val="Calibri"/>
        <family val="2"/>
      </rPr>
      <t xml:space="preserve"> </t>
    </r>
    <r>
      <rPr>
        <b/>
        <i/>
        <sz val="11"/>
        <color rgb="FF00B050"/>
        <rFont val="Calibri"/>
        <family val="2"/>
      </rPr>
      <t>(Automatically calculated)</t>
    </r>
  </si>
  <si>
    <r>
      <rPr>
        <b/>
        <sz val="11"/>
        <color rgb="FF000000"/>
        <rFont val="Calibri"/>
        <family val="2"/>
      </rPr>
      <t>RTO/ISO and Regulatory Fee Component of Total Wholesale Power Cost</t>
    </r>
    <r>
      <rPr>
        <sz val="11"/>
        <color rgb="FF000000"/>
        <rFont val="Calibri"/>
        <family val="2"/>
      </rPr>
      <t xml:space="preserve">  </t>
    </r>
    <r>
      <rPr>
        <b/>
        <i/>
        <sz val="11"/>
        <color rgb="FF00B050"/>
        <rFont val="Calibri"/>
        <family val="2"/>
      </rPr>
      <t>(Automatically calculated)</t>
    </r>
  </si>
  <si>
    <r>
      <rPr>
        <b/>
        <sz val="11"/>
        <color rgb="FF000000"/>
        <rFont val="Calibri"/>
        <family val="2"/>
      </rPr>
      <t xml:space="preserve">Other Cost Component of Total Wholesale Power Cost </t>
    </r>
    <r>
      <rPr>
        <sz val="11"/>
        <color rgb="FF000000"/>
        <rFont val="Calibri"/>
        <family val="2"/>
      </rPr>
      <t xml:space="preserve"> </t>
    </r>
    <r>
      <rPr>
        <b/>
        <i/>
        <sz val="11"/>
        <color rgb="FF00B050"/>
        <rFont val="Calibri"/>
        <family val="2"/>
      </rPr>
      <t>(Automatically calculated)</t>
    </r>
  </si>
  <si>
    <r>
      <rPr>
        <b/>
        <sz val="11"/>
        <color rgb="FF000000"/>
        <rFont val="Calibri"/>
        <family val="2"/>
      </rPr>
      <t>Total Wholesale Power Cost</t>
    </r>
    <r>
      <rPr>
        <sz val="11"/>
        <color rgb="FF000000"/>
        <rFont val="Calibri"/>
        <family val="2"/>
      </rPr>
      <t xml:space="preserve">  </t>
    </r>
    <r>
      <rPr>
        <b/>
        <i/>
        <sz val="11"/>
        <color rgb="FF00B050"/>
        <rFont val="Calibri"/>
        <family val="2"/>
      </rPr>
      <t>(Automatically calculated)</t>
    </r>
  </si>
  <si>
    <r>
      <rPr>
        <b/>
        <sz val="11"/>
        <color theme="1"/>
        <rFont val="Calibri"/>
        <family val="2"/>
        <scheme val="minor"/>
      </rPr>
      <t>Administrative Costs ($).</t>
    </r>
    <r>
      <rPr>
        <sz val="11"/>
        <color theme="1"/>
        <rFont val="Calibri"/>
        <family val="2"/>
        <scheme val="minor"/>
      </rPr>
      <t xml:space="preserve">  Sum the administrative costs (both capital and non-capital) </t>
    </r>
    <r>
      <rPr>
        <u/>
        <sz val="11"/>
        <color theme="1"/>
        <rFont val="Calibri"/>
        <family val="2"/>
        <scheme val="minor"/>
      </rPr>
      <t>billed</t>
    </r>
    <r>
      <rPr>
        <sz val="11"/>
        <color theme="1"/>
        <rFont val="Calibri"/>
        <family val="2"/>
        <scheme val="minor"/>
      </rPr>
      <t xml:space="preserve"> by the RTO/ISO for each reporting period.   RTOs/ISOs with capacity markets should see the User Guide for instructions.  </t>
    </r>
  </si>
  <si>
    <r>
      <rPr>
        <b/>
        <sz val="11"/>
        <color theme="1"/>
        <rFont val="Calibri"/>
        <family val="2"/>
        <scheme val="minor"/>
      </rPr>
      <t>Administrative Costs (FERC Form No. 1) ($)</t>
    </r>
    <r>
      <rPr>
        <sz val="11"/>
        <color theme="1"/>
        <rFont val="Calibri"/>
        <family val="2"/>
        <scheme val="minor"/>
      </rPr>
      <t xml:space="preserve">.  Report the TOTAL Administrative &amp; General Expenses (row 197), page 323 from the last quarter of the filing for the reporting period.  RTOs/ISOs with capacity markets should see the User Guide for instructions. </t>
    </r>
  </si>
  <si>
    <r>
      <rPr>
        <b/>
        <sz val="11"/>
        <color theme="1"/>
        <rFont val="Calibri"/>
        <family val="2"/>
        <scheme val="minor"/>
      </rPr>
      <t>Administrative Costs per MWh of Load Served (%).</t>
    </r>
    <r>
      <rPr>
        <sz val="11"/>
        <color theme="1"/>
        <rFont val="Calibri"/>
        <family val="2"/>
        <scheme val="minor"/>
      </rPr>
      <t xml:space="preserve">  The worksheet will calculate Administrative Costs divided by the Net Energy for Load for each reporting period .  </t>
    </r>
    <r>
      <rPr>
        <b/>
        <i/>
        <sz val="11"/>
        <color rgb="FF00B050"/>
        <rFont val="Calibri"/>
        <family val="2"/>
        <scheme val="minor"/>
      </rPr>
      <t>(Automatically calculated)</t>
    </r>
  </si>
  <si>
    <r>
      <rPr>
        <b/>
        <sz val="11"/>
        <color theme="1"/>
        <rFont val="Calibri"/>
        <family val="2"/>
        <scheme val="minor"/>
      </rPr>
      <t>Administrative Costs (FERC Form No. 1) per MWh of Load Served (%).</t>
    </r>
    <r>
      <rPr>
        <sz val="11"/>
        <color theme="1"/>
        <rFont val="Calibri"/>
        <family val="2"/>
        <scheme val="minor"/>
      </rPr>
      <t xml:space="preserve">  The worksheet will calculate Administrative Costs (FERC Form No. 1) divided by the Net Energy for Load for each reporting  period.  </t>
    </r>
    <r>
      <rPr>
        <b/>
        <i/>
        <sz val="11"/>
        <color rgb="FF00B050"/>
        <rFont val="Calibri"/>
        <family val="2"/>
        <scheme val="minor"/>
      </rPr>
      <t>(Automatically calculated)</t>
    </r>
  </si>
  <si>
    <r>
      <rPr>
        <b/>
        <sz val="11"/>
        <color theme="1"/>
        <rFont val="Calibri"/>
        <family val="2"/>
        <scheme val="minor"/>
      </rPr>
      <t>Size in MW of Prototypical New Entrant (Combustion Turbine) (MW)</t>
    </r>
    <r>
      <rPr>
        <sz val="11"/>
        <color theme="1"/>
        <rFont val="Calibri"/>
        <family val="2"/>
        <scheme val="minor"/>
      </rPr>
      <t xml:space="preserve">.  Enter the nameplate capacity of the unit used in the calculation. </t>
    </r>
  </si>
  <si>
    <r>
      <rPr>
        <b/>
        <sz val="11"/>
        <rFont val="Calibri"/>
        <family val="2"/>
        <scheme val="minor"/>
      </rPr>
      <t>Size in MW of Prototypical New Entrant (Combined Cycle)</t>
    </r>
    <r>
      <rPr>
        <b/>
        <sz val="11"/>
        <color theme="1"/>
        <rFont val="Calibri"/>
        <family val="2"/>
        <scheme val="minor"/>
      </rPr>
      <t xml:space="preserve"> (MW)</t>
    </r>
    <r>
      <rPr>
        <sz val="11"/>
        <rFont val="Calibri"/>
        <family val="2"/>
        <scheme val="minor"/>
      </rPr>
      <t xml:space="preserve">.  Enter the nameplate capacity of the unit used in the calculation. </t>
    </r>
    <r>
      <rPr>
        <sz val="11"/>
        <color rgb="FFFF0000"/>
        <rFont val="Calibri"/>
        <family val="2"/>
        <scheme val="minor"/>
      </rPr>
      <t xml:space="preserve"> </t>
    </r>
  </si>
  <si>
    <r>
      <rPr>
        <b/>
        <sz val="11"/>
        <color theme="1"/>
        <rFont val="Calibri"/>
        <family val="2"/>
        <scheme val="minor"/>
      </rPr>
      <t>Import Limitation into a zone (MW).</t>
    </r>
    <r>
      <rPr>
        <sz val="11"/>
        <color theme="1"/>
        <rFont val="Calibri"/>
        <family val="2"/>
        <scheme val="minor"/>
      </rPr>
      <t xml:space="preserve">  The amount of external capacity that can be imported into this zone for purposes of the capacity auction.  Determined at the time of the initial auction. Report for all capacity zones that are separately modeled.  </t>
    </r>
  </si>
  <si>
    <r>
      <rPr>
        <b/>
        <sz val="11"/>
        <color theme="1"/>
        <rFont val="Calibri"/>
        <family val="2"/>
        <scheme val="minor"/>
      </rPr>
      <t>Locational Generation Requirement (or equivalent) in the zone (MW).</t>
    </r>
    <r>
      <rPr>
        <sz val="11"/>
        <color theme="1"/>
        <rFont val="Calibri"/>
        <family val="2"/>
        <scheme val="minor"/>
      </rPr>
      <t xml:space="preserve">  The amount of capacity located inside the zone necessary (or is it available) to meet the estimated demand in the zone (calculated at the time of the initial auction).  Report for all capacity zones that are separately modeled.  </t>
    </r>
    <r>
      <rPr>
        <sz val="11"/>
        <color rgb="FFFF0000"/>
        <rFont val="Calibri"/>
        <family val="2"/>
        <scheme val="minor"/>
      </rPr>
      <t xml:space="preserve">  </t>
    </r>
  </si>
  <si>
    <r>
      <rPr>
        <b/>
        <sz val="11"/>
        <color theme="1"/>
        <rFont val="Calibri"/>
        <family val="2"/>
        <scheme val="minor"/>
      </rPr>
      <t xml:space="preserve">Increase in Capacity with Supply Obligations (MW). </t>
    </r>
    <r>
      <rPr>
        <sz val="11"/>
        <color theme="1"/>
        <rFont val="Calibri"/>
        <family val="2"/>
        <scheme val="minor"/>
      </rPr>
      <t xml:space="preserve"> Amount of generating capacity that has cleared in an auction, that now has an obligation to offer into the capacity market during the reporting period.  Do not report existing capacity that has been uprated. </t>
    </r>
  </si>
  <si>
    <r>
      <rPr>
        <b/>
        <sz val="11"/>
        <color theme="1"/>
        <rFont val="Calibri"/>
        <family val="2"/>
        <scheme val="minor"/>
      </rPr>
      <t xml:space="preserve">Decrease in Capacity with Supply Obligations (MW). </t>
    </r>
    <r>
      <rPr>
        <sz val="11"/>
        <color theme="1"/>
        <rFont val="Calibri"/>
        <family val="2"/>
        <scheme val="minor"/>
      </rPr>
      <t xml:space="preserve"> Amount of generating capacity that no longer has an obligation to offer into the capacity market during the reporting period.  Do not report generation capacity that has been de-rated. </t>
    </r>
  </si>
  <si>
    <r>
      <rPr>
        <b/>
        <sz val="11"/>
        <color theme="1"/>
        <rFont val="Calibri"/>
        <family val="2"/>
        <scheme val="minor"/>
      </rPr>
      <t xml:space="preserve">Peak Demand Realized in the Zone (during actual reporting period) (MW). </t>
    </r>
    <r>
      <rPr>
        <sz val="11"/>
        <color theme="1"/>
        <rFont val="Calibri"/>
        <family val="2"/>
        <scheme val="minor"/>
      </rPr>
      <t xml:space="preserve">  Peak demand (not weather normalized) realized in this zone during the reporting period. </t>
    </r>
  </si>
  <si>
    <r>
      <rPr>
        <b/>
        <sz val="11"/>
        <color theme="1"/>
        <rFont val="Calibri"/>
        <family val="2"/>
        <scheme val="minor"/>
      </rPr>
      <t>Total Capacity Cleared (RTO-wide) (MW).</t>
    </r>
    <r>
      <rPr>
        <sz val="11"/>
        <color theme="1"/>
        <rFont val="Calibri"/>
        <family val="2"/>
        <scheme val="minor"/>
      </rPr>
      <t xml:space="preserve">  Enter the total capacity the cleared for the entire RTO during the relevant reporting period. </t>
    </r>
  </si>
  <si>
    <r>
      <rPr>
        <b/>
        <sz val="11"/>
        <color theme="1"/>
        <rFont val="Calibri"/>
        <family val="2"/>
        <scheme val="minor"/>
      </rPr>
      <t xml:space="preserve">Total Capacity Offered into the Auction (RTO-wide) (MW). </t>
    </r>
    <r>
      <rPr>
        <sz val="11"/>
        <color theme="1"/>
        <rFont val="Calibri"/>
        <family val="2"/>
        <scheme val="minor"/>
      </rPr>
      <t xml:space="preserve"> Enter the total capacity that offered into the entire RTO for the relevant reporting period. </t>
    </r>
  </si>
  <si>
    <r>
      <rPr>
        <b/>
        <sz val="11"/>
        <color theme="1"/>
        <rFont val="Calibri"/>
        <family val="2"/>
        <scheme val="minor"/>
      </rPr>
      <t xml:space="preserve">Amount of Capacity in this Zone in Bilateral Contracts, if Known (MW). </t>
    </r>
    <r>
      <rPr>
        <sz val="11"/>
        <color theme="1"/>
        <rFont val="Calibri"/>
        <family val="2"/>
        <scheme val="minor"/>
      </rPr>
      <t xml:space="preserve"> Total capacity of bilateral contracts in this zone during the relevant period.</t>
    </r>
  </si>
  <si>
    <r>
      <rPr>
        <b/>
        <sz val="11"/>
        <color theme="1"/>
        <rFont val="Calibri"/>
        <family val="2"/>
        <scheme val="minor"/>
      </rPr>
      <t xml:space="preserve">Total Capacity Cleared (Zonal) (MW). </t>
    </r>
    <r>
      <rPr>
        <sz val="11"/>
        <color theme="1"/>
        <rFont val="Calibri"/>
        <family val="2"/>
        <scheme val="minor"/>
      </rPr>
      <t xml:space="preserve"> Enter the total capacity that cleared in each zone where price separation occurred during the relevant reporting period.</t>
    </r>
  </si>
  <si>
    <r>
      <rPr>
        <b/>
        <sz val="11"/>
        <color theme="1"/>
        <rFont val="Calibri"/>
        <family val="2"/>
        <scheme val="minor"/>
      </rPr>
      <t>Total Capacity Offered into the Auction (Zonal) (MW).</t>
    </r>
    <r>
      <rPr>
        <sz val="11"/>
        <color theme="1"/>
        <rFont val="Calibri"/>
        <family val="2"/>
        <scheme val="minor"/>
      </rPr>
      <t xml:space="preserve">  Enter the total capacity that offered into each zone where price separation occurred for the relevant reporting period.  </t>
    </r>
  </si>
  <si>
    <r>
      <rPr>
        <b/>
        <sz val="11"/>
        <color theme="1"/>
        <rFont val="Calibri"/>
        <family val="2"/>
        <scheme val="minor"/>
      </rPr>
      <t xml:space="preserve">Total Capacity with Capacity Obligations (Zonal) (MW). </t>
    </r>
    <r>
      <rPr>
        <sz val="11"/>
        <color theme="1"/>
        <rFont val="Calibri"/>
        <family val="2"/>
        <scheme val="minor"/>
      </rPr>
      <t xml:space="preserve"> Enter the cleared capacity eligible for bonus payments or subject to penalties for the zone during the reporting period.  </t>
    </r>
  </si>
  <si>
    <r>
      <rPr>
        <b/>
        <sz val="11"/>
        <color theme="1"/>
        <rFont val="Calibri"/>
        <family val="2"/>
        <scheme val="minor"/>
      </rPr>
      <t xml:space="preserve">Total Capacity with Capacity Obligation (RTO-wide) (MW). </t>
    </r>
    <r>
      <rPr>
        <sz val="11"/>
        <color theme="1"/>
        <rFont val="Calibri"/>
        <family val="2"/>
        <scheme val="minor"/>
      </rPr>
      <t xml:space="preserve"> Enter the cleared capacity eligible for bonus payments or subject to penalties for the entire RTO during the reporting period.</t>
    </r>
    <r>
      <rPr>
        <sz val="11"/>
        <color rgb="FFFF0000"/>
        <rFont val="Calibri"/>
        <family val="2"/>
        <scheme val="minor"/>
      </rPr>
      <t xml:space="preserve"> </t>
    </r>
  </si>
  <si>
    <r>
      <rPr>
        <b/>
        <sz val="11"/>
        <color theme="1"/>
        <rFont val="Calibri"/>
        <family val="2"/>
        <scheme val="minor"/>
      </rPr>
      <t>Weighted Average Capacity that Over-Performed During Assessment Events</t>
    </r>
    <r>
      <rPr>
        <sz val="11"/>
        <color theme="1"/>
        <rFont val="Calibri"/>
        <family val="2"/>
        <scheme val="minor"/>
      </rPr>
      <t xml:space="preserve"> </t>
    </r>
    <r>
      <rPr>
        <b/>
        <sz val="11"/>
        <color theme="1"/>
        <rFont val="Calibri"/>
        <family val="2"/>
        <scheme val="minor"/>
      </rPr>
      <t>(RTO-wide) (MW).</t>
    </r>
    <r>
      <rPr>
        <sz val="11"/>
        <color theme="1"/>
        <rFont val="Calibri"/>
        <family val="2"/>
        <scheme val="minor"/>
      </rPr>
      <t xml:space="preserve">   See Equation 1. </t>
    </r>
  </si>
  <si>
    <r>
      <rPr>
        <b/>
        <sz val="11"/>
        <color theme="1"/>
        <rFont val="Calibri"/>
        <family val="2"/>
        <scheme val="minor"/>
      </rPr>
      <t>Weighted Average Capacity that Under-Performed During Assessment Events</t>
    </r>
    <r>
      <rPr>
        <sz val="11"/>
        <color theme="1"/>
        <rFont val="Calibri"/>
        <family val="2"/>
        <scheme val="minor"/>
      </rPr>
      <t xml:space="preserve"> </t>
    </r>
    <r>
      <rPr>
        <b/>
        <sz val="11"/>
        <color theme="1"/>
        <rFont val="Calibri"/>
        <family val="2"/>
        <scheme val="minor"/>
      </rPr>
      <t>(RTO-wide)</t>
    </r>
    <r>
      <rPr>
        <b/>
        <sz val="11"/>
        <color rgb="FFFF0000"/>
        <rFont val="Calibri"/>
        <family val="2"/>
        <scheme val="minor"/>
      </rPr>
      <t xml:space="preserve"> </t>
    </r>
    <r>
      <rPr>
        <b/>
        <sz val="11"/>
        <color theme="1"/>
        <rFont val="Calibri"/>
        <family val="2"/>
        <scheme val="minor"/>
      </rPr>
      <t>(MW).</t>
    </r>
    <r>
      <rPr>
        <sz val="11"/>
        <color theme="1"/>
        <rFont val="Calibri"/>
        <family val="2"/>
        <scheme val="minor"/>
      </rPr>
      <t xml:space="preserve">   See Equation 1.  </t>
    </r>
  </si>
  <si>
    <r>
      <rPr>
        <b/>
        <sz val="11"/>
        <color theme="1"/>
        <rFont val="Calibri"/>
        <family val="2"/>
        <scheme val="minor"/>
      </rPr>
      <t>Fraction of Capacity That did not Meet its Obligation (%).</t>
    </r>
    <r>
      <rPr>
        <sz val="11"/>
        <color theme="1"/>
        <rFont val="Calibri"/>
        <family val="2"/>
        <scheme val="minor"/>
      </rPr>
      <t xml:space="preserve">  The spreadsheet will calculate the ratio by dividing the total capacity that did not meet its obligations by the total obligation.  </t>
    </r>
    <r>
      <rPr>
        <b/>
        <i/>
        <sz val="11"/>
        <color rgb="FF00B050"/>
        <rFont val="Calibri"/>
        <family val="2"/>
        <scheme val="minor"/>
      </rPr>
      <t>(Automatically calculated)</t>
    </r>
  </si>
  <si>
    <t>Summer Capacity Rating by Fuel Type (MW)</t>
  </si>
  <si>
    <t>Total Energy Generated by Fuel Type (MWh)</t>
  </si>
  <si>
    <t>Capacity Factor*</t>
  </si>
  <si>
    <t>Units</t>
  </si>
  <si>
    <t>* Note: The capacity factor will range between 0 and 1.  For example, a value of 0.89 indicates a capacity factor of 89 percent.</t>
  </si>
  <si>
    <r>
      <rPr>
        <b/>
        <sz val="11"/>
        <rFont val="Calibri"/>
        <family val="2"/>
        <scheme val="minor"/>
      </rPr>
      <t>Number of EEAs (Level 1 or higher) (Integer).</t>
    </r>
    <r>
      <rPr>
        <sz val="11"/>
        <rFont val="Calibri"/>
        <family val="2"/>
        <scheme val="minor"/>
      </rPr>
      <t xml:space="preserve">  Report the number of recognized EEAs during the reporting period.  If an alert escalates from a lower level to a higher level (e.g., a Level 1 converts to a Level 2 or 3), report as one event. </t>
    </r>
  </si>
  <si>
    <r>
      <rPr>
        <b/>
        <sz val="11"/>
        <rFont val="Calibri"/>
        <family val="2"/>
        <scheme val="minor"/>
      </rPr>
      <t>Number of EEA Hours (HH:MM).</t>
    </r>
    <r>
      <rPr>
        <sz val="11"/>
        <rFont val="Calibri"/>
        <family val="2"/>
        <scheme val="minor"/>
      </rPr>
      <t xml:space="preserve">  Report the sum of hours in which any level of an EEA occurred during the reporting period.  Report a number in the form HH:MM where HH is the number of hours and MM is the number of minutes.</t>
    </r>
  </si>
  <si>
    <r>
      <rPr>
        <b/>
        <sz val="11"/>
        <color theme="1"/>
        <rFont val="Calibri"/>
        <family val="2"/>
        <scheme val="minor"/>
      </rPr>
      <t>Amount of Load Shed during EEA Alerts (MWh).</t>
    </r>
    <r>
      <rPr>
        <sz val="11"/>
        <color theme="1"/>
        <rFont val="Calibri"/>
        <family val="2"/>
        <scheme val="minor"/>
      </rPr>
      <t xml:space="preserve">  Report the total MWh of load that were shed during the EEAs in the reporting period.  (Do not report the amount of interruptible load terminated due to emergency conditions).</t>
    </r>
  </si>
  <si>
    <r>
      <rPr>
        <b/>
        <sz val="11"/>
        <color theme="1"/>
        <rFont val="Calibri"/>
        <family val="2"/>
        <scheme val="minor"/>
      </rPr>
      <t>Number of RMR Units (Integer).</t>
    </r>
    <r>
      <rPr>
        <sz val="11"/>
        <color theme="1"/>
        <rFont val="Calibri"/>
        <family val="2"/>
        <scheme val="minor"/>
      </rPr>
      <t xml:space="preserve">  Number of generation units under reliability must-run (RMR) or equivalent contracts in each reporting period.  Please note that RTOs and ISOs use various terms to refer to such arrangements, e.g., “System Support Resources” in MISO.  For the purposes of this report, such arrangements are collectively referred to as RMR.   (RMR refers to "out of market" contracts for specific generation units in the organized markets.) </t>
    </r>
  </si>
  <si>
    <r>
      <rPr>
        <b/>
        <sz val="11"/>
        <color theme="1"/>
        <rFont val="Calibri"/>
        <family val="2"/>
        <scheme val="minor"/>
      </rPr>
      <t>Hours RMR Units Were Used (Integer)</t>
    </r>
    <r>
      <rPr>
        <sz val="11"/>
        <color theme="1"/>
        <rFont val="Calibri"/>
        <family val="2"/>
        <scheme val="minor"/>
      </rPr>
      <t xml:space="preserve">.  Number of unit hours that generation units under reliability must-run (RMR) or equivalent contracts were called upon.  </t>
    </r>
  </si>
  <si>
    <r>
      <rPr>
        <b/>
        <sz val="11"/>
        <color theme="1"/>
        <rFont val="Calibri"/>
        <family val="2"/>
        <scheme val="minor"/>
      </rPr>
      <t>Total MWh Provided by RMR Units (Integer).</t>
    </r>
    <r>
      <rPr>
        <sz val="11"/>
        <color theme="1"/>
        <rFont val="Calibri"/>
        <family val="2"/>
        <scheme val="minor"/>
      </rPr>
      <t xml:space="preserve">  Sum of the MWh that all RMR units provided in each reporting period.  </t>
    </r>
  </si>
  <si>
    <r>
      <rPr>
        <b/>
        <sz val="11"/>
        <color theme="1"/>
        <rFont val="Calibri"/>
        <family val="2"/>
        <scheme val="minor"/>
      </rPr>
      <t xml:space="preserve">Total MWh of Demand Response (MWh). </t>
    </r>
    <r>
      <rPr>
        <sz val="11"/>
        <color theme="1"/>
        <rFont val="Calibri"/>
        <family val="2"/>
        <scheme val="minor"/>
      </rPr>
      <t xml:space="preserve"> MWh of Demand Response resources in each reporting period.  (Includes RTO/ISO-registered and controlled demand response.  See the User Guide for instructions.)</t>
    </r>
  </si>
  <si>
    <r>
      <rPr>
        <b/>
        <sz val="11"/>
        <color theme="1"/>
        <rFont val="Calibri"/>
        <family val="2"/>
        <scheme val="minor"/>
      </rPr>
      <t xml:space="preserve">Number of Unit Hours With Active Mitigation (Day-ahead) (Integer).  </t>
    </r>
    <r>
      <rPr>
        <sz val="11"/>
        <color theme="1"/>
        <rFont val="Calibri"/>
        <family val="2"/>
        <scheme val="minor"/>
      </rPr>
      <t xml:space="preserve">Provide the number of unit hours in each reporting period that any generation unit(s) offer was mitigated in the day-ahead energy market.   </t>
    </r>
  </si>
  <si>
    <r>
      <rPr>
        <b/>
        <sz val="11"/>
        <color theme="1"/>
        <rFont val="Calibri"/>
        <family val="2"/>
        <scheme val="minor"/>
      </rPr>
      <t xml:space="preserve">Number of Unit Intervals With Active Mitigation (Real-time) (Integer). </t>
    </r>
    <r>
      <rPr>
        <sz val="11"/>
        <color theme="1"/>
        <rFont val="Calibri"/>
        <family val="2"/>
        <scheme val="minor"/>
      </rPr>
      <t xml:space="preserve"> Provide the number of unit intervals in each reporting period that any generation unit(s) was mitigated in the real-time energy market. </t>
    </r>
  </si>
  <si>
    <t xml:space="preserve">Wholesale Power Cost Components ($/MWh) </t>
  </si>
  <si>
    <r>
      <rPr>
        <b/>
        <sz val="11"/>
        <color theme="1"/>
        <rFont val="Calibri"/>
        <family val="2"/>
        <scheme val="minor"/>
      </rPr>
      <t>Net Energy for Load.</t>
    </r>
    <r>
      <rPr>
        <sz val="11"/>
        <color theme="1"/>
        <rFont val="Calibri"/>
        <family val="2"/>
        <scheme val="minor"/>
      </rPr>
      <t xml:space="preserve">  Total generation plus imports minus exports minus losses. From FERC Form No. 714, Schedule 3, Balancing Authority Net Energy for Load and Peak Demand Sources by Month, Net Energy for Load, Column (e), sum the entries in column (e) for the months in the reporting period (Lines 1-12).  To compute the Net Energy for Load for a Reporting Period which spans calendar years, you will need to include months from another annual Form No. 714.  See User Guide.</t>
    </r>
  </si>
  <si>
    <t>Wholesale Power Cost Components ($)</t>
  </si>
  <si>
    <r>
      <rPr>
        <b/>
        <sz val="11"/>
        <color rgb="FF000000"/>
        <rFont val="Calibri"/>
        <family val="2"/>
      </rPr>
      <t>Energy Component of Total Wholesale Power Cost ($).</t>
    </r>
    <r>
      <rPr>
        <sz val="11"/>
        <color rgb="FF000000"/>
        <rFont val="Calibri"/>
        <family val="2"/>
      </rPr>
      <t xml:space="preserve">  Report the total energy component (including system marginal price, congestion and losses) of wholesale power costs paid by load and exports for each reporting period.  This component is the real-time load weighted average locational marginal price.</t>
    </r>
  </si>
  <si>
    <r>
      <rPr>
        <b/>
        <sz val="11"/>
        <color rgb="FF000000"/>
        <rFont val="Calibri"/>
        <family val="2"/>
      </rPr>
      <t>Capacity Component of Total Wholesale Power Cost ($).</t>
    </r>
    <r>
      <rPr>
        <sz val="11"/>
        <color rgb="FF000000"/>
        <rFont val="Calibri"/>
        <family val="2"/>
      </rPr>
      <t xml:space="preserve">  Report the total capacity component of wholesale power costs paid by load for each reporting period.  If your RTO/ISO does not have a centralized capacity market enter zero. </t>
    </r>
  </si>
  <si>
    <r>
      <rPr>
        <b/>
        <sz val="11"/>
        <color rgb="FF000000"/>
        <rFont val="Calibri"/>
        <family val="2"/>
      </rPr>
      <t>Transmission Component of Total Wholesale Power Cost ($).</t>
    </r>
    <r>
      <rPr>
        <sz val="11"/>
        <color rgb="FF000000"/>
        <rFont val="Calibri"/>
        <family val="2"/>
      </rPr>
      <t xml:space="preserve"> </t>
    </r>
    <r>
      <rPr>
        <sz val="11"/>
        <color rgb="FFFF0000"/>
        <rFont val="Calibri"/>
        <family val="2"/>
      </rPr>
      <t xml:space="preserve"> </t>
    </r>
    <r>
      <rPr>
        <sz val="11"/>
        <rFont val="Calibri"/>
        <family val="2"/>
      </rPr>
      <t>Report the total FERC-approved Transmission Charges paid by load for each reporting period.</t>
    </r>
  </si>
  <si>
    <r>
      <rPr>
        <b/>
        <sz val="11"/>
        <color rgb="FF000000"/>
        <rFont val="Calibri"/>
        <family val="2"/>
      </rPr>
      <t>Ancillary Service Component of Total Wholesale Power Cost ($).</t>
    </r>
    <r>
      <rPr>
        <sz val="11"/>
        <color rgb="FF000000"/>
        <rFont val="Calibri"/>
        <family val="2"/>
      </rPr>
      <t xml:space="preserve">  Report the total ancillary service component of wholesale power costs paid by load for each reporting period.  Include the cost for all ancillary services such as black start, reactive power etc. that are not included in the Operating Reserve charge type.</t>
    </r>
  </si>
  <si>
    <r>
      <rPr>
        <b/>
        <sz val="11"/>
        <color rgb="FF000000"/>
        <rFont val="Calibri"/>
        <family val="2"/>
      </rPr>
      <t>Operating Reserves Component of Total Wholesale Power Cost ($).</t>
    </r>
    <r>
      <rPr>
        <sz val="11"/>
        <color rgb="FF000000"/>
        <rFont val="Calibri"/>
        <family val="2"/>
      </rPr>
      <t xml:space="preserve">  Report the total operating reserves component of wholesale power costs paid by load for each reporting period.  Include costs for ancillary services, such as regulation, spinning and non-spinning reserves, and ramp products.</t>
    </r>
  </si>
  <si>
    <r>
      <rPr>
        <b/>
        <sz val="11"/>
        <color rgb="FF000000"/>
        <rFont val="Calibri"/>
        <family val="2"/>
      </rPr>
      <t xml:space="preserve">RTO and Regulatory Fee Component of Total Wholesale Power Cost ($). </t>
    </r>
    <r>
      <rPr>
        <sz val="11"/>
        <color rgb="FF000000"/>
        <rFont val="Calibri"/>
        <family val="2"/>
      </rPr>
      <t xml:space="preserve"> Report the total RTO cost and regulatory fee component of wholesale power costs paid by load for each reporting period.  Include charges to NERC/Reliability organizations (including Reliability Entity fees), RTO startup and expansion fees, etc.  </t>
    </r>
  </si>
  <si>
    <r>
      <rPr>
        <b/>
        <sz val="11"/>
        <color rgb="FF000000"/>
        <rFont val="Calibri"/>
        <family val="2"/>
      </rPr>
      <t>Other Cost Component of Total Wholesale Power Cost ($).</t>
    </r>
    <r>
      <rPr>
        <sz val="11"/>
        <color rgb="FF000000"/>
        <rFont val="Calibri"/>
        <family val="2"/>
      </rPr>
      <t xml:space="preserve">  If the RTO accounts for cost categories that are not included in the above list (i.e., uplift charges), please report those costs here and describe the cost category in the Explanatory Text category below.  </t>
    </r>
    <r>
      <rPr>
        <sz val="11"/>
        <rFont val="Calibri"/>
        <family val="2"/>
      </rPr>
      <t>Note, for example, that the PJM Balancing Operating Reserve credit and Day Ahead Operating Reserve credit are included in this line.</t>
    </r>
  </si>
  <si>
    <r>
      <rPr>
        <b/>
        <sz val="11"/>
        <color rgb="FF000000"/>
        <rFont val="Calibri"/>
        <family val="2"/>
      </rPr>
      <t xml:space="preserve">Total Wholesale Power Cost ($). </t>
    </r>
    <r>
      <rPr>
        <sz val="11"/>
        <color rgb="FF000000"/>
        <rFont val="Calibri"/>
        <family val="2"/>
      </rPr>
      <t xml:space="preserve"> The worksheet calculates the total wholesale power cost paid by load for each reporting period in dollars by summing the cost components in lines 12.01 through 12.07.  </t>
    </r>
    <r>
      <rPr>
        <b/>
        <i/>
        <sz val="11"/>
        <color rgb="FF00B050"/>
        <rFont val="Calibri"/>
        <family val="2"/>
      </rPr>
      <t>(Automatically calculated)</t>
    </r>
  </si>
  <si>
    <r>
      <rPr>
        <b/>
        <sz val="12"/>
        <rFont val="Calibri"/>
        <family val="2"/>
        <scheme val="minor"/>
      </rPr>
      <t>System-wide LMP ($).</t>
    </r>
    <r>
      <rPr>
        <sz val="12"/>
        <rFont val="Calibri"/>
        <family val="2"/>
        <scheme val="minor"/>
      </rPr>
      <t xml:space="preserve">  Provide the average real-time LMP for the reporting period. </t>
    </r>
  </si>
  <si>
    <r>
      <rPr>
        <b/>
        <sz val="12"/>
        <rFont val="Calibri"/>
        <family val="2"/>
        <scheme val="minor"/>
      </rPr>
      <t>Reference Year (YYYY).</t>
    </r>
    <r>
      <rPr>
        <sz val="12"/>
        <rFont val="Calibri"/>
        <family val="2"/>
        <scheme val="minor"/>
      </rPr>
      <t xml:space="preserve">   Report the reference year for the fuel price adjustment.</t>
    </r>
  </si>
  <si>
    <r>
      <rPr>
        <b/>
        <sz val="12"/>
        <rFont val="Calibri"/>
        <family val="2"/>
        <scheme val="minor"/>
      </rPr>
      <t>Fraction of Hours that Natural Gas was the Marginal Fuel.</t>
    </r>
    <r>
      <rPr>
        <sz val="12"/>
        <rFont val="Calibri"/>
        <family val="2"/>
        <scheme val="minor"/>
      </rPr>
      <t xml:space="preserve">  For purposes of this metric, estimate the fraction of hours in the reporting period that natural gas was the marginal fuel.  Report the fraction with two decimal places.</t>
    </r>
  </si>
  <si>
    <r>
      <rPr>
        <b/>
        <sz val="12"/>
        <rFont val="Calibri"/>
        <family val="2"/>
        <scheme val="minor"/>
      </rPr>
      <t>Fraction of Hours that Coal was the Marginal Fuel.</t>
    </r>
    <r>
      <rPr>
        <sz val="12"/>
        <rFont val="Calibri"/>
        <family val="2"/>
        <scheme val="minor"/>
      </rPr>
      <t xml:space="preserve">  For purposes of this metric, estimate the fraction of hours in the reporting period that coal was the marginal fuel.  Report the fraction with two decimal places. </t>
    </r>
  </si>
  <si>
    <r>
      <rPr>
        <b/>
        <sz val="12"/>
        <rFont val="Calibri"/>
        <family val="2"/>
        <scheme val="minor"/>
      </rPr>
      <t>Fuel Adjustment Factor Natural Gas.</t>
    </r>
    <r>
      <rPr>
        <sz val="12"/>
        <rFont val="Calibri"/>
        <family val="2"/>
        <scheme val="minor"/>
      </rPr>
      <t xml:space="preserve">  Calculate the natural gas price adjustment for each reporting period compared to the Reference Year.  Report the fraction with two decimal place.</t>
    </r>
  </si>
  <si>
    <r>
      <rPr>
        <b/>
        <sz val="12"/>
        <rFont val="Calibri"/>
        <family val="2"/>
        <scheme val="minor"/>
      </rPr>
      <t>Fuel Adjustment Factor Coal.</t>
    </r>
    <r>
      <rPr>
        <sz val="12"/>
        <rFont val="Calibri"/>
        <family val="2"/>
        <scheme val="minor"/>
      </rPr>
      <t xml:space="preserve">  Calculate the coal price adjustment for each reporting period compared to the Reference Year.  Report the fraction with two decimal places.    </t>
    </r>
  </si>
  <si>
    <r>
      <rPr>
        <b/>
        <sz val="12"/>
        <rFont val="Calibri"/>
        <family val="2"/>
        <scheme val="minor"/>
      </rPr>
      <t>Fuel-Adjusted Wholesale Price ($).</t>
    </r>
    <r>
      <rPr>
        <sz val="12"/>
        <rFont val="Calibri"/>
        <family val="2"/>
        <scheme val="minor"/>
      </rPr>
      <t xml:space="preserve">  The spreadsheet will automatically calculate the adjustment based on the equation above.</t>
    </r>
    <r>
      <rPr>
        <sz val="11"/>
        <rFont val="Calibri"/>
        <family val="2"/>
      </rPr>
      <t xml:space="preserve">  </t>
    </r>
    <r>
      <rPr>
        <b/>
        <i/>
        <sz val="11"/>
        <color rgb="FF00B050"/>
        <rFont val="Calibri"/>
        <family val="2"/>
      </rPr>
      <t>(Automatically calculated)</t>
    </r>
  </si>
  <si>
    <r>
      <rPr>
        <b/>
        <sz val="11"/>
        <color theme="1"/>
        <rFont val="Calibri"/>
        <family val="2"/>
        <scheme val="minor"/>
      </rPr>
      <t xml:space="preserve">Equation 1 ($/MWh).  </t>
    </r>
    <r>
      <rPr>
        <sz val="11"/>
        <color theme="1"/>
        <rFont val="Calibri"/>
        <family val="2"/>
        <scheme val="minor"/>
      </rPr>
      <t xml:space="preserve"> Load weighted average of price differences between DA and RT market. See Equation 1.</t>
    </r>
  </si>
  <si>
    <r>
      <rPr>
        <b/>
        <sz val="11"/>
        <color theme="1"/>
        <rFont val="Calibri"/>
        <family val="2"/>
        <scheme val="minor"/>
      </rPr>
      <t>Equation 2 ($/MWh).</t>
    </r>
    <r>
      <rPr>
        <sz val="11"/>
        <color theme="1"/>
        <rFont val="Calibri"/>
        <family val="2"/>
        <scheme val="minor"/>
      </rPr>
      <t xml:space="preserve"> Load weighted average of absolute value of price differences. See Equation 2.</t>
    </r>
  </si>
  <si>
    <r>
      <rPr>
        <b/>
        <sz val="11"/>
        <color theme="1"/>
        <rFont val="Calibri"/>
        <family val="2"/>
        <scheme val="minor"/>
      </rPr>
      <t xml:space="preserve">Equation 3 ($/MWh). </t>
    </r>
    <r>
      <rPr>
        <sz val="11"/>
        <color theme="1"/>
        <rFont val="Calibri"/>
        <family val="2"/>
        <scheme val="minor"/>
      </rPr>
      <t xml:space="preserve"> Load weighted average of quotient of price difference and DA price.  See Equation 3.</t>
    </r>
  </si>
  <si>
    <r>
      <rPr>
        <b/>
        <sz val="11"/>
        <color theme="1"/>
        <rFont val="Calibri"/>
        <family val="2"/>
        <scheme val="minor"/>
      </rPr>
      <t>Equation 4 ($/MWh).</t>
    </r>
    <r>
      <rPr>
        <sz val="11"/>
        <color theme="1"/>
        <rFont val="Calibri"/>
        <family val="2"/>
        <scheme val="minor"/>
      </rPr>
      <t xml:space="preserve">  Load weighted average of absolute value of quotient of price difference and DA price.  See Equation 4.</t>
    </r>
  </si>
  <si>
    <r>
      <rPr>
        <b/>
        <sz val="11"/>
        <color theme="1"/>
        <rFont val="Calibri"/>
        <family val="2"/>
        <scheme val="minor"/>
      </rPr>
      <t>Equation 4 ($/MWh).</t>
    </r>
    <r>
      <rPr>
        <sz val="11"/>
        <color theme="1"/>
        <rFont val="Calibri"/>
        <family val="2"/>
        <scheme val="minor"/>
      </rPr>
      <t xml:space="preserve">  Load weighted average of absolute value of quotient of price difference and DA price.</t>
    </r>
  </si>
  <si>
    <r>
      <rPr>
        <b/>
        <sz val="11"/>
        <color theme="1"/>
        <rFont val="Calibri"/>
        <family val="2"/>
        <scheme val="minor"/>
      </rPr>
      <t xml:space="preserve">Equation 3 ($/MWh). </t>
    </r>
    <r>
      <rPr>
        <sz val="11"/>
        <color theme="1"/>
        <rFont val="Calibri"/>
        <family val="2"/>
        <scheme val="minor"/>
      </rPr>
      <t xml:space="preserve"> Load weighted average of quotient of price difference and DA price.</t>
    </r>
  </si>
  <si>
    <r>
      <rPr>
        <b/>
        <sz val="11"/>
        <color theme="1"/>
        <rFont val="Calibri"/>
        <family val="2"/>
        <scheme val="minor"/>
      </rPr>
      <t>Net CONE value Used at the Most Recent Update ($/MW-Year).</t>
    </r>
    <r>
      <rPr>
        <sz val="11"/>
        <color theme="1"/>
        <rFont val="Calibri"/>
        <family val="2"/>
        <scheme val="minor"/>
      </rPr>
      <t xml:space="preserve">  Report the estimated Net CONE value used in the most recent update to the Net CONE value for each reporting period. </t>
    </r>
  </si>
  <si>
    <r>
      <rPr>
        <b/>
        <sz val="11"/>
        <color theme="1"/>
        <rFont val="Calibri"/>
        <family val="2"/>
        <scheme val="minor"/>
      </rPr>
      <t>Date of the Most Recent Net CONE Update (MM/YYYY)</t>
    </r>
    <r>
      <rPr>
        <sz val="11"/>
        <color theme="1"/>
        <rFont val="Calibri"/>
        <family val="2"/>
        <scheme val="minor"/>
      </rPr>
      <t>.  Enter the date in MM/YYYY format.</t>
    </r>
  </si>
  <si>
    <r>
      <rPr>
        <b/>
        <sz val="11"/>
        <color theme="1"/>
        <rFont val="Calibri"/>
        <family val="2"/>
        <scheme val="minor"/>
      </rPr>
      <t>Locational Generation Procured in the zone (MW).</t>
    </r>
    <r>
      <rPr>
        <sz val="11"/>
        <color theme="1"/>
        <rFont val="Calibri"/>
        <family val="2"/>
        <scheme val="minor"/>
      </rPr>
      <t xml:space="preserve">  The amount of capacity that was actually procured for the zone in the auction.  An RTO/ISO with a downward sloping demand curve may actually procure more capacity than the Locational Requirement.  Report the actual amount of capacity procured in the auction for this zone.  </t>
    </r>
    <r>
      <rPr>
        <sz val="11"/>
        <color rgb="FFFF0000"/>
        <rFont val="Calibri"/>
        <family val="2"/>
        <scheme val="minor"/>
      </rPr>
      <t xml:space="preserve"> </t>
    </r>
  </si>
  <si>
    <r>
      <rPr>
        <b/>
        <sz val="11"/>
        <color theme="1"/>
        <rFont val="Calibri"/>
        <family val="2"/>
        <scheme val="minor"/>
      </rPr>
      <t>Number of Generation Units Added (Integer).</t>
    </r>
    <r>
      <rPr>
        <sz val="11"/>
        <color theme="1"/>
        <rFont val="Calibri"/>
        <family val="2"/>
        <scheme val="minor"/>
      </rPr>
      <t xml:space="preserve">   Total number of generation units added during the reporting period.  </t>
    </r>
  </si>
  <si>
    <r>
      <rPr>
        <b/>
        <sz val="11"/>
        <color theme="1"/>
        <rFont val="Calibri"/>
        <family val="2"/>
        <scheme val="minor"/>
      </rPr>
      <t>Number of Generation Units Taken out of Service (Integer).</t>
    </r>
    <r>
      <rPr>
        <sz val="11"/>
        <color theme="1"/>
        <rFont val="Calibri"/>
        <family val="2"/>
        <scheme val="minor"/>
      </rPr>
      <t xml:space="preserve">   Total number of generation units taken out of service during the reporting period.  </t>
    </r>
  </si>
  <si>
    <r>
      <rPr>
        <b/>
        <sz val="11"/>
        <color theme="1"/>
        <rFont val="Calibri"/>
        <family val="2"/>
        <scheme val="minor"/>
      </rPr>
      <t>Date That the Capacity Auction took Place (MM-YYYY)</t>
    </r>
    <r>
      <rPr>
        <sz val="11"/>
        <color theme="1"/>
        <rFont val="Calibri"/>
        <family val="2"/>
        <scheme val="minor"/>
      </rPr>
      <t xml:space="preserve">.  Enter the date that the initial capacity auction took place. </t>
    </r>
  </si>
  <si>
    <t xml:space="preserve">Start Date of the Reporting Period of capacity auction (MM-YYYY).   </t>
  </si>
  <si>
    <r>
      <rPr>
        <b/>
        <sz val="11"/>
        <color theme="1"/>
        <rFont val="Calibri"/>
        <family val="2"/>
        <scheme val="minor"/>
      </rPr>
      <t>Total Number of Performance Assessment Events (RTO-wide) (Integer)</t>
    </r>
    <r>
      <rPr>
        <sz val="11"/>
        <color theme="1"/>
        <rFont val="Calibri"/>
        <family val="2"/>
        <scheme val="minor"/>
      </rPr>
      <t>.</t>
    </r>
  </si>
  <si>
    <r>
      <rPr>
        <b/>
        <sz val="11"/>
        <color theme="1"/>
        <rFont val="Calibri"/>
        <family val="2"/>
        <scheme val="minor"/>
      </rPr>
      <t>Total Duration of Performance Assessment Events (RTO-wide) (Hours)</t>
    </r>
    <r>
      <rPr>
        <sz val="11"/>
        <color theme="1"/>
        <rFont val="Calibri"/>
        <family val="2"/>
        <scheme val="minor"/>
      </rPr>
      <t>.</t>
    </r>
  </si>
  <si>
    <t>Total Duration of Performance Assessment Events (Zonal) (Hours).</t>
  </si>
  <si>
    <t>Total Number of Performance Assessment Events (Zonal) (Integer).</t>
  </si>
  <si>
    <r>
      <rPr>
        <b/>
        <sz val="11"/>
        <color theme="1"/>
        <rFont val="Calibri"/>
        <family val="2"/>
        <scheme val="minor"/>
      </rPr>
      <t xml:space="preserve">Weighted Average Capacity that Over-Performed During Assessment Events (Zonal) (MW). </t>
    </r>
    <r>
      <rPr>
        <sz val="11"/>
        <color theme="1"/>
        <rFont val="Calibri"/>
        <family val="2"/>
        <scheme val="minor"/>
      </rPr>
      <t xml:space="preserve">  See Equation 1.</t>
    </r>
  </si>
  <si>
    <r>
      <rPr>
        <b/>
        <sz val="11"/>
        <color theme="1"/>
        <rFont val="Calibri"/>
        <family val="2"/>
        <scheme val="minor"/>
      </rPr>
      <t>Total Number of Units That Over-Performed During Assessment Events</t>
    </r>
    <r>
      <rPr>
        <sz val="11"/>
        <color theme="1"/>
        <rFont val="Calibri"/>
        <family val="2"/>
        <scheme val="minor"/>
      </rPr>
      <t xml:space="preserve"> </t>
    </r>
    <r>
      <rPr>
        <b/>
        <sz val="11"/>
        <color theme="1"/>
        <rFont val="Calibri"/>
        <family val="2"/>
        <scheme val="minor"/>
      </rPr>
      <t>(Zonal) (Integer)</t>
    </r>
    <r>
      <rPr>
        <sz val="11"/>
        <color theme="1"/>
        <rFont val="Calibri"/>
        <family val="2"/>
        <scheme val="minor"/>
      </rPr>
      <t>.</t>
    </r>
  </si>
  <si>
    <r>
      <rPr>
        <b/>
        <sz val="11"/>
        <color theme="1"/>
        <rFont val="Calibri"/>
        <family val="2"/>
        <scheme val="minor"/>
      </rPr>
      <t>Total Number of Units That Over-Performed During Assessment Events</t>
    </r>
    <r>
      <rPr>
        <sz val="11"/>
        <color theme="1"/>
        <rFont val="Calibri"/>
        <family val="2"/>
        <scheme val="minor"/>
      </rPr>
      <t xml:space="preserve"> </t>
    </r>
    <r>
      <rPr>
        <b/>
        <sz val="11"/>
        <color theme="1"/>
        <rFont val="Calibri"/>
        <family val="2"/>
        <scheme val="minor"/>
      </rPr>
      <t>(RTO-wide)</t>
    </r>
    <r>
      <rPr>
        <b/>
        <sz val="11"/>
        <color rgb="FFFF0000"/>
        <rFont val="Calibri"/>
        <family val="2"/>
        <scheme val="minor"/>
      </rPr>
      <t xml:space="preserve"> </t>
    </r>
    <r>
      <rPr>
        <b/>
        <sz val="11"/>
        <color theme="1"/>
        <rFont val="Calibri"/>
        <family val="2"/>
        <scheme val="minor"/>
      </rPr>
      <t>(Integer).</t>
    </r>
  </si>
  <si>
    <r>
      <rPr>
        <b/>
        <sz val="11"/>
        <color theme="1"/>
        <rFont val="Calibri"/>
        <family val="2"/>
        <scheme val="minor"/>
      </rPr>
      <t>Total Bonus Payments for Over-Performance (RTO-wide) ($)</t>
    </r>
    <r>
      <rPr>
        <sz val="11"/>
        <color theme="1"/>
        <rFont val="Calibri"/>
        <family val="2"/>
        <scheme val="minor"/>
      </rPr>
      <t>.</t>
    </r>
  </si>
  <si>
    <r>
      <rPr>
        <b/>
        <sz val="11"/>
        <color theme="1"/>
        <rFont val="Calibri"/>
        <family val="2"/>
        <scheme val="minor"/>
      </rPr>
      <t>Total Penalties Charged for Under-Performance (RTO-wide)</t>
    </r>
    <r>
      <rPr>
        <sz val="11"/>
        <color theme="1"/>
        <rFont val="Calibri"/>
        <family val="2"/>
        <scheme val="minor"/>
      </rPr>
      <t xml:space="preserve"> </t>
    </r>
    <r>
      <rPr>
        <b/>
        <sz val="11"/>
        <color theme="1"/>
        <rFont val="Calibri"/>
        <family val="2"/>
        <scheme val="minor"/>
      </rPr>
      <t>($).</t>
    </r>
  </si>
  <si>
    <r>
      <rPr>
        <b/>
        <sz val="11"/>
        <color theme="1"/>
        <rFont val="Calibri"/>
        <family val="2"/>
        <scheme val="minor"/>
      </rPr>
      <t>Total Bonus Payments for Over-Performance (Zonal)</t>
    </r>
    <r>
      <rPr>
        <sz val="11"/>
        <color theme="1"/>
        <rFont val="Calibri"/>
        <family val="2"/>
        <scheme val="minor"/>
      </rPr>
      <t xml:space="preserve"> </t>
    </r>
    <r>
      <rPr>
        <b/>
        <sz val="11"/>
        <color theme="1"/>
        <rFont val="Calibri"/>
        <family val="2"/>
        <scheme val="minor"/>
      </rPr>
      <t>($).</t>
    </r>
  </si>
  <si>
    <t>Total Penalties Charged for Under-Performance (Zonal) ($).</t>
  </si>
  <si>
    <t>Total Number of Units That Under-Performed During Assessment Events (RTO-wide) (Integer).</t>
  </si>
  <si>
    <r>
      <rPr>
        <b/>
        <sz val="11"/>
        <color theme="1"/>
        <rFont val="Calibri"/>
        <family val="2"/>
        <scheme val="minor"/>
      </rPr>
      <t>Weighted Average Capacity that Under-Performed During Assessment Events</t>
    </r>
    <r>
      <rPr>
        <sz val="11"/>
        <color theme="1"/>
        <rFont val="Calibri"/>
        <family val="2"/>
        <scheme val="minor"/>
      </rPr>
      <t xml:space="preserve"> </t>
    </r>
    <r>
      <rPr>
        <b/>
        <sz val="11"/>
        <color theme="1"/>
        <rFont val="Calibri"/>
        <family val="2"/>
        <scheme val="minor"/>
      </rPr>
      <t>(RTO-wide) (MW).</t>
    </r>
    <r>
      <rPr>
        <sz val="11"/>
        <color theme="1"/>
        <rFont val="Calibri"/>
        <family val="2"/>
        <scheme val="minor"/>
      </rPr>
      <t xml:space="preserve">   See Equation 1.</t>
    </r>
  </si>
  <si>
    <r>
      <rPr>
        <b/>
        <sz val="11"/>
        <color theme="1"/>
        <rFont val="Calibri"/>
        <family val="2"/>
        <scheme val="minor"/>
      </rPr>
      <t>Total Number of Units That Under-Performed During Assessment Events</t>
    </r>
    <r>
      <rPr>
        <sz val="11"/>
        <color theme="1"/>
        <rFont val="Calibri"/>
        <family val="2"/>
        <scheme val="minor"/>
      </rPr>
      <t xml:space="preserve"> </t>
    </r>
    <r>
      <rPr>
        <b/>
        <sz val="11"/>
        <color theme="1"/>
        <rFont val="Calibri"/>
        <family val="2"/>
        <scheme val="minor"/>
      </rPr>
      <t>(RTO-wide) (Integer)</t>
    </r>
    <r>
      <rPr>
        <sz val="11"/>
        <color theme="1"/>
        <rFont val="Calibri"/>
        <family val="2"/>
        <scheme val="minor"/>
      </rPr>
      <t>.</t>
    </r>
  </si>
  <si>
    <r>
      <rPr>
        <b/>
        <sz val="11"/>
        <color theme="1"/>
        <rFont val="Calibri"/>
        <family val="2"/>
        <scheme val="minor"/>
      </rPr>
      <t>Total Capacity that Under-Performed (RTO-wide) (Integer)</t>
    </r>
    <r>
      <rPr>
        <sz val="11"/>
        <color theme="1"/>
        <rFont val="Calibri"/>
        <family val="2"/>
        <scheme val="minor"/>
      </rPr>
      <t xml:space="preserve">.  </t>
    </r>
    <r>
      <rPr>
        <b/>
        <i/>
        <sz val="11"/>
        <color rgb="FF00B050"/>
        <rFont val="Calibri"/>
        <family val="2"/>
        <scheme val="minor"/>
      </rPr>
      <t>(Automatically copied from Metric #28.01)</t>
    </r>
  </si>
  <si>
    <r>
      <rPr>
        <b/>
        <sz val="11"/>
        <color theme="1"/>
        <rFont val="Calibri"/>
        <family val="2"/>
        <scheme val="minor"/>
      </rPr>
      <t>Total Capacity with Supply Obligations (RTO-wide</t>
    </r>
    <r>
      <rPr>
        <sz val="11"/>
        <color theme="1"/>
        <rFont val="Calibri"/>
        <family val="2"/>
        <scheme val="minor"/>
      </rPr>
      <t xml:space="preserve">) </t>
    </r>
    <r>
      <rPr>
        <b/>
        <sz val="11"/>
        <color theme="1"/>
        <rFont val="Calibri"/>
        <family val="2"/>
        <scheme val="minor"/>
      </rPr>
      <t>(Integer)</t>
    </r>
    <r>
      <rPr>
        <sz val="11"/>
        <color theme="1"/>
        <rFont val="Calibri"/>
        <family val="2"/>
        <scheme val="minor"/>
      </rPr>
      <t xml:space="preserve">.  </t>
    </r>
    <r>
      <rPr>
        <b/>
        <i/>
        <sz val="11"/>
        <color rgb="FF00B050"/>
        <rFont val="Calibri"/>
        <family val="2"/>
        <scheme val="minor"/>
      </rPr>
      <t>(Automatically copied from Metric #26.00)</t>
    </r>
  </si>
  <si>
    <r>
      <rPr>
        <b/>
        <sz val="11"/>
        <rFont val="Calibri"/>
        <family val="2"/>
        <scheme val="minor"/>
      </rPr>
      <t xml:space="preserve">Net Payments to FTR Holders (RTO/ISO wide) ($). </t>
    </r>
    <r>
      <rPr>
        <sz val="11"/>
        <rFont val="Calibri"/>
        <family val="2"/>
        <scheme val="minor"/>
      </rPr>
      <t xml:space="preserve"> Enter the sum of reporting period congestion charges distributed to holders of Financial Transmission Rights (FTRs) or their equivalent such as Transmission Congestion Rights (TCR) or Congestion Revenue Rights (CRRs), net of revenue received from counterflow FTR holders.</t>
    </r>
  </si>
  <si>
    <r>
      <t xml:space="preserve">Net Payments to Load Serving Entities (LSEs) through FTRs, ARRs, etc. ($). </t>
    </r>
    <r>
      <rPr>
        <sz val="11"/>
        <rFont val="Calibri"/>
        <family val="2"/>
        <scheme val="minor"/>
      </rPr>
      <t>Total revenue received by LSEs through financial instruments such as auction revenue rights and financial transmission rights, net of charges paid for counterflow ARRs or FTRs. If an ARR is "self-scheduled" (i.e. converted) into an FTR, please report only the revenue (or charge) received from the FTR.</t>
    </r>
  </si>
  <si>
    <r>
      <rPr>
        <b/>
        <sz val="11"/>
        <color theme="1"/>
        <rFont val="Calibri"/>
        <family val="2"/>
        <scheme val="minor"/>
      </rPr>
      <t>Actual Peak Demand (MW)</t>
    </r>
    <r>
      <rPr>
        <sz val="11"/>
        <color theme="1"/>
        <rFont val="Calibri"/>
        <family val="2"/>
        <scheme val="minor"/>
      </rPr>
      <t>.  Enter the value of the net coincident peak load (actual peak, not normalized) integrated over the peak hour; net of behind-the-meter photovoltaic and energy efficiency for the entire Balancing Authority Area for the given reporting period.</t>
    </r>
  </si>
  <si>
    <r>
      <rPr>
        <b/>
        <sz val="11"/>
        <color theme="1"/>
        <rFont val="Calibri"/>
        <family val="2"/>
        <scheme val="minor"/>
      </rPr>
      <t>Capacity Market Clearing Prices (Zonal) ($/MW-day).</t>
    </r>
    <r>
      <rPr>
        <sz val="11"/>
        <color theme="1"/>
        <rFont val="Calibri"/>
        <family val="2"/>
        <scheme val="minor"/>
      </rPr>
      <t xml:space="preserve">  Enter the clearing price for each zone where price separation occurred for the relevant reporting period.</t>
    </r>
  </si>
  <si>
    <r>
      <rPr>
        <b/>
        <sz val="11"/>
        <color theme="1"/>
        <rFont val="Calibri"/>
        <family val="2"/>
        <scheme val="minor"/>
      </rPr>
      <t xml:space="preserve">Capacity Market Clearing Price (RTO-wide) ($/MW-day). </t>
    </r>
    <r>
      <rPr>
        <sz val="11"/>
        <color theme="1"/>
        <rFont val="Calibri"/>
        <family val="2"/>
        <scheme val="minor"/>
      </rPr>
      <t xml:space="preserve"> Enter the RTO-wide clearing price for the relevant reporting</t>
    </r>
    <r>
      <rPr>
        <sz val="11"/>
        <rFont val="Calibri"/>
        <family val="2"/>
        <scheme val="minor"/>
      </rPr>
      <t>.</t>
    </r>
  </si>
  <si>
    <r>
      <rPr>
        <b/>
        <sz val="11"/>
        <color theme="1"/>
        <rFont val="Calibri"/>
        <family val="2"/>
        <scheme val="minor"/>
      </rPr>
      <t xml:space="preserve">Demand in the Zone (time of initial auction) (MW). </t>
    </r>
    <r>
      <rPr>
        <sz val="11"/>
        <color theme="1"/>
        <rFont val="Calibri"/>
        <family val="2"/>
        <scheme val="minor"/>
      </rPr>
      <t xml:space="preserve">  Total estimated coincident peak demand integrated over the hour needed for this zone at the time of the</t>
    </r>
    <r>
      <rPr>
        <sz val="11"/>
        <rFont val="Calibri"/>
        <family val="2"/>
        <scheme val="minor"/>
      </rPr>
      <t xml:space="preserve"> initial</t>
    </r>
    <r>
      <rPr>
        <sz val="11"/>
        <color theme="1"/>
        <rFont val="Calibri"/>
        <family val="2"/>
        <scheme val="minor"/>
      </rPr>
      <t xml:space="preserve"> auction for the reporting period.  Note that this load value</t>
    </r>
    <r>
      <rPr>
        <sz val="11"/>
        <rFont val="Calibri"/>
        <family val="2"/>
        <scheme val="minor"/>
      </rPr>
      <t xml:space="preserve"> is not weather-normalized and is the peak value assigned to that zone from the estimated region peak at the time of the initial auction.</t>
    </r>
  </si>
  <si>
    <r>
      <rPr>
        <b/>
        <sz val="11"/>
        <color theme="1"/>
        <rFont val="Calibri"/>
        <family val="2"/>
        <scheme val="minor"/>
      </rPr>
      <t>Net Energy for Load</t>
    </r>
    <r>
      <rPr>
        <b/>
        <sz val="11"/>
        <rFont val="Calibri"/>
        <family val="2"/>
        <scheme val="minor"/>
      </rPr>
      <t xml:space="preserve"> (RTO/ISO wide) (MWh)</t>
    </r>
    <r>
      <rPr>
        <b/>
        <sz val="11"/>
        <color theme="1"/>
        <rFont val="Calibri"/>
        <family val="2"/>
        <scheme val="minor"/>
      </rPr>
      <t>.</t>
    </r>
    <r>
      <rPr>
        <sz val="11"/>
        <rFont val="Calibri"/>
        <family val="2"/>
        <scheme val="minor"/>
      </rPr>
      <t xml:space="preserve"> </t>
    </r>
    <r>
      <rPr>
        <sz val="11"/>
        <color theme="1"/>
        <rFont val="Calibri"/>
        <family val="2"/>
        <scheme val="minor"/>
      </rPr>
      <t xml:space="preserve"> </t>
    </r>
    <r>
      <rPr>
        <b/>
        <i/>
        <sz val="11"/>
        <color rgb="FF00B050"/>
        <rFont val="Calibri"/>
        <family val="2"/>
        <scheme val="minor"/>
      </rPr>
      <t>(Automatically copied from Metric 12)</t>
    </r>
  </si>
  <si>
    <r>
      <t xml:space="preserve">
</t>
    </r>
    <r>
      <rPr>
        <sz val="11"/>
        <rFont val="Calibri"/>
        <family val="2"/>
        <scheme val="minor"/>
      </rPr>
      <t>16.07</t>
    </r>
  </si>
  <si>
    <t>The burden for the FERC-922 is estimated to average 402 hours per response, including the time for reviewing instructions,</t>
  </si>
  <si>
    <t xml:space="preserve"> searching existing data sources, gathering and maintaining the data, and completing and reviewing the collection of information. </t>
  </si>
  <si>
    <t xml:space="preserve">Send comments regarding the burden estimate or any aspect of the collection of information, including suggestions for reducing </t>
  </si>
  <si>
    <t xml:space="preserve">burden, to the Federal Energy Regulatory Commission, 888 First Street NE, Washington, DC 20426 (Attention: Information Clearance Officer); </t>
  </si>
  <si>
    <t xml:space="preserve">and to the Office of Information and Regulatory Affairs, Office of Management and Budget, Washington, DC 20503 (Attention: Desk Officer </t>
  </si>
  <si>
    <t>for the Federal Energy Regulatory Commission). No person shall be subject to any penalty if any collection of information does not display</t>
  </si>
  <si>
    <t>a valid control number (44 U.S.C. § 3512 (a)).</t>
  </si>
  <si>
    <t>Where to Send Comments on Public Reporting Burden</t>
  </si>
  <si>
    <t>Expiration Date</t>
  </si>
  <si>
    <r>
      <rPr>
        <b/>
        <sz val="11"/>
        <color theme="1"/>
        <rFont val="Calibri"/>
        <family val="2"/>
        <scheme val="minor"/>
      </rPr>
      <t>Total</t>
    </r>
    <r>
      <rPr>
        <b/>
        <sz val="11"/>
        <rFont val="Calibri"/>
        <family val="2"/>
        <scheme val="minor"/>
      </rPr>
      <t xml:space="preserve"> Day-Ahead Congestion Charges (RTO/ISO wide) ($)</t>
    </r>
    <r>
      <rPr>
        <b/>
        <sz val="11"/>
        <color theme="1"/>
        <rFont val="Calibri"/>
        <family val="2"/>
        <scheme val="minor"/>
      </rPr>
      <t>.</t>
    </r>
    <r>
      <rPr>
        <sz val="11"/>
        <rFont val="Calibri"/>
        <family val="2"/>
        <scheme val="minor"/>
      </rPr>
      <t xml:space="preserve">  For each reporting period, enter the sum of (Day-Ahead MWh*CLMP) where Day-Ahead MWh consists of MWh settled at day-ahead market energy prices (which includes financial schedules and virtual transactions) and CLMP is the congestion component of the day-ahead energy market price.</t>
    </r>
  </si>
  <si>
    <r>
      <rPr>
        <b/>
        <sz val="11"/>
        <color theme="1"/>
        <rFont val="Calibri"/>
        <family val="2"/>
        <scheme val="minor"/>
      </rPr>
      <t>Congestion Charges per MWh of Load Served (RTO/ISO wi</t>
    </r>
    <r>
      <rPr>
        <b/>
        <sz val="11"/>
        <rFont val="Calibri"/>
        <family val="2"/>
        <scheme val="minor"/>
      </rPr>
      <t>de) ($/MWh)</t>
    </r>
    <r>
      <rPr>
        <b/>
        <sz val="11"/>
        <color theme="1"/>
        <rFont val="Calibri"/>
        <family val="2"/>
        <scheme val="minor"/>
      </rPr>
      <t>.</t>
    </r>
    <r>
      <rPr>
        <sz val="11"/>
        <color theme="1"/>
        <rFont val="Calibri"/>
        <family val="2"/>
        <scheme val="minor"/>
      </rPr>
      <t xml:space="preserve">  The worksheet will calculate the ratio of the Total Day-Ahead Congestion Charges divided by the Net Energy for Load.  </t>
    </r>
    <r>
      <rPr>
        <b/>
        <i/>
        <sz val="11"/>
        <color rgb="FF00B050"/>
        <rFont val="Calibri"/>
        <family val="2"/>
        <scheme val="minor"/>
      </rPr>
      <t>(Automatically calculated)</t>
    </r>
  </si>
  <si>
    <r>
      <rPr>
        <sz val="11"/>
        <color theme="1"/>
        <rFont val="Calibri"/>
        <family val="2"/>
        <scheme val="minor"/>
      </rPr>
      <t>t = hours in reporting period (e.g., 8,784 hours * 12 five-minute intervals in a leap year
      or 8,760 hours * 12 five-minute intervalsin other years)
P</t>
    </r>
    <r>
      <rPr>
        <vertAlign val="subscript"/>
        <sz val="11"/>
        <color theme="1"/>
        <rFont val="Calibri"/>
        <family val="2"/>
        <scheme val="minor"/>
      </rPr>
      <t>i</t>
    </r>
    <r>
      <rPr>
        <sz val="11"/>
        <color theme="1"/>
        <rFont val="Calibri"/>
        <family val="2"/>
        <scheme val="minor"/>
      </rPr>
      <t xml:space="preserve"> = Real-Time price-based offer in hour i
C</t>
    </r>
    <r>
      <rPr>
        <vertAlign val="subscript"/>
        <sz val="11"/>
        <color theme="1"/>
        <rFont val="Calibri"/>
        <family val="2"/>
        <scheme val="minor"/>
      </rPr>
      <t>i</t>
    </r>
    <r>
      <rPr>
        <sz val="11"/>
        <color theme="1"/>
        <rFont val="Calibri"/>
        <family val="2"/>
        <scheme val="minor"/>
      </rPr>
      <t xml:space="preserve"> = Real-Time cost-based offer in hour i
PC = Price Cost Markup
</t>
    </r>
    <r>
      <rPr>
        <sz val="12"/>
        <color theme="1"/>
        <rFont val="Calibri"/>
        <family val="2"/>
        <scheme val="minor"/>
      </rPr>
      <t xml:space="preserve">
</t>
    </r>
  </si>
  <si>
    <r>
      <rPr>
        <b/>
        <sz val="11"/>
        <color theme="1"/>
        <rFont val="Calibri"/>
        <family val="2"/>
        <scheme val="minor"/>
      </rPr>
      <t>Average of the Price Cost Margin ($).</t>
    </r>
    <r>
      <rPr>
        <sz val="11"/>
        <color theme="1"/>
        <rFont val="Calibri"/>
        <family val="2"/>
        <scheme val="minor"/>
      </rPr>
      <t xml:space="preserve">   Report the average price cost markup of all of the hours.</t>
    </r>
  </si>
  <si>
    <r>
      <rPr>
        <b/>
        <sz val="11"/>
        <color theme="1"/>
        <rFont val="Calibri"/>
        <family val="2"/>
        <scheme val="minor"/>
      </rPr>
      <t>Top Ten Percent of the Price Cost Margin ($).</t>
    </r>
    <r>
      <rPr>
        <sz val="11"/>
        <color theme="1"/>
        <rFont val="Calibri"/>
        <family val="2"/>
        <scheme val="minor"/>
      </rPr>
      <t xml:space="preserve">   Report the average price cost markup of the highest price 10 percent of the hours.</t>
    </r>
  </si>
  <si>
    <r>
      <rPr>
        <b/>
        <sz val="11"/>
        <color theme="1"/>
        <rFont val="Calibri"/>
        <family val="2"/>
        <scheme val="minor"/>
      </rPr>
      <t>Bottom Ten Percent of the Price Cost Margin ($).</t>
    </r>
    <r>
      <rPr>
        <sz val="11"/>
        <color theme="1"/>
        <rFont val="Calibri"/>
        <family val="2"/>
        <scheme val="minor"/>
      </rPr>
      <t xml:space="preserve">   Report the average price cost markup of the lowest price 10 percent of the hours.</t>
    </r>
  </si>
  <si>
    <r>
      <rPr>
        <b/>
        <sz val="11"/>
        <rFont val="Calibri"/>
        <family val="2"/>
        <scheme val="minor"/>
      </rPr>
      <t>Net Payments to FTR Holders as a percent of Total Congestion Charges (RTO/ISO wide) (%).</t>
    </r>
    <r>
      <rPr>
        <sz val="11"/>
        <rFont val="Calibri"/>
        <family val="2"/>
        <scheme val="minor"/>
      </rPr>
      <t xml:space="preserve">  The worksheet will calculate the ratio of Net Payments to FTR Holders divided by the Total Day-Ahead Congestion Charges.  </t>
    </r>
    <r>
      <rPr>
        <b/>
        <i/>
        <sz val="11"/>
        <color rgb="FF00B050"/>
        <rFont val="Calibri"/>
        <family val="2"/>
        <scheme val="minor"/>
      </rPr>
      <t>(Automatically calculated)</t>
    </r>
  </si>
  <si>
    <r>
      <rPr>
        <b/>
        <sz val="11"/>
        <rFont val="Calibri"/>
        <family val="2"/>
        <scheme val="minor"/>
      </rPr>
      <t xml:space="preserve">Net Payments to Load Serving Entities (LSEs) as a percent of Total Congestion Charges (%) </t>
    </r>
    <r>
      <rPr>
        <sz val="11"/>
        <rFont val="Calibri"/>
        <family val="2"/>
        <scheme val="minor"/>
      </rPr>
      <t>The worksheet will calculate the percentage of revenue received by LSEs through FTRs and ARRs as a percent of Total Day-Ahead Congestion Charges for the reporting period expressed as a percent.</t>
    </r>
    <r>
      <rPr>
        <sz val="11"/>
        <color rgb="FF00B050"/>
        <rFont val="Calibri"/>
        <family val="2"/>
        <scheme val="minor"/>
      </rPr>
      <t xml:space="preserve"> </t>
    </r>
    <r>
      <rPr>
        <b/>
        <i/>
        <sz val="11"/>
        <color rgb="FF00B050"/>
        <rFont val="Calibri"/>
        <family val="2"/>
        <scheme val="minor"/>
      </rPr>
      <t>(Automatically Calculated)</t>
    </r>
  </si>
  <si>
    <r>
      <t>FERC-922 (OMB Control No. 1902-0262)</t>
    </r>
    <r>
      <rPr>
        <b/>
        <sz val="13"/>
        <color theme="1"/>
        <rFont val="Times New Roman"/>
        <family val="1"/>
      </rPr>
      <t xml:space="preserve">             </t>
    </r>
    <r>
      <rPr>
        <b/>
        <u/>
        <sz val="13"/>
        <color rgb="FF008080"/>
        <rFont val="Times New Roman"/>
        <family val="1"/>
      </rPr>
      <t>Expiration Date:  4/30/2023</t>
    </r>
  </si>
  <si>
    <t>Respondents (utilities and RTOs/ISOs) without centralized capacity markets should enter the first calendar year of the four reporting periods.</t>
  </si>
  <si>
    <t xml:space="preserve">RTOs/ISOs with centralized capacity markets should enter the four-digit year of the first delivery period of the four reporting periods.  </t>
  </si>
  <si>
    <t xml:space="preserve">For example, if June 2019 is the start of the first delivery period, enter 2019  </t>
  </si>
  <si>
    <r>
      <rPr>
        <b/>
        <sz val="11"/>
        <color theme="1"/>
        <rFont val="Calibri"/>
        <family val="2"/>
        <scheme val="minor"/>
      </rPr>
      <t xml:space="preserve">Actual Net CONE value in Reporting Period ($/MW-Year). </t>
    </r>
    <r>
      <rPr>
        <sz val="11"/>
        <color theme="1"/>
        <rFont val="Calibri"/>
        <family val="2"/>
        <scheme val="minor"/>
      </rPr>
      <t xml:space="preserve"> Rerun the estimate for each historical reporting period using the actual value of local marginal prices (LMP) realized in that  reporting period (e.g., if the estimate for 2019 was produced in 2016 for the initial auction, use the 2019 LMPs and re-run the Net CONE for 2019).  </t>
    </r>
  </si>
  <si>
    <t>00:43</t>
  </si>
  <si>
    <t>07:15</t>
  </si>
  <si>
    <t>32:27</t>
  </si>
  <si>
    <t>21:40</t>
  </si>
  <si>
    <t>467.8 MW</t>
  </si>
  <si>
    <r>
      <rPr>
        <b/>
        <sz val="11"/>
        <color theme="1"/>
        <rFont val="Calibri"/>
        <family val="2"/>
        <scheme val="minor"/>
      </rPr>
      <t xml:space="preserve">SLIC 10721884 </t>
    </r>
    <r>
      <rPr>
        <sz val="11"/>
        <color theme="1"/>
        <rFont val="Calibri"/>
        <family val="2"/>
        <scheme val="minor"/>
      </rPr>
      <t xml:space="preserve">on 7/9/21 at 12:20
EEA 1 effective 17:00
EEA3 at 16:44
EEA0 at 20:00
</t>
    </r>
    <r>
      <rPr>
        <b/>
        <sz val="11"/>
        <color theme="1"/>
        <rFont val="Calibri"/>
        <family val="2"/>
        <scheme val="minor"/>
      </rPr>
      <t xml:space="preserve">SLIC 10723338 on </t>
    </r>
    <r>
      <rPr>
        <sz val="11"/>
        <color theme="1"/>
        <rFont val="Calibri"/>
        <family val="2"/>
        <scheme val="minor"/>
      </rPr>
      <t>7/29/21
EEA1 at 18:00
EEA0 at 20:00</t>
    </r>
  </si>
  <si>
    <r>
      <rPr>
        <b/>
        <sz val="11"/>
        <color theme="1"/>
        <rFont val="Calibri"/>
        <family val="2"/>
        <scheme val="minor"/>
      </rPr>
      <t>SLIC 10750071</t>
    </r>
    <r>
      <rPr>
        <sz val="11"/>
        <color theme="1"/>
        <rFont val="Calibri"/>
        <family val="2"/>
        <scheme val="minor"/>
      </rPr>
      <t xml:space="preserve"> on 8/31/2022 at 17:00 EEA1
at 20:00 EEA0
</t>
    </r>
    <r>
      <rPr>
        <b/>
        <sz val="11"/>
        <color theme="1"/>
        <rFont val="Calibri"/>
        <family val="2"/>
        <scheme val="minor"/>
      </rPr>
      <t>SLIC 10750573</t>
    </r>
    <r>
      <rPr>
        <sz val="11"/>
        <color theme="1"/>
        <rFont val="Calibri"/>
        <family val="2"/>
        <scheme val="minor"/>
      </rPr>
      <t xml:space="preserve"> on 9/5/2022
at 18:30 EEA2
at 21:00 EEA0
</t>
    </r>
    <r>
      <rPr>
        <b/>
        <sz val="11"/>
        <color theme="1"/>
        <rFont val="Calibri"/>
        <family val="2"/>
        <scheme val="minor"/>
      </rPr>
      <t>SLIC 10750672</t>
    </r>
    <r>
      <rPr>
        <sz val="11"/>
        <color theme="1"/>
        <rFont val="Calibri"/>
        <family val="2"/>
        <scheme val="minor"/>
      </rPr>
      <t xml:space="preserve"> on 9/6/2022
at 16:00 EEA2
at 17:17 EEA3
at 20:00 EEA2
at 21:10 EEA0
</t>
    </r>
    <r>
      <rPr>
        <b/>
        <sz val="11"/>
        <color theme="1"/>
        <rFont val="Calibri"/>
        <family val="2"/>
        <scheme val="minor"/>
      </rPr>
      <t xml:space="preserve">
SLIC 10750830</t>
    </r>
    <r>
      <rPr>
        <sz val="11"/>
        <color theme="1"/>
        <rFont val="Calibri"/>
        <family val="2"/>
        <scheme val="minor"/>
      </rPr>
      <t xml:space="preserve"> on 9/7/2022
at 16:00 EEA2
at 20:30 EEA0
</t>
    </r>
    <r>
      <rPr>
        <b/>
        <sz val="11"/>
        <color theme="1"/>
        <rFont val="Calibri"/>
        <family val="2"/>
        <scheme val="minor"/>
      </rPr>
      <t>SLIC 10750984</t>
    </r>
    <r>
      <rPr>
        <sz val="11"/>
        <color theme="1"/>
        <rFont val="Calibri"/>
        <family val="2"/>
        <scheme val="minor"/>
      </rPr>
      <t xml:space="preserve"> on 9/8/2022
at 15:00 EEA2
at 19:00 EEA1
at 19:30 EEA0
</t>
    </r>
    <r>
      <rPr>
        <b/>
        <sz val="11"/>
        <color theme="1"/>
        <rFont val="Calibri"/>
        <family val="2"/>
        <scheme val="minor"/>
      </rPr>
      <t xml:space="preserve">SLIC 10751152 </t>
    </r>
    <r>
      <rPr>
        <sz val="11"/>
        <color theme="1"/>
        <rFont val="Calibri"/>
        <family val="2"/>
        <scheme val="minor"/>
      </rPr>
      <t>on 9/9/2022
at 16:00 EEA1
at 18:00 EEA0</t>
    </r>
  </si>
  <si>
    <r>
      <rPr>
        <b/>
        <sz val="11"/>
        <color theme="1"/>
        <rFont val="Calibri"/>
        <family val="2"/>
        <scheme val="minor"/>
      </rPr>
      <t xml:space="preserve">
SLIC 10698502</t>
    </r>
    <r>
      <rPr>
        <sz val="11"/>
        <color theme="1"/>
        <rFont val="Calibri"/>
        <family val="2"/>
        <scheme val="minor"/>
      </rPr>
      <t xml:space="preserve"> Issued 8/13/2020 effective 17:00 through 21:00 on 8/14/2020 EEA-1</t>
    </r>
    <r>
      <rPr>
        <b/>
        <sz val="11"/>
        <color theme="1"/>
        <rFont val="Calibri"/>
        <family val="2"/>
        <scheme val="minor"/>
      </rPr>
      <t xml:space="preserve">
SLIC 10698903 on </t>
    </r>
    <r>
      <rPr>
        <sz val="11"/>
        <color theme="1"/>
        <rFont val="Calibri"/>
        <family val="2"/>
        <scheme val="minor"/>
      </rPr>
      <t xml:space="preserve">8/15/2020 at 14:53 EEA-2  
1750 thru 1935 armed firm load  that can be dispatched off in 10 min to be used as operating reserves: 
PGE  total of 460MW / SCE total of 400MW / SDGE total of 75.6MW 
Firm Load shed: 1825 PG&amp;E 230MW / restore at 1917
1826 SCE 200MW  / restore at 1918 
1830 SDGE  37.8MW /restore at 1919
EEA0 at 20:00
</t>
    </r>
    <r>
      <rPr>
        <b/>
        <sz val="11"/>
        <color theme="1"/>
        <rFont val="Calibri"/>
        <family val="2"/>
        <scheme val="minor"/>
      </rPr>
      <t>SLIC 10699019</t>
    </r>
    <r>
      <rPr>
        <sz val="11"/>
        <color theme="1"/>
        <rFont val="Calibri"/>
        <family val="2"/>
        <scheme val="minor"/>
      </rPr>
      <t xml:space="preserve"> on 8/16/2020
17:29 EEA2
19:12 EEA0
</t>
    </r>
    <r>
      <rPr>
        <b/>
        <sz val="11"/>
        <color theme="1"/>
        <rFont val="Calibri"/>
        <family val="2"/>
        <scheme val="minor"/>
      </rPr>
      <t>SLIC 10699149 and 10699179</t>
    </r>
    <r>
      <rPr>
        <sz val="11"/>
        <color theme="1"/>
        <rFont val="Calibri"/>
        <family val="2"/>
        <scheme val="minor"/>
      </rPr>
      <t xml:space="preserve"> on 8/17/2020
at 12:05 EEA1 / at 14:05 EEA2 /at 16:30 EEA3 /at 19:31 EEA2 /at 21:24 EEA0
</t>
    </r>
    <r>
      <rPr>
        <b/>
        <sz val="11"/>
        <color theme="1"/>
        <rFont val="Calibri"/>
        <family val="2"/>
        <scheme val="minor"/>
      </rPr>
      <t>SLIC 10699312 10699332 10699346</t>
    </r>
    <r>
      <rPr>
        <sz val="11"/>
        <color theme="1"/>
        <rFont val="Calibri"/>
        <family val="2"/>
        <scheme val="minor"/>
      </rPr>
      <t xml:space="preserve"> on 8/18/2020
at 11:30 EEA1 / at 12:55 EEA2 / at 14:00 EEA3 / at 19:46 EEA2 / at 20:31 EEA0
</t>
    </r>
    <r>
      <rPr>
        <b/>
        <sz val="11"/>
        <color theme="1"/>
        <rFont val="Calibri"/>
        <family val="2"/>
        <scheme val="minor"/>
      </rPr>
      <t>SLIC 10701019</t>
    </r>
    <r>
      <rPr>
        <sz val="11"/>
        <color theme="1"/>
        <rFont val="Calibri"/>
        <family val="2"/>
        <scheme val="minor"/>
      </rPr>
      <t xml:space="preserve"> on 9/6/2020 at 16:00 EEA1 / at 16:30 EEA2 / at 17:50 EEA3 / at 20:15 EEA0
</t>
    </r>
  </si>
  <si>
    <r>
      <rPr>
        <b/>
        <sz val="11"/>
        <color theme="1"/>
        <rFont val="Calibri"/>
        <family val="2"/>
        <scheme val="minor"/>
      </rPr>
      <t>SLIC 904826916</t>
    </r>
    <r>
      <rPr>
        <sz val="11"/>
        <color theme="1"/>
        <rFont val="Calibri"/>
        <family val="2"/>
        <scheme val="minor"/>
      </rPr>
      <t xml:space="preserve"> on 6/10/2019  at 1802  EEA 3 / at 1816 EEA-0
</t>
    </r>
    <r>
      <rPr>
        <b/>
        <sz val="11"/>
        <color theme="1"/>
        <rFont val="Calibri"/>
        <family val="2"/>
        <scheme val="minor"/>
      </rPr>
      <t xml:space="preserve">SLIC 904826936 on </t>
    </r>
    <r>
      <rPr>
        <sz val="11"/>
        <color theme="1"/>
        <rFont val="Calibri"/>
        <family val="2"/>
        <scheme val="minor"/>
      </rPr>
      <t>6/10/2019 at 1936 EEA 3 / at 2005 EEA-0</t>
    </r>
  </si>
  <si>
    <t>CAISO</t>
  </si>
  <si>
    <t>RMR units: Oakland Power Plant.  The total costs of RMR units reflect the Approved and Final Annual Fixed Revenue Requirements for each designated RMR unit.</t>
  </si>
  <si>
    <t>RMR units: Oakland Power Plant, CSU Channel Island, EF Oxnard, and Greenleaf II Cogen.  The total costs of RMR units reflect the Approved and Final Annual Fixed Revenue Requirements for each designated RMR unit.</t>
  </si>
  <si>
    <t>RMR units: Oakland Power Plant, CSU Channel Island, Greenleaf II Cogen, Midway Sunset Cogen, and Kingsburg Cogen.  The total costs of RMR units reflect the Approved and Final Annual Fixed Revenue Requirements for each designated RMR unit.</t>
  </si>
  <si>
    <t>8 PLOAD
1,166 PDR
146 RDRR</t>
  </si>
  <si>
    <t>8 PLOAD
1,154 PDR
122 RDRR</t>
  </si>
  <si>
    <t>6 PLOAD
1,158 PDR
85 RDRR</t>
  </si>
  <si>
    <t>The Summer capacity is the Net Dependable Capacity (NDC) from active resources, regardless of whether they produced any energy during the year.  The energy numbers are obtained from energy settlements that took place during each year. The energy data includes dynamics, but does not include other imports.</t>
  </si>
  <si>
    <t>These capacity factors assume that any resource that retired in any given year was available for the entire year. All Natural gas units are lumped together under ID's 4.02, 4.03 &amp; 4.04.  All Oil resources are included under ID 4.01 - Oil (Steam).</t>
  </si>
  <si>
    <t>Some technology/fuel types in CAISO database are different from what's specified in this metric. Please see below. Gas includes all types of gas.  BGAS 62.03%
BIOM 62.83%
GAS 58.43%
GEOT 65.15%
HRCV 97.44%
LESR(Limited Energy Storage Resource) -25.95%
OTHR 20.33%
WAST 60.72%</t>
  </si>
  <si>
    <t>Some technology/fuel types in CAISO database are different from what's specified in this metric. Please see below. Gas includes all types of gas.  BGAS 67.37%
BIOM 72.24%
DIST 55.21%
GAS 70.35%
GEOT 70.12%
HRCV 83.01%
LESR(Limited Energy Storage Resource) 5.30%
OTHR 13.89%
WAST 74.34%</t>
  </si>
  <si>
    <t>Some technology/fuel types in CAISO database are different from what's specified in this metric. Please see below. Gas includes all types of gas.  BGAS 64.60%
BIOM 76.97%
DIST 0.00%
GAS 83.85%
GEOT 66.26%
HRCV 98.00%
LESR(Limited Energy Storage Resource) 11.16%
OTHR 9.95%
WAST 78.68%</t>
  </si>
  <si>
    <t>Some technology/fuel types in CAISO database are different from what's specified in this metric. Please see below. Gas includes all types of gas.  BGAS 60.16%
BIOM 79.72%
DIST 65.69%
GAS 83.78%
GEOT 65.88%
LESR(Limited Energy Storage Resource) 17.57%
OTHR 42.04%
WAST 79.29%</t>
  </si>
  <si>
    <t xml:space="preserve">11:00: This is the total number of unit hours mitigated in the day ahead market.
11:01: This is the total number of unit intervals mitigated in the CAISO's fifteen minute market.
For example, if one interval has 5 resources mitigated and second interval has 4 resources mitigated then the total would be 9 unit intervals that were mitigated in the real time market.
</t>
  </si>
  <si>
    <r>
      <rPr>
        <b/>
        <sz val="11"/>
        <color theme="1"/>
        <rFont val="Calibri"/>
        <family val="2"/>
        <scheme val="minor"/>
      </rPr>
      <t xml:space="preserve">Prototypical New Entrant Variable Production Cost (Combustion Turbine) ($). </t>
    </r>
    <r>
      <rPr>
        <sz val="11"/>
        <color theme="1"/>
        <rFont val="Calibri"/>
        <family val="2"/>
        <scheme val="minor"/>
      </rPr>
      <t xml:space="preserve"> Enter the new entrant's estimated variable production cost for a combustion turbine for the reporting period. </t>
    </r>
    <r>
      <rPr>
        <sz val="11"/>
        <color rgb="FFFF0000"/>
        <rFont val="Calibri"/>
        <family val="2"/>
        <scheme val="minor"/>
      </rPr>
      <t>Reported in $/kw-yr.</t>
    </r>
  </si>
  <si>
    <r>
      <rPr>
        <b/>
        <sz val="11"/>
        <color theme="1"/>
        <rFont val="Calibri"/>
        <family val="2"/>
        <scheme val="minor"/>
      </rPr>
      <t>Prototypical New Entrant Energy Revenues Received (Combustion Turbine) ($)</t>
    </r>
    <r>
      <rPr>
        <sz val="11"/>
        <color theme="1"/>
        <rFont val="Calibri"/>
        <family val="2"/>
        <scheme val="minor"/>
      </rPr>
      <t xml:space="preserve">.  Enter the new entrant's estimated revenue received from RTO/ISO energy and ancillary services (as defined in the RTO/ISO Tariff) for a combustion turbine for the given reporting period.  </t>
    </r>
    <r>
      <rPr>
        <sz val="11"/>
        <color rgb="FFFF0000"/>
        <rFont val="Calibri"/>
        <family val="2"/>
        <scheme val="minor"/>
      </rPr>
      <t>Reported in $/kw-yr.</t>
    </r>
  </si>
  <si>
    <r>
      <rPr>
        <b/>
        <sz val="11"/>
        <color theme="1"/>
        <rFont val="Calibri"/>
        <family val="2"/>
        <scheme val="minor"/>
      </rPr>
      <t>Net Revenue for New Entrant (Combustion Turbine) ($).</t>
    </r>
    <r>
      <rPr>
        <sz val="11"/>
        <color theme="1"/>
        <rFont val="Calibri"/>
        <family val="2"/>
        <scheme val="minor"/>
      </rPr>
      <t xml:space="preserve">  The difference between the Prototypical New Entrant Energy Revenues Received less the Prototypical New Entrant's Variable Production Cost.  </t>
    </r>
    <r>
      <rPr>
        <b/>
        <i/>
        <sz val="11"/>
        <color rgb="FF00B050"/>
        <rFont val="Calibri"/>
        <family val="2"/>
        <scheme val="minor"/>
      </rPr>
      <t xml:space="preserve">(Automatically calculated) </t>
    </r>
    <r>
      <rPr>
        <b/>
        <i/>
        <sz val="11"/>
        <color rgb="FFFF0000"/>
        <rFont val="Calibri"/>
        <family val="2"/>
        <scheme val="minor"/>
      </rPr>
      <t>Reported in $/kw-yr.</t>
    </r>
  </si>
  <si>
    <r>
      <rPr>
        <b/>
        <sz val="11"/>
        <rFont val="Calibri"/>
        <family val="2"/>
        <scheme val="minor"/>
      </rPr>
      <t xml:space="preserve">Prototypical New Entrant Variable Production Cost (Combined Cycle) </t>
    </r>
    <r>
      <rPr>
        <b/>
        <sz val="11"/>
        <color theme="1"/>
        <rFont val="Calibri"/>
        <family val="2"/>
        <scheme val="minor"/>
      </rPr>
      <t>($).</t>
    </r>
    <r>
      <rPr>
        <b/>
        <sz val="11"/>
        <rFont val="Calibri"/>
        <family val="2"/>
        <scheme val="minor"/>
      </rPr>
      <t xml:space="preserve"> </t>
    </r>
    <r>
      <rPr>
        <sz val="11"/>
        <rFont val="Calibri"/>
        <family val="2"/>
        <scheme val="minor"/>
      </rPr>
      <t xml:space="preserve"> Enter the new entrant's estimated variable production cost for a combustion cycle for the reporting period. </t>
    </r>
    <r>
      <rPr>
        <sz val="11"/>
        <color rgb="FFFF0000"/>
        <rFont val="Calibri"/>
        <family val="2"/>
        <scheme val="minor"/>
      </rPr>
      <t>Reported in $/kw-yr.</t>
    </r>
  </si>
  <si>
    <r>
      <rPr>
        <b/>
        <sz val="11"/>
        <rFont val="Calibri"/>
        <family val="2"/>
        <scheme val="minor"/>
      </rPr>
      <t xml:space="preserve">Prototypical New Entrant Energy Revenues Received (Combined Cycle) </t>
    </r>
    <r>
      <rPr>
        <b/>
        <sz val="11"/>
        <color theme="1"/>
        <rFont val="Calibri"/>
        <family val="2"/>
        <scheme val="minor"/>
      </rPr>
      <t>($).</t>
    </r>
    <r>
      <rPr>
        <b/>
        <sz val="11"/>
        <rFont val="Calibri"/>
        <family val="2"/>
        <scheme val="minor"/>
      </rPr>
      <t xml:space="preserve"> </t>
    </r>
    <r>
      <rPr>
        <sz val="11"/>
        <rFont val="Calibri"/>
        <family val="2"/>
        <scheme val="minor"/>
      </rPr>
      <t xml:space="preserve"> Enter the new entrant's estimated revenue received from RTO/ISO energy and ancillary services (as defined in the RTO/ISO Tariff) for a combined cycle for the given reporting period. </t>
    </r>
    <r>
      <rPr>
        <sz val="11"/>
        <color rgb="FFFF0000"/>
        <rFont val="Calibri"/>
        <family val="2"/>
        <scheme val="minor"/>
      </rPr>
      <t>Reported in $/kw-yr.</t>
    </r>
  </si>
  <si>
    <r>
      <rPr>
        <b/>
        <sz val="11"/>
        <color theme="1"/>
        <rFont val="Calibri"/>
        <family val="2"/>
        <scheme val="minor"/>
      </rPr>
      <t>Net Revenue for New Entrant (Combined Cycle) ($).</t>
    </r>
    <r>
      <rPr>
        <sz val="11"/>
        <color theme="1"/>
        <rFont val="Calibri"/>
        <family val="2"/>
        <scheme val="minor"/>
      </rPr>
      <t xml:space="preserve">  The difference between the Prototypical New Entrant Energy Revenues Received less the Prototypical New Entrant's Variable Production Cost.  </t>
    </r>
    <r>
      <rPr>
        <b/>
        <i/>
        <sz val="11"/>
        <color rgb="FF00B050"/>
        <rFont val="Calibri"/>
        <family val="2"/>
        <scheme val="minor"/>
      </rPr>
      <t xml:space="preserve">(Automatically calculated) </t>
    </r>
    <r>
      <rPr>
        <b/>
        <i/>
        <sz val="11"/>
        <color rgb="FFFF0000"/>
        <rFont val="Calibri"/>
        <family val="2"/>
        <scheme val="minor"/>
      </rPr>
      <t>Reported in $/kw-yr.</t>
    </r>
  </si>
  <si>
    <t>Commodity</t>
  </si>
  <si>
    <t>Non-Spin</t>
  </si>
  <si>
    <t>Regulation Down</t>
  </si>
  <si>
    <t>Regulation Up</t>
  </si>
  <si>
    <t>Spin</t>
  </si>
  <si>
    <t>Energy in 5-min interval</t>
  </si>
  <si>
    <t>Region</t>
  </si>
  <si>
    <t>CAISO Expanded</t>
  </si>
  <si>
    <t>NP26 Expanded</t>
  </si>
  <si>
    <t>SP26 Expanded</t>
  </si>
  <si>
    <t>NP26 Internal</t>
  </si>
  <si>
    <t>CAISO - System</t>
  </si>
  <si>
    <t>2.00 FUEL_TYPE = OIL
2.01 FUEL_TYPE = GAS, GEN_TECH_TYPE = STUR
2.02 FUEL_TYPE = COAL
2.03 FUEL_TYPE = GAS, GEN_TECH_TYPE = GTUR
2.04 FUEL_TYPE = GAS, GEN_TECH_TYPE = CCYC
Btu/KWh values are technology/fuel-specific based on the CAISO’s Master File registered heat rate values for individual resources. The CAISO calculated the annual average heat rate for each technology/fuel-type utilizing hourly meter data values for individual resources and calculating an average of each resource’s hourly heat rate using that meter data.  The CAISO used these values to create an annual average for each technology/fuel type.  Resources without registered heat rate values have been excluded from the calculation.</t>
  </si>
  <si>
    <t>No data</t>
  </si>
  <si>
    <r>
      <t xml:space="preserve">Note: There is no row for </t>
    </r>
    <r>
      <rPr>
        <b/>
        <i/>
        <sz val="11"/>
        <color theme="1"/>
        <rFont val="Calibri"/>
        <family val="2"/>
        <scheme val="minor"/>
      </rPr>
      <t>Energy Generated (MWh) by Fuel Type</t>
    </r>
    <r>
      <rPr>
        <sz val="11"/>
        <color theme="1"/>
        <rFont val="Calibri"/>
        <family val="2"/>
        <scheme val="minor"/>
      </rPr>
      <t xml:space="preserve"> for the Pumped Storage and Battery Categories. </t>
    </r>
  </si>
  <si>
    <t>The CAISO does not currently calculate Equivalent Demand Forced Outage Rate (EFORd).  This calculation attempts to assess the probability that a resource will not meet its demand requirements. i.e. the percentage of time it may face a forced outage or derate while providing energy or ancillary services.  The CAISO tariff defines forced outage as "[a]n Outage for which sufficient notice cannot be given to allow the Outage to be factored into the Day-Ahead Market or RTM bidding processes."  However, for resource adequacy resources, the CAISO also classifies certain short-notice outages as forced outages for purposes of whether there is a requirement to substitute resource adequacy capacity.  As such, forced outage data includes outages and derates that occur in in advance of the time that a resource provides energy or ancillary services.  The CAISO does not believe reporting this outage information would not provide a comparable assessment of resource availability contemplated by this performance metric.  For these reasons, the CAISO is not providing data responsive to this performance metric.  Information related to outage rates of individual resources is available from the North American Electric Reliability Corporation's Generating Availability Data System database.   The CAISO  also publsihes a daily report of curtailed and non-operational generaotrs due to planned or unplanned outages.  (See, reports of curtailed and non-operational generators avilable at the following webste: http://www.caiso.com/market/Pages/OutageManagement/CurtailedandNonOperationalGenerators.aspx.)  In additon, the CAISO's Department of Market Monitoring has provided summary information on generation outages in its annaul reports for the period 2014-2018.  (See Annual Reports avilable at the follwing website: http://www.caiso.com/market/Pages/MarketMonitoring/AnnualQuarterlyReports/Default.aspx)Text</t>
  </si>
  <si>
    <r>
      <rPr>
        <b/>
        <sz val="11"/>
        <color theme="1"/>
        <rFont val="Calibri"/>
        <family val="2"/>
        <scheme val="minor"/>
      </rPr>
      <t>Explanatory Text.</t>
    </r>
    <r>
      <rPr>
        <sz val="11"/>
        <color theme="1"/>
        <rFont val="Calibri"/>
        <family val="2"/>
        <scheme val="minor"/>
      </rPr>
      <t xml:space="preserve">  The CAISO used telmetry values for total MWh generated by technology types.</t>
    </r>
  </si>
  <si>
    <t>RMR facilities: Oakland Station C gas turbine units 1-3,
Yuba City Energy Center, and BOGUE_1_UNITA1</t>
  </si>
  <si>
    <t>RMR facilities: Oakland Station C gas turbine units 1-3, CSU Channel Island, EF Oxnard, Greenleaf 2 Cogen, Midway Sunset Cogen, and Kingsburg Cogen.</t>
  </si>
  <si>
    <t>RMR facilities: Oakland Station C gas turbine units 1-3, Greenleaf 2 Cogen, Midway Sunset Cogen, and Kingsburg Cogen.  The additional capacity from 2020 to 2021 is the result of Midway Sunset Cogen and Kingsburg Cogen providing 248 MW and 34.5 MW  of capacity, respectively.  Additionally, EF Oxnard no longer provided the 47.9 MW of its capacity, and Oakland Power Plant's capacity was derated by 55 MW.</t>
  </si>
  <si>
    <t>RMR units: Oakland Power Plant, CSU Channel Island, Greenleaf II Cogen, Midway Sunset Cogen, and Kingsburg Cogen.  The total costs of RMR units reflect the Approved and Final Annual Fixed Revenue Requirements for each designated RMR unit.  The increase in costs of RMR units from 2020 to 2021 results from costs incurred through the Midway Sunset Cogen and Kingsburg Cogen RMR-designated facilities.</t>
  </si>
  <si>
    <t xml:space="preserve">* 10.00 source is sum of the max PMax value for Demand Response resources (PLOAD = Pump Storage, PDR = Proxy Demand, RDRR = Reliability Demand Response Resources) as registered in the Masterfile. </t>
  </si>
  <si>
    <t xml:space="preserve">* This does not include community distributed demand response. </t>
  </si>
  <si>
    <t>* Note that the PMax values can change over the course of the year.</t>
  </si>
  <si>
    <t>* The number of resources has been validated against the FERC Annual Demand Response report.</t>
  </si>
  <si>
    <t>The values in rows 12:10 throguh 12:17 reflect percetanges of the various components of wholesale power costs.  For Ancillary Services costs other than Regulation, Spinning Reserve and Non-spinning Reserve reported in row 12:03, the CAISO has included costs of voltage support and black start payments.  During the reporting years, these payments included only lost opportunity costs for energy paid to resources for providing voltage support when responding to a CAISO instruction to reduce their MW output in order to provide MVars outside of a required range.  During the reporting years, black start generaotrs provided black start services pursuant to black start agreements with a $0 reservation fee.</t>
  </si>
  <si>
    <t>1)Calculated an overall price-cost mark-up by comparing competitive baseline energy prices to total average wholesale energy prices
2) Calculated the price-cost mark-up index as the price difference between actual market prices and prices resulting under this competitive baseline scenario. For example, if market prices averaged $55/MWh during a month and the competitive baseline price was $50/MWh, this would represent a price-cost mark-up of $5/MWh. 
3) The highest and lowest 10 percent of hours of average price cost markup is based on the average monthly price cost mark up data.
4) Price Cost Markup Numbers are based on the Monthly Averages.
5) CAISO plans to add 2022 data at a later time when the data is available</t>
  </si>
  <si>
    <t>The equations reflect the load weighted average prices across the three largest load aggregation points in the CAISO (Pacific Gas and Electric, Southern California Edison, and San Diego Gas &amp; Electric) during all hours. The CAISO calculated the load weighted prices for day ahead market and real-time distach intervals and then calculated the difference between the two.</t>
  </si>
  <si>
    <t>16.01 - The CAISO has provided total annual payments to CRR holders
16.04 - These values reflect the ratio between total annual payments to CRR holders and total annual congestion charges.  
16.05 - The CAISO has reported the final balancing account after auction revenues that is attributed to measured demand.
16.06 - The CAISO has reported the ratio of total Congestion Charges compared to Congestion Revenues Returned to Load Serving Entities (LSEs),  i.e. the percentage of congestion charges divided by congestion revenues returned to LSEs for the reporting period expressed as a percentage.</t>
  </si>
  <si>
    <t>1)These costs are for CAISO NP15 region.
2)These costs include the 15-minute commitment with dispatch to 15-minute and 5-minute prices using default energy bids
3) For CT, the hypotheitical new entrant had a maximum capacity of 48.6 MW with the Pmin of 24.3 MW.
4) The analysis to model total production costs and energy market revenues utilized a SAS/OR optimization tool
5) Incremental energy costs were calculated using default energy bids used in local market power mitigation.
6) Commitment costs were calculated using the ISO’s proxy start-up and minimum load cost methodology.
7) 18.01, 18.02, 18.04 , 18.05, and 18.07 are reported in $/KW.yr instead of only $.</t>
  </si>
  <si>
    <t xml:space="preserve">The CAISO procures ancillary services, including regulation services (regulation up and regulation down) and operating reserves (spinning and non-spinning reserves), to meet NERC and WECC reliability standards and to support reliable electric system operations.  In addition to the CAISO system-wide procurement requirements, the CAISO establishes minimum ancillary services procurement requirements in some of the sub-regions, such as the CAISO system (the entire CAISO excluding the interties), SP26, NP26 and expanded sub-regions. 
On December 1, 2010, the CAISO implemented an ancillary services scarcity pricing mechanism in its markets. The scarcity pricing mechanism is triggered when there is insufficient ancillary service supply to meet the targeted requirement. Under this mechanism, the price of the scarce  ancillary service will automatically rise to a pre-determined scarcity price, as described in the CAISO tariff. All the ancillary service scarcity data are from the fifteen-minute market.
19.00:  Number or shortage event. The ancillary aervice shortage events are reported for each Ancillary Service commodity by region. A shortage event can span a continuous multiple fifteen-minute market interval.
19.02:  Average Shortage amount. This amount represents the average of the short amounts across the total fifteen-minute market intervals for each commodity by region.
19.05:  Total Price Differential of the Shortage Events.   Within the CAISO, there no interplay of scarcity pricing between ancillary services and energy markets. 
19.07:  Total Price Impact of the Shortage Events.  Within the CAISO, there no interplay of scarcity pricing between ancillary services and energy markets.  
In columns Y and AB, the CAISO provides information relating to real-time dispatch intervals during the reporting years in which the CAISO triggered administrative-based scarcity energy prices as a result of a violation of the power balance constraint.  </t>
  </si>
  <si>
    <r>
      <rPr>
        <b/>
        <sz val="11"/>
        <rFont val="Calibri"/>
        <family val="2"/>
        <scheme val="minor"/>
      </rPr>
      <t>1.00</t>
    </r>
    <r>
      <rPr>
        <sz val="11"/>
        <rFont val="Calibri"/>
        <family val="2"/>
        <scheme val="minor"/>
      </rPr>
      <t xml:space="preserve"> - Under California Code of Regulations Title 20. Public Utilities and Energy, the California Energy Commission is responsible for forecasting peak demand values of any Electric Utility that experienced a peak electricity demand of more than 200 megawatts.
</t>
    </r>
    <r>
      <rPr>
        <b/>
        <sz val="11"/>
        <rFont val="Calibri"/>
        <family val="2"/>
        <scheme val="minor"/>
      </rPr>
      <t>1.01</t>
    </r>
    <r>
      <rPr>
        <sz val="11"/>
        <rFont val="Calibri"/>
        <family val="2"/>
        <scheme val="minor"/>
      </rPr>
      <t xml:space="preserve"> - The California Energy Commission approves its ten-year demand and energy forecast utilized by the CAISO and the underlying utilities in January of each year.
</t>
    </r>
    <r>
      <rPr>
        <b/>
        <sz val="11"/>
        <rFont val="Calibri"/>
        <family val="2"/>
        <scheme val="minor"/>
      </rPr>
      <t>1.02</t>
    </r>
    <r>
      <rPr>
        <sz val="11"/>
        <rFont val="Calibri"/>
        <family val="2"/>
        <scheme val="minor"/>
      </rPr>
      <t xml:space="preserve"> - The total Net Qualifying Capacity for resources participating in the California Public Utilities Commission's Resource Adequacy program.  Resources that are outside of the CAISO footprint that are dynamically scheduled into the CAISO are added to the Net Qualifying Capacity total, as reported in the CAISO's annual FERC Form 714 filing.
</t>
    </r>
    <r>
      <rPr>
        <b/>
        <sz val="11"/>
        <rFont val="Calibri"/>
        <family val="2"/>
        <scheme val="minor"/>
      </rPr>
      <t>1.03</t>
    </r>
    <r>
      <rPr>
        <sz val="11"/>
        <rFont val="Calibri"/>
        <family val="2"/>
        <scheme val="minor"/>
      </rPr>
      <t xml:space="preserve"> - The reported amounts are based on the CAISO's annual Summer Loads and Resources Assessment that is published each May.
</t>
    </r>
    <r>
      <rPr>
        <b/>
        <sz val="11"/>
        <rFont val="Calibri"/>
        <family val="2"/>
        <scheme val="minor"/>
      </rPr>
      <t>1.06</t>
    </r>
    <r>
      <rPr>
        <sz val="11"/>
        <rFont val="Calibri"/>
        <family val="2"/>
        <scheme val="minor"/>
      </rPr>
      <t xml:space="preserve"> - Actual peak demands derived from CAISO's EMS.
</t>
    </r>
    <r>
      <rPr>
        <b/>
        <sz val="11"/>
        <rFont val="Calibri"/>
        <family val="2"/>
        <scheme val="minor"/>
      </rPr>
      <t>1.07</t>
    </r>
    <r>
      <rPr>
        <sz val="11"/>
        <rFont val="Calibri"/>
        <family val="2"/>
        <scheme val="minor"/>
      </rPr>
      <t xml:space="preserve"> - 1.02 less the sum of all generator outages at time of system peak, plus any actual imports at time of peak that exceed the total capacity of dynamically scheduled resources.
</t>
    </r>
    <r>
      <rPr>
        <b/>
        <sz val="11"/>
        <rFont val="Calibri"/>
        <family val="2"/>
        <scheme val="minor"/>
      </rPr>
      <t/>
    </r>
  </si>
  <si>
    <r>
      <rPr>
        <b/>
        <sz val="11"/>
        <color theme="1"/>
        <rFont val="Calibri"/>
        <family val="2"/>
        <scheme val="minor"/>
      </rPr>
      <t xml:space="preserve">14:00 </t>
    </r>
    <r>
      <rPr>
        <sz val="11"/>
        <color theme="1"/>
        <rFont val="Calibri"/>
        <family val="2"/>
        <scheme val="minor"/>
      </rPr>
      <t>- Summer heat wave and winter natural gas prices are signifcant drivers for the average real-time LMP in 2022.                                                 1) Gas prices reflect commodity prices.  They do not include the transportation cost and taxes.
2) More than one resource can be marginal for a given interval.  For example, a gas resource and hydroelectric resource may both be marginal for a given 5 min real-time dispatch interval.
3) Intertie resources may be marginal as well. The CAISO has included the fuel type related to intertie resources that were marginal in the reported information. 
4) Base year = 2022</t>
    </r>
  </si>
  <si>
    <t>Andrew Ulmer</t>
  </si>
  <si>
    <t>916.673.7797</t>
  </si>
  <si>
    <t>aulmer@caiso.com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</si>
</sst>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_(&quot;$&quot;* #,##0.0_);_(&quot;$&quot;* \(#,##0.0\);_(&quot;$&quot;* &quot;-&quot;??_);_(@_)"/>
    <numFmt numFmtId="168" formatCode="m/d/yyyy;@"/>
    <numFmt numFmtId="169" formatCode="mm/yyyy;@"/>
    <numFmt numFmtId="170" formatCode="0.000"/>
    <numFmt numFmtId="171" formatCode="_(* #,##0.000_);_(* \(#,##0.000\);_(* &quot;-&quot;??_);_(@_)"/>
    <numFmt numFmtId="172" formatCode="_(* #,##0.0_);_(* \(#,##0.0\);_(* &quot;-&quot;??_);_(@_)"/>
    <numFmt numFmtId="173" formatCode="0.0"/>
  </numFmts>
  <fonts count="46"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sz val="11"/>
      <color rgb="FFFF0000"/>
      <name val="Calibri"/>
      <family val="2"/>
      <scheme val="minor"/>
    </font>
    <font>
      <sz val="11"/>
      <color theme="1"/>
      <name val="Calibri"/>
      <family val="2"/>
      <scheme val="minor"/>
    </font>
    <font>
      <b/>
      <sz val="12"/>
      <color rgb="FF000000"/>
      <name val="Calibri"/>
      <family val="2"/>
    </font>
    <font>
      <sz val="12"/>
      <color rgb="FFFF0000"/>
      <name val="Calibri"/>
      <family val="2"/>
      <scheme val="minor"/>
    </font>
    <font>
      <sz val="11"/>
      <color theme="1"/>
      <name val="Calibri"/>
      <family val="2"/>
    </font>
    <font>
      <b/>
      <i/>
      <sz val="11"/>
      <color rgb="FF000000"/>
      <name val="Calibri"/>
      <family val="2"/>
    </font>
    <font>
      <b/>
      <sz val="11"/>
      <color rgb="FF00B050"/>
      <name val="Calibri"/>
      <family val="2"/>
      <scheme val="minor"/>
    </font>
    <font>
      <b/>
      <sz val="11"/>
      <name val="Calibri"/>
      <family val="2"/>
      <scheme val="minor"/>
    </font>
    <font>
      <b/>
      <sz val="12"/>
      <color rgb="FFFF0000"/>
      <name val="Calibri"/>
      <family val="2"/>
    </font>
    <font>
      <sz val="11"/>
      <name val="Calibri"/>
      <family val="2"/>
      <scheme val="minor"/>
    </font>
    <font>
      <sz val="11"/>
      <color rgb="FF000000"/>
      <name val="Calibri"/>
      <family val="2"/>
    </font>
    <font>
      <sz val="11"/>
      <color rgb="FF00B050"/>
      <name val="Calibri"/>
      <family val="2"/>
      <scheme val="minor"/>
    </font>
    <font>
      <b/>
      <u/>
      <sz val="12"/>
      <name val="Calibri"/>
      <family val="2"/>
    </font>
    <font>
      <b/>
      <i/>
      <sz val="11"/>
      <color rgb="FF00B050"/>
      <name val="Calibri"/>
      <family val="2"/>
      <scheme val="minor"/>
    </font>
    <font>
      <sz val="11"/>
      <color theme="0" tint="-0.14999847407452621"/>
      <name val="Calibri"/>
      <family val="2"/>
      <scheme val="minor"/>
    </font>
    <font>
      <u/>
      <sz val="12"/>
      <color theme="10"/>
      <name val="Calibri"/>
      <family val="2"/>
      <scheme val="minor"/>
    </font>
    <font>
      <b/>
      <sz val="11"/>
      <color rgb="FF000000"/>
      <name val="Calibri"/>
      <family val="2"/>
    </font>
    <font>
      <b/>
      <u/>
      <sz val="11"/>
      <color theme="1"/>
      <name val="Calibri"/>
      <family val="2"/>
      <scheme val="minor"/>
    </font>
    <font>
      <b/>
      <u/>
      <sz val="11"/>
      <name val="Calibri"/>
      <family val="2"/>
    </font>
    <font>
      <b/>
      <i/>
      <sz val="11"/>
      <color theme="1"/>
      <name val="Calibri"/>
      <family val="2"/>
      <scheme val="minor"/>
    </font>
    <font>
      <b/>
      <i/>
      <sz val="11"/>
      <color rgb="FF00B050"/>
      <name val="Calibri"/>
      <family val="2"/>
    </font>
    <font>
      <b/>
      <sz val="11"/>
      <color rgb="FFFF0000"/>
      <name val="Calibri"/>
      <family val="2"/>
    </font>
    <font>
      <sz val="11"/>
      <name val="Calibri"/>
      <family val="2"/>
    </font>
    <font>
      <sz val="11"/>
      <color rgb="FFFF0000"/>
      <name val="Calibri"/>
      <family val="2"/>
    </font>
    <font>
      <b/>
      <sz val="12"/>
      <color rgb="FFFF0000"/>
      <name val="Calibri"/>
      <family val="2"/>
      <scheme val="minor"/>
    </font>
    <font>
      <sz val="12"/>
      <name val="Calibri"/>
      <family val="2"/>
      <scheme val="minor"/>
    </font>
    <font>
      <sz val="13"/>
      <color theme="1"/>
      <name val="Times New Roman"/>
      <family val="1"/>
    </font>
    <font>
      <u/>
      <sz val="11"/>
      <color theme="1"/>
      <name val="Calibri"/>
      <family val="2"/>
      <scheme val="minor"/>
    </font>
    <font>
      <sz val="10"/>
      <color theme="1"/>
      <name val="Calibri"/>
      <family val="2"/>
      <scheme val="minor"/>
    </font>
    <font>
      <b/>
      <sz val="12"/>
      <name val="Calibri"/>
      <family val="2"/>
      <scheme val="minor"/>
    </font>
    <font>
      <vertAlign val="subscript"/>
      <sz val="11"/>
      <name val="Calibri"/>
      <family val="2"/>
      <scheme val="minor"/>
    </font>
    <font>
      <vertAlign val="subscript"/>
      <sz val="11"/>
      <name val="Calibri"/>
      <family val="2"/>
    </font>
    <font>
      <vertAlign val="subscript"/>
      <sz val="11"/>
      <color theme="1"/>
      <name val="Calibri"/>
      <family val="2"/>
      <scheme val="minor"/>
    </font>
    <font>
      <sz val="11"/>
      <name val="Times New Roman"/>
      <family val="1"/>
    </font>
    <font>
      <b/>
      <u/>
      <sz val="11"/>
      <name val="Calibri"/>
      <family val="2"/>
      <scheme val="minor"/>
    </font>
    <font>
      <b/>
      <sz val="13"/>
      <color theme="1"/>
      <name val="Times New Roman"/>
      <family val="1"/>
    </font>
    <font>
      <b/>
      <u/>
      <sz val="13"/>
      <color rgb="FF008080"/>
      <name val="Times New Roman"/>
      <family val="1"/>
    </font>
    <font>
      <b/>
      <i/>
      <sz val="11"/>
      <color rgb="FFFF0000"/>
      <name val="Calibri"/>
      <family val="2"/>
      <scheme val="minor"/>
    </font>
    <font>
      <sz val="11"/>
      <color rgb="FF000000"/>
      <name val="Calibri"/>
    </font>
  </fonts>
  <fills count="10">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indexed="64"/>
      </left>
      <right style="thin">
        <color indexed="64"/>
      </right>
      <top style="thin">
        <color theme="0" tint="-0.249977111117893"/>
      </top>
      <bottom/>
      <diagonal/>
    </border>
    <border>
      <left/>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right style="thin">
        <color indexed="64"/>
      </right>
      <top style="thin">
        <color theme="0" tint="-0.249977111117893"/>
      </top>
      <bottom/>
      <diagonal/>
    </border>
    <border>
      <left/>
      <right/>
      <top style="thin">
        <color theme="0" tint="-0.249977111117893"/>
      </top>
      <bottom style="thin">
        <color theme="0" tint="-0.249977111117893"/>
      </bottom>
      <diagonal/>
    </border>
    <border>
      <left/>
      <right style="thin">
        <color indexed="64"/>
      </right>
      <top/>
      <bottom style="thin">
        <color theme="0" tint="-0.249977111117893"/>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right style="thin">
        <color indexed="64"/>
      </right>
      <top style="thin">
        <color theme="0" tint="-0.249977111117893"/>
      </top>
      <bottom style="thin">
        <color indexed="64"/>
      </bottom>
      <diagonal/>
    </border>
    <border>
      <left/>
      <right/>
      <top/>
      <bottom style="thin">
        <color theme="0" tint="-0.24997711111789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3" fillId="0" borderId="0" applyNumberForma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cellStyleXfs>
  <cellXfs count="571">
    <xf numFmtId="0" fontId="0" fillId="0" borderId="0" xfId="0"/>
    <xf numFmtId="0" fontId="0" fillId="0" borderId="0" xfId="0" applyAlignment="1">
      <alignment wrapText="1"/>
    </xf>
    <xf numFmtId="0" fontId="2" fillId="0" borderId="0" xfId="0" applyFont="1"/>
    <xf numFmtId="0" fontId="1" fillId="0" borderId="0" xfId="0" applyFont="1"/>
    <xf numFmtId="0" fontId="0" fillId="0" borderId="0" xfId="0" applyBorder="1"/>
    <xf numFmtId="0" fontId="0" fillId="0" borderId="0" xfId="0" applyFont="1" applyAlignment="1">
      <alignment wrapText="1"/>
    </xf>
    <xf numFmtId="0" fontId="4" fillId="0" borderId="0" xfId="0" applyFont="1"/>
    <xf numFmtId="0" fontId="4" fillId="0" borderId="0" xfId="0" applyFont="1" applyAlignment="1">
      <alignment horizontal="left"/>
    </xf>
    <xf numFmtId="0" fontId="5" fillId="0" borderId="0" xfId="0" applyFont="1" applyAlignment="1">
      <alignment horizontal="center"/>
    </xf>
    <xf numFmtId="0" fontId="6" fillId="0" borderId="0" xfId="0" applyFont="1"/>
    <xf numFmtId="0" fontId="4" fillId="0" borderId="0" xfId="0" applyFont="1" applyAlignment="1">
      <alignment horizontal="left" vertical="center"/>
    </xf>
    <xf numFmtId="0" fontId="4" fillId="0" borderId="0" xfId="0" applyFont="1" applyAlignment="1">
      <alignment wrapText="1"/>
    </xf>
    <xf numFmtId="0" fontId="4" fillId="0" borderId="0" xfId="0" applyFont="1" applyBorder="1"/>
    <xf numFmtId="0" fontId="7" fillId="0" borderId="0" xfId="0" applyFont="1"/>
    <xf numFmtId="0" fontId="4" fillId="0" borderId="0" xfId="0" applyFont="1" applyAlignment="1">
      <alignment horizontal="left" vertical="top"/>
    </xf>
    <xf numFmtId="0" fontId="0" fillId="0" borderId="0" xfId="0" quotePrefix="1" applyAlignment="1">
      <alignment horizontal="left" vertical="top"/>
    </xf>
    <xf numFmtId="0" fontId="11" fillId="0" borderId="0" xfId="0" quotePrefix="1" applyFont="1" applyFill="1" applyBorder="1" applyAlignment="1">
      <alignment horizontal="left" vertical="top"/>
    </xf>
    <xf numFmtId="0" fontId="9" fillId="0" borderId="0" xfId="0" applyFont="1" applyFill="1" applyBorder="1" applyAlignment="1">
      <alignment horizontal="right"/>
    </xf>
    <xf numFmtId="0" fontId="11" fillId="0" borderId="0" xfId="0" applyFont="1" applyFill="1" applyBorder="1"/>
    <xf numFmtId="0" fontId="12" fillId="0" borderId="0" xfId="0" applyFont="1" applyFill="1" applyBorder="1"/>
    <xf numFmtId="0" fontId="11" fillId="0" borderId="0" xfId="0" applyFont="1" applyFill="1" applyBorder="1" applyAlignment="1">
      <alignment wrapText="1"/>
    </xf>
    <xf numFmtId="0" fontId="11" fillId="0" borderId="6" xfId="0" applyFont="1" applyFill="1" applyBorder="1" applyAlignment="1">
      <alignment horizontal="center"/>
    </xf>
    <xf numFmtId="0" fontId="9" fillId="0" borderId="0" xfId="0" applyFont="1" applyFill="1" applyBorder="1" applyAlignment="1">
      <alignment horizontal="center"/>
    </xf>
    <xf numFmtId="0" fontId="13" fillId="0" borderId="0" xfId="0" applyFont="1"/>
    <xf numFmtId="0" fontId="4" fillId="0" borderId="0" xfId="0" applyFont="1" applyBorder="1" applyAlignment="1">
      <alignment horizontal="center"/>
    </xf>
    <xf numFmtId="0" fontId="1" fillId="0" borderId="0" xfId="0" applyFont="1" applyAlignment="1">
      <alignment wrapText="1"/>
    </xf>
    <xf numFmtId="0" fontId="11" fillId="0" borderId="0" xfId="0" applyFont="1" applyFill="1" applyBorder="1" applyAlignment="1">
      <alignment horizontal="center"/>
    </xf>
    <xf numFmtId="0" fontId="6" fillId="0" borderId="0" xfId="0" applyFont="1" applyBorder="1" applyAlignment="1">
      <alignment horizontal="left"/>
    </xf>
    <xf numFmtId="0" fontId="0" fillId="0" borderId="0" xfId="0" applyAlignment="1">
      <alignment horizontal="left"/>
    </xf>
    <xf numFmtId="0" fontId="4" fillId="6" borderId="0" xfId="0" applyFont="1" applyFill="1"/>
    <xf numFmtId="0" fontId="5" fillId="0" borderId="0" xfId="0" applyFont="1"/>
    <xf numFmtId="0" fontId="16" fillId="0" borderId="0" xfId="0" applyFont="1"/>
    <xf numFmtId="0" fontId="19" fillId="6" borderId="0" xfId="0" applyFont="1" applyFill="1" applyBorder="1"/>
    <xf numFmtId="0" fontId="1" fillId="0" borderId="0" xfId="0" applyFont="1" applyFill="1" applyBorder="1" applyAlignment="1">
      <alignment vertical="top" wrapText="1"/>
    </xf>
    <xf numFmtId="0" fontId="16" fillId="0" borderId="0" xfId="0" applyFont="1" applyAlignment="1">
      <alignment vertical="top" wrapText="1"/>
    </xf>
    <xf numFmtId="0" fontId="2" fillId="0" borderId="1" xfId="0" applyFont="1" applyBorder="1"/>
    <xf numFmtId="0" fontId="2" fillId="0" borderId="2" xfId="0" applyFont="1" applyBorder="1"/>
    <xf numFmtId="0" fontId="19" fillId="7" borderId="0" xfId="0" applyFont="1" applyFill="1" applyBorder="1"/>
    <xf numFmtId="0" fontId="0" fillId="7" borderId="0" xfId="0" applyFill="1"/>
    <xf numFmtId="166" fontId="11" fillId="5" borderId="6" xfId="3" applyNumberFormat="1" applyFont="1" applyFill="1" applyBorder="1" applyAlignment="1">
      <alignment horizontal="center"/>
    </xf>
    <xf numFmtId="0" fontId="11" fillId="5" borderId="0" xfId="0" applyFont="1" applyFill="1" applyBorder="1" applyAlignment="1">
      <alignment horizontal="center"/>
    </xf>
    <xf numFmtId="0" fontId="11" fillId="5" borderId="7" xfId="0" applyFont="1" applyFill="1" applyBorder="1" applyAlignment="1">
      <alignment horizontal="center"/>
    </xf>
    <xf numFmtId="2" fontId="0" fillId="0" borderId="0" xfId="0" applyNumberFormat="1" applyFont="1" applyAlignment="1">
      <alignment horizontal="left" vertical="top"/>
    </xf>
    <xf numFmtId="0" fontId="0" fillId="0" borderId="0" xfId="0" applyFont="1" applyAlignment="1">
      <alignment vertical="top" wrapText="1"/>
    </xf>
    <xf numFmtId="166" fontId="11" fillId="0" borderId="6" xfId="3" applyNumberFormat="1" applyFont="1" applyFill="1" applyBorder="1" applyAlignment="1">
      <alignment horizontal="center" vertical="center"/>
    </xf>
    <xf numFmtId="166" fontId="11" fillId="0" borderId="0" xfId="3" applyNumberFormat="1" applyFont="1" applyFill="1" applyBorder="1" applyAlignment="1">
      <alignment horizontal="center" vertical="center"/>
    </xf>
    <xf numFmtId="166" fontId="11" fillId="0" borderId="7" xfId="3" applyNumberFormat="1" applyFont="1" applyFill="1" applyBorder="1" applyAlignment="1">
      <alignment horizontal="center" vertical="center"/>
    </xf>
    <xf numFmtId="165" fontId="11" fillId="0" borderId="6" xfId="4" applyNumberFormat="1" applyFont="1" applyFill="1" applyBorder="1" applyAlignment="1">
      <alignment horizontal="center" vertical="center"/>
    </xf>
    <xf numFmtId="165" fontId="11" fillId="0" borderId="0" xfId="4" applyNumberFormat="1" applyFont="1" applyFill="1" applyBorder="1" applyAlignment="1">
      <alignment horizontal="center" vertical="center"/>
    </xf>
    <xf numFmtId="165" fontId="11" fillId="0" borderId="7" xfId="4" applyNumberFormat="1" applyFont="1" applyFill="1" applyBorder="1" applyAlignment="1">
      <alignment horizontal="center" vertical="center"/>
    </xf>
    <xf numFmtId="166" fontId="0" fillId="0" borderId="6" xfId="3" applyNumberFormat="1" applyFont="1" applyBorder="1" applyAlignment="1">
      <alignment vertical="center"/>
    </xf>
    <xf numFmtId="165" fontId="0" fillId="0" borderId="9" xfId="4" applyNumberFormat="1" applyFont="1" applyBorder="1" applyAlignment="1">
      <alignment vertical="center"/>
    </xf>
    <xf numFmtId="165" fontId="0" fillId="0" borderId="4" xfId="4" applyNumberFormat="1" applyFont="1" applyBorder="1" applyAlignment="1">
      <alignment vertical="center"/>
    </xf>
    <xf numFmtId="165" fontId="0" fillId="0" borderId="5" xfId="4" applyNumberFormat="1" applyFont="1" applyBorder="1" applyAlignment="1">
      <alignment vertical="center"/>
    </xf>
    <xf numFmtId="165" fontId="0" fillId="0" borderId="6" xfId="4" applyNumberFormat="1" applyFont="1" applyBorder="1" applyAlignment="1">
      <alignment vertical="center"/>
    </xf>
    <xf numFmtId="165" fontId="0" fillId="0" borderId="0" xfId="4" applyNumberFormat="1" applyFont="1" applyBorder="1" applyAlignment="1">
      <alignment vertical="center"/>
    </xf>
    <xf numFmtId="165" fontId="0" fillId="0" borderId="7" xfId="4" applyNumberFormat="1" applyFont="1" applyBorder="1" applyAlignment="1">
      <alignment vertical="center"/>
    </xf>
    <xf numFmtId="166" fontId="0" fillId="0" borderId="6" xfId="3" applyNumberFormat="1" applyFont="1" applyBorder="1" applyAlignment="1">
      <alignment horizontal="center" vertical="center"/>
    </xf>
    <xf numFmtId="166" fontId="0" fillId="0" borderId="10" xfId="3" applyNumberFormat="1" applyFont="1" applyBorder="1" applyAlignment="1">
      <alignment vertical="center"/>
    </xf>
    <xf numFmtId="44" fontId="0" fillId="0" borderId="6" xfId="4" applyFont="1" applyBorder="1" applyAlignment="1">
      <alignment vertical="center"/>
    </xf>
    <xf numFmtId="44" fontId="0" fillId="0" borderId="0" xfId="4" applyFont="1" applyBorder="1" applyAlignment="1">
      <alignment vertical="center"/>
    </xf>
    <xf numFmtId="44" fontId="0" fillId="0" borderId="7" xfId="4" applyFont="1" applyBorder="1" applyAlignment="1">
      <alignment vertical="center"/>
    </xf>
    <xf numFmtId="166" fontId="0" fillId="0" borderId="0" xfId="3" applyNumberFormat="1" applyFont="1" applyBorder="1" applyAlignment="1">
      <alignment vertical="center"/>
    </xf>
    <xf numFmtId="166" fontId="0" fillId="0" borderId="7" xfId="3" applyNumberFormat="1" applyFont="1" applyBorder="1" applyAlignment="1">
      <alignment vertical="center"/>
    </xf>
    <xf numFmtId="165" fontId="0" fillId="0" borderId="0" xfId="3" applyNumberFormat="1" applyFont="1" applyBorder="1" applyAlignment="1">
      <alignment vertical="center"/>
    </xf>
    <xf numFmtId="165" fontId="0" fillId="0" borderId="10" xfId="3" applyNumberFormat="1" applyFont="1" applyBorder="1" applyAlignment="1">
      <alignment vertical="center"/>
    </xf>
    <xf numFmtId="165" fontId="0" fillId="0" borderId="11" xfId="3" applyNumberFormat="1" applyFont="1" applyBorder="1" applyAlignment="1">
      <alignment vertical="center"/>
    </xf>
    <xf numFmtId="165" fontId="0" fillId="0" borderId="8" xfId="3" applyNumberFormat="1" applyFont="1" applyBorder="1" applyAlignment="1">
      <alignment vertical="center"/>
    </xf>
    <xf numFmtId="166" fontId="0" fillId="0" borderId="9" xfId="3" applyNumberFormat="1" applyFont="1" applyBorder="1" applyAlignment="1">
      <alignment vertical="center"/>
    </xf>
    <xf numFmtId="0" fontId="0" fillId="0" borderId="0" xfId="0" applyAlignment="1"/>
    <xf numFmtId="0" fontId="10" fillId="0" borderId="0" xfId="0" applyFont="1" applyFill="1" applyBorder="1" applyAlignment="1">
      <alignment vertical="top"/>
    </xf>
    <xf numFmtId="0" fontId="1" fillId="0" borderId="0" xfId="0" applyFont="1" applyAlignment="1"/>
    <xf numFmtId="44" fontId="11" fillId="4" borderId="16" xfId="4" applyFont="1" applyFill="1" applyBorder="1" applyAlignment="1">
      <alignment horizontal="center" vertical="center"/>
    </xf>
    <xf numFmtId="0" fontId="0" fillId="0" borderId="0" xfId="0" applyAlignment="1">
      <alignment horizontal="left"/>
    </xf>
    <xf numFmtId="165" fontId="0" fillId="4" borderId="19" xfId="4" applyNumberFormat="1" applyFont="1" applyFill="1" applyBorder="1" applyAlignment="1">
      <alignment vertical="center"/>
    </xf>
    <xf numFmtId="165" fontId="0" fillId="4" borderId="20" xfId="4" applyNumberFormat="1" applyFont="1" applyFill="1" applyBorder="1" applyAlignment="1">
      <alignment vertical="center"/>
    </xf>
    <xf numFmtId="166" fontId="16" fillId="4" borderId="16" xfId="0" applyNumberFormat="1" applyFont="1" applyFill="1" applyBorder="1" applyAlignment="1">
      <alignment vertical="center"/>
    </xf>
    <xf numFmtId="166" fontId="16" fillId="4" borderId="12" xfId="3" applyNumberFormat="1" applyFont="1" applyFill="1" applyBorder="1" applyAlignment="1">
      <alignment vertical="center"/>
    </xf>
    <xf numFmtId="166" fontId="16" fillId="4" borderId="17" xfId="3" applyNumberFormat="1" applyFont="1" applyFill="1" applyBorder="1" applyAlignment="1">
      <alignment vertical="center"/>
    </xf>
    <xf numFmtId="0" fontId="21" fillId="2" borderId="0" xfId="0" applyFont="1" applyFill="1"/>
    <xf numFmtId="0" fontId="5" fillId="0" borderId="0" xfId="0" applyFont="1" applyAlignment="1">
      <alignment horizontal="right"/>
    </xf>
    <xf numFmtId="0" fontId="4" fillId="0" borderId="0" xfId="0" quotePrefix="1" applyFont="1" applyAlignment="1">
      <alignment horizontal="left" vertical="top"/>
    </xf>
    <xf numFmtId="0" fontId="4" fillId="0" borderId="0" xfId="0" quotePrefix="1" applyFont="1" applyAlignment="1">
      <alignment vertical="top"/>
    </xf>
    <xf numFmtId="0" fontId="22" fillId="0" borderId="0" xfId="1" applyFont="1" applyBorder="1"/>
    <xf numFmtId="0" fontId="0" fillId="0" borderId="0" xfId="0" applyAlignment="1">
      <alignment horizontal="left"/>
    </xf>
    <xf numFmtId="0" fontId="23" fillId="0" borderId="0" xfId="0" applyFont="1" applyFill="1" applyBorder="1" applyAlignment="1">
      <alignment horizontal="right"/>
    </xf>
    <xf numFmtId="0" fontId="0" fillId="0" borderId="1" xfId="0" applyFont="1" applyBorder="1"/>
    <xf numFmtId="0" fontId="11" fillId="0" borderId="2" xfId="0" applyFont="1" applyFill="1" applyBorder="1"/>
    <xf numFmtId="0" fontId="0" fillId="0" borderId="0" xfId="0" applyFont="1"/>
    <xf numFmtId="0" fontId="24" fillId="6" borderId="0" xfId="0" applyFont="1" applyFill="1"/>
    <xf numFmtId="0" fontId="0" fillId="6" borderId="0" xfId="0" applyFont="1" applyFill="1"/>
    <xf numFmtId="0" fontId="23" fillId="0" borderId="0" xfId="0" applyFont="1" applyFill="1" applyBorder="1" applyAlignment="1">
      <alignment horizontal="center"/>
    </xf>
    <xf numFmtId="0" fontId="0" fillId="0" borderId="0" xfId="0" applyFont="1" applyAlignment="1">
      <alignment horizontal="left"/>
    </xf>
    <xf numFmtId="0" fontId="2" fillId="0" borderId="0" xfId="0" applyFont="1" applyAlignment="1">
      <alignment horizontal="right"/>
    </xf>
    <xf numFmtId="0" fontId="2" fillId="0" borderId="0" xfId="0" applyFont="1" applyAlignment="1">
      <alignment horizontal="center"/>
    </xf>
    <xf numFmtId="2" fontId="0" fillId="0" borderId="0" xfId="0" applyNumberFormat="1" applyFont="1" applyAlignment="1">
      <alignment horizontal="left" vertical="top" wrapText="1"/>
    </xf>
    <xf numFmtId="0" fontId="3" fillId="0" borderId="0" xfId="1" applyFont="1"/>
    <xf numFmtId="0" fontId="7" fillId="0" borderId="0" xfId="0" applyFont="1" applyAlignment="1">
      <alignment horizontal="center"/>
    </xf>
    <xf numFmtId="0" fontId="0" fillId="0" borderId="9" xfId="0" applyFont="1" applyBorder="1" applyAlignment="1">
      <alignment horizontal="right" vertical="center" wrapText="1"/>
    </xf>
    <xf numFmtId="0" fontId="0" fillId="0" borderId="4" xfId="0" applyFont="1" applyBorder="1" applyAlignment="1">
      <alignment horizontal="right" vertical="center"/>
    </xf>
    <xf numFmtId="0" fontId="0" fillId="0" borderId="0" xfId="0" applyFont="1" applyAlignment="1">
      <alignment horizontal="left" vertical="top" wrapText="1"/>
    </xf>
    <xf numFmtId="0" fontId="0" fillId="0" borderId="0" xfId="0" applyFont="1" applyBorder="1" applyAlignment="1">
      <alignment vertical="center" wrapText="1"/>
    </xf>
    <xf numFmtId="0" fontId="0" fillId="0" borderId="0" xfId="0" applyFont="1" applyAlignment="1">
      <alignment vertical="center" wrapText="1"/>
    </xf>
    <xf numFmtId="0" fontId="25" fillId="6" borderId="0" xfId="0" applyFont="1" applyFill="1" applyBorder="1"/>
    <xf numFmtId="0" fontId="3" fillId="0" borderId="0" xfId="1" applyFont="1" applyBorder="1"/>
    <xf numFmtId="0" fontId="0" fillId="0" borderId="0" xfId="0" applyFont="1" applyBorder="1"/>
    <xf numFmtId="0" fontId="2" fillId="4" borderId="0" xfId="0" applyFont="1" applyFill="1"/>
    <xf numFmtId="2" fontId="0" fillId="0" borderId="0" xfId="0" applyNumberFormat="1" applyFont="1" applyAlignment="1">
      <alignment vertical="top" wrapText="1"/>
    </xf>
    <xf numFmtId="0" fontId="0" fillId="4" borderId="0" xfId="0" applyFont="1" applyFill="1"/>
    <xf numFmtId="2" fontId="0" fillId="0" borderId="0" xfId="0" quotePrefix="1" applyNumberFormat="1" applyFont="1" applyAlignment="1">
      <alignment horizontal="left" vertical="top"/>
    </xf>
    <xf numFmtId="0" fontId="0" fillId="3" borderId="0" xfId="0" applyFont="1" applyFill="1"/>
    <xf numFmtId="0" fontId="0" fillId="7" borderId="0" xfId="0" applyFont="1" applyFill="1"/>
    <xf numFmtId="0" fontId="24" fillId="0" borderId="0" xfId="0" applyFont="1"/>
    <xf numFmtId="17" fontId="0" fillId="0" borderId="0" xfId="0" applyNumberFormat="1" applyFont="1"/>
    <xf numFmtId="0" fontId="25" fillId="3" borderId="0" xfId="0" applyFont="1" applyFill="1" applyBorder="1"/>
    <xf numFmtId="166" fontId="16" fillId="0" borderId="13" xfId="3" applyNumberFormat="1" applyFont="1" applyBorder="1" applyAlignment="1">
      <alignment horizontal="center" vertical="center"/>
    </xf>
    <xf numFmtId="166" fontId="16" fillId="0" borderId="14" xfId="3" applyNumberFormat="1" applyFont="1" applyBorder="1" applyAlignment="1">
      <alignment horizontal="center" vertical="center"/>
    </xf>
    <xf numFmtId="166" fontId="16" fillId="0" borderId="15" xfId="3" applyNumberFormat="1" applyFont="1" applyBorder="1" applyAlignment="1">
      <alignment horizontal="center" vertical="center"/>
    </xf>
    <xf numFmtId="0" fontId="0" fillId="0" borderId="0" xfId="0" applyFont="1" applyAlignment="1">
      <alignment horizontal="left" vertical="top"/>
    </xf>
    <xf numFmtId="169" fontId="16" fillId="0" borderId="16" xfId="3" applyNumberFormat="1" applyFont="1" applyBorder="1" applyAlignment="1">
      <alignment vertical="center"/>
    </xf>
    <xf numFmtId="169" fontId="16" fillId="0" borderId="12" xfId="3" applyNumberFormat="1" applyFont="1" applyBorder="1" applyAlignment="1">
      <alignment vertical="center"/>
    </xf>
    <xf numFmtId="169" fontId="16" fillId="0" borderId="17" xfId="3" applyNumberFormat="1" applyFont="1" applyBorder="1" applyAlignment="1">
      <alignment vertical="center"/>
    </xf>
    <xf numFmtId="166" fontId="16" fillId="0" borderId="16" xfId="3" applyNumberFormat="1" applyFont="1" applyBorder="1" applyAlignment="1">
      <alignment horizontal="center" vertical="center"/>
    </xf>
    <xf numFmtId="166" fontId="16" fillId="0" borderId="12" xfId="3" applyNumberFormat="1" applyFont="1" applyBorder="1" applyAlignment="1">
      <alignment horizontal="center" vertical="center"/>
    </xf>
    <xf numFmtId="166" fontId="16" fillId="0" borderId="17" xfId="3" applyNumberFormat="1" applyFont="1" applyBorder="1" applyAlignment="1">
      <alignment horizontal="center" vertical="center"/>
    </xf>
    <xf numFmtId="166" fontId="16" fillId="4" borderId="16" xfId="3" applyNumberFormat="1" applyFont="1" applyFill="1" applyBorder="1" applyAlignment="1">
      <alignment horizontal="center" vertical="center"/>
    </xf>
    <xf numFmtId="166" fontId="16" fillId="4" borderId="12" xfId="3" applyNumberFormat="1" applyFont="1" applyFill="1" applyBorder="1" applyAlignment="1">
      <alignment horizontal="center" vertical="center"/>
    </xf>
    <xf numFmtId="166" fontId="16" fillId="4" borderId="17" xfId="3" applyNumberFormat="1" applyFont="1" applyFill="1" applyBorder="1" applyAlignment="1">
      <alignment horizontal="center" vertical="center"/>
    </xf>
    <xf numFmtId="168" fontId="16" fillId="0" borderId="16" xfId="3" applyNumberFormat="1" applyFont="1" applyBorder="1" applyAlignment="1">
      <alignment vertical="center"/>
    </xf>
    <xf numFmtId="0" fontId="0" fillId="0" borderId="0" xfId="0" quotePrefix="1" applyFont="1" applyAlignment="1">
      <alignment horizontal="left" vertical="top"/>
    </xf>
    <xf numFmtId="0" fontId="0" fillId="0" borderId="0" xfId="0" quotePrefix="1" applyFont="1" applyAlignment="1">
      <alignment vertical="top"/>
    </xf>
    <xf numFmtId="0" fontId="13" fillId="0" borderId="0" xfId="0" applyFont="1" applyAlignment="1">
      <alignment horizontal="left"/>
    </xf>
    <xf numFmtId="3" fontId="16" fillId="0" borderId="9" xfId="2" applyNumberFormat="1" applyFont="1" applyBorder="1"/>
    <xf numFmtId="3" fontId="16" fillId="0" borderId="4" xfId="2" applyNumberFormat="1" applyFont="1" applyBorder="1"/>
    <xf numFmtId="3" fontId="16" fillId="0" borderId="6" xfId="2" applyNumberFormat="1" applyFont="1" applyBorder="1"/>
    <xf numFmtId="3" fontId="16" fillId="0" borderId="0" xfId="2" applyNumberFormat="1" applyFont="1" applyBorder="1"/>
    <xf numFmtId="0" fontId="24" fillId="3" borderId="0" xfId="0" applyFont="1" applyFill="1"/>
    <xf numFmtId="0" fontId="26" fillId="0" borderId="0" xfId="0" applyFont="1"/>
    <xf numFmtId="0" fontId="0" fillId="2" borderId="0" xfId="0" applyFont="1" applyFill="1"/>
    <xf numFmtId="2" fontId="0" fillId="0" borderId="0" xfId="0" applyNumberFormat="1" applyFont="1" applyAlignment="1">
      <alignment horizontal="left"/>
    </xf>
    <xf numFmtId="166" fontId="0" fillId="0" borderId="0" xfId="0" applyNumberFormat="1" applyFont="1"/>
    <xf numFmtId="0" fontId="2" fillId="0" borderId="0" xfId="0" applyFont="1" applyAlignment="1">
      <alignment horizontal="right"/>
    </xf>
    <xf numFmtId="0" fontId="0" fillId="0" borderId="0" xfId="0" applyFont="1" applyAlignment="1">
      <alignment horizontal="left" vertical="center"/>
    </xf>
    <xf numFmtId="2" fontId="0" fillId="0" borderId="0" xfId="0" applyNumberFormat="1" applyFont="1" applyAlignment="1">
      <alignment vertical="top"/>
    </xf>
    <xf numFmtId="0" fontId="16" fillId="0" borderId="0" xfId="0" applyFont="1" applyFill="1" applyBorder="1" applyAlignment="1">
      <alignment vertical="top" wrapText="1"/>
    </xf>
    <xf numFmtId="0" fontId="0" fillId="3" borderId="0" xfId="0" applyFont="1" applyFill="1" applyAlignment="1">
      <alignment horizontal="center"/>
    </xf>
    <xf numFmtId="0" fontId="0" fillId="0" borderId="0" xfId="0" applyFont="1" applyBorder="1" applyAlignment="1">
      <alignment horizontal="center"/>
    </xf>
    <xf numFmtId="0" fontId="0" fillId="0" borderId="0" xfId="0" applyFont="1" applyAlignment="1">
      <alignment horizontal="left"/>
    </xf>
    <xf numFmtId="0" fontId="0" fillId="0" borderId="6" xfId="0" applyFont="1" applyBorder="1" applyAlignment="1">
      <alignment horizontal="center"/>
    </xf>
    <xf numFmtId="167" fontId="17" fillId="5" borderId="9" xfId="4" applyNumberFormat="1" applyFont="1" applyFill="1" applyBorder="1"/>
    <xf numFmtId="167" fontId="17" fillId="5" borderId="4" xfId="4" applyNumberFormat="1" applyFont="1" applyFill="1" applyBorder="1"/>
    <xf numFmtId="167" fontId="17" fillId="5" borderId="5" xfId="4" applyNumberFormat="1" applyFont="1" applyFill="1" applyBorder="1"/>
    <xf numFmtId="2" fontId="11" fillId="0" borderId="0" xfId="0" quotePrefix="1" applyNumberFormat="1" applyFont="1" applyFill="1" applyBorder="1" applyAlignment="1">
      <alignment horizontal="left" vertical="top"/>
    </xf>
    <xf numFmtId="0" fontId="0" fillId="0" borderId="0" xfId="0" applyFont="1" applyFill="1" applyBorder="1" applyAlignment="1">
      <alignment wrapText="1"/>
    </xf>
    <xf numFmtId="0" fontId="17" fillId="0" borderId="0" xfId="0" applyFont="1" applyFill="1" applyBorder="1" applyAlignment="1">
      <alignment vertical="top" wrapText="1"/>
    </xf>
    <xf numFmtId="0" fontId="23" fillId="0" borderId="6" xfId="0" applyFont="1" applyFill="1" applyBorder="1" applyAlignment="1">
      <alignment horizontal="center"/>
    </xf>
    <xf numFmtId="0" fontId="2" fillId="0" borderId="0" xfId="0" applyFont="1" applyBorder="1" applyAlignment="1">
      <alignment horizontal="center"/>
    </xf>
    <xf numFmtId="44" fontId="0" fillId="0" borderId="9" xfId="4" applyFont="1" applyBorder="1" applyAlignment="1">
      <alignment horizontal="center" vertical="center"/>
    </xf>
    <xf numFmtId="44" fontId="0" fillId="0" borderId="4" xfId="4" applyFont="1" applyBorder="1" applyAlignment="1">
      <alignment horizontal="center" vertical="center"/>
    </xf>
    <xf numFmtId="44" fontId="0" fillId="0" borderId="5" xfId="4" applyFont="1" applyBorder="1" applyAlignment="1">
      <alignment horizontal="center" vertical="center"/>
    </xf>
    <xf numFmtId="44" fontId="0" fillId="0" borderId="6" xfId="4" applyFont="1" applyBorder="1"/>
    <xf numFmtId="44" fontId="16" fillId="0" borderId="0" xfId="4" applyFont="1" applyBorder="1"/>
    <xf numFmtId="44" fontId="0" fillId="0" borderId="0" xfId="4" applyFont="1" applyBorder="1"/>
    <xf numFmtId="44" fontId="0" fillId="0" borderId="7" xfId="4" applyFont="1" applyBorder="1"/>
    <xf numFmtId="44" fontId="0" fillId="0" borderId="10" xfId="4" applyFont="1" applyBorder="1"/>
    <xf numFmtId="44" fontId="0" fillId="0" borderId="11" xfId="4" applyFont="1" applyBorder="1"/>
    <xf numFmtId="165" fontId="0" fillId="0" borderId="6" xfId="4" applyNumberFormat="1" applyFont="1" applyBorder="1"/>
    <xf numFmtId="165" fontId="0" fillId="0" borderId="0" xfId="4" applyNumberFormat="1" applyFont="1" applyBorder="1"/>
    <xf numFmtId="165" fontId="0" fillId="0" borderId="0" xfId="0" applyNumberFormat="1" applyFont="1" applyBorder="1"/>
    <xf numFmtId="165" fontId="0" fillId="0" borderId="7" xfId="0" applyNumberFormat="1" applyFont="1" applyBorder="1"/>
    <xf numFmtId="0" fontId="0" fillId="2" borderId="1" xfId="0" applyFont="1" applyFill="1" applyBorder="1"/>
    <xf numFmtId="0" fontId="0" fillId="2" borderId="2" xfId="0" applyFont="1" applyFill="1" applyBorder="1"/>
    <xf numFmtId="0" fontId="0" fillId="2" borderId="3" xfId="0" applyFont="1" applyFill="1" applyBorder="1"/>
    <xf numFmtId="165" fontId="0" fillId="4" borderId="18" xfId="0" applyNumberFormat="1" applyFont="1" applyFill="1" applyBorder="1" applyAlignment="1">
      <alignment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28" fillId="0" borderId="0" xfId="0" applyFont="1" applyFill="1" applyBorder="1" applyAlignment="1">
      <alignment horizontal="left" wrapText="1"/>
    </xf>
    <xf numFmtId="0" fontId="2" fillId="0" borderId="0" xfId="0" applyFont="1" applyAlignment="1">
      <alignment wrapText="1"/>
    </xf>
    <xf numFmtId="0" fontId="25" fillId="7" borderId="0" xfId="0" applyFont="1" applyFill="1" applyBorder="1"/>
    <xf numFmtId="165" fontId="0" fillId="0" borderId="9" xfId="4" applyNumberFormat="1" applyFont="1" applyBorder="1" applyAlignment="1">
      <alignment horizontal="center" vertical="center"/>
    </xf>
    <xf numFmtId="165" fontId="0" fillId="0" borderId="4" xfId="4" applyNumberFormat="1" applyFont="1" applyBorder="1" applyAlignment="1">
      <alignment horizontal="center" vertical="center"/>
    </xf>
    <xf numFmtId="165" fontId="0" fillId="0" borderId="5" xfId="4" applyNumberFormat="1" applyFont="1" applyBorder="1" applyAlignment="1">
      <alignment horizontal="center" vertical="center"/>
    </xf>
    <xf numFmtId="169" fontId="0" fillId="0" borderId="6" xfId="4" applyNumberFormat="1" applyFont="1" applyBorder="1" applyAlignment="1">
      <alignment horizontal="center" vertical="center"/>
    </xf>
    <xf numFmtId="0" fontId="29" fillId="4" borderId="9" xfId="0" applyFont="1" applyFill="1" applyBorder="1" applyAlignment="1">
      <alignment horizontal="right" wrapText="1"/>
    </xf>
    <xf numFmtId="0" fontId="29" fillId="4" borderId="4" xfId="0" applyFont="1" applyFill="1" applyBorder="1" applyAlignment="1">
      <alignment horizontal="right" wrapText="1"/>
    </xf>
    <xf numFmtId="0" fontId="29" fillId="4" borderId="5" xfId="0" applyFont="1" applyFill="1" applyBorder="1" applyAlignment="1">
      <alignment horizontal="right" wrapText="1"/>
    </xf>
    <xf numFmtId="166" fontId="0" fillId="0" borderId="0" xfId="0" applyNumberFormat="1" applyFont="1" applyBorder="1" applyAlignment="1">
      <alignment vertical="center"/>
    </xf>
    <xf numFmtId="166" fontId="0" fillId="0" borderId="7" xfId="0" applyNumberFormat="1" applyFont="1" applyBorder="1" applyAlignment="1">
      <alignment vertical="center"/>
    </xf>
    <xf numFmtId="0" fontId="2" fillId="4" borderId="0" xfId="0" applyFont="1" applyFill="1" applyAlignment="1">
      <alignment vertical="top"/>
    </xf>
    <xf numFmtId="0" fontId="0" fillId="4" borderId="0" xfId="0" applyFont="1" applyFill="1" applyAlignment="1">
      <alignment vertical="top"/>
    </xf>
    <xf numFmtId="0" fontId="23" fillId="4" borderId="0" xfId="0" applyFont="1" applyFill="1" applyBorder="1" applyAlignment="1">
      <alignment horizontal="center"/>
    </xf>
    <xf numFmtId="0" fontId="2" fillId="4" borderId="0" xfId="0" applyFont="1" applyFill="1" applyAlignment="1">
      <alignment horizontal="center"/>
    </xf>
    <xf numFmtId="0" fontId="0" fillId="0" borderId="0" xfId="0" applyFont="1" applyAlignment="1">
      <alignment vertical="top"/>
    </xf>
    <xf numFmtId="0" fontId="28" fillId="4" borderId="1" xfId="0" applyFont="1" applyFill="1" applyBorder="1" applyAlignment="1">
      <alignment horizontal="left" wrapText="1"/>
    </xf>
    <xf numFmtId="0" fontId="28" fillId="4" borderId="2" xfId="0" applyFont="1" applyFill="1" applyBorder="1" applyAlignment="1">
      <alignment horizontal="left" wrapText="1"/>
    </xf>
    <xf numFmtId="0" fontId="28" fillId="4" borderId="3" xfId="0" applyFont="1" applyFill="1" applyBorder="1" applyAlignment="1">
      <alignment horizontal="left" wrapText="1"/>
    </xf>
    <xf numFmtId="166" fontId="0" fillId="0" borderId="6" xfId="0" applyNumberFormat="1" applyFont="1" applyBorder="1" applyAlignment="1">
      <alignment vertical="center"/>
    </xf>
    <xf numFmtId="166" fontId="0" fillId="0" borderId="11" xfId="0" applyNumberFormat="1" applyFont="1" applyBorder="1" applyAlignment="1">
      <alignment vertical="center"/>
    </xf>
    <xf numFmtId="166" fontId="0" fillId="0" borderId="8" xfId="0" applyNumberFormat="1" applyFont="1" applyBorder="1" applyAlignment="1">
      <alignment vertical="center"/>
    </xf>
    <xf numFmtId="166" fontId="0" fillId="0" borderId="4" xfId="0" applyNumberFormat="1" applyFont="1" applyBorder="1" applyAlignment="1">
      <alignment vertical="center"/>
    </xf>
    <xf numFmtId="166" fontId="0" fillId="0" borderId="5" xfId="0" applyNumberFormat="1" applyFont="1" applyBorder="1" applyAlignment="1">
      <alignment vertical="center"/>
    </xf>
    <xf numFmtId="165" fontId="0" fillId="0" borderId="4" xfId="0" applyNumberFormat="1" applyFont="1" applyBorder="1" applyAlignment="1">
      <alignment vertical="center"/>
    </xf>
    <xf numFmtId="165" fontId="0" fillId="0" borderId="5" xfId="0" applyNumberFormat="1" applyFont="1" applyBorder="1" applyAlignment="1">
      <alignment vertical="center"/>
    </xf>
    <xf numFmtId="165" fontId="0" fillId="0" borderId="0" xfId="0" applyNumberFormat="1" applyFont="1" applyBorder="1" applyAlignment="1">
      <alignment vertical="center"/>
    </xf>
    <xf numFmtId="165" fontId="0" fillId="0" borderId="7" xfId="0" applyNumberFormat="1" applyFont="1" applyBorder="1" applyAlignment="1">
      <alignment vertical="center"/>
    </xf>
    <xf numFmtId="165" fontId="0" fillId="0" borderId="6" xfId="0" applyNumberFormat="1" applyFont="1" applyBorder="1" applyAlignment="1">
      <alignment vertical="center"/>
    </xf>
    <xf numFmtId="165" fontId="0" fillId="0" borderId="11" xfId="0" applyNumberFormat="1" applyFont="1" applyBorder="1" applyAlignment="1">
      <alignment vertical="center"/>
    </xf>
    <xf numFmtId="0" fontId="2" fillId="6" borderId="0" xfId="0" applyFont="1" applyFill="1" applyAlignment="1">
      <alignment horizontal="right"/>
    </xf>
    <xf numFmtId="0" fontId="1" fillId="0" borderId="0" xfId="0" applyFont="1" applyAlignment="1">
      <alignment vertical="top" wrapText="1"/>
    </xf>
    <xf numFmtId="0" fontId="2" fillId="0" borderId="0" xfId="0" applyFont="1" applyAlignment="1">
      <alignment vertical="top" wrapText="1"/>
    </xf>
    <xf numFmtId="0" fontId="23" fillId="0" borderId="0" xfId="0" applyFont="1" applyFill="1" applyBorder="1" applyAlignment="1">
      <alignment horizontal="right" wrapText="1"/>
    </xf>
    <xf numFmtId="0" fontId="7" fillId="0" borderId="0" xfId="0" applyFont="1" applyAlignment="1">
      <alignment horizontal="center" wrapText="1"/>
    </xf>
    <xf numFmtId="0" fontId="18" fillId="3" borderId="0" xfId="0" applyFont="1" applyFill="1" applyAlignment="1">
      <alignment wrapText="1"/>
    </xf>
    <xf numFmtId="0" fontId="2" fillId="0" borderId="0" xfId="0" applyFont="1" applyFill="1" applyAlignment="1">
      <alignment horizontal="right" wrapText="1"/>
    </xf>
    <xf numFmtId="165" fontId="0" fillId="4" borderId="6" xfId="4" applyNumberFormat="1" applyFont="1" applyFill="1" applyBorder="1" applyAlignment="1">
      <alignment vertical="center"/>
    </xf>
    <xf numFmtId="165" fontId="0" fillId="4" borderId="0" xfId="4" applyNumberFormat="1" applyFont="1" applyFill="1" applyBorder="1" applyAlignment="1">
      <alignment vertical="center"/>
    </xf>
    <xf numFmtId="165" fontId="0" fillId="4" borderId="7" xfId="4" applyNumberFormat="1" applyFont="1" applyFill="1" applyBorder="1" applyAlignment="1">
      <alignment vertical="center"/>
    </xf>
    <xf numFmtId="0" fontId="0" fillId="0" borderId="0" xfId="0" applyFont="1" applyBorder="1" applyAlignment="1">
      <alignment horizontal="center"/>
    </xf>
    <xf numFmtId="0" fontId="0" fillId="0" borderId="6" xfId="0" applyFont="1" applyBorder="1" applyAlignment="1">
      <alignment horizontal="center"/>
    </xf>
    <xf numFmtId="0" fontId="0" fillId="0" borderId="4" xfId="0" applyFont="1" applyBorder="1" applyAlignment="1">
      <alignment vertical="center"/>
    </xf>
    <xf numFmtId="166" fontId="0" fillId="0" borderId="6" xfId="3" applyNumberFormat="1" applyFont="1" applyBorder="1"/>
    <xf numFmtId="166" fontId="0" fillId="0" borderId="0" xfId="3" applyNumberFormat="1" applyFont="1" applyBorder="1"/>
    <xf numFmtId="166" fontId="0" fillId="4" borderId="6" xfId="3" applyNumberFormat="1" applyFont="1" applyFill="1" applyBorder="1" applyAlignment="1">
      <alignment vertical="center"/>
    </xf>
    <xf numFmtId="166" fontId="0" fillId="4" borderId="0" xfId="3" applyNumberFormat="1" applyFont="1" applyFill="1" applyBorder="1" applyAlignment="1">
      <alignment vertical="center"/>
    </xf>
    <xf numFmtId="166" fontId="0" fillId="4" borderId="7" xfId="3" applyNumberFormat="1" applyFont="1" applyFill="1" applyBorder="1" applyAlignment="1">
      <alignment vertical="center"/>
    </xf>
    <xf numFmtId="172" fontId="0" fillId="4" borderId="6" xfId="3" applyNumberFormat="1" applyFont="1" applyFill="1" applyBorder="1" applyAlignment="1">
      <alignment horizontal="center" vertical="center"/>
    </xf>
    <xf numFmtId="173" fontId="0" fillId="4" borderId="0" xfId="0" applyNumberFormat="1" applyFont="1" applyFill="1" applyBorder="1" applyAlignment="1">
      <alignment vertical="center"/>
    </xf>
    <xf numFmtId="173" fontId="0" fillId="4" borderId="7" xfId="0" applyNumberFormat="1" applyFont="1" applyFill="1" applyBorder="1" applyAlignment="1">
      <alignment vertical="center"/>
    </xf>
    <xf numFmtId="171" fontId="0" fillId="4" borderId="6" xfId="3" applyNumberFormat="1" applyFont="1" applyFill="1" applyBorder="1" applyAlignment="1">
      <alignment vertical="center"/>
    </xf>
    <xf numFmtId="170" fontId="0" fillId="4" borderId="0" xfId="0" applyNumberFormat="1" applyFont="1" applyFill="1" applyBorder="1" applyAlignment="1">
      <alignment vertical="center"/>
    </xf>
    <xf numFmtId="170" fontId="0" fillId="4" borderId="7" xfId="0" applyNumberFormat="1" applyFont="1" applyFill="1" applyBorder="1" applyAlignment="1">
      <alignment vertical="center"/>
    </xf>
    <xf numFmtId="0" fontId="0" fillId="0" borderId="0" xfId="0" applyAlignment="1">
      <alignment vertical="center"/>
    </xf>
    <xf numFmtId="0" fontId="1" fillId="0" borderId="0" xfId="0" applyFont="1" applyFill="1" applyBorder="1"/>
    <xf numFmtId="166" fontId="0" fillId="4" borderId="0" xfId="3" applyNumberFormat="1" applyFont="1" applyFill="1" applyBorder="1" applyAlignment="1">
      <alignment horizontal="center" vertical="center"/>
    </xf>
    <xf numFmtId="164" fontId="0" fillId="4" borderId="0" xfId="2" applyNumberFormat="1" applyFont="1" applyFill="1" applyBorder="1" applyAlignment="1">
      <alignment horizontal="right" vertical="center"/>
    </xf>
    <xf numFmtId="166" fontId="0" fillId="4" borderId="6" xfId="3" applyNumberFormat="1" applyFont="1" applyFill="1" applyBorder="1" applyAlignment="1">
      <alignment horizontal="center" vertical="center" wrapText="1"/>
    </xf>
    <xf numFmtId="164" fontId="0" fillId="4" borderId="6" xfId="2" applyNumberFormat="1" applyFont="1" applyFill="1" applyBorder="1" applyAlignment="1">
      <alignment horizontal="right" vertical="center" wrapText="1"/>
    </xf>
    <xf numFmtId="0" fontId="1" fillId="0" borderId="0" xfId="0" applyFont="1" applyAlignment="1">
      <alignment vertical="center"/>
    </xf>
    <xf numFmtId="0" fontId="33" fillId="0" borderId="0" xfId="0" applyFont="1" applyAlignment="1">
      <alignment vertical="center"/>
    </xf>
    <xf numFmtId="0" fontId="33" fillId="0" borderId="0" xfId="0" applyFont="1"/>
    <xf numFmtId="0" fontId="7" fillId="0" borderId="0" xfId="0" applyFont="1" applyAlignment="1">
      <alignment wrapText="1"/>
    </xf>
    <xf numFmtId="2" fontId="1" fillId="0" borderId="0" xfId="0" applyNumberFormat="1" applyFont="1" applyAlignment="1">
      <alignment horizontal="left" vertical="top"/>
    </xf>
    <xf numFmtId="0" fontId="31" fillId="0" borderId="0" xfId="0" applyFont="1" applyFill="1" applyBorder="1" applyAlignment="1">
      <alignment wrapText="1"/>
    </xf>
    <xf numFmtId="0" fontId="0" fillId="0" borderId="0" xfId="0" applyFont="1" applyFill="1" applyBorder="1" applyAlignment="1">
      <alignment vertical="top" wrapText="1"/>
    </xf>
    <xf numFmtId="166" fontId="0" fillId="0" borderId="0" xfId="3" applyNumberFormat="1" applyFont="1" applyBorder="1" applyAlignment="1">
      <alignment horizontal="center" vertical="center"/>
    </xf>
    <xf numFmtId="164" fontId="16" fillId="4" borderId="0" xfId="2" applyNumberFormat="1" applyFont="1" applyFill="1" applyBorder="1" applyAlignment="1">
      <alignment horizontal="right" vertical="center"/>
    </xf>
    <xf numFmtId="2" fontId="0" fillId="0" borderId="6" xfId="0" applyNumberFormat="1" applyFont="1" applyBorder="1" applyAlignment="1">
      <alignment horizontal="center"/>
    </xf>
    <xf numFmtId="2" fontId="0" fillId="0" borderId="0" xfId="0" applyNumberFormat="1" applyFont="1" applyBorder="1" applyAlignment="1">
      <alignment horizontal="center"/>
    </xf>
    <xf numFmtId="0" fontId="0" fillId="0" borderId="9" xfId="0" applyFont="1" applyBorder="1" applyAlignment="1">
      <alignment horizontal="center"/>
    </xf>
    <xf numFmtId="0" fontId="0" fillId="0" borderId="4" xfId="0" applyFont="1" applyBorder="1" applyAlignment="1">
      <alignment horizontal="center"/>
    </xf>
    <xf numFmtId="0" fontId="0" fillId="0" borderId="0" xfId="0" applyFont="1" applyAlignment="1">
      <alignment horizontal="left"/>
    </xf>
    <xf numFmtId="166" fontId="0" fillId="0" borderId="6" xfId="3" applyNumberFormat="1" applyFont="1" applyBorder="1" applyAlignment="1">
      <alignment horizontal="center" vertical="center" wrapText="1"/>
    </xf>
    <xf numFmtId="164" fontId="16" fillId="4" borderId="6" xfId="2" applyNumberFormat="1" applyFont="1" applyFill="1" applyBorder="1" applyAlignment="1">
      <alignment horizontal="right" vertical="center" wrapText="1"/>
    </xf>
    <xf numFmtId="0" fontId="2" fillId="0" borderId="9" xfId="0" applyFont="1" applyBorder="1" applyAlignment="1">
      <alignment horizontal="center"/>
    </xf>
    <xf numFmtId="0" fontId="2" fillId="0" borderId="4" xfId="0" applyFont="1" applyBorder="1" applyAlignment="1">
      <alignment horizontal="center"/>
    </xf>
    <xf numFmtId="164" fontId="0" fillId="4" borderId="0" xfId="2" applyNumberFormat="1" applyFont="1" applyFill="1" applyBorder="1" applyAlignment="1">
      <alignment vertical="center"/>
    </xf>
    <xf numFmtId="0" fontId="0" fillId="0" borderId="9" xfId="0" applyFont="1" applyBorder="1" applyAlignment="1">
      <alignment vertical="center"/>
    </xf>
    <xf numFmtId="164" fontId="0" fillId="4" borderId="6" xfId="2" applyNumberFormat="1" applyFont="1" applyFill="1" applyBorder="1" applyAlignment="1">
      <alignment vertical="center"/>
    </xf>
    <xf numFmtId="44" fontId="0" fillId="4" borderId="0" xfId="4" applyFont="1" applyFill="1" applyBorder="1" applyAlignment="1">
      <alignment vertical="center"/>
    </xf>
    <xf numFmtId="44" fontId="0" fillId="4" borderId="6" xfId="4" applyFont="1" applyFill="1" applyBorder="1" applyAlignment="1">
      <alignment vertical="center"/>
    </xf>
    <xf numFmtId="44" fontId="0" fillId="4" borderId="7" xfId="4" applyFont="1" applyFill="1" applyBorder="1" applyAlignment="1">
      <alignment vertical="center"/>
    </xf>
    <xf numFmtId="0" fontId="28" fillId="4" borderId="9" xfId="0" applyFont="1" applyFill="1" applyBorder="1" applyAlignment="1">
      <alignment horizontal="left" wrapText="1"/>
    </xf>
    <xf numFmtId="0" fontId="28" fillId="4" borderId="4" xfId="0" applyFont="1" applyFill="1" applyBorder="1" applyAlignment="1">
      <alignment horizontal="left" wrapText="1"/>
    </xf>
    <xf numFmtId="0" fontId="28" fillId="4" borderId="5" xfId="0" applyFont="1" applyFill="1" applyBorder="1" applyAlignment="1">
      <alignment horizontal="left" wrapText="1"/>
    </xf>
    <xf numFmtId="0" fontId="28" fillId="4" borderId="10" xfId="0" applyFont="1" applyFill="1" applyBorder="1" applyAlignment="1">
      <alignment horizontal="left" wrapText="1"/>
    </xf>
    <xf numFmtId="0" fontId="28" fillId="4" borderId="11" xfId="0" applyFont="1" applyFill="1" applyBorder="1" applyAlignment="1">
      <alignment horizontal="left" wrapText="1"/>
    </xf>
    <xf numFmtId="165" fontId="0" fillId="0" borderId="0" xfId="4" applyNumberFormat="1" applyFont="1" applyBorder="1" applyAlignment="1">
      <alignment horizontal="center" vertical="center"/>
    </xf>
    <xf numFmtId="165" fontId="0" fillId="0" borderId="6" xfId="4" applyNumberFormat="1" applyFont="1" applyBorder="1" applyAlignment="1">
      <alignment horizontal="center" vertical="center"/>
    </xf>
    <xf numFmtId="165" fontId="0" fillId="0" borderId="7" xfId="4" applyNumberFormat="1" applyFont="1" applyBorder="1" applyAlignment="1">
      <alignment horizontal="center" vertical="center"/>
    </xf>
    <xf numFmtId="169" fontId="16" fillId="0" borderId="0" xfId="3" applyNumberFormat="1" applyFont="1" applyBorder="1" applyAlignment="1">
      <alignment horizontal="center" vertical="center"/>
    </xf>
    <xf numFmtId="169" fontId="0" fillId="0" borderId="9" xfId="0" applyNumberFormat="1" applyFont="1" applyBorder="1" applyAlignment="1">
      <alignment horizontal="center" vertical="center"/>
    </xf>
    <xf numFmtId="169" fontId="0" fillId="0" borderId="4" xfId="0" applyNumberFormat="1" applyFont="1" applyBorder="1" applyAlignment="1">
      <alignment horizontal="center" vertical="center"/>
    </xf>
    <xf numFmtId="169" fontId="0" fillId="0" borderId="5" xfId="0" applyNumberFormat="1" applyFont="1" applyBorder="1" applyAlignment="1">
      <alignment horizontal="center" vertical="center"/>
    </xf>
    <xf numFmtId="169" fontId="0" fillId="0" borderId="6" xfId="0" applyNumberFormat="1" applyFont="1" applyBorder="1" applyAlignment="1">
      <alignment horizontal="center" vertical="center"/>
    </xf>
    <xf numFmtId="169" fontId="0" fillId="0" borderId="0" xfId="0" applyNumberFormat="1" applyFont="1" applyBorder="1" applyAlignment="1">
      <alignment horizontal="center" vertical="center"/>
    </xf>
    <xf numFmtId="169" fontId="0" fillId="0" borderId="7" xfId="0" applyNumberFormat="1" applyFont="1" applyBorder="1" applyAlignment="1">
      <alignment horizontal="center" vertical="center"/>
    </xf>
    <xf numFmtId="0" fontId="0" fillId="0" borderId="0" xfId="0" applyFont="1" applyAlignment="1">
      <alignment horizontal="left"/>
    </xf>
    <xf numFmtId="0" fontId="35" fillId="0" borderId="0" xfId="0" applyFont="1" applyAlignment="1">
      <alignment vertical="center"/>
    </xf>
    <xf numFmtId="168" fontId="16" fillId="0" borderId="12" xfId="2" applyNumberFormat="1" applyFont="1" applyBorder="1" applyAlignment="1">
      <alignment horizontal="center" vertical="center"/>
    </xf>
    <xf numFmtId="168" fontId="16" fillId="0" borderId="17" xfId="2" applyNumberFormat="1" applyFont="1" applyBorder="1" applyAlignment="1">
      <alignment horizontal="center" vertical="center"/>
    </xf>
    <xf numFmtId="3" fontId="0" fillId="4" borderId="6" xfId="2" applyNumberFormat="1" applyFont="1" applyFill="1" applyBorder="1" applyAlignment="1">
      <alignment horizontal="right" vertical="center" wrapText="1"/>
    </xf>
    <xf numFmtId="3" fontId="0" fillId="4" borderId="0" xfId="2" applyNumberFormat="1" applyFont="1" applyFill="1" applyBorder="1" applyAlignment="1">
      <alignment horizontal="right" vertical="center" wrapText="1"/>
    </xf>
    <xf numFmtId="0" fontId="25" fillId="0" borderId="0" xfId="0" applyFont="1" applyFill="1" applyBorder="1"/>
    <xf numFmtId="0" fontId="0" fillId="0" borderId="0" xfId="0" applyFont="1" applyFill="1"/>
    <xf numFmtId="0" fontId="0" fillId="0" borderId="6" xfId="0" applyBorder="1"/>
    <xf numFmtId="0" fontId="0" fillId="0" borderId="7" xfId="0" applyBorder="1"/>
    <xf numFmtId="0" fontId="32" fillId="0" borderId="0" xfId="0" applyFont="1" applyFill="1" applyBorder="1" applyAlignment="1">
      <alignment wrapText="1"/>
    </xf>
    <xf numFmtId="2" fontId="16" fillId="0" borderId="0" xfId="0" applyNumberFormat="1" applyFont="1" applyAlignment="1">
      <alignment horizontal="left" vertical="top"/>
    </xf>
    <xf numFmtId="0" fontId="16" fillId="6" borderId="0" xfId="0" applyFont="1" applyFill="1"/>
    <xf numFmtId="0" fontId="4" fillId="0" borderId="0" xfId="0" applyFont="1" applyAlignment="1">
      <alignment horizontal="justify" vertical="center"/>
    </xf>
    <xf numFmtId="44" fontId="0" fillId="0" borderId="9" xfId="4" applyFont="1" applyBorder="1"/>
    <xf numFmtId="44" fontId="0" fillId="0" borderId="4" xfId="4" applyFont="1" applyBorder="1"/>
    <xf numFmtId="44" fontId="0" fillId="0" borderId="5" xfId="4" applyFont="1" applyBorder="1"/>
    <xf numFmtId="0" fontId="0" fillId="0" borderId="0" xfId="0" applyFont="1" applyAlignment="1">
      <alignment horizontal="center"/>
    </xf>
    <xf numFmtId="0" fontId="16" fillId="0" borderId="0" xfId="0" applyFont="1" applyAlignment="1">
      <alignment wrapText="1"/>
    </xf>
    <xf numFmtId="0" fontId="16" fillId="0" borderId="0" xfId="0" applyFont="1" applyFill="1" applyBorder="1" applyAlignment="1">
      <alignment wrapText="1"/>
    </xf>
    <xf numFmtId="44" fontId="4" fillId="0" borderId="9" xfId="4" applyFont="1" applyBorder="1"/>
    <xf numFmtId="44" fontId="4" fillId="0" borderId="4" xfId="4" applyFont="1" applyBorder="1"/>
    <xf numFmtId="44" fontId="4" fillId="0" borderId="5" xfId="4" applyFont="1" applyBorder="1"/>
    <xf numFmtId="44" fontId="4" fillId="0" borderId="6" xfId="4" applyFont="1" applyBorder="1"/>
    <xf numFmtId="44" fontId="4" fillId="0" borderId="0" xfId="4" applyFont="1" applyBorder="1"/>
    <xf numFmtId="44" fontId="4" fillId="0" borderId="7" xfId="4" applyFont="1" applyBorder="1"/>
    <xf numFmtId="0" fontId="24" fillId="0" borderId="0" xfId="0" applyFont="1" applyFill="1"/>
    <xf numFmtId="0" fontId="0" fillId="0" borderId="0" xfId="0" applyFont="1" applyFill="1" applyAlignment="1">
      <alignment horizontal="center"/>
    </xf>
    <xf numFmtId="0" fontId="0" fillId="0" borderId="0" xfId="0" applyFont="1" applyAlignment="1">
      <alignment horizontal="left" vertical="center"/>
    </xf>
    <xf numFmtId="0" fontId="0" fillId="0" borderId="0" xfId="0" applyAlignment="1">
      <alignment vertical="top" wrapText="1"/>
    </xf>
    <xf numFmtId="0" fontId="29" fillId="0" borderId="0" xfId="0" applyFont="1" applyFill="1" applyBorder="1" applyAlignment="1">
      <alignment wrapText="1"/>
    </xf>
    <xf numFmtId="0" fontId="0" fillId="0" borderId="0" xfId="0" applyFont="1" applyBorder="1" applyAlignment="1">
      <alignment horizontal="center"/>
    </xf>
    <xf numFmtId="0" fontId="0" fillId="0" borderId="0" xfId="0" applyFont="1" applyBorder="1" applyAlignment="1">
      <alignment horizontal="left"/>
    </xf>
    <xf numFmtId="167" fontId="0" fillId="4" borderId="6" xfId="4" applyNumberFormat="1" applyFont="1" applyFill="1" applyBorder="1"/>
    <xf numFmtId="167" fontId="0" fillId="4" borderId="0" xfId="4" applyNumberFormat="1" applyFont="1" applyFill="1" applyBorder="1"/>
    <xf numFmtId="167" fontId="0" fillId="4" borderId="7" xfId="4" applyNumberFormat="1" applyFont="1" applyFill="1" applyBorder="1"/>
    <xf numFmtId="0" fontId="2" fillId="0" borderId="0" xfId="0" applyFont="1" applyAlignment="1">
      <alignment horizontal="right" vertical="center"/>
    </xf>
    <xf numFmtId="0" fontId="2" fillId="0" borderId="0" xfId="0" applyFont="1" applyAlignment="1">
      <alignment horizontal="right"/>
    </xf>
    <xf numFmtId="0" fontId="0" fillId="0" borderId="0" xfId="0" applyFont="1" applyAlignment="1">
      <alignment vertical="center"/>
    </xf>
    <xf numFmtId="2" fontId="0" fillId="0" borderId="6" xfId="0" applyNumberFormat="1" applyBorder="1"/>
    <xf numFmtId="2" fontId="0" fillId="0" borderId="0" xfId="0" applyNumberFormat="1" applyBorder="1"/>
    <xf numFmtId="2" fontId="0" fillId="0" borderId="7" xfId="0" applyNumberFormat="1" applyBorder="1"/>
    <xf numFmtId="2" fontId="0" fillId="0" borderId="0" xfId="0" applyNumberFormat="1" applyFill="1" applyBorder="1"/>
    <xf numFmtId="0" fontId="32" fillId="0" borderId="0" xfId="0" applyFont="1" applyFill="1" applyBorder="1" applyAlignment="1">
      <alignment vertical="top" wrapText="1"/>
    </xf>
    <xf numFmtId="0" fontId="0" fillId="0" borderId="21" xfId="0" applyFont="1" applyBorder="1"/>
    <xf numFmtId="0" fontId="0" fillId="0" borderId="22" xfId="0" applyFont="1" applyBorder="1"/>
    <xf numFmtId="0" fontId="2" fillId="0" borderId="0" xfId="0" applyFont="1" applyAlignment="1">
      <alignment horizontal="right"/>
    </xf>
    <xf numFmtId="0" fontId="2" fillId="0" borderId="0" xfId="0" applyFont="1" applyAlignment="1"/>
    <xf numFmtId="0" fontId="0" fillId="9" borderId="1" xfId="0" applyFill="1" applyBorder="1"/>
    <xf numFmtId="0" fontId="0" fillId="9" borderId="2" xfId="0" applyFill="1" applyBorder="1"/>
    <xf numFmtId="0" fontId="2" fillId="0" borderId="0" xfId="0" applyFont="1" applyAlignment="1">
      <alignment horizontal="right"/>
    </xf>
    <xf numFmtId="0" fontId="0" fillId="0" borderId="11" xfId="0" applyFont="1" applyBorder="1" applyAlignment="1">
      <alignment horizontal="center"/>
    </xf>
    <xf numFmtId="0" fontId="0" fillId="3" borderId="0" xfId="0" applyFill="1"/>
    <xf numFmtId="0" fontId="0" fillId="0" borderId="11" xfId="0" applyFont="1" applyBorder="1" applyAlignment="1">
      <alignment horizontal="left"/>
    </xf>
    <xf numFmtId="0" fontId="16" fillId="0" borderId="0" xfId="0" applyFont="1" applyBorder="1"/>
    <xf numFmtId="0" fontId="14" fillId="0" borderId="0" xfId="0" applyFont="1" applyBorder="1"/>
    <xf numFmtId="0" fontId="2" fillId="0" borderId="0" xfId="0" applyFont="1" applyAlignment="1">
      <alignment horizontal="right"/>
    </xf>
    <xf numFmtId="0" fontId="7" fillId="0" borderId="0" xfId="0" applyFont="1" applyAlignment="1">
      <alignment horizontal="center"/>
    </xf>
    <xf numFmtId="0" fontId="7" fillId="0" borderId="0" xfId="0" applyFont="1" applyAlignment="1">
      <alignment horizontal="left"/>
    </xf>
    <xf numFmtId="0" fontId="7" fillId="0" borderId="0" xfId="0" applyFont="1" applyAlignment="1"/>
    <xf numFmtId="0" fontId="2" fillId="0" borderId="0" xfId="0" applyFont="1" applyBorder="1" applyAlignment="1"/>
    <xf numFmtId="0" fontId="0" fillId="0" borderId="0" xfId="0" applyFont="1" applyBorder="1" applyAlignment="1"/>
    <xf numFmtId="0" fontId="31" fillId="0" borderId="0" xfId="0" applyFont="1" applyAlignment="1">
      <alignment horizontal="left"/>
    </xf>
    <xf numFmtId="0" fontId="15" fillId="0" borderId="0" xfId="0" applyFont="1" applyFill="1" applyBorder="1" applyAlignment="1">
      <alignment horizontal="right"/>
    </xf>
    <xf numFmtId="17" fontId="2" fillId="0" borderId="0" xfId="0" applyNumberFormat="1" applyFont="1" applyAlignment="1">
      <alignment horizontal="center"/>
    </xf>
    <xf numFmtId="0" fontId="23" fillId="0" borderId="0" xfId="0" applyFont="1" applyFill="1" applyBorder="1" applyAlignment="1">
      <alignment vertical="top" wrapText="1"/>
    </xf>
    <xf numFmtId="44" fontId="0" fillId="0" borderId="8" xfId="4" applyFont="1" applyBorder="1"/>
    <xf numFmtId="166" fontId="0" fillId="0" borderId="0" xfId="0" applyNumberFormat="1" applyFont="1" applyFill="1" applyBorder="1" applyAlignment="1">
      <alignment vertical="center"/>
    </xf>
    <xf numFmtId="166" fontId="0" fillId="0" borderId="11" xfId="0" applyNumberFormat="1" applyFont="1" applyFill="1" applyBorder="1" applyAlignment="1">
      <alignment vertical="center"/>
    </xf>
    <xf numFmtId="166" fontId="0" fillId="0" borderId="8" xfId="0" applyNumberFormat="1" applyFont="1" applyFill="1" applyBorder="1" applyAlignment="1">
      <alignment vertical="center"/>
    </xf>
    <xf numFmtId="166" fontId="0" fillId="0" borderId="9" xfId="0" applyNumberFormat="1" applyFont="1" applyFill="1" applyBorder="1" applyAlignment="1">
      <alignment vertical="center"/>
    </xf>
    <xf numFmtId="166" fontId="0" fillId="0" borderId="10" xfId="0" applyNumberFormat="1" applyFont="1" applyFill="1" applyBorder="1" applyAlignment="1">
      <alignment vertical="center"/>
    </xf>
    <xf numFmtId="166" fontId="0" fillId="0" borderId="10" xfId="3" applyNumberFormat="1" applyFont="1" applyFill="1" applyBorder="1" applyAlignment="1">
      <alignment vertical="center"/>
    </xf>
    <xf numFmtId="166" fontId="0" fillId="0" borderId="11" xfId="3" applyNumberFormat="1" applyFont="1" applyFill="1" applyBorder="1" applyAlignment="1">
      <alignment vertical="center"/>
    </xf>
    <xf numFmtId="166" fontId="0" fillId="0" borderId="8" xfId="3" applyNumberFormat="1" applyFont="1" applyFill="1" applyBorder="1" applyAlignment="1">
      <alignment vertical="center"/>
    </xf>
    <xf numFmtId="166" fontId="0" fillId="0" borderId="11" xfId="3" applyNumberFormat="1" applyFont="1" applyBorder="1" applyAlignment="1">
      <alignment vertical="center"/>
    </xf>
    <xf numFmtId="0" fontId="2" fillId="0" borderId="0" xfId="0" applyFont="1" applyFill="1"/>
    <xf numFmtId="0" fontId="0" fillId="0" borderId="0" xfId="0" applyFont="1" applyAlignment="1">
      <alignment horizontal="center" vertical="center"/>
    </xf>
    <xf numFmtId="166" fontId="0" fillId="0" borderId="0" xfId="0" applyNumberFormat="1" applyFont="1" applyBorder="1" applyAlignment="1">
      <alignment horizontal="center" vertical="center"/>
    </xf>
    <xf numFmtId="166" fontId="0" fillId="0" borderId="7" xfId="0" applyNumberFormat="1" applyFont="1" applyBorder="1" applyAlignment="1">
      <alignment horizontal="center" vertical="center"/>
    </xf>
    <xf numFmtId="2" fontId="0" fillId="0" borderId="0" xfId="0" applyNumberFormat="1" applyFont="1" applyAlignment="1">
      <alignment horizontal="right" vertical="top" wrapText="1"/>
    </xf>
    <xf numFmtId="165" fontId="16" fillId="0" borderId="6" xfId="4" applyNumberFormat="1" applyFont="1" applyBorder="1" applyAlignment="1">
      <alignment vertical="center"/>
    </xf>
    <xf numFmtId="165" fontId="16" fillId="0" borderId="0" xfId="4" applyNumberFormat="1" applyFont="1" applyBorder="1" applyAlignment="1">
      <alignment vertical="center"/>
    </xf>
    <xf numFmtId="165" fontId="16" fillId="0" borderId="7" xfId="4" applyNumberFormat="1" applyFont="1" applyBorder="1" applyAlignment="1">
      <alignment vertical="center"/>
    </xf>
    <xf numFmtId="2" fontId="16" fillId="0" borderId="0" xfId="0" applyNumberFormat="1" applyFont="1" applyAlignment="1">
      <alignment horizontal="right" vertical="top" wrapText="1"/>
    </xf>
    <xf numFmtId="0" fontId="16" fillId="0" borderId="0" xfId="0" applyFont="1" applyAlignment="1">
      <alignment horizontal="right"/>
    </xf>
    <xf numFmtId="2" fontId="16" fillId="0" borderId="0" xfId="0" applyNumberFormat="1" applyFont="1" applyAlignment="1">
      <alignment vertical="top" wrapText="1"/>
    </xf>
    <xf numFmtId="0" fontId="16" fillId="4" borderId="6" xfId="2" applyNumberFormat="1" applyFont="1" applyFill="1" applyBorder="1" applyAlignment="1">
      <alignment vertical="center"/>
    </xf>
    <xf numFmtId="0" fontId="16" fillId="4" borderId="0" xfId="2" applyNumberFormat="1" applyFont="1" applyFill="1" applyBorder="1" applyAlignment="1">
      <alignment vertical="center"/>
    </xf>
    <xf numFmtId="0" fontId="16" fillId="4" borderId="7" xfId="2" applyNumberFormat="1" applyFont="1" applyFill="1" applyBorder="1" applyAlignment="1">
      <alignment vertical="center"/>
    </xf>
    <xf numFmtId="0" fontId="14" fillId="0" borderId="0" xfId="0" applyFont="1" applyAlignment="1">
      <alignment vertical="top" wrapText="1"/>
    </xf>
    <xf numFmtId="2" fontId="16" fillId="0" borderId="0" xfId="0" applyNumberFormat="1" applyFont="1" applyAlignment="1">
      <alignment horizontal="right"/>
    </xf>
    <xf numFmtId="164" fontId="16" fillId="4" borderId="6" xfId="2" applyNumberFormat="1" applyFont="1" applyFill="1" applyBorder="1" applyAlignment="1">
      <alignment vertical="center"/>
    </xf>
    <xf numFmtId="164" fontId="16" fillId="4" borderId="0" xfId="2" applyNumberFormat="1" applyFont="1" applyFill="1" applyBorder="1" applyAlignment="1">
      <alignment vertical="center"/>
    </xf>
    <xf numFmtId="164" fontId="16" fillId="4" borderId="7" xfId="2" applyNumberFormat="1" applyFont="1" applyFill="1" applyBorder="1" applyAlignment="1">
      <alignment vertical="center"/>
    </xf>
    <xf numFmtId="2" fontId="1" fillId="0" borderId="0" xfId="0" applyNumberFormat="1" applyFont="1" applyAlignment="1">
      <alignment horizontal="right" wrapText="1"/>
    </xf>
    <xf numFmtId="0" fontId="14" fillId="0" borderId="0" xfId="0" applyFont="1"/>
    <xf numFmtId="0" fontId="40" fillId="0" borderId="0" xfId="0" applyFont="1" applyAlignment="1">
      <alignment horizontal="left" vertical="center"/>
    </xf>
    <xf numFmtId="0" fontId="16" fillId="0" borderId="0" xfId="0" applyFont="1" applyAlignment="1">
      <alignment vertical="center"/>
    </xf>
    <xf numFmtId="0" fontId="41" fillId="0" borderId="0" xfId="0" applyFont="1"/>
    <xf numFmtId="0" fontId="43" fillId="0" borderId="0" xfId="0" applyFont="1" applyAlignment="1">
      <alignment vertical="center"/>
    </xf>
    <xf numFmtId="43" fontId="16" fillId="4" borderId="16" xfId="2" applyNumberFormat="1" applyFont="1" applyFill="1" applyBorder="1" applyAlignment="1">
      <alignment horizontal="right" vertical="center"/>
    </xf>
    <xf numFmtId="0" fontId="0" fillId="4" borderId="6" xfId="3" applyNumberFormat="1" applyFont="1" applyFill="1" applyBorder="1" applyAlignment="1">
      <alignment horizontal="center" vertical="center"/>
    </xf>
    <xf numFmtId="166" fontId="0" fillId="4" borderId="6" xfId="3" applyNumberFormat="1" applyFont="1" applyFill="1" applyBorder="1" applyAlignment="1">
      <alignment horizontal="center" vertical="center"/>
    </xf>
    <xf numFmtId="14" fontId="0" fillId="0" borderId="0" xfId="0" applyNumberFormat="1"/>
    <xf numFmtId="43" fontId="16" fillId="4" borderId="25" xfId="2" applyNumberFormat="1" applyFont="1" applyFill="1" applyBorder="1" applyAlignment="1">
      <alignment horizontal="right" vertical="center"/>
    </xf>
    <xf numFmtId="164" fontId="16" fillId="4" borderId="26" xfId="2" applyNumberFormat="1" applyFont="1" applyFill="1" applyBorder="1" applyAlignment="1">
      <alignment horizontal="right" vertical="center"/>
    </xf>
    <xf numFmtId="164" fontId="16" fillId="4" borderId="27" xfId="2" applyNumberFormat="1" applyFont="1" applyFill="1" applyBorder="1" applyAlignment="1">
      <alignment horizontal="right" vertical="center"/>
    </xf>
    <xf numFmtId="166" fontId="16" fillId="0" borderId="24" xfId="3" applyNumberFormat="1" applyFont="1" applyBorder="1"/>
    <xf numFmtId="166" fontId="16" fillId="0" borderId="29" xfId="3" applyNumberFormat="1" applyFont="1" applyFill="1" applyBorder="1"/>
    <xf numFmtId="166" fontId="16" fillId="0" borderId="29" xfId="3" applyNumberFormat="1" applyFont="1" applyBorder="1"/>
    <xf numFmtId="166" fontId="0" fillId="0" borderId="29" xfId="3" applyNumberFormat="1" applyFont="1" applyBorder="1" applyAlignment="1">
      <alignment horizontal="center" vertical="center"/>
    </xf>
    <xf numFmtId="0" fontId="0" fillId="0" borderId="24" xfId="0" applyFont="1" applyBorder="1" applyAlignment="1">
      <alignment horizontal="center"/>
    </xf>
    <xf numFmtId="2" fontId="0" fillId="0" borderId="29" xfId="0" applyNumberFormat="1" applyFont="1" applyBorder="1" applyAlignment="1">
      <alignment horizontal="center"/>
    </xf>
    <xf numFmtId="0" fontId="0" fillId="0" borderId="24" xfId="0" applyFont="1" applyBorder="1" applyAlignment="1">
      <alignment horizontal="right" vertical="center"/>
    </xf>
    <xf numFmtId="166" fontId="0" fillId="4" borderId="29" xfId="3" applyNumberFormat="1" applyFont="1" applyFill="1" applyBorder="1" applyAlignment="1">
      <alignment horizontal="center" vertical="center"/>
    </xf>
    <xf numFmtId="164" fontId="0" fillId="4" borderId="29" xfId="2" applyNumberFormat="1" applyFont="1" applyFill="1" applyBorder="1" applyAlignment="1">
      <alignment horizontal="right" vertical="center"/>
    </xf>
    <xf numFmtId="3" fontId="0" fillId="4" borderId="29" xfId="2" applyNumberFormat="1" applyFont="1" applyFill="1" applyBorder="1" applyAlignment="1">
      <alignment horizontal="right" vertical="center" wrapText="1"/>
    </xf>
    <xf numFmtId="0" fontId="0" fillId="0" borderId="24" xfId="0" applyFont="1" applyBorder="1" applyAlignment="1">
      <alignment vertical="center"/>
    </xf>
    <xf numFmtId="164" fontId="0" fillId="4" borderId="29" xfId="2" applyNumberFormat="1" applyFont="1" applyFill="1" applyBorder="1" applyAlignment="1">
      <alignment vertical="center"/>
    </xf>
    <xf numFmtId="0" fontId="0" fillId="0" borderId="7" xfId="0" applyFill="1" applyBorder="1"/>
    <xf numFmtId="2" fontId="0" fillId="0" borderId="7" xfId="0" applyNumberFormat="1" applyFill="1" applyBorder="1"/>
    <xf numFmtId="166" fontId="0" fillId="4" borderId="22" xfId="3" applyNumberFormat="1" applyFont="1" applyFill="1" applyBorder="1" applyAlignment="1">
      <alignment vertical="center"/>
    </xf>
    <xf numFmtId="165" fontId="0" fillId="0" borderId="7" xfId="4" applyNumberFormat="1" applyFont="1" applyFill="1" applyBorder="1" applyAlignment="1">
      <alignment vertical="center"/>
    </xf>
    <xf numFmtId="166" fontId="0" fillId="0" borderId="7" xfId="3" applyNumberFormat="1" applyFont="1" applyFill="1" applyBorder="1"/>
    <xf numFmtId="0" fontId="0" fillId="4" borderId="22" xfId="3" applyNumberFormat="1" applyFont="1" applyFill="1" applyBorder="1" applyAlignment="1">
      <alignment horizontal="center" vertical="center"/>
    </xf>
    <xf numFmtId="169" fontId="16" fillId="0" borderId="7" xfId="3" applyNumberFormat="1" applyFont="1" applyBorder="1" applyAlignment="1">
      <alignment horizontal="center" vertical="center"/>
    </xf>
    <xf numFmtId="166" fontId="0" fillId="0" borderId="7" xfId="3" applyNumberFormat="1" applyFont="1" applyFill="1" applyBorder="1" applyAlignment="1">
      <alignment vertical="center"/>
    </xf>
    <xf numFmtId="166" fontId="0" fillId="0" borderId="7" xfId="0" applyNumberFormat="1" applyFont="1" applyFill="1" applyBorder="1" applyAlignment="1">
      <alignment vertical="center"/>
    </xf>
    <xf numFmtId="166" fontId="16" fillId="0" borderId="30" xfId="3" applyNumberFormat="1" applyFont="1" applyFill="1" applyBorder="1"/>
    <xf numFmtId="2" fontId="0" fillId="0" borderId="30" xfId="0" applyNumberFormat="1" applyFont="1" applyBorder="1" applyAlignment="1">
      <alignment horizontal="center"/>
    </xf>
    <xf numFmtId="164" fontId="16" fillId="4" borderId="30" xfId="2" applyNumberFormat="1" applyFont="1" applyFill="1" applyBorder="1" applyAlignment="1">
      <alignment horizontal="right" vertical="center"/>
    </xf>
    <xf numFmtId="164" fontId="0" fillId="4" borderId="30" xfId="2" applyNumberFormat="1" applyFont="1" applyFill="1" applyBorder="1" applyAlignment="1">
      <alignment horizontal="right" vertical="center"/>
    </xf>
    <xf numFmtId="164" fontId="0" fillId="4" borderId="30" xfId="2" applyNumberFormat="1" applyFont="1" applyFill="1" applyBorder="1" applyAlignment="1">
      <alignment vertical="center"/>
    </xf>
    <xf numFmtId="165" fontId="11" fillId="4" borderId="26" xfId="0" applyNumberFormat="1" applyFont="1" applyFill="1" applyBorder="1" applyAlignment="1">
      <alignment horizontal="center" vertical="center"/>
    </xf>
    <xf numFmtId="165" fontId="11" fillId="4" borderId="35" xfId="4" applyNumberFormat="1" applyFont="1" applyFill="1" applyBorder="1" applyAlignment="1">
      <alignment horizontal="center" vertical="center"/>
    </xf>
    <xf numFmtId="165" fontId="11" fillId="4" borderId="36" xfId="4" applyNumberFormat="1" applyFont="1" applyFill="1" applyBorder="1" applyAlignment="1">
      <alignment horizontal="center" vertical="center"/>
    </xf>
    <xf numFmtId="165" fontId="0" fillId="4" borderId="26" xfId="4" applyNumberFormat="1" applyFont="1" applyFill="1" applyBorder="1" applyAlignment="1">
      <alignment vertical="center"/>
    </xf>
    <xf numFmtId="165" fontId="0" fillId="4" borderId="35" xfId="4" applyNumberFormat="1" applyFont="1" applyFill="1" applyBorder="1" applyAlignment="1">
      <alignment vertical="center"/>
    </xf>
    <xf numFmtId="165" fontId="0" fillId="4" borderId="36" xfId="4" applyNumberFormat="1" applyFont="1" applyFill="1" applyBorder="1" applyAlignment="1">
      <alignment vertical="center"/>
    </xf>
    <xf numFmtId="166" fontId="16" fillId="0" borderId="32" xfId="3" applyNumberFormat="1" applyFont="1" applyFill="1" applyBorder="1"/>
    <xf numFmtId="0" fontId="21" fillId="2" borderId="37" xfId="0" applyFont="1" applyFill="1" applyBorder="1"/>
    <xf numFmtId="0" fontId="2" fillId="0" borderId="3" xfId="0" applyFont="1" applyBorder="1" applyAlignment="1">
      <alignment horizontal="center"/>
    </xf>
    <xf numFmtId="0" fontId="0" fillId="9" borderId="3" xfId="0" applyFill="1" applyBorder="1"/>
    <xf numFmtId="20" fontId="0" fillId="0" borderId="0" xfId="0" applyNumberFormat="1"/>
    <xf numFmtId="0" fontId="0" fillId="0" borderId="33" xfId="0" applyFont="1" applyBorder="1" applyAlignment="1">
      <alignment horizontal="center" vertical="center"/>
    </xf>
    <xf numFmtId="0" fontId="0" fillId="0" borderId="33" xfId="0" applyFont="1" applyBorder="1" applyAlignment="1">
      <alignment horizontal="center" vertical="center" wrapText="1"/>
    </xf>
    <xf numFmtId="49" fontId="0" fillId="0" borderId="33" xfId="0" applyNumberFormat="1" applyFont="1" applyBorder="1" applyAlignment="1">
      <alignment horizontal="center" vertical="center"/>
    </xf>
    <xf numFmtId="49" fontId="0" fillId="0" borderId="33" xfId="0" applyNumberFormat="1" applyFont="1" applyBorder="1" applyAlignment="1">
      <alignment horizontal="center" vertical="center" wrapText="1"/>
    </xf>
    <xf numFmtId="166" fontId="0" fillId="0" borderId="33" xfId="3" applyNumberFormat="1" applyFont="1" applyBorder="1" applyAlignment="1">
      <alignment horizontal="center" vertical="center" wrapText="1"/>
    </xf>
    <xf numFmtId="0" fontId="0" fillId="6" borderId="33" xfId="0" applyFont="1" applyFill="1" applyBorder="1" applyAlignment="1">
      <alignment horizontal="left" vertical="top" wrapText="1"/>
    </xf>
    <xf numFmtId="3" fontId="0" fillId="6" borderId="33" xfId="0" applyNumberFormat="1" applyFont="1" applyFill="1" applyBorder="1" applyAlignment="1">
      <alignment horizontal="right" vertical="center" wrapText="1"/>
    </xf>
    <xf numFmtId="3" fontId="0" fillId="6" borderId="33" xfId="0" applyNumberFormat="1" applyFont="1" applyFill="1" applyBorder="1" applyAlignment="1">
      <alignment horizontal="right" vertical="center"/>
    </xf>
    <xf numFmtId="166" fontId="0" fillId="6" borderId="33" xfId="3" applyNumberFormat="1" applyFont="1" applyFill="1" applyBorder="1" applyAlignment="1">
      <alignment horizontal="right" vertical="center" wrapText="1"/>
    </xf>
    <xf numFmtId="166" fontId="0" fillId="6" borderId="33" xfId="3" applyNumberFormat="1" applyFont="1" applyFill="1" applyBorder="1" applyAlignment="1">
      <alignment horizontal="right" vertical="center"/>
    </xf>
    <xf numFmtId="165" fontId="0" fillId="6" borderId="33" xfId="4" applyNumberFormat="1" applyFont="1" applyFill="1" applyBorder="1" applyAlignment="1">
      <alignment horizontal="right" vertical="center" wrapText="1"/>
    </xf>
    <xf numFmtId="165" fontId="0" fillId="6" borderId="33" xfId="4" applyNumberFormat="1" applyFont="1" applyFill="1" applyBorder="1" applyAlignment="1">
      <alignment horizontal="right" vertical="center"/>
    </xf>
    <xf numFmtId="166" fontId="0" fillId="6" borderId="33" xfId="3" applyNumberFormat="1" applyFont="1" applyFill="1" applyBorder="1" applyAlignment="1">
      <alignment horizontal="center" vertical="center" wrapText="1"/>
    </xf>
    <xf numFmtId="166" fontId="0" fillId="6" borderId="33" xfId="3" applyNumberFormat="1" applyFont="1" applyFill="1" applyBorder="1" applyAlignment="1">
      <alignment horizontal="center" vertical="center"/>
    </xf>
    <xf numFmtId="0" fontId="2" fillId="0" borderId="0" xfId="0" applyFont="1" applyAlignment="1">
      <alignment horizontal="right"/>
    </xf>
    <xf numFmtId="166" fontId="16" fillId="0" borderId="9" xfId="3" applyNumberFormat="1" applyFont="1" applyBorder="1"/>
    <xf numFmtId="166" fontId="16" fillId="0" borderId="4" xfId="3" applyNumberFormat="1" applyFont="1" applyBorder="1"/>
    <xf numFmtId="166" fontId="16" fillId="0" borderId="6" xfId="3" applyNumberFormat="1" applyFont="1" applyFill="1" applyBorder="1"/>
    <xf numFmtId="166" fontId="16" fillId="0" borderId="0" xfId="3" applyNumberFormat="1" applyFont="1" applyFill="1" applyBorder="1"/>
    <xf numFmtId="166" fontId="16" fillId="0" borderId="6" xfId="3" applyNumberFormat="1" applyFont="1" applyBorder="1"/>
    <xf numFmtId="166" fontId="16" fillId="0" borderId="0" xfId="3" applyNumberFormat="1" applyFont="1" applyBorder="1"/>
    <xf numFmtId="166" fontId="16" fillId="0" borderId="9" xfId="3" applyNumberFormat="1" applyFont="1" applyFill="1" applyBorder="1"/>
    <xf numFmtId="166" fontId="16" fillId="0" borderId="4" xfId="3" applyNumberFormat="1" applyFont="1" applyFill="1" applyBorder="1"/>
    <xf numFmtId="2" fontId="0" fillId="0" borderId="0" xfId="0" applyNumberFormat="1" applyFont="1"/>
    <xf numFmtId="0" fontId="0" fillId="0" borderId="39" xfId="0" applyBorder="1"/>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Fill="1" applyBorder="1" applyAlignment="1">
      <alignment horizontal="center" vertical="center"/>
    </xf>
    <xf numFmtId="0" fontId="23" fillId="0" borderId="42" xfId="0" applyFont="1" applyFill="1" applyBorder="1" applyAlignment="1">
      <alignment horizontal="center"/>
    </xf>
    <xf numFmtId="0" fontId="23" fillId="0" borderId="43" xfId="0" applyFont="1" applyFill="1" applyBorder="1" applyAlignment="1">
      <alignment horizontal="center"/>
    </xf>
    <xf numFmtId="0" fontId="30" fillId="0" borderId="42" xfId="0" applyFont="1" applyFill="1" applyBorder="1" applyAlignment="1">
      <alignment horizontal="center" vertical="top" wrapText="1"/>
    </xf>
    <xf numFmtId="0" fontId="1" fillId="0" borderId="0" xfId="0" applyFont="1" applyBorder="1" applyAlignment="1">
      <alignment horizontal="center" vertical="top" wrapText="1"/>
    </xf>
    <xf numFmtId="0" fontId="1" fillId="0" borderId="43" xfId="0" applyFont="1" applyBorder="1" applyAlignment="1">
      <alignment horizontal="center" vertical="top" wrapText="1"/>
    </xf>
    <xf numFmtId="0" fontId="0" fillId="0" borderId="46" xfId="0" applyBorder="1"/>
    <xf numFmtId="0" fontId="0" fillId="0" borderId="44" xfId="0" applyBorder="1"/>
    <xf numFmtId="0" fontId="30" fillId="0" borderId="44" xfId="0" applyFont="1" applyFill="1" applyBorder="1" applyAlignment="1">
      <alignment horizontal="center" wrapText="1"/>
    </xf>
    <xf numFmtId="0" fontId="1" fillId="0" borderId="45" xfId="0" applyFont="1" applyBorder="1" applyAlignment="1">
      <alignment horizontal="center" wrapText="1"/>
    </xf>
    <xf numFmtId="0" fontId="1" fillId="0" borderId="46" xfId="0" applyFont="1" applyBorder="1" applyAlignment="1">
      <alignment horizontal="center" wrapText="1"/>
    </xf>
    <xf numFmtId="1" fontId="1" fillId="0" borderId="42" xfId="3" applyNumberFormat="1" applyFont="1" applyBorder="1" applyAlignment="1">
      <alignment horizontal="center" vertical="center"/>
    </xf>
    <xf numFmtId="1" fontId="1" fillId="0" borderId="0" xfId="0" applyNumberFormat="1" applyFont="1" applyBorder="1" applyAlignment="1">
      <alignment horizontal="center" vertical="center"/>
    </xf>
    <xf numFmtId="1" fontId="1" fillId="0" borderId="43" xfId="0" applyNumberFormat="1" applyFont="1" applyBorder="1" applyAlignment="1">
      <alignment horizontal="center" vertical="center"/>
    </xf>
    <xf numFmtId="1" fontId="1" fillId="0" borderId="0" xfId="3" applyNumberFormat="1" applyFont="1" applyBorder="1" applyAlignment="1">
      <alignment horizontal="center" vertical="center"/>
    </xf>
    <xf numFmtId="1" fontId="1" fillId="0" borderId="43" xfId="3" applyNumberFormat="1" applyFont="1" applyBorder="1" applyAlignment="1">
      <alignment horizontal="center" vertical="center"/>
    </xf>
    <xf numFmtId="1" fontId="1" fillId="4" borderId="42" xfId="3" applyNumberFormat="1" applyFont="1" applyFill="1" applyBorder="1" applyAlignment="1">
      <alignment horizontal="center" vertical="center"/>
    </xf>
    <xf numFmtId="1" fontId="1" fillId="4" borderId="0" xfId="0" applyNumberFormat="1" applyFont="1" applyFill="1" applyBorder="1" applyAlignment="1">
      <alignment horizontal="center" vertical="center"/>
    </xf>
    <xf numFmtId="1" fontId="1" fillId="4" borderId="43" xfId="0" applyNumberFormat="1" applyFont="1" applyFill="1" applyBorder="1" applyAlignment="1">
      <alignment horizontal="center" vertical="center"/>
    </xf>
    <xf numFmtId="166" fontId="0" fillId="0" borderId="0" xfId="3" applyNumberFormat="1" applyFont="1" applyFill="1" applyBorder="1"/>
    <xf numFmtId="1" fontId="1" fillId="0" borderId="42" xfId="3" applyNumberFormat="1" applyFont="1" applyFill="1" applyBorder="1" applyAlignment="1">
      <alignment horizontal="center"/>
    </xf>
    <xf numFmtId="1" fontId="1" fillId="0" borderId="0" xfId="3" applyNumberFormat="1" applyFont="1" applyFill="1" applyBorder="1" applyAlignment="1">
      <alignment horizontal="center"/>
    </xf>
    <xf numFmtId="1" fontId="1" fillId="0" borderId="43" xfId="3" applyNumberFormat="1" applyFont="1" applyFill="1" applyBorder="1" applyAlignment="1">
      <alignment horizontal="center"/>
    </xf>
    <xf numFmtId="3" fontId="16" fillId="0" borderId="6" xfId="2" applyNumberFormat="1" applyFont="1" applyBorder="1" applyAlignment="1">
      <alignment horizontal="left"/>
    </xf>
    <xf numFmtId="3" fontId="16" fillId="0" borderId="0" xfId="2" applyNumberFormat="1" applyFont="1" applyBorder="1" applyAlignment="1">
      <alignment horizontal="left"/>
    </xf>
    <xf numFmtId="3" fontId="16" fillId="0" borderId="29" xfId="2" applyNumberFormat="1" applyFont="1" applyBorder="1" applyAlignment="1">
      <alignment horizontal="left"/>
    </xf>
    <xf numFmtId="3" fontId="16" fillId="0" borderId="30" xfId="2" applyNumberFormat="1" applyFont="1" applyBorder="1" applyAlignment="1">
      <alignment horizontal="left"/>
    </xf>
    <xf numFmtId="2" fontId="0" fillId="4" borderId="6" xfId="3" applyNumberFormat="1" applyFont="1" applyFill="1" applyBorder="1" applyAlignment="1">
      <alignment horizontal="center" vertical="center"/>
    </xf>
    <xf numFmtId="2" fontId="0" fillId="4" borderId="22" xfId="3" applyNumberFormat="1" applyFont="1" applyFill="1" applyBorder="1" applyAlignment="1">
      <alignment horizontal="center" vertical="center"/>
    </xf>
    <xf numFmtId="2" fontId="1" fillId="4" borderId="44" xfId="3" applyNumberFormat="1" applyFont="1" applyFill="1" applyBorder="1" applyAlignment="1">
      <alignment horizontal="center" vertical="center"/>
    </xf>
    <xf numFmtId="2" fontId="1" fillId="4" borderId="45" xfId="3" applyNumberFormat="1" applyFont="1" applyFill="1" applyBorder="1" applyAlignment="1">
      <alignment horizontal="center" vertical="center"/>
    </xf>
    <xf numFmtId="2" fontId="1" fillId="4" borderId="46" xfId="3" applyNumberFormat="1" applyFont="1" applyFill="1" applyBorder="1" applyAlignment="1">
      <alignment horizontal="center" vertical="center"/>
    </xf>
    <xf numFmtId="0" fontId="3" fillId="0" borderId="23" xfId="1" applyBorder="1"/>
    <xf numFmtId="0" fontId="16" fillId="0" borderId="10" xfId="0" applyFont="1" applyBorder="1" applyAlignment="1">
      <alignment horizontal="left" wrapText="1"/>
    </xf>
    <xf numFmtId="0" fontId="16" fillId="0" borderId="11" xfId="0" applyFont="1" applyBorder="1" applyAlignment="1">
      <alignment horizontal="left" wrapText="1"/>
    </xf>
    <xf numFmtId="0" fontId="16" fillId="0" borderId="8" xfId="0" applyFont="1" applyBorder="1" applyAlignment="1">
      <alignment horizontal="left" wrapText="1"/>
    </xf>
    <xf numFmtId="0" fontId="0" fillId="0" borderId="1" xfId="0" applyFont="1" applyBorder="1" applyAlignment="1">
      <alignment horizontal="left"/>
    </xf>
    <xf numFmtId="0" fontId="0" fillId="0" borderId="2" xfId="0" applyFont="1" applyBorder="1" applyAlignment="1">
      <alignment horizontal="left"/>
    </xf>
    <xf numFmtId="3" fontId="16" fillId="0" borderId="33" xfId="2" applyNumberFormat="1" applyFont="1" applyBorder="1" applyAlignment="1">
      <alignment horizontal="left" wrapText="1"/>
    </xf>
    <xf numFmtId="0" fontId="0" fillId="0" borderId="10" xfId="0" applyFont="1" applyBorder="1" applyAlignment="1">
      <alignment horizontal="center" wrapText="1"/>
    </xf>
    <xf numFmtId="0" fontId="0" fillId="0" borderId="11" xfId="0" applyFont="1" applyBorder="1" applyAlignment="1">
      <alignment horizontal="center" wrapText="1"/>
    </xf>
    <xf numFmtId="0" fontId="0" fillId="0" borderId="8" xfId="0" applyFont="1" applyBorder="1" applyAlignment="1">
      <alignment horizontal="center" wrapText="1"/>
    </xf>
    <xf numFmtId="0" fontId="0" fillId="0" borderId="9"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0" xfId="0" applyFont="1" applyAlignment="1">
      <alignment horizontal="left" vertical="center"/>
    </xf>
    <xf numFmtId="0" fontId="2" fillId="0" borderId="0" xfId="0" applyFont="1" applyAlignment="1">
      <alignment horizontal="right"/>
    </xf>
    <xf numFmtId="0" fontId="2" fillId="0" borderId="7" xfId="0" applyFont="1" applyBorder="1" applyAlignment="1">
      <alignment horizontal="right"/>
    </xf>
    <xf numFmtId="2" fontId="0" fillId="0" borderId="6" xfId="0" applyNumberFormat="1" applyFont="1" applyBorder="1" applyAlignment="1">
      <alignment horizontal="center"/>
    </xf>
    <xf numFmtId="2" fontId="0" fillId="0" borderId="0" xfId="0" applyNumberFormat="1" applyFont="1" applyBorder="1" applyAlignment="1">
      <alignment horizontal="center"/>
    </xf>
    <xf numFmtId="2" fontId="0" fillId="0" borderId="10" xfId="0" applyNumberFormat="1" applyFont="1" applyBorder="1" applyAlignment="1">
      <alignment horizontal="center"/>
    </xf>
    <xf numFmtId="2" fontId="0" fillId="0" borderId="11" xfId="0" applyNumberFormat="1" applyFont="1" applyBorder="1" applyAlignment="1">
      <alignment horizontal="center"/>
    </xf>
    <xf numFmtId="2" fontId="0" fillId="0" borderId="6" xfId="0" applyNumberFormat="1" applyFont="1" applyBorder="1" applyAlignment="1">
      <alignment horizontal="center" vertical="center"/>
    </xf>
    <xf numFmtId="2" fontId="0" fillId="0" borderId="0" xfId="0" applyNumberFormat="1" applyFont="1" applyBorder="1" applyAlignment="1">
      <alignment horizontal="center" vertical="center"/>
    </xf>
    <xf numFmtId="2" fontId="0" fillId="0" borderId="31" xfId="0" applyNumberFormat="1" applyFont="1" applyBorder="1" applyAlignment="1">
      <alignment horizontal="center"/>
    </xf>
    <xf numFmtId="2" fontId="0" fillId="0" borderId="29" xfId="0" applyNumberFormat="1" applyFont="1" applyBorder="1" applyAlignment="1">
      <alignment horizontal="center"/>
    </xf>
    <xf numFmtId="2" fontId="0" fillId="0" borderId="4" xfId="0" applyNumberFormat="1" applyFont="1" applyBorder="1" applyAlignment="1">
      <alignment horizontal="center"/>
    </xf>
    <xf numFmtId="0" fontId="0" fillId="0" borderId="1" xfId="0" applyFont="1" applyBorder="1" applyAlignment="1">
      <alignment horizontal="center" wrapText="1"/>
    </xf>
    <xf numFmtId="0" fontId="0" fillId="0" borderId="2" xfId="0" applyFont="1" applyBorder="1" applyAlignment="1">
      <alignment horizontal="center" wrapText="1"/>
    </xf>
    <xf numFmtId="0" fontId="0" fillId="0" borderId="3" xfId="0" applyFont="1" applyBorder="1" applyAlignment="1">
      <alignment horizontal="center" wrapText="1"/>
    </xf>
    <xf numFmtId="2" fontId="0" fillId="0" borderId="34" xfId="0" applyNumberFormat="1" applyFont="1" applyBorder="1" applyAlignment="1">
      <alignment horizontal="center"/>
    </xf>
    <xf numFmtId="2" fontId="0" fillId="0" borderId="30" xfId="0" applyNumberFormat="1" applyFont="1" applyBorder="1" applyAlignment="1">
      <alignment horizontal="center"/>
    </xf>
    <xf numFmtId="2" fontId="0" fillId="0" borderId="34" xfId="0" applyNumberFormat="1" applyFont="1" applyBorder="1" applyAlignment="1">
      <alignment horizontal="center" vertical="center"/>
    </xf>
    <xf numFmtId="2" fontId="0" fillId="0" borderId="30" xfId="0" applyNumberFormat="1" applyFont="1" applyBorder="1" applyAlignment="1">
      <alignment horizontal="center" vertical="center"/>
    </xf>
    <xf numFmtId="2" fontId="0" fillId="0" borderId="7" xfId="0" applyNumberFormat="1" applyFont="1" applyBorder="1" applyAlignment="1">
      <alignment horizontal="center" vertical="center"/>
    </xf>
    <xf numFmtId="2" fontId="0" fillId="0" borderId="38" xfId="0" applyNumberFormat="1" applyFont="1" applyBorder="1" applyAlignment="1">
      <alignment horizontal="center" vertical="center"/>
    </xf>
    <xf numFmtId="2" fontId="0" fillId="0" borderId="32" xfId="0" applyNumberFormat="1" applyFont="1" applyBorder="1" applyAlignment="1">
      <alignment horizontal="center" vertical="center"/>
    </xf>
    <xf numFmtId="2" fontId="0" fillId="0" borderId="28" xfId="0" applyNumberFormat="1" applyFont="1" applyBorder="1" applyAlignment="1">
      <alignment horizontal="center"/>
    </xf>
    <xf numFmtId="2" fontId="0" fillId="0" borderId="24" xfId="0" applyNumberFormat="1" applyFont="1" applyBorder="1" applyAlignment="1">
      <alignment horizontal="center"/>
    </xf>
    <xf numFmtId="2" fontId="0" fillId="0" borderId="9" xfId="0" applyNumberFormat="1" applyFont="1" applyBorder="1" applyAlignment="1">
      <alignment horizontal="center"/>
    </xf>
    <xf numFmtId="20" fontId="0" fillId="0" borderId="0" xfId="0" applyNumberFormat="1" applyFont="1" applyAlignment="1">
      <alignment horizontal="left" vertical="center"/>
    </xf>
    <xf numFmtId="0" fontId="0" fillId="0" borderId="33" xfId="0" applyFont="1" applyBorder="1" applyAlignment="1">
      <alignment horizontal="center"/>
    </xf>
    <xf numFmtId="0" fontId="0" fillId="0" borderId="11" xfId="0" applyFont="1" applyBorder="1" applyAlignment="1">
      <alignment horizontal="left" vertical="top" wrapText="1"/>
    </xf>
    <xf numFmtId="0" fontId="0" fillId="0" borderId="11" xfId="0" applyFont="1" applyBorder="1" applyAlignment="1">
      <alignment horizontal="left" vertical="top"/>
    </xf>
    <xf numFmtId="164" fontId="0" fillId="0" borderId="6" xfId="2" applyNumberFormat="1" applyFont="1" applyBorder="1" applyAlignment="1">
      <alignment horizontal="center"/>
    </xf>
    <xf numFmtId="164" fontId="0" fillId="0" borderId="0" xfId="2" applyNumberFormat="1" applyFont="1" applyBorder="1" applyAlignment="1">
      <alignment horizontal="center"/>
    </xf>
    <xf numFmtId="164" fontId="0" fillId="0" borderId="31" xfId="2" applyNumberFormat="1" applyFont="1" applyBorder="1" applyAlignment="1">
      <alignment horizontal="center"/>
    </xf>
    <xf numFmtId="164" fontId="0" fillId="0" borderId="29" xfId="2" applyNumberFormat="1" applyFont="1" applyBorder="1" applyAlignment="1">
      <alignment horizontal="center"/>
    </xf>
    <xf numFmtId="0" fontId="0" fillId="0" borderId="0" xfId="0" applyFont="1" applyFill="1" applyBorder="1" applyAlignment="1">
      <alignment horizontal="left" vertical="top" wrapText="1"/>
    </xf>
    <xf numFmtId="164" fontId="0" fillId="0" borderId="34" xfId="2" applyNumberFormat="1" applyFont="1" applyBorder="1" applyAlignment="1">
      <alignment horizontal="center"/>
    </xf>
    <xf numFmtId="164" fontId="0" fillId="0" borderId="30" xfId="2" applyNumberFormat="1" applyFont="1" applyBorder="1" applyAlignment="1">
      <alignment horizontal="center"/>
    </xf>
    <xf numFmtId="0" fontId="0" fillId="0" borderId="10" xfId="0" applyFont="1" applyBorder="1" applyAlignment="1">
      <alignment horizontal="left" vertical="top" wrapText="1"/>
    </xf>
    <xf numFmtId="0" fontId="1" fillId="0" borderId="0" xfId="0" applyFont="1" applyAlignment="1">
      <alignment horizontal="left"/>
    </xf>
    <xf numFmtId="0" fontId="0" fillId="0" borderId="0" xfId="0" applyFont="1" applyAlignment="1">
      <alignment horizontal="left"/>
    </xf>
    <xf numFmtId="164" fontId="0" fillId="0" borderId="9" xfId="2" applyNumberFormat="1" applyFont="1" applyBorder="1" applyAlignment="1">
      <alignment horizontal="center"/>
    </xf>
    <xf numFmtId="164" fontId="0" fillId="0" borderId="4" xfId="2" applyNumberFormat="1" applyFont="1" applyBorder="1" applyAlignment="1">
      <alignment horizontal="center"/>
    </xf>
    <xf numFmtId="164" fontId="0" fillId="0" borderId="28" xfId="2" applyNumberFormat="1" applyFont="1" applyBorder="1" applyAlignment="1">
      <alignment horizontal="center"/>
    </xf>
    <xf numFmtId="164" fontId="0" fillId="0" borderId="24" xfId="2" applyNumberFormat="1" applyFont="1" applyBorder="1" applyAlignment="1">
      <alignment horizontal="center"/>
    </xf>
    <xf numFmtId="0" fontId="0" fillId="0" borderId="33" xfId="0" applyBorder="1" applyAlignment="1">
      <alignment horizontal="center"/>
    </xf>
    <xf numFmtId="0" fontId="0" fillId="0" borderId="33" xfId="0" applyFont="1" applyBorder="1" applyAlignment="1">
      <alignment horizontal="left" vertical="top" wrapText="1"/>
    </xf>
    <xf numFmtId="0" fontId="0" fillId="0" borderId="33" xfId="0" applyFont="1" applyBorder="1" applyAlignment="1">
      <alignment horizontal="left" vertical="top"/>
    </xf>
    <xf numFmtId="0" fontId="0" fillId="0" borderId="33" xfId="0" applyFont="1" applyBorder="1" applyAlignment="1">
      <alignment horizontal="center" wrapText="1"/>
    </xf>
    <xf numFmtId="0" fontId="4" fillId="0" borderId="1" xfId="0" applyFont="1" applyBorder="1" applyAlignment="1">
      <alignment horizontal="left"/>
    </xf>
    <xf numFmtId="0" fontId="4" fillId="0" borderId="2" xfId="0" applyFont="1" applyBorder="1" applyAlignment="1">
      <alignment horizontal="left"/>
    </xf>
    <xf numFmtId="0" fontId="4" fillId="0" borderId="33" xfId="0" applyFont="1" applyBorder="1" applyAlignment="1">
      <alignment horizontal="left" wrapText="1"/>
    </xf>
    <xf numFmtId="0" fontId="4" fillId="0" borderId="33" xfId="0" applyFont="1" applyBorder="1" applyAlignment="1">
      <alignment horizontal="left"/>
    </xf>
    <xf numFmtId="0" fontId="0" fillId="0" borderId="33" xfId="0" applyBorder="1" applyAlignment="1">
      <alignment horizontal="left" vertical="top" wrapText="1"/>
    </xf>
    <xf numFmtId="0" fontId="0" fillId="0" borderId="10" xfId="4" applyNumberFormat="1" applyFont="1" applyBorder="1" applyAlignment="1">
      <alignment horizontal="left" vertical="top" wrapText="1"/>
    </xf>
    <xf numFmtId="0" fontId="0" fillId="0" borderId="11" xfId="4" applyNumberFormat="1" applyFont="1" applyBorder="1" applyAlignment="1">
      <alignment horizontal="left" vertical="top" wrapText="1"/>
    </xf>
    <xf numFmtId="0" fontId="0" fillId="0" borderId="33" xfId="0" applyFont="1" applyBorder="1" applyAlignment="1">
      <alignment horizontal="left" wrapText="1"/>
    </xf>
    <xf numFmtId="0" fontId="0" fillId="0" borderId="33" xfId="0" applyFont="1" applyBorder="1" applyAlignment="1">
      <alignment horizontal="left" vertical="center" wrapText="1"/>
    </xf>
    <xf numFmtId="0" fontId="0" fillId="0" borderId="6" xfId="0" applyBorder="1" applyAlignment="1">
      <alignment horizontal="left" wrapText="1"/>
    </xf>
    <xf numFmtId="0" fontId="0" fillId="0" borderId="0" xfId="0" applyBorder="1" applyAlignment="1">
      <alignment horizontal="left" wrapText="1"/>
    </xf>
    <xf numFmtId="0" fontId="23" fillId="0" borderId="39" xfId="0" applyFont="1" applyFill="1" applyBorder="1" applyAlignment="1">
      <alignment horizontal="center"/>
    </xf>
    <xf numFmtId="0" fontId="23" fillId="0" borderId="40" xfId="0" applyFont="1" applyFill="1" applyBorder="1" applyAlignment="1">
      <alignment horizontal="center"/>
    </xf>
    <xf numFmtId="0" fontId="23" fillId="0" borderId="41" xfId="0" applyFont="1" applyFill="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28" fillId="0" borderId="0" xfId="0" applyFont="1" applyFill="1" applyBorder="1" applyAlignment="1">
      <alignment horizontal="left" wrapText="1"/>
    </xf>
    <xf numFmtId="0" fontId="15" fillId="0" borderId="0" xfId="0" applyFont="1" applyFill="1" applyBorder="1" applyAlignment="1">
      <alignment horizontal="left" wrapText="1"/>
    </xf>
    <xf numFmtId="0" fontId="0" fillId="0" borderId="1" xfId="0" applyBorder="1" applyAlignment="1">
      <alignment horizontal="left"/>
    </xf>
    <xf numFmtId="0" fontId="0" fillId="0" borderId="2" xfId="0" applyBorder="1" applyAlignment="1">
      <alignment horizontal="left"/>
    </xf>
    <xf numFmtId="44" fontId="0" fillId="0" borderId="33" xfId="4" applyFont="1" applyBorder="1" applyAlignment="1">
      <alignment horizontal="center" vertical="center"/>
    </xf>
    <xf numFmtId="166" fontId="0" fillId="0" borderId="33" xfId="3" applyNumberFormat="1" applyFont="1" applyBorder="1" applyAlignment="1">
      <alignment horizontal="center" vertical="center"/>
    </xf>
    <xf numFmtId="171" fontId="0" fillId="8" borderId="33" xfId="3" applyNumberFormat="1" applyFont="1" applyFill="1" applyBorder="1" applyAlignment="1">
      <alignment horizontal="center" vertical="center"/>
    </xf>
  </cellXfs>
  <cellStyles count="5">
    <cellStyle name="Comma" xfId="3" builtinId="3"/>
    <cellStyle name="Currency" xfId="4" builtinId="4"/>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42"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pn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 Id="rId6" Type="http://schemas.openxmlformats.org/officeDocument/2006/relationships/image" Target="../media/image19.png"/><Relationship Id="rId5" Type="http://schemas.openxmlformats.org/officeDocument/2006/relationships/image" Target="../media/image18.png"/><Relationship Id="rId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oneCellAnchor>
    <xdr:from>
      <xdr:col>4</xdr:col>
      <xdr:colOff>0</xdr:colOff>
      <xdr:row>34</xdr:row>
      <xdr:rowOff>0</xdr:rowOff>
    </xdr:from>
    <xdr:ext cx="314325" cy="297180"/>
    <xdr:sp macro="" textlink="">
      <xdr:nvSpPr>
        <xdr:cNvPr id="2" name="AutoShape 1" descr="Image result for miso capacity zone map">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502920" y="477774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34</xdr:row>
      <xdr:rowOff>0</xdr:rowOff>
    </xdr:from>
    <xdr:ext cx="314325" cy="297180"/>
    <xdr:sp macro="" textlink="">
      <xdr:nvSpPr>
        <xdr:cNvPr id="3" name="AutoShape 1" descr="Image result for miso capacity zone map">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455420" y="477774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34</xdr:row>
      <xdr:rowOff>0</xdr:rowOff>
    </xdr:from>
    <xdr:ext cx="314325" cy="297180"/>
    <xdr:sp macro="" textlink="">
      <xdr:nvSpPr>
        <xdr:cNvPr id="4" name="AutoShape 1" descr="Image result for miso capacity zone map">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960120" y="477012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34</xdr:row>
      <xdr:rowOff>0</xdr:rowOff>
    </xdr:from>
    <xdr:ext cx="314325" cy="297180"/>
    <xdr:sp macro="" textlink="">
      <xdr:nvSpPr>
        <xdr:cNvPr id="5" name="AutoShape 1" descr="Image result for miso capacity zone map">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2080260" y="477012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34</xdr:row>
      <xdr:rowOff>0</xdr:rowOff>
    </xdr:from>
    <xdr:ext cx="314325" cy="297180"/>
    <xdr:sp macro="" textlink="">
      <xdr:nvSpPr>
        <xdr:cNvPr id="8" name="AutoShape 1" descr="Image result for miso capacity zone map">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706880" y="477012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34</xdr:row>
      <xdr:rowOff>0</xdr:rowOff>
    </xdr:from>
    <xdr:ext cx="314325" cy="297180"/>
    <xdr:sp macro="" textlink="">
      <xdr:nvSpPr>
        <xdr:cNvPr id="10" name="AutoShape 1" descr="Image result for miso capacity zone map">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706880" y="477012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4</xdr:row>
          <xdr:rowOff>19050</xdr:rowOff>
        </xdr:from>
        <xdr:to>
          <xdr:col>1</xdr:col>
          <xdr:colOff>533400</xdr:colOff>
          <xdr:row>5</xdr:row>
          <xdr:rowOff>190500</xdr:rowOff>
        </xdr:to>
        <xdr:sp macro="" textlink="">
          <xdr:nvSpPr>
            <xdr:cNvPr id="113665" name="Button 1" descr="Add Zone" hidden="1">
              <a:extLst>
                <a:ext uri="{63B3BB69-23CF-44E3-9099-C40C66FF867C}">
                  <a14:compatExt spid="_x0000_s113665"/>
                </a:ext>
                <a:ext uri="{FF2B5EF4-FFF2-40B4-BE49-F238E27FC236}">
                  <a16:creationId xmlns:a16="http://schemas.microsoft.com/office/drawing/2014/main" id="{E8DAE847-9201-4531-A980-2575DA87F32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4</xdr:row>
          <xdr:rowOff>19050</xdr:rowOff>
        </xdr:from>
        <xdr:to>
          <xdr:col>1</xdr:col>
          <xdr:colOff>533400</xdr:colOff>
          <xdr:row>5</xdr:row>
          <xdr:rowOff>190500</xdr:rowOff>
        </xdr:to>
        <xdr:sp macro="" textlink="">
          <xdr:nvSpPr>
            <xdr:cNvPr id="114689" name="Button 1" descr="Add Zone" hidden="1">
              <a:extLst>
                <a:ext uri="{63B3BB69-23CF-44E3-9099-C40C66FF867C}">
                  <a14:compatExt spid="_x0000_s114689"/>
                </a:ext>
                <a:ext uri="{FF2B5EF4-FFF2-40B4-BE49-F238E27FC236}">
                  <a16:creationId xmlns:a16="http://schemas.microsoft.com/office/drawing/2014/main" id="{FC9499E7-C700-4B2F-BB9F-32FB6239CCB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3</xdr:row>
          <xdr:rowOff>85725</xdr:rowOff>
        </xdr:from>
        <xdr:to>
          <xdr:col>1</xdr:col>
          <xdr:colOff>628650</xdr:colOff>
          <xdr:row>6</xdr:row>
          <xdr:rowOff>0</xdr:rowOff>
        </xdr:to>
        <xdr:sp macro="" textlink="">
          <xdr:nvSpPr>
            <xdr:cNvPr id="115714" name="Button 2" hidden="1">
              <a:extLst>
                <a:ext uri="{63B3BB69-23CF-44E3-9099-C40C66FF867C}">
                  <a14:compatExt spid="_x0000_s115714"/>
                </a:ext>
                <a:ext uri="{FF2B5EF4-FFF2-40B4-BE49-F238E27FC236}">
                  <a16:creationId xmlns:a16="http://schemas.microsoft.com/office/drawing/2014/main" id="{77959082-D53D-4FD6-9CB7-BA34C234BC4A}"/>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4</xdr:row>
          <xdr:rowOff>85725</xdr:rowOff>
        </xdr:from>
        <xdr:to>
          <xdr:col>1</xdr:col>
          <xdr:colOff>533400</xdr:colOff>
          <xdr:row>6</xdr:row>
          <xdr:rowOff>57150</xdr:rowOff>
        </xdr:to>
        <xdr:sp macro="" textlink="">
          <xdr:nvSpPr>
            <xdr:cNvPr id="116739" name="Button 3" hidden="1">
              <a:extLst>
                <a:ext uri="{63B3BB69-23CF-44E3-9099-C40C66FF867C}">
                  <a14:compatExt spid="_x0000_s116739"/>
                </a:ext>
                <a:ext uri="{FF2B5EF4-FFF2-40B4-BE49-F238E27FC236}">
                  <a16:creationId xmlns:a16="http://schemas.microsoft.com/office/drawing/2014/main" id="{111D500E-1D12-4EF4-BADA-0CC59674A2C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4</xdr:row>
          <xdr:rowOff>85725</xdr:rowOff>
        </xdr:from>
        <xdr:to>
          <xdr:col>1</xdr:col>
          <xdr:colOff>552450</xdr:colOff>
          <xdr:row>6</xdr:row>
          <xdr:rowOff>57150</xdr:rowOff>
        </xdr:to>
        <xdr:sp macro="" textlink="">
          <xdr:nvSpPr>
            <xdr:cNvPr id="117762" name="Button 2" hidden="1">
              <a:extLst>
                <a:ext uri="{63B3BB69-23CF-44E3-9099-C40C66FF867C}">
                  <a14:compatExt spid="_x0000_s117762"/>
                </a:ext>
                <a:ext uri="{FF2B5EF4-FFF2-40B4-BE49-F238E27FC236}">
                  <a16:creationId xmlns:a16="http://schemas.microsoft.com/office/drawing/2014/main" id="{49042AA2-DDEB-4EA3-931C-1FD609DCBD6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xdr:row>
          <xdr:rowOff>0</xdr:rowOff>
        </xdr:from>
        <xdr:to>
          <xdr:col>1</xdr:col>
          <xdr:colOff>485775</xdr:colOff>
          <xdr:row>6</xdr:row>
          <xdr:rowOff>123825</xdr:rowOff>
        </xdr:to>
        <xdr:sp macro="" textlink="">
          <xdr:nvSpPr>
            <xdr:cNvPr id="118786" name="Button 2" hidden="1">
              <a:extLst>
                <a:ext uri="{63B3BB69-23CF-44E3-9099-C40C66FF867C}">
                  <a14:compatExt spid="_x0000_s118786"/>
                </a:ext>
                <a:ext uri="{FF2B5EF4-FFF2-40B4-BE49-F238E27FC236}">
                  <a16:creationId xmlns:a16="http://schemas.microsoft.com/office/drawing/2014/main" id="{B6EE689B-6148-47BB-A375-D65206C0D44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oneCellAnchor>
    <xdr:from>
      <xdr:col>0</xdr:col>
      <xdr:colOff>601980</xdr:colOff>
      <xdr:row>6</xdr:row>
      <xdr:rowOff>114300</xdr:rowOff>
    </xdr:from>
    <xdr:ext cx="1592580" cy="43815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1B00-000006000000}"/>
                </a:ext>
              </a:extLst>
            </xdr:cNvPr>
            <xdr:cNvSpPr txBox="1"/>
          </xdr:nvSpPr>
          <xdr:spPr>
            <a:xfrm>
              <a:off x="601980" y="1226820"/>
              <a:ext cx="1592580"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𝑠</m:t>
                            </m:r>
                            <m:r>
                              <a:rPr lang="en-US" sz="1100" b="0" i="1">
                                <a:latin typeface="Cambria Math" panose="02040503050406030204" pitchFamily="18" charset="0"/>
                              </a:rPr>
                              <m:t>=1</m:t>
                            </m:r>
                          </m:sub>
                          <m:sup>
                            <m:r>
                              <a:rPr lang="en-US" sz="1100" b="0" i="1">
                                <a:latin typeface="Cambria Math" panose="02040503050406030204" pitchFamily="18" charset="0"/>
                              </a:rPr>
                              <m:t>𝑛</m:t>
                            </m:r>
                          </m:sup>
                          <m:e>
                            <m:d>
                              <m:dPr>
                                <m:ctrlPr>
                                  <a:rPr lang="en-US" sz="1100" i="1">
                                    <a:latin typeface="Cambria Math" panose="02040503050406030204" pitchFamily="18" charset="0"/>
                                  </a:rPr>
                                </m:ctrlPr>
                              </m:dPr>
                              <m:e>
                                <m:sSub>
                                  <m:sSubPr>
                                    <m:ctrlPr>
                                      <a:rPr lang="en-US" sz="1100" i="1">
                                        <a:latin typeface="Cambria Math" panose="02040503050406030204" pitchFamily="18" charset="0"/>
                                      </a:rPr>
                                    </m:ctrlPr>
                                  </m:sSubPr>
                                  <m:e>
                                    <m:r>
                                      <a:rPr lang="en-US" sz="1100" b="0" i="1">
                                        <a:latin typeface="Cambria Math" panose="02040503050406030204" pitchFamily="18" charset="0"/>
                                      </a:rPr>
                                      <m:t>𝐶</m:t>
                                    </m:r>
                                  </m:e>
                                  <m:sub>
                                    <m:r>
                                      <a:rPr lang="en-US" sz="1100" b="0" i="1">
                                        <a:latin typeface="Cambria Math" panose="02040503050406030204" pitchFamily="18" charset="0"/>
                                      </a:rPr>
                                      <m:t>𝑠</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𝑠</m:t>
                                    </m:r>
                                  </m:sub>
                                </m:sSub>
                              </m:e>
                            </m:d>
                          </m:e>
                        </m:nary>
                      </m:num>
                      <m:den>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𝑠</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𝑆</m:t>
                                </m:r>
                              </m:sub>
                            </m:sSub>
                          </m:e>
                        </m:nary>
                      </m:den>
                    </m:f>
                  </m:oMath>
                </m:oMathPara>
              </a14:m>
              <a:endParaRPr lang="en-US" sz="1100"/>
            </a:p>
          </xdr:txBody>
        </xdr:sp>
      </mc:Choice>
      <mc:Fallback xmlns="">
        <xdr:sp macro="" textlink="">
          <xdr:nvSpPr>
            <xdr:cNvPr id="6" name="TextBox 5">
              <a:extLst>
                <a:ext uri="{FF2B5EF4-FFF2-40B4-BE49-F238E27FC236}">
                  <a16:creationId xmlns:a16="http://schemas.microsoft.com/office/drawing/2014/main" id="{3E43E3BC-45FD-4033-8CD5-E825F53F551F}"/>
                </a:ext>
              </a:extLst>
            </xdr:cNvPr>
            <xdr:cNvSpPr txBox="1"/>
          </xdr:nvSpPr>
          <xdr:spPr>
            <a:xfrm>
              <a:off x="601980" y="1226820"/>
              <a:ext cx="1592580"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i="0">
                  <a:latin typeface="Cambria Math" panose="02040503050406030204" pitchFamily="18" charset="0"/>
                </a:rPr>
                <a:t>(∑24_(</a:t>
              </a:r>
              <a:r>
                <a:rPr lang="en-US" sz="1100" b="0" i="0">
                  <a:latin typeface="Cambria Math" panose="02040503050406030204" pitchFamily="18" charset="0"/>
                </a:rPr>
                <a:t>𝑠=1)^𝑛▒(𝐶_𝑠∗𝑇_𝑠 ) )/(∑24_(𝑠=1)^𝑛▒𝑇_𝑆 )</a:t>
              </a:r>
              <a:endParaRPr lang="en-US" sz="1100"/>
            </a:p>
          </xdr:txBody>
        </xdr:sp>
      </mc:Fallback>
    </mc:AlternateContent>
    <xdr:clientData/>
  </xdr:oneCellAnchor>
  <xdr:oneCellAnchor>
    <xdr:from>
      <xdr:col>1</xdr:col>
      <xdr:colOff>53340</xdr:colOff>
      <xdr:row>6</xdr:row>
      <xdr:rowOff>571500</xdr:rowOff>
    </xdr:from>
    <xdr:ext cx="1613968" cy="172227"/>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B00-000007000000}"/>
                </a:ext>
              </a:extLst>
            </xdr:cNvPr>
            <xdr:cNvSpPr txBox="1"/>
          </xdr:nvSpPr>
          <xdr:spPr>
            <a:xfrm>
              <a:off x="944880" y="1684020"/>
              <a:ext cx="161396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𝑠</m:t>
                        </m:r>
                      </m:sub>
                    </m:sSub>
                    <m:r>
                      <a:rPr lang="en-US" sz="1100" b="0" i="1">
                        <a:latin typeface="Cambria Math" panose="02040503050406030204" pitchFamily="18" charset="0"/>
                      </a:rPr>
                      <m:t>=</m:t>
                    </m:r>
                    <m:r>
                      <a:rPr lang="en-US" sz="1100" b="0" i="1">
                        <a:latin typeface="Cambria Math" panose="02040503050406030204" pitchFamily="18" charset="0"/>
                      </a:rPr>
                      <m:t>𝐷𝑢𝑟𝑎𝑡𝑖𝑜𝑛</m:t>
                    </m:r>
                    <m:r>
                      <a:rPr lang="en-US" sz="1100" b="0" i="1">
                        <a:latin typeface="Cambria Math" panose="02040503050406030204" pitchFamily="18" charset="0"/>
                      </a:rPr>
                      <m:t> </m:t>
                    </m:r>
                    <m:r>
                      <a:rPr lang="en-US" sz="1100" b="0" i="1">
                        <a:latin typeface="Cambria Math" panose="02040503050406030204" pitchFamily="18" charset="0"/>
                      </a:rPr>
                      <m:t>𝑜𝑓</m:t>
                    </m:r>
                    <m:r>
                      <a:rPr lang="en-US" sz="1100" b="0" i="1">
                        <a:latin typeface="Cambria Math" panose="02040503050406030204" pitchFamily="18" charset="0"/>
                      </a:rPr>
                      <m:t> </m:t>
                    </m:r>
                    <m:r>
                      <a:rPr lang="en-US" sz="1100" b="0" i="1">
                        <a:latin typeface="Cambria Math" panose="02040503050406030204" pitchFamily="18" charset="0"/>
                      </a:rPr>
                      <m:t>𝐸𝑣𝑒𝑛𝑡</m:t>
                    </m:r>
                    <m:r>
                      <a:rPr lang="en-US" sz="1100" b="0" i="1">
                        <a:latin typeface="Cambria Math" panose="02040503050406030204" pitchFamily="18" charset="0"/>
                      </a:rPr>
                      <m:t> </m:t>
                    </m:r>
                    <m:r>
                      <a:rPr lang="en-US" sz="1100" b="0" i="1">
                        <a:latin typeface="Cambria Math" panose="02040503050406030204" pitchFamily="18" charset="0"/>
                      </a:rPr>
                      <m:t>𝑠</m:t>
                    </m:r>
                  </m:oMath>
                </m:oMathPara>
              </a14:m>
              <a:endParaRPr lang="en-US" sz="1100"/>
            </a:p>
          </xdr:txBody>
        </xdr:sp>
      </mc:Choice>
      <mc:Fallback xmlns="">
        <xdr:sp macro="" textlink="">
          <xdr:nvSpPr>
            <xdr:cNvPr id="7" name="TextBox 6">
              <a:extLst>
                <a:ext uri="{FF2B5EF4-FFF2-40B4-BE49-F238E27FC236}">
                  <a16:creationId xmlns:a16="http://schemas.microsoft.com/office/drawing/2014/main" id="{9A141E31-29B7-47F6-88DC-42812D6788D6}"/>
                </a:ext>
              </a:extLst>
            </xdr:cNvPr>
            <xdr:cNvSpPr txBox="1"/>
          </xdr:nvSpPr>
          <xdr:spPr>
            <a:xfrm>
              <a:off x="944880" y="1684020"/>
              <a:ext cx="161396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𝑇_𝑠=𝐷𝑢𝑟𝑎𝑡𝑖𝑜𝑛 𝑜𝑓 𝐸𝑣𝑒𝑛𝑡 𝑠</a:t>
              </a:r>
              <a:endParaRPr lang="en-US" sz="1100"/>
            </a:p>
          </xdr:txBody>
        </xdr:sp>
      </mc:Fallback>
    </mc:AlternateContent>
    <xdr:clientData/>
  </xdr:oneCellAnchor>
  <xdr:oneCellAnchor>
    <xdr:from>
      <xdr:col>1</xdr:col>
      <xdr:colOff>7620</xdr:colOff>
      <xdr:row>6</xdr:row>
      <xdr:rowOff>807720</xdr:rowOff>
    </xdr:from>
    <xdr:ext cx="3833806" cy="172227"/>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1B00-000008000000}"/>
                </a:ext>
              </a:extLst>
            </xdr:cNvPr>
            <xdr:cNvSpPr txBox="1"/>
          </xdr:nvSpPr>
          <xdr:spPr>
            <a:xfrm>
              <a:off x="899160" y="1920240"/>
              <a:ext cx="383380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𝐶</m:t>
                        </m:r>
                      </m:e>
                      <m:sub>
                        <m:r>
                          <a:rPr lang="en-US" sz="1100" b="0" i="1">
                            <a:latin typeface="Cambria Math" panose="02040503050406030204" pitchFamily="18" charset="0"/>
                          </a:rPr>
                          <m:t>𝑆</m:t>
                        </m:r>
                      </m:sub>
                    </m:sSub>
                    <m:r>
                      <a:rPr lang="en-US" sz="1100" b="0" i="1">
                        <a:latin typeface="Cambria Math" panose="02040503050406030204" pitchFamily="18" charset="0"/>
                      </a:rPr>
                      <m:t>=</m:t>
                    </m:r>
                    <m:r>
                      <a:rPr lang="en-US" sz="1100" b="0" i="1">
                        <a:latin typeface="Cambria Math" panose="02040503050406030204" pitchFamily="18" charset="0"/>
                      </a:rPr>
                      <m:t>𝐴𝑣𝑒𝑟𝑎𝑔𝑒</m:t>
                    </m:r>
                    <m:r>
                      <a:rPr lang="en-US" sz="1100" b="0" i="1">
                        <a:latin typeface="Cambria Math" panose="02040503050406030204" pitchFamily="18" charset="0"/>
                      </a:rPr>
                      <m:t> </m:t>
                    </m:r>
                    <m:r>
                      <a:rPr lang="en-US" sz="1100" b="0" i="1">
                        <a:latin typeface="Cambria Math" panose="02040503050406030204" pitchFamily="18" charset="0"/>
                      </a:rPr>
                      <m:t>𝐶𝑎𝑝𝑎𝑐𝑖𝑡𝑦</m:t>
                    </m:r>
                    <m:r>
                      <a:rPr lang="en-US" sz="1100" b="0" i="1">
                        <a:latin typeface="Cambria Math" panose="02040503050406030204" pitchFamily="18" charset="0"/>
                      </a:rPr>
                      <m:t> </m:t>
                    </m:r>
                    <m:r>
                      <a:rPr lang="en-US" sz="1100" b="0" i="1">
                        <a:latin typeface="Cambria Math" panose="02040503050406030204" pitchFamily="18" charset="0"/>
                      </a:rPr>
                      <m:t>𝑂𝑣𝑒𝑟</m:t>
                    </m:r>
                    <m:r>
                      <a:rPr lang="en-US" sz="1100" b="0" i="1">
                        <a:latin typeface="Cambria Math" panose="02040503050406030204" pitchFamily="18" charset="0"/>
                      </a:rPr>
                      <m:t>−</m:t>
                    </m:r>
                    <m:r>
                      <a:rPr lang="en-US" sz="1100" b="0" i="1">
                        <a:latin typeface="Cambria Math" panose="02040503050406030204" pitchFamily="18" charset="0"/>
                      </a:rPr>
                      <m:t>𝑝𝑒𝑟𝑓𝑜𝑟𝑚𝑎𝑛𝑐𝑒</m:t>
                    </m:r>
                    <m:r>
                      <a:rPr lang="en-US" sz="1100" b="0" i="1">
                        <a:latin typeface="Cambria Math" panose="02040503050406030204" pitchFamily="18" charset="0"/>
                      </a:rPr>
                      <m:t> </m:t>
                    </m:r>
                    <m:r>
                      <a:rPr lang="en-US" sz="1100" b="0" i="1">
                        <a:latin typeface="Cambria Math" panose="02040503050406030204" pitchFamily="18" charset="0"/>
                      </a:rPr>
                      <m:t>𝑑𝑢𝑟𝑖𝑛𝑔</m:t>
                    </m:r>
                    <m:r>
                      <a:rPr lang="en-US" sz="1100" b="0" i="1">
                        <a:latin typeface="Cambria Math" panose="02040503050406030204" pitchFamily="18" charset="0"/>
                      </a:rPr>
                      <m:t> </m:t>
                    </m:r>
                    <m:r>
                      <a:rPr lang="en-US" sz="1100" b="0" i="1">
                        <a:latin typeface="Cambria Math" panose="02040503050406030204" pitchFamily="18" charset="0"/>
                      </a:rPr>
                      <m:t>𝐸𝑣𝑒𝑛𝑡</m:t>
                    </m:r>
                    <m:r>
                      <a:rPr lang="en-US" sz="1100" b="0" i="1">
                        <a:latin typeface="Cambria Math" panose="02040503050406030204" pitchFamily="18" charset="0"/>
                      </a:rPr>
                      <m:t> </m:t>
                    </m:r>
                    <m:r>
                      <a:rPr lang="en-US" sz="1100" b="0" i="1">
                        <a:latin typeface="Cambria Math" panose="02040503050406030204" pitchFamily="18" charset="0"/>
                      </a:rPr>
                      <m:t>𝑠</m:t>
                    </m:r>
                  </m:oMath>
                </m:oMathPara>
              </a14:m>
              <a:endParaRPr lang="en-US" sz="1100"/>
            </a:p>
          </xdr:txBody>
        </xdr:sp>
      </mc:Choice>
      <mc:Fallback xmlns="">
        <xdr:sp macro="" textlink="">
          <xdr:nvSpPr>
            <xdr:cNvPr id="8" name="TextBox 7">
              <a:extLst>
                <a:ext uri="{FF2B5EF4-FFF2-40B4-BE49-F238E27FC236}">
                  <a16:creationId xmlns:a16="http://schemas.microsoft.com/office/drawing/2014/main" id="{147B526D-005F-4D04-B41F-AB0B44F0B294}"/>
                </a:ext>
              </a:extLst>
            </xdr:cNvPr>
            <xdr:cNvSpPr txBox="1"/>
          </xdr:nvSpPr>
          <xdr:spPr>
            <a:xfrm>
              <a:off x="899160" y="1920240"/>
              <a:ext cx="383380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𝐶_𝑆=𝐴𝑣𝑒𝑟𝑎𝑔𝑒 𝐶𝑎𝑝𝑎𝑐𝑖𝑡𝑦 𝑂𝑣𝑒𝑟−𝑝𝑒𝑟𝑓𝑜𝑟𝑚𝑎𝑛𝑐𝑒 𝑑𝑢𝑟𝑖𝑛𝑔 𝐸𝑣𝑒𝑛𝑡 𝑠</a:t>
              </a:r>
              <a:endParaRPr lang="en-US" sz="1100"/>
            </a:p>
          </xdr:txBody>
        </xdr:sp>
      </mc:Fallback>
    </mc:AlternateContent>
    <xdr:clientData/>
  </xdr:one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4</xdr:row>
          <xdr:rowOff>85725</xdr:rowOff>
        </xdr:from>
        <xdr:to>
          <xdr:col>1</xdr:col>
          <xdr:colOff>457200</xdr:colOff>
          <xdr:row>5</xdr:row>
          <xdr:rowOff>180975</xdr:rowOff>
        </xdr:to>
        <xdr:sp macro="" textlink="">
          <xdr:nvSpPr>
            <xdr:cNvPr id="119811" name="Button 3" hidden="1">
              <a:extLst>
                <a:ext uri="{63B3BB69-23CF-44E3-9099-C40C66FF867C}">
                  <a14:compatExt spid="_x0000_s119811"/>
                </a:ext>
                <a:ext uri="{FF2B5EF4-FFF2-40B4-BE49-F238E27FC236}">
                  <a16:creationId xmlns:a16="http://schemas.microsoft.com/office/drawing/2014/main" id="{BEE79284-F149-4288-B83C-106121A4F0C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oneCellAnchor>
    <xdr:from>
      <xdr:col>0</xdr:col>
      <xdr:colOff>647700</xdr:colOff>
      <xdr:row>6</xdr:row>
      <xdr:rowOff>220980</xdr:rowOff>
    </xdr:from>
    <xdr:ext cx="1592580" cy="43815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C00-000007000000}"/>
                </a:ext>
              </a:extLst>
            </xdr:cNvPr>
            <xdr:cNvSpPr txBox="1"/>
          </xdr:nvSpPr>
          <xdr:spPr>
            <a:xfrm>
              <a:off x="647700" y="1363980"/>
              <a:ext cx="1592580"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𝑠</m:t>
                            </m:r>
                            <m:r>
                              <a:rPr lang="en-US" sz="1100" b="0" i="1">
                                <a:latin typeface="Cambria Math" panose="02040503050406030204" pitchFamily="18" charset="0"/>
                              </a:rPr>
                              <m:t>=1</m:t>
                            </m:r>
                          </m:sub>
                          <m:sup>
                            <m:r>
                              <a:rPr lang="en-US" sz="1100" b="0" i="1">
                                <a:latin typeface="Cambria Math" panose="02040503050406030204" pitchFamily="18" charset="0"/>
                              </a:rPr>
                              <m:t>𝑛</m:t>
                            </m:r>
                          </m:sup>
                          <m:e>
                            <m:d>
                              <m:dPr>
                                <m:ctrlPr>
                                  <a:rPr lang="en-US" sz="1100" i="1">
                                    <a:latin typeface="Cambria Math" panose="02040503050406030204" pitchFamily="18" charset="0"/>
                                  </a:rPr>
                                </m:ctrlPr>
                              </m:dPr>
                              <m:e>
                                <m:sSub>
                                  <m:sSubPr>
                                    <m:ctrlPr>
                                      <a:rPr lang="en-US" sz="1100" i="1">
                                        <a:latin typeface="Cambria Math" panose="02040503050406030204" pitchFamily="18" charset="0"/>
                                      </a:rPr>
                                    </m:ctrlPr>
                                  </m:sSubPr>
                                  <m:e>
                                    <m:r>
                                      <a:rPr lang="en-US" sz="1100" b="0" i="1">
                                        <a:latin typeface="Cambria Math" panose="02040503050406030204" pitchFamily="18" charset="0"/>
                                      </a:rPr>
                                      <m:t>𝐶</m:t>
                                    </m:r>
                                  </m:e>
                                  <m:sub>
                                    <m:r>
                                      <a:rPr lang="en-US" sz="1100" b="0" i="1">
                                        <a:latin typeface="Cambria Math" panose="02040503050406030204" pitchFamily="18" charset="0"/>
                                      </a:rPr>
                                      <m:t>𝑠</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𝑠</m:t>
                                    </m:r>
                                  </m:sub>
                                </m:sSub>
                              </m:e>
                            </m:d>
                          </m:e>
                        </m:nary>
                      </m:num>
                      <m:den>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𝑠</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𝑆</m:t>
                                </m:r>
                              </m:sub>
                            </m:sSub>
                          </m:e>
                        </m:nary>
                      </m:den>
                    </m:f>
                  </m:oMath>
                </m:oMathPara>
              </a14:m>
              <a:endParaRPr lang="en-US" sz="1100"/>
            </a:p>
          </xdr:txBody>
        </xdr:sp>
      </mc:Choice>
      <mc:Fallback xmlns="">
        <xdr:sp macro="" textlink="">
          <xdr:nvSpPr>
            <xdr:cNvPr id="7" name="TextBox 6">
              <a:extLst>
                <a:ext uri="{FF2B5EF4-FFF2-40B4-BE49-F238E27FC236}">
                  <a16:creationId xmlns:a16="http://schemas.microsoft.com/office/drawing/2014/main" id="{094011DD-9EC5-49F0-A5FB-D946ECC29E96}"/>
                </a:ext>
              </a:extLst>
            </xdr:cNvPr>
            <xdr:cNvSpPr txBox="1"/>
          </xdr:nvSpPr>
          <xdr:spPr>
            <a:xfrm>
              <a:off x="647700" y="1363980"/>
              <a:ext cx="1592580"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i="0">
                  <a:latin typeface="Cambria Math" panose="02040503050406030204" pitchFamily="18" charset="0"/>
                </a:rPr>
                <a:t>(∑24_(</a:t>
              </a:r>
              <a:r>
                <a:rPr lang="en-US" sz="1100" b="0" i="0">
                  <a:latin typeface="Cambria Math" panose="02040503050406030204" pitchFamily="18" charset="0"/>
                </a:rPr>
                <a:t>𝑠=1)^𝑛▒(𝐶_𝑠∗𝑇_𝑠 ) )/(∑24_(𝑠=1)^𝑛▒𝑇_𝑆 )</a:t>
              </a:r>
              <a:endParaRPr lang="en-US" sz="1100"/>
            </a:p>
          </xdr:txBody>
        </xdr:sp>
      </mc:Fallback>
    </mc:AlternateContent>
    <xdr:clientData/>
  </xdr:oneCellAnchor>
  <xdr:oneCellAnchor>
    <xdr:from>
      <xdr:col>1</xdr:col>
      <xdr:colOff>129540</xdr:colOff>
      <xdr:row>6</xdr:row>
      <xdr:rowOff>731520</xdr:rowOff>
    </xdr:from>
    <xdr:ext cx="1613968" cy="172227"/>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1C00-000008000000}"/>
                </a:ext>
              </a:extLst>
            </xdr:cNvPr>
            <xdr:cNvSpPr txBox="1"/>
          </xdr:nvSpPr>
          <xdr:spPr>
            <a:xfrm>
              <a:off x="838200" y="1874520"/>
              <a:ext cx="161396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𝑠</m:t>
                        </m:r>
                      </m:sub>
                    </m:sSub>
                    <m:r>
                      <a:rPr lang="en-US" sz="1100" b="0" i="1">
                        <a:latin typeface="Cambria Math" panose="02040503050406030204" pitchFamily="18" charset="0"/>
                      </a:rPr>
                      <m:t>=</m:t>
                    </m:r>
                    <m:r>
                      <a:rPr lang="en-US" sz="1100" b="0" i="1">
                        <a:latin typeface="Cambria Math" panose="02040503050406030204" pitchFamily="18" charset="0"/>
                      </a:rPr>
                      <m:t>𝐷𝑢𝑟𝑎𝑡𝑖𝑜𝑛</m:t>
                    </m:r>
                    <m:r>
                      <a:rPr lang="en-US" sz="1100" b="0" i="1">
                        <a:latin typeface="Cambria Math" panose="02040503050406030204" pitchFamily="18" charset="0"/>
                      </a:rPr>
                      <m:t> </m:t>
                    </m:r>
                    <m:r>
                      <a:rPr lang="en-US" sz="1100" b="0" i="1">
                        <a:latin typeface="Cambria Math" panose="02040503050406030204" pitchFamily="18" charset="0"/>
                      </a:rPr>
                      <m:t>𝑜𝑓</m:t>
                    </m:r>
                    <m:r>
                      <a:rPr lang="en-US" sz="1100" b="0" i="1">
                        <a:latin typeface="Cambria Math" panose="02040503050406030204" pitchFamily="18" charset="0"/>
                      </a:rPr>
                      <m:t> </m:t>
                    </m:r>
                    <m:r>
                      <a:rPr lang="en-US" sz="1100" b="0" i="1">
                        <a:latin typeface="Cambria Math" panose="02040503050406030204" pitchFamily="18" charset="0"/>
                      </a:rPr>
                      <m:t>𝐸𝑣𝑒𝑛𝑡</m:t>
                    </m:r>
                    <m:r>
                      <a:rPr lang="en-US" sz="1100" b="0" i="1">
                        <a:latin typeface="Cambria Math" panose="02040503050406030204" pitchFamily="18" charset="0"/>
                      </a:rPr>
                      <m:t> </m:t>
                    </m:r>
                    <m:r>
                      <a:rPr lang="en-US" sz="1100" b="0" i="1">
                        <a:latin typeface="Cambria Math" panose="02040503050406030204" pitchFamily="18" charset="0"/>
                      </a:rPr>
                      <m:t>𝑠</m:t>
                    </m:r>
                  </m:oMath>
                </m:oMathPara>
              </a14:m>
              <a:endParaRPr lang="en-US" sz="1100"/>
            </a:p>
          </xdr:txBody>
        </xdr:sp>
      </mc:Choice>
      <mc:Fallback xmlns="">
        <xdr:sp macro="" textlink="">
          <xdr:nvSpPr>
            <xdr:cNvPr id="8" name="TextBox 7">
              <a:extLst>
                <a:ext uri="{FF2B5EF4-FFF2-40B4-BE49-F238E27FC236}">
                  <a16:creationId xmlns:a16="http://schemas.microsoft.com/office/drawing/2014/main" id="{1E5F2E52-174C-4006-8116-1BBE3ADED7ED}"/>
                </a:ext>
              </a:extLst>
            </xdr:cNvPr>
            <xdr:cNvSpPr txBox="1"/>
          </xdr:nvSpPr>
          <xdr:spPr>
            <a:xfrm>
              <a:off x="838200" y="1874520"/>
              <a:ext cx="161396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𝑇_𝑠=𝐷𝑢𝑟𝑎𝑡𝑖𝑜𝑛 𝑜𝑓 𝐸𝑣𝑒𝑛𝑡 𝑠</a:t>
              </a:r>
              <a:endParaRPr lang="en-US" sz="1100"/>
            </a:p>
          </xdr:txBody>
        </xdr:sp>
      </mc:Fallback>
    </mc:AlternateContent>
    <xdr:clientData/>
  </xdr:oneCellAnchor>
  <xdr:oneCellAnchor>
    <xdr:from>
      <xdr:col>1</xdr:col>
      <xdr:colOff>99060</xdr:colOff>
      <xdr:row>6</xdr:row>
      <xdr:rowOff>975360</xdr:rowOff>
    </xdr:from>
    <xdr:ext cx="3921522" cy="172227"/>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1C00-00000A000000}"/>
                </a:ext>
              </a:extLst>
            </xdr:cNvPr>
            <xdr:cNvSpPr txBox="1"/>
          </xdr:nvSpPr>
          <xdr:spPr>
            <a:xfrm>
              <a:off x="807720" y="2118360"/>
              <a:ext cx="392152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𝐶</m:t>
                        </m:r>
                      </m:e>
                      <m:sub>
                        <m:r>
                          <a:rPr lang="en-US" sz="1100" b="0" i="1">
                            <a:latin typeface="Cambria Math" panose="02040503050406030204" pitchFamily="18" charset="0"/>
                          </a:rPr>
                          <m:t>𝑆</m:t>
                        </m:r>
                      </m:sub>
                    </m:sSub>
                    <m:r>
                      <a:rPr lang="en-US" sz="1100" b="0" i="1">
                        <a:latin typeface="Cambria Math" panose="02040503050406030204" pitchFamily="18" charset="0"/>
                      </a:rPr>
                      <m:t>=</m:t>
                    </m:r>
                    <m:r>
                      <a:rPr lang="en-US" sz="1100" b="0" i="1">
                        <a:latin typeface="Cambria Math" panose="02040503050406030204" pitchFamily="18" charset="0"/>
                      </a:rPr>
                      <m:t>𝐴𝑣𝑒𝑟𝑎𝑔𝑒</m:t>
                    </m:r>
                    <m:r>
                      <a:rPr lang="en-US" sz="1100" b="0" i="1">
                        <a:latin typeface="Cambria Math" panose="02040503050406030204" pitchFamily="18" charset="0"/>
                      </a:rPr>
                      <m:t> </m:t>
                    </m:r>
                    <m:r>
                      <a:rPr lang="en-US" sz="1100" b="0" i="1">
                        <a:latin typeface="Cambria Math" panose="02040503050406030204" pitchFamily="18" charset="0"/>
                      </a:rPr>
                      <m:t>𝐶𝑎𝑝𝑎𝑐𝑖𝑡𝑦</m:t>
                    </m:r>
                    <m:r>
                      <a:rPr lang="en-US" sz="1100" b="0" i="1">
                        <a:latin typeface="Cambria Math" panose="02040503050406030204" pitchFamily="18" charset="0"/>
                      </a:rPr>
                      <m:t> </m:t>
                    </m:r>
                    <m:r>
                      <a:rPr lang="en-US" sz="1100" b="0" i="1">
                        <a:latin typeface="Cambria Math" panose="02040503050406030204" pitchFamily="18" charset="0"/>
                      </a:rPr>
                      <m:t>𝑈𝑛𝑑𝑒𝑟</m:t>
                    </m:r>
                    <m:r>
                      <a:rPr lang="en-US" sz="1100" b="0" i="1">
                        <a:latin typeface="Cambria Math" panose="02040503050406030204" pitchFamily="18" charset="0"/>
                      </a:rPr>
                      <m:t>−</m:t>
                    </m:r>
                    <m:r>
                      <a:rPr lang="en-US" sz="1100" b="0" i="1">
                        <a:latin typeface="Cambria Math" panose="02040503050406030204" pitchFamily="18" charset="0"/>
                      </a:rPr>
                      <m:t>𝑝𝑒𝑟𝑓𝑜𝑟𝑚𝑎𝑛𝑐𝑒</m:t>
                    </m:r>
                    <m:r>
                      <a:rPr lang="en-US" sz="1100" b="0" i="1">
                        <a:latin typeface="Cambria Math" panose="02040503050406030204" pitchFamily="18" charset="0"/>
                      </a:rPr>
                      <m:t> </m:t>
                    </m:r>
                    <m:r>
                      <a:rPr lang="en-US" sz="1100" b="0" i="1">
                        <a:latin typeface="Cambria Math" panose="02040503050406030204" pitchFamily="18" charset="0"/>
                      </a:rPr>
                      <m:t>𝑑𝑢𝑟𝑖𝑛𝑔</m:t>
                    </m:r>
                    <m:r>
                      <a:rPr lang="en-US" sz="1100" b="0" i="1">
                        <a:latin typeface="Cambria Math" panose="02040503050406030204" pitchFamily="18" charset="0"/>
                      </a:rPr>
                      <m:t> </m:t>
                    </m:r>
                    <m:r>
                      <a:rPr lang="en-US" sz="1100" b="0" i="1">
                        <a:latin typeface="Cambria Math" panose="02040503050406030204" pitchFamily="18" charset="0"/>
                      </a:rPr>
                      <m:t>𝐸𝑣𝑒𝑛𝑡</m:t>
                    </m:r>
                    <m:r>
                      <a:rPr lang="en-US" sz="1100" b="0" i="1">
                        <a:latin typeface="Cambria Math" panose="02040503050406030204" pitchFamily="18" charset="0"/>
                      </a:rPr>
                      <m:t> </m:t>
                    </m:r>
                    <m:r>
                      <a:rPr lang="en-US" sz="1100" b="0" i="1">
                        <a:latin typeface="Cambria Math" panose="02040503050406030204" pitchFamily="18" charset="0"/>
                      </a:rPr>
                      <m:t>𝑠</m:t>
                    </m:r>
                  </m:oMath>
                </m:oMathPara>
              </a14:m>
              <a:endParaRPr lang="en-US" sz="1100"/>
            </a:p>
          </xdr:txBody>
        </xdr:sp>
      </mc:Choice>
      <mc:Fallback xmlns="">
        <xdr:sp macro="" textlink="">
          <xdr:nvSpPr>
            <xdr:cNvPr id="10" name="TextBox 9">
              <a:extLst>
                <a:ext uri="{FF2B5EF4-FFF2-40B4-BE49-F238E27FC236}">
                  <a16:creationId xmlns:a16="http://schemas.microsoft.com/office/drawing/2014/main" id="{313DA5C4-6A3F-4F5C-89B7-D279CCC30881}"/>
                </a:ext>
              </a:extLst>
            </xdr:cNvPr>
            <xdr:cNvSpPr txBox="1"/>
          </xdr:nvSpPr>
          <xdr:spPr>
            <a:xfrm>
              <a:off x="807720" y="2118360"/>
              <a:ext cx="392152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𝐶_𝑆=𝐴𝑣𝑒𝑟𝑎𝑔𝑒 𝐶𝑎𝑝𝑎𝑐𝑖𝑡𝑦 𝑈𝑛𝑑𝑒𝑟−𝑝𝑒𝑟𝑓𝑜𝑟𝑚𝑎𝑛𝑐𝑒 𝑑𝑢𝑟𝑖𝑛𝑔 𝐸𝑣𝑒𝑛𝑡 𝑠</a:t>
              </a:r>
              <a:endParaRPr lang="en-US" sz="1100"/>
            </a:p>
          </xdr:txBody>
        </xdr:sp>
      </mc:Fallback>
    </mc:AlternateContent>
    <xdr:clientData/>
  </xdr:one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4</xdr:row>
          <xdr:rowOff>85725</xdr:rowOff>
        </xdr:from>
        <xdr:to>
          <xdr:col>1</xdr:col>
          <xdr:colOff>533400</xdr:colOff>
          <xdr:row>6</xdr:row>
          <xdr:rowOff>47625</xdr:rowOff>
        </xdr:to>
        <xdr:sp macro="" textlink="">
          <xdr:nvSpPr>
            <xdr:cNvPr id="120834" name="Button 2" hidden="1">
              <a:extLst>
                <a:ext uri="{63B3BB69-23CF-44E3-9099-C40C66FF867C}">
                  <a14:compatExt spid="_x0000_s120834"/>
                </a:ext>
                <a:ext uri="{FF2B5EF4-FFF2-40B4-BE49-F238E27FC236}">
                  <a16:creationId xmlns:a16="http://schemas.microsoft.com/office/drawing/2014/main" id="{C970ED78-E8D8-4BCA-A1D1-9A401A3A45F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61271</xdr:colOff>
      <xdr:row>3</xdr:row>
      <xdr:rowOff>248971</xdr:rowOff>
    </xdr:from>
    <xdr:to>
      <xdr:col>1</xdr:col>
      <xdr:colOff>1509071</xdr:colOff>
      <xdr:row>3</xdr:row>
      <xdr:rowOff>393751</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0026" y="816583"/>
          <a:ext cx="144780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13608</xdr:colOff>
      <xdr:row>3</xdr:row>
      <xdr:rowOff>0</xdr:rowOff>
    </xdr:from>
    <xdr:to>
      <xdr:col>1</xdr:col>
      <xdr:colOff>2802528</xdr:colOff>
      <xdr:row>3</xdr:row>
      <xdr:rowOff>144780</xdr:rowOff>
    </xdr:to>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9447" y="551089"/>
          <a:ext cx="278892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1554</xdr:colOff>
      <xdr:row>3</xdr:row>
      <xdr:rowOff>666362</xdr:rowOff>
    </xdr:from>
    <xdr:ext cx="1680268" cy="371384"/>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460309" y="1233974"/>
              <a:ext cx="1680268" cy="371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𝐻𝑅</m:t>
                        </m:r>
                      </m:e>
                      <m:sub>
                        <m:r>
                          <a:rPr lang="en-US" sz="1100" b="0" i="1">
                            <a:latin typeface="Cambria Math" panose="02040503050406030204" pitchFamily="18" charset="0"/>
                          </a:rPr>
                          <m:t>𝑇</m:t>
                        </m:r>
                      </m:sub>
                    </m:sSub>
                    <m:r>
                      <a:rPr lang="en-US" sz="1100" b="0" i="1">
                        <a:latin typeface="Cambria Math" panose="02040503050406030204" pitchFamily="18" charset="0"/>
                      </a:rPr>
                      <m:t>= </m:t>
                    </m:r>
                    <m:f>
                      <m:fPr>
                        <m:ctrlPr>
                          <a:rPr lang="en-US" sz="1100" b="0" i="1">
                            <a:latin typeface="Cambria Math" panose="02040503050406030204" pitchFamily="18" charset="0"/>
                          </a:rPr>
                        </m:ctrlPr>
                      </m:fPr>
                      <m:num>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𝐻𝑅</m:t>
                                    </m:r>
                                  </m:e>
                                  <m:sub>
                                    <m:r>
                                      <a:rPr lang="en-US" sz="1100" b="0" i="1">
                                        <a:latin typeface="Cambria Math" panose="02040503050406030204" pitchFamily="18" charset="0"/>
                                      </a:rPr>
                                      <m:t>𝑖</m:t>
                                    </m:r>
                                  </m:sub>
                                </m:sSub>
                                <m:r>
                                  <a:rPr lang="en-US" sz="1100" b="0" i="1">
                                    <a:latin typeface="Cambria Math" panose="02040503050406030204" pitchFamily="18" charset="0"/>
                                  </a:rPr>
                                  <m:t>∗ </m:t>
                                </m:r>
                                <m:sSub>
                                  <m:sSubPr>
                                    <m:ctrlPr>
                                      <a:rPr lang="en-US" sz="1100" b="0" i="1">
                                        <a:latin typeface="Cambria Math" panose="02040503050406030204" pitchFamily="18" charset="0"/>
                                      </a:rPr>
                                    </m:ctrlPr>
                                  </m:sSubPr>
                                  <m:e>
                                    <m:r>
                                      <a:rPr lang="en-US" sz="1100" b="0" i="1">
                                        <a:latin typeface="Cambria Math" panose="02040503050406030204" pitchFamily="18" charset="0"/>
                                      </a:rPr>
                                      <m:t>𝑀𝑊h</m:t>
                                    </m:r>
                                  </m:e>
                                  <m:sub>
                                    <m:r>
                                      <a:rPr lang="en-US" sz="1100" b="0" i="1">
                                        <a:latin typeface="Cambria Math" panose="02040503050406030204" pitchFamily="18" charset="0"/>
                                      </a:rPr>
                                      <m:t>𝑖</m:t>
                                    </m:r>
                                  </m:sub>
                                </m:sSub>
                              </m:e>
                            </m:d>
                          </m:e>
                        </m:nary>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𝑀𝑊h</m:t>
                                </m:r>
                              </m:e>
                              <m:sub>
                                <m:r>
                                  <a:rPr lang="en-US" sz="1100" b="0" i="1">
                                    <a:latin typeface="Cambria Math" panose="02040503050406030204" pitchFamily="18" charset="0"/>
                                  </a:rPr>
                                  <m:t>𝑖</m:t>
                                </m:r>
                              </m:sub>
                            </m:sSub>
                          </m:e>
                        </m:nary>
                      </m:den>
                    </m:f>
                  </m:oMath>
                </m:oMathPara>
              </a14:m>
              <a:endParaRPr lang="en-US" sz="1100"/>
            </a:p>
          </xdr:txBody>
        </xdr:sp>
      </mc:Choice>
      <mc:Fallback xmlns="">
        <xdr:sp macro="" textlink="">
          <xdr:nvSpPr>
            <xdr:cNvPr id="6" name="TextBox 5">
              <a:extLst>
                <a:ext uri="{FF2B5EF4-FFF2-40B4-BE49-F238E27FC236}">
                  <a16:creationId xmlns:a16="http://schemas.microsoft.com/office/drawing/2014/main" id="{4977D4B5-9C87-4127-A124-EB0A29698118}"/>
                </a:ext>
              </a:extLst>
            </xdr:cNvPr>
            <xdr:cNvSpPr txBox="1"/>
          </xdr:nvSpPr>
          <xdr:spPr>
            <a:xfrm>
              <a:off x="460309" y="1233974"/>
              <a:ext cx="1680268" cy="371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a:t>
              </a:r>
              <a:r>
                <a:rPr lang="en-US" sz="1100" b="0" i="0">
                  <a:latin typeface="Cambria Math" panose="02040503050406030204" pitchFamily="18" charset="0"/>
                </a:rPr>
                <a:t>𝐻𝑅〗_𝑇=  (∑24_(𝑖=1)^𝑛▒(〖𝐻𝑅〗_𝑖∗ 〖𝑀𝑊ℎ〗_𝑖 ) )/(∑24_(𝑖=1)^𝑛▒〖𝑀𝑊ℎ〗_𝑖 )</a:t>
              </a:r>
              <a:endParaRPr lang="en-US" sz="1100"/>
            </a:p>
          </xdr:txBody>
        </xdr:sp>
      </mc:Fallback>
    </mc:AlternateContent>
    <xdr:clientData/>
  </xdr:oneCellAnchor>
  <xdr:oneCellAnchor>
    <xdr:from>
      <xdr:col>1</xdr:col>
      <xdr:colOff>15550</xdr:colOff>
      <xdr:row>3</xdr:row>
      <xdr:rowOff>412103</xdr:rowOff>
    </xdr:from>
    <xdr:ext cx="2449287" cy="239809"/>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474305" y="979715"/>
          <a:ext cx="2449287" cy="23980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i="1">
              <a:latin typeface="Times New Roman" panose="02020603050405020304" pitchFamily="18" charset="0"/>
              <a:cs typeface="Times New Roman" panose="02020603050405020304" pitchFamily="18" charset="0"/>
            </a:rPr>
            <a:t>MWh</a:t>
          </a:r>
          <a:r>
            <a:rPr lang="en-US" sz="1000" i="1" baseline="-25000">
              <a:latin typeface="Times New Roman" panose="02020603050405020304" pitchFamily="18" charset="0"/>
              <a:cs typeface="Times New Roman" panose="02020603050405020304" pitchFamily="18" charset="0"/>
            </a:rPr>
            <a:t>i</a:t>
          </a:r>
          <a:r>
            <a:rPr lang="en-US" sz="1000" i="1">
              <a:latin typeface="Times New Roman" panose="02020603050405020304" pitchFamily="18" charset="0"/>
              <a:cs typeface="Times New Roman" panose="02020603050405020304" pitchFamily="18" charset="0"/>
            </a:rPr>
            <a:t> - Total</a:t>
          </a:r>
          <a:r>
            <a:rPr lang="en-US" sz="1000" i="1" baseline="0">
              <a:latin typeface="Times New Roman" panose="02020603050405020304" pitchFamily="18" charset="0"/>
              <a:cs typeface="Times New Roman" panose="02020603050405020304" pitchFamily="18" charset="0"/>
            </a:rPr>
            <a:t> Production of Resource i</a:t>
          </a:r>
          <a:endParaRPr lang="en-US" sz="1000" i="1">
            <a:latin typeface="Times New Roman" panose="02020603050405020304" pitchFamily="18" charset="0"/>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1310640</xdr:colOff>
      <xdr:row>3</xdr:row>
      <xdr:rowOff>160020</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03860" y="548640"/>
          <a:ext cx="300228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xdr:colOff>
      <xdr:row>3</xdr:row>
      <xdr:rowOff>510540</xdr:rowOff>
    </xdr:from>
    <xdr:to>
      <xdr:col>2</xdr:col>
      <xdr:colOff>1805940</xdr:colOff>
      <xdr:row>3</xdr:row>
      <xdr:rowOff>670560</xdr:rowOff>
    </xdr:to>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1480" y="1059180"/>
          <a:ext cx="348996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xdr:colOff>
      <xdr:row>3</xdr:row>
      <xdr:rowOff>754380</xdr:rowOff>
    </xdr:from>
    <xdr:to>
      <xdr:col>4</xdr:col>
      <xdr:colOff>297180</xdr:colOff>
      <xdr:row>3</xdr:row>
      <xdr:rowOff>914400</xdr:rowOff>
    </xdr:to>
    <xdr:pic>
      <xdr:nvPicPr>
        <xdr:cNvPr id="6" name="Picture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1480" y="1303020"/>
          <a:ext cx="446532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xdr:row>
      <xdr:rowOff>0</xdr:rowOff>
    </xdr:from>
    <xdr:to>
      <xdr:col>2</xdr:col>
      <xdr:colOff>1310640</xdr:colOff>
      <xdr:row>3</xdr:row>
      <xdr:rowOff>160020</xdr:rowOff>
    </xdr:to>
    <xdr:pic>
      <xdr:nvPicPr>
        <xdr:cNvPr id="10" name="Picture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03860" y="548640"/>
          <a:ext cx="300228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3</xdr:row>
      <xdr:rowOff>213359</xdr:rowOff>
    </xdr:from>
    <xdr:to>
      <xdr:col>2</xdr:col>
      <xdr:colOff>419100</xdr:colOff>
      <xdr:row>3</xdr:row>
      <xdr:rowOff>380708</xdr:rowOff>
    </xdr:to>
    <xdr:pic>
      <xdr:nvPicPr>
        <xdr:cNvPr id="11" name="Picture 10">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26720" y="777239"/>
          <a:ext cx="2087880" cy="167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3</xdr:row>
      <xdr:rowOff>342900</xdr:rowOff>
    </xdr:from>
    <xdr:to>
      <xdr:col>1</xdr:col>
      <xdr:colOff>929640</xdr:colOff>
      <xdr:row>3</xdr:row>
      <xdr:rowOff>502920</xdr:rowOff>
    </xdr:to>
    <xdr:pic>
      <xdr:nvPicPr>
        <xdr:cNvPr id="12" name="Picture 11">
          <a:extLst>
            <a:ext uri="{FF2B5EF4-FFF2-40B4-BE49-F238E27FC236}">
              <a16:creationId xmlns:a16="http://schemas.microsoft.com/office/drawing/2014/main" id="{00000000-0008-0000-0600-00000C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26720" y="891540"/>
          <a:ext cx="90678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106680</xdr:colOff>
      <xdr:row>3</xdr:row>
      <xdr:rowOff>476250</xdr:rowOff>
    </xdr:from>
    <xdr:ext cx="65" cy="172227"/>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6705600" y="104013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60960</xdr:colOff>
      <xdr:row>3</xdr:row>
      <xdr:rowOff>1002030</xdr:rowOff>
    </xdr:from>
    <xdr:ext cx="2080260" cy="61341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464820" y="1565910"/>
              <a:ext cx="2080260" cy="613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sSub>
                    <m:sSubPr>
                      <m:ctrlPr>
                        <a:rPr lang="en-US" sz="1400" i="1">
                          <a:latin typeface="Cambria Math" panose="02040503050406030204" pitchFamily="18" charset="0"/>
                        </a:rPr>
                      </m:ctrlPr>
                    </m:sSubPr>
                    <m:e>
                      <m:r>
                        <a:rPr lang="en-US" sz="1400" b="0" i="1">
                          <a:latin typeface="Cambria Math" panose="02040503050406030204" pitchFamily="18" charset="0"/>
                        </a:rPr>
                        <m:t>𝑇</m:t>
                      </m:r>
                    </m:e>
                    <m:sub>
                      <m:r>
                        <a:rPr lang="en-US" sz="1400" b="0" i="1">
                          <a:latin typeface="Cambria Math" panose="02040503050406030204" pitchFamily="18" charset="0"/>
                        </a:rPr>
                        <m:t>𝑘</m:t>
                      </m:r>
                    </m:sub>
                  </m:sSub>
                  <m:r>
                    <a:rPr lang="en-US" sz="1400" b="0" i="1">
                      <a:latin typeface="Cambria Math" panose="02040503050406030204" pitchFamily="18" charset="0"/>
                    </a:rPr>
                    <m:t>= </m:t>
                  </m:r>
                  <m:f>
                    <m:fPr>
                      <m:ctrlPr>
                        <a:rPr lang="en-US" sz="1400" b="0" i="1">
                          <a:latin typeface="Cambria Math" panose="02040503050406030204" pitchFamily="18" charset="0"/>
                        </a:rPr>
                      </m:ctrlPr>
                    </m:fPr>
                    <m:num>
                      <m:f>
                        <m:fPr>
                          <m:ctrlPr>
                            <a:rPr lang="en-US" sz="1400" b="0" i="1">
                              <a:latin typeface="Cambria Math" panose="02040503050406030204" pitchFamily="18" charset="0"/>
                            </a:rPr>
                          </m:ctrlPr>
                        </m:fPr>
                        <m:num>
                          <m:nary>
                            <m:naryPr>
                              <m:chr m:val="∑"/>
                              <m:ctrlPr>
                                <a:rPr lang="en-US" sz="1400" b="0" i="1">
                                  <a:latin typeface="Cambria Math" panose="02040503050406030204" pitchFamily="18" charset="0"/>
                                </a:rPr>
                              </m:ctrlPr>
                            </m:naryPr>
                            <m:sub>
                              <m:r>
                                <m:rPr>
                                  <m:brk m:alnAt="23"/>
                                </m:rPr>
                                <a:rPr lang="en-US" sz="1400" b="0" i="1">
                                  <a:latin typeface="Cambria Math" panose="02040503050406030204" pitchFamily="18" charset="0"/>
                                </a:rPr>
                                <m:t>𝑖</m:t>
                              </m:r>
                              <m:r>
                                <a:rPr lang="en-US" sz="1400" b="0" i="1">
                                  <a:latin typeface="Cambria Math" panose="02040503050406030204" pitchFamily="18" charset="0"/>
                                </a:rPr>
                                <m:t>=1</m:t>
                              </m:r>
                            </m:sub>
                            <m:sup>
                              <m:r>
                                <a:rPr lang="en-US" sz="1400" b="0" i="1">
                                  <a:latin typeface="Cambria Math" panose="02040503050406030204" pitchFamily="18" charset="0"/>
                                </a:rPr>
                                <m:t>𝑁</m:t>
                              </m:r>
                            </m:sup>
                            <m:e>
                              <m:sSub>
                                <m:sSubPr>
                                  <m:ctrlPr>
                                    <a:rPr lang="en-US" sz="1400" b="0" i="1">
                                      <a:latin typeface="Cambria Math" panose="02040503050406030204" pitchFamily="18" charset="0"/>
                                    </a:rPr>
                                  </m:ctrlPr>
                                </m:sSubPr>
                                <m:e>
                                  <m:r>
                                    <a:rPr lang="en-US" sz="1400" b="0" i="1">
                                      <a:latin typeface="Cambria Math" panose="02040503050406030204" pitchFamily="18" charset="0"/>
                                    </a:rPr>
                                    <m:t>𝑀𝑊</m:t>
                                  </m:r>
                                </m:e>
                                <m:sub>
                                  <m:r>
                                    <a:rPr lang="en-US" sz="1400" b="0" i="1">
                                      <a:latin typeface="Cambria Math" panose="02040503050406030204" pitchFamily="18" charset="0"/>
                                    </a:rPr>
                                    <m:t>𝑖𝑘</m:t>
                                  </m:r>
                                </m:sub>
                              </m:sSub>
                            </m:e>
                          </m:nary>
                        </m:num>
                        <m:den>
                          <m:sSub>
                            <m:sSubPr>
                              <m:ctrlPr>
                                <a:rPr lang="en-US" sz="1400" b="0" i="1">
                                  <a:latin typeface="Cambria Math" panose="02040503050406030204" pitchFamily="18" charset="0"/>
                                </a:rPr>
                              </m:ctrlPr>
                            </m:sSubPr>
                            <m:e>
                              <m:r>
                                <a:rPr lang="en-US" sz="1400" b="0" i="1">
                                  <a:latin typeface="Cambria Math" panose="02040503050406030204" pitchFamily="18" charset="0"/>
                                </a:rPr>
                                <m:t>𝑃𝑚𝑎𝑥</m:t>
                              </m:r>
                            </m:e>
                            <m:sub>
                              <m:r>
                                <a:rPr lang="en-US" sz="1400" b="0" i="1">
                                  <a:latin typeface="Cambria Math" panose="02040503050406030204" pitchFamily="18" charset="0"/>
                                </a:rPr>
                                <m:t>𝑖𝑘</m:t>
                              </m:r>
                            </m:sub>
                          </m:sSub>
                        </m:den>
                      </m:f>
                    </m:num>
                    <m:den>
                      <m:r>
                        <a:rPr lang="en-US" sz="1400" b="0" i="1">
                          <a:latin typeface="Cambria Math" panose="02040503050406030204" pitchFamily="18" charset="0"/>
                        </a:rPr>
                        <m:t>𝑁</m:t>
                      </m:r>
                    </m:den>
                  </m:f>
                </m:oMath>
              </a14:m>
              <a:r>
                <a:rPr lang="en-US" sz="1100"/>
                <a:t> * 100</a:t>
              </a:r>
            </a:p>
          </xdr:txBody>
        </xdr:sp>
      </mc:Choice>
      <mc:Fallback xmlns="">
        <xdr:sp macro="" textlink="">
          <xdr:nvSpPr>
            <xdr:cNvPr id="7" name="TextBox 6">
              <a:extLst>
                <a:ext uri="{FF2B5EF4-FFF2-40B4-BE49-F238E27FC236}">
                  <a16:creationId xmlns:a16="http://schemas.microsoft.com/office/drawing/2014/main" id="{ACCC5FE7-448A-476D-9374-A1F4FBD6E407}"/>
                </a:ext>
              </a:extLst>
            </xdr:cNvPr>
            <xdr:cNvSpPr txBox="1"/>
          </xdr:nvSpPr>
          <xdr:spPr>
            <a:xfrm>
              <a:off x="464820" y="1565910"/>
              <a:ext cx="2080260" cy="613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400" b="0" i="0">
                  <a:latin typeface="Cambria Math" panose="02040503050406030204" pitchFamily="18" charset="0"/>
                </a:rPr>
                <a:t>𝑇_𝑘=  ((∑24_(𝑖=1)^𝑁▒〖𝑀𝑊〗_𝑖𝑘 )/〖𝑃𝑚𝑎𝑥〗_𝑖𝑘 )/𝑁</a:t>
              </a:r>
              <a:r>
                <a:rPr lang="en-US" sz="1100"/>
                <a:t> * 100</a:t>
              </a: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oneCellAnchor>
    <xdr:from>
      <xdr:col>1</xdr:col>
      <xdr:colOff>30480</xdr:colOff>
      <xdr:row>4</xdr:row>
      <xdr:rowOff>1158240</xdr:rowOff>
    </xdr:from>
    <xdr:ext cx="1285032" cy="345416"/>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D00-000009000000}"/>
                </a:ext>
              </a:extLst>
            </xdr:cNvPr>
            <xdr:cNvSpPr txBox="1"/>
          </xdr:nvSpPr>
          <xdr:spPr>
            <a:xfrm>
              <a:off x="487680" y="1950720"/>
              <a:ext cx="1285032" cy="345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𝑃𝐶</m:t>
                    </m:r>
                    <m:r>
                      <a:rPr lang="en-US" sz="1100" b="0" i="1">
                        <a:latin typeface="Cambria Math" panose="02040503050406030204" pitchFamily="18" charset="0"/>
                      </a:rPr>
                      <m:t>= </m:t>
                    </m:r>
                    <m:f>
                      <m:fPr>
                        <m:ctrlPr>
                          <a:rPr lang="en-US" sz="1100" b="0" i="1">
                            <a:latin typeface="Cambria Math" panose="02040503050406030204" pitchFamily="18" charset="0"/>
                          </a:rPr>
                        </m:ctrlPr>
                      </m:fPr>
                      <m:num>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𝑁</m:t>
                            </m:r>
                          </m:sup>
                          <m:e>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𝑃</m:t>
                                </m:r>
                              </m:e>
                              <m:sub>
                                <m:r>
                                  <a:rPr lang="en-US" sz="1100" b="0" i="1">
                                    <a:latin typeface="Cambria Math" panose="02040503050406030204" pitchFamily="18" charset="0"/>
                                  </a:rPr>
                                  <m:t>𝑖</m:t>
                                </m:r>
                              </m:sub>
                            </m:sSub>
                            <m:r>
                              <a:rPr lang="en-US" sz="1100" b="0" i="1">
                                <a:latin typeface="Cambria Math" panose="02040503050406030204" pitchFamily="18" charset="0"/>
                              </a:rPr>
                              <m:t> − </m:t>
                            </m:r>
                            <m:sSub>
                              <m:sSubPr>
                                <m:ctrlPr>
                                  <a:rPr lang="en-US" sz="1100" b="0" i="1">
                                    <a:latin typeface="Cambria Math" panose="02040503050406030204" pitchFamily="18" charset="0"/>
                                  </a:rPr>
                                </m:ctrlPr>
                              </m:sSubPr>
                              <m:e>
                                <m:r>
                                  <a:rPr lang="en-US" sz="1100" b="0" i="1">
                                    <a:latin typeface="Cambria Math" panose="02040503050406030204" pitchFamily="18" charset="0"/>
                                  </a:rPr>
                                  <m:t>𝐶</m:t>
                                </m:r>
                              </m:e>
                              <m:sub>
                                <m:r>
                                  <a:rPr lang="en-US" sz="1100" b="0" i="1">
                                    <a:latin typeface="Cambria Math" panose="02040503050406030204" pitchFamily="18" charset="0"/>
                                  </a:rPr>
                                  <m:t>𝑖</m:t>
                                </m:r>
                              </m:sub>
                            </m:sSub>
                            <m:r>
                              <a:rPr lang="en-US" sz="1100" b="0" i="1">
                                <a:latin typeface="Cambria Math" panose="02040503050406030204" pitchFamily="18" charset="0"/>
                              </a:rPr>
                              <m:t>)</m:t>
                            </m:r>
                          </m:e>
                        </m:nary>
                      </m:num>
                      <m:den>
                        <m:r>
                          <a:rPr lang="en-US" sz="1100" b="0" i="1">
                            <a:latin typeface="Cambria Math" panose="02040503050406030204" pitchFamily="18" charset="0"/>
                          </a:rPr>
                          <m:t>𝑡</m:t>
                        </m:r>
                      </m:den>
                    </m:f>
                  </m:oMath>
                </m:oMathPara>
              </a14:m>
              <a:endParaRPr lang="en-US" sz="1100"/>
            </a:p>
          </xdr:txBody>
        </xdr:sp>
      </mc:Choice>
      <mc:Fallback xmlns="">
        <xdr:sp macro="" textlink="">
          <xdr:nvSpPr>
            <xdr:cNvPr id="9" name="TextBox 8">
              <a:extLst>
                <a:ext uri="{FF2B5EF4-FFF2-40B4-BE49-F238E27FC236}">
                  <a16:creationId xmlns:a16="http://schemas.microsoft.com/office/drawing/2014/main" id="{A6BA57B4-E6E0-4B99-A969-5666FA74609D}"/>
                </a:ext>
              </a:extLst>
            </xdr:cNvPr>
            <xdr:cNvSpPr txBox="1"/>
          </xdr:nvSpPr>
          <xdr:spPr>
            <a:xfrm>
              <a:off x="487680" y="1950720"/>
              <a:ext cx="1285032" cy="345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𝑃𝐶=  (∑24_(𝑖=1)^𝑁▒〖(𝑃_𝑖  − 𝐶_𝑖)〗)/𝑡</a:t>
              </a:r>
              <a:endParaRPr lang="en-US"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1</xdr:col>
      <xdr:colOff>45720</xdr:colOff>
      <xdr:row>4</xdr:row>
      <xdr:rowOff>76200</xdr:rowOff>
    </xdr:from>
    <xdr:to>
      <xdr:col>1</xdr:col>
      <xdr:colOff>1668780</xdr:colOff>
      <xdr:row>4</xdr:row>
      <xdr:rowOff>236220</xdr:rowOff>
    </xdr:to>
    <xdr:pic>
      <xdr:nvPicPr>
        <xdr:cNvPr id="16" name="Picture 15">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4395" y="10220325"/>
          <a:ext cx="162306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4</xdr:row>
      <xdr:rowOff>266700</xdr:rowOff>
    </xdr:from>
    <xdr:to>
      <xdr:col>1</xdr:col>
      <xdr:colOff>1775460</xdr:colOff>
      <xdr:row>4</xdr:row>
      <xdr:rowOff>441960</xdr:rowOff>
    </xdr:to>
    <xdr:pic>
      <xdr:nvPicPr>
        <xdr:cNvPr id="17" name="Picture 16">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9155" y="10410825"/>
          <a:ext cx="174498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xdr:colOff>
      <xdr:row>4</xdr:row>
      <xdr:rowOff>487680</xdr:rowOff>
    </xdr:from>
    <xdr:to>
      <xdr:col>1</xdr:col>
      <xdr:colOff>3398520</xdr:colOff>
      <xdr:row>4</xdr:row>
      <xdr:rowOff>662940</xdr:rowOff>
    </xdr:to>
    <xdr:pic>
      <xdr:nvPicPr>
        <xdr:cNvPr id="18" name="Picture 17">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36295" y="10631805"/>
          <a:ext cx="339090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xdr:colOff>
      <xdr:row>4</xdr:row>
      <xdr:rowOff>723900</xdr:rowOff>
    </xdr:from>
    <xdr:to>
      <xdr:col>1</xdr:col>
      <xdr:colOff>1828800</xdr:colOff>
      <xdr:row>4</xdr:row>
      <xdr:rowOff>883920</xdr:rowOff>
    </xdr:to>
    <xdr:pic>
      <xdr:nvPicPr>
        <xdr:cNvPr id="19" name="Picture 18">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61060" y="1455420"/>
          <a:ext cx="182118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4</xdr:row>
      <xdr:rowOff>960120</xdr:rowOff>
    </xdr:from>
    <xdr:to>
      <xdr:col>1</xdr:col>
      <xdr:colOff>3566160</xdr:colOff>
      <xdr:row>4</xdr:row>
      <xdr:rowOff>1135380</xdr:rowOff>
    </xdr:to>
    <xdr:pic>
      <xdr:nvPicPr>
        <xdr:cNvPr id="20" name="Picture 19">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9155" y="11104245"/>
          <a:ext cx="353568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15240</xdr:colOff>
      <xdr:row>4</xdr:row>
      <xdr:rowOff>1150620</xdr:rowOff>
    </xdr:from>
    <xdr:to>
      <xdr:col>1</xdr:col>
      <xdr:colOff>1242060</xdr:colOff>
      <xdr:row>4</xdr:row>
      <xdr:rowOff>1310640</xdr:rowOff>
    </xdr:to>
    <xdr:pic>
      <xdr:nvPicPr>
        <xdr:cNvPr id="21" name="Picture 20">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3915" y="11294745"/>
          <a:ext cx="122682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830580</xdr:colOff>
      <xdr:row>4</xdr:row>
      <xdr:rowOff>1310640</xdr:rowOff>
    </xdr:from>
    <xdr:ext cx="2914836" cy="195118"/>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E00-00000A000000}"/>
                </a:ext>
              </a:extLst>
            </xdr:cNvPr>
            <xdr:cNvSpPr txBox="1"/>
          </xdr:nvSpPr>
          <xdr:spPr>
            <a:xfrm>
              <a:off x="830580" y="2042160"/>
              <a:ext cx="2914836" cy="195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𝑃</m:t>
                        </m:r>
                      </m:e>
                      <m:sub>
                        <m:r>
                          <a:rPr lang="en-US" sz="1100" b="0" i="1">
                            <a:latin typeface="Cambria Math" panose="02040503050406030204" pitchFamily="18" charset="0"/>
                          </a:rPr>
                          <m:t>𝑎𝑑𝑗</m:t>
                        </m:r>
                      </m:sub>
                    </m:sSub>
                    <m:r>
                      <a:rPr lang="en-US" sz="1100" b="0" i="1">
                        <a:latin typeface="Cambria Math" panose="02040503050406030204" pitchFamily="18" charset="0"/>
                      </a:rPr>
                      <m:t>=</m:t>
                    </m:r>
                    <m:r>
                      <a:rPr lang="en-US" sz="1100" b="0" i="1">
                        <a:latin typeface="Cambria Math" panose="02040503050406030204" pitchFamily="18" charset="0"/>
                      </a:rPr>
                      <m:t>𝐿𝑀𝑃</m:t>
                    </m:r>
                    <m:d>
                      <m:dPr>
                        <m:begChr m:val="["/>
                        <m:endChr m:val="]"/>
                        <m:ctrlPr>
                          <a:rPr lang="en-US" sz="1100" b="0" i="1">
                            <a:latin typeface="Cambria Math" panose="02040503050406030204" pitchFamily="18" charset="0"/>
                          </a:rPr>
                        </m:ctrlPr>
                      </m:dPr>
                      <m:e>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𝐹</m:t>
                                </m:r>
                              </m:e>
                              <m:sub>
                                <m:r>
                                  <a:rPr lang="en-US" sz="1100" b="0" i="1">
                                    <a:latin typeface="Cambria Math" panose="02040503050406030204" pitchFamily="18" charset="0"/>
                                  </a:rPr>
                                  <m:t>𝑔𝑎𝑠</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𝐴𝑑𝑗</m:t>
                                </m:r>
                              </m:e>
                              <m:sub>
                                <m:r>
                                  <a:rPr lang="en-US" sz="1100" b="0" i="1">
                                    <a:latin typeface="Cambria Math" panose="02040503050406030204" pitchFamily="18" charset="0"/>
                                  </a:rPr>
                                  <m:t>𝑔𝑎𝑠</m:t>
                                </m:r>
                              </m:sub>
                            </m:sSub>
                          </m:e>
                        </m:d>
                        <m:r>
                          <a:rPr lang="en-US" sz="1100" b="0" i="1">
                            <a:latin typeface="Cambria Math" panose="02040503050406030204" pitchFamily="18" charset="0"/>
                          </a:rPr>
                          <m:t>+</m:t>
                        </m:r>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𝐹</m:t>
                                </m:r>
                              </m:e>
                              <m:sub>
                                <m:r>
                                  <a:rPr lang="en-US" sz="1100" b="0" i="1">
                                    <a:latin typeface="Cambria Math" panose="02040503050406030204" pitchFamily="18" charset="0"/>
                                  </a:rPr>
                                  <m:t>𝑐𝑜𝑎𝑙</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𝐴𝑑𝑗</m:t>
                                </m:r>
                              </m:e>
                              <m:sub>
                                <m:r>
                                  <a:rPr lang="en-US" sz="1100" b="0" i="1">
                                    <a:latin typeface="Cambria Math" panose="02040503050406030204" pitchFamily="18" charset="0"/>
                                  </a:rPr>
                                  <m:t>𝑐𝑜𝑎𝑙</m:t>
                                </m:r>
                              </m:sub>
                            </m:sSub>
                          </m:e>
                        </m:d>
                      </m:e>
                    </m:d>
                  </m:oMath>
                </m:oMathPara>
              </a14:m>
              <a:endParaRPr lang="en-US" sz="1100"/>
            </a:p>
          </xdr:txBody>
        </xdr:sp>
      </mc:Choice>
      <mc:Fallback xmlns="">
        <xdr:sp macro="" textlink="">
          <xdr:nvSpPr>
            <xdr:cNvPr id="10" name="TextBox 9">
              <a:extLst>
                <a:ext uri="{FF2B5EF4-FFF2-40B4-BE49-F238E27FC236}">
                  <a16:creationId xmlns:a16="http://schemas.microsoft.com/office/drawing/2014/main" id="{D2C76B09-72F4-44BF-96AB-2CB9B5B234D3}"/>
                </a:ext>
              </a:extLst>
            </xdr:cNvPr>
            <xdr:cNvSpPr txBox="1"/>
          </xdr:nvSpPr>
          <xdr:spPr>
            <a:xfrm>
              <a:off x="830580" y="2042160"/>
              <a:ext cx="2914836" cy="195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𝑃_𝑎𝑑𝑗=𝐿𝑀𝑃[(𝐹_𝑔𝑎𝑠∗〖𝐴𝑑𝑗〗_𝑔𝑎𝑠 )+(𝐹_𝑐𝑜𝑎𝑙∗〖𝐴𝑑𝑗〗_𝑐𝑜𝑎𝑙 )]</a:t>
              </a:r>
              <a:endParaRPr lang="en-US" sz="1100"/>
            </a:p>
          </xdr:txBody>
        </xdr:sp>
      </mc:Fallback>
    </mc:AlternateContent>
    <xdr:clientData/>
  </xdr:oneCellAnchor>
</xdr:wsDr>
</file>

<file path=xl/drawings/drawing6.xml><?xml version="1.0" encoding="utf-8"?>
<xdr:wsDr xmlns:xdr="http://schemas.openxmlformats.org/drawingml/2006/spreadsheetDrawing" xmlns:a="http://schemas.openxmlformats.org/drawingml/2006/main">
  <xdr:twoCellAnchor>
    <xdr:from>
      <xdr:col>1</xdr:col>
      <xdr:colOff>22860</xdr:colOff>
      <xdr:row>7</xdr:row>
      <xdr:rowOff>342900</xdr:rowOff>
    </xdr:from>
    <xdr:to>
      <xdr:col>1</xdr:col>
      <xdr:colOff>1219200</xdr:colOff>
      <xdr:row>7</xdr:row>
      <xdr:rowOff>502920</xdr:rowOff>
    </xdr:to>
    <xdr:pic>
      <xdr:nvPicPr>
        <xdr:cNvPr id="15" name="Picture 14">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4360" y="1074420"/>
          <a:ext cx="119634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711926</xdr:colOff>
      <xdr:row>7</xdr:row>
      <xdr:rowOff>556416</xdr:rowOff>
    </xdr:from>
    <xdr:to>
      <xdr:col>1</xdr:col>
      <xdr:colOff>3317966</xdr:colOff>
      <xdr:row>7</xdr:row>
      <xdr:rowOff>716436</xdr:rowOff>
    </xdr:to>
    <xdr:pic>
      <xdr:nvPicPr>
        <xdr:cNvPr id="16" name="Picture 15">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1926" y="1862702"/>
          <a:ext cx="3321387"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7</xdr:row>
      <xdr:rowOff>970084</xdr:rowOff>
    </xdr:from>
    <xdr:to>
      <xdr:col>1</xdr:col>
      <xdr:colOff>2217420</xdr:colOff>
      <xdr:row>7</xdr:row>
      <xdr:rowOff>1130104</xdr:rowOff>
    </xdr:to>
    <xdr:pic>
      <xdr:nvPicPr>
        <xdr:cNvPr id="17" name="Picture 16">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4911" y="1696915"/>
          <a:ext cx="218694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23446</xdr:colOff>
      <xdr:row>7</xdr:row>
      <xdr:rowOff>1248508</xdr:rowOff>
    </xdr:from>
    <xdr:to>
      <xdr:col>1</xdr:col>
      <xdr:colOff>1753186</xdr:colOff>
      <xdr:row>7</xdr:row>
      <xdr:rowOff>1408528</xdr:rowOff>
    </xdr:to>
    <xdr:pic>
      <xdr:nvPicPr>
        <xdr:cNvPr id="13" name="Picture 12">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7877" y="1975339"/>
          <a:ext cx="172974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11723</xdr:colOff>
      <xdr:row>7</xdr:row>
      <xdr:rowOff>756138</xdr:rowOff>
    </xdr:from>
    <xdr:to>
      <xdr:col>1</xdr:col>
      <xdr:colOff>3006383</xdr:colOff>
      <xdr:row>7</xdr:row>
      <xdr:rowOff>916158</xdr:rowOff>
    </xdr:to>
    <xdr:pic>
      <xdr:nvPicPr>
        <xdr:cNvPr id="18" name="Picture 17">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6154" y="1482969"/>
          <a:ext cx="299466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11723</xdr:colOff>
      <xdr:row>7</xdr:row>
      <xdr:rowOff>1488831</xdr:rowOff>
    </xdr:from>
    <xdr:to>
      <xdr:col>1</xdr:col>
      <xdr:colOff>3113063</xdr:colOff>
      <xdr:row>7</xdr:row>
      <xdr:rowOff>1648851</xdr:rowOff>
    </xdr:to>
    <xdr:pic>
      <xdr:nvPicPr>
        <xdr:cNvPr id="23" name="Picture 22">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6154" y="2215662"/>
          <a:ext cx="310134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552450</xdr:colOff>
          <xdr:row>2</xdr:row>
          <xdr:rowOff>28575</xdr:rowOff>
        </xdr:from>
        <xdr:to>
          <xdr:col>1</xdr:col>
          <xdr:colOff>1695450</xdr:colOff>
          <xdr:row>4</xdr:row>
          <xdr:rowOff>38100</xdr:rowOff>
        </xdr:to>
        <xdr:sp macro="" textlink="">
          <xdr:nvSpPr>
            <xdr:cNvPr id="22532" name="Button 4" hidden="1">
              <a:extLst>
                <a:ext uri="{63B3BB69-23CF-44E3-9099-C40C66FF867C}">
                  <a14:compatExt spid="_x0000_s22532"/>
                </a:ext>
                <a:ext uri="{FF2B5EF4-FFF2-40B4-BE49-F238E27FC236}">
                  <a16:creationId xmlns:a16="http://schemas.microsoft.com/office/drawing/2014/main" id="{C39D0584-C502-40DB-B059-37EA8ADBFF5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oneCellAnchor>
    <xdr:from>
      <xdr:col>0</xdr:col>
      <xdr:colOff>707572</xdr:colOff>
      <xdr:row>7</xdr:row>
      <xdr:rowOff>124408</xdr:rowOff>
    </xdr:from>
    <xdr:ext cx="5829673" cy="172227"/>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F00-000015000000}"/>
                </a:ext>
              </a:extLst>
            </xdr:cNvPr>
            <xdr:cNvSpPr txBox="1"/>
          </xdr:nvSpPr>
          <xdr:spPr>
            <a:xfrm>
              <a:off x="707572" y="1430694"/>
              <a:ext cx="582967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𝑖</m:t>
                    </m:r>
                    <m:r>
                      <a:rPr lang="en-US" sz="1100" b="0" i="1">
                        <a:latin typeface="Cambria Math" panose="02040503050406030204" pitchFamily="18" charset="0"/>
                      </a:rPr>
                      <m:t>=</m:t>
                    </m:r>
                    <m:r>
                      <a:rPr lang="en-US" sz="1100" b="0" i="1">
                        <a:latin typeface="Cambria Math" panose="02040503050406030204" pitchFamily="18" charset="0"/>
                      </a:rPr>
                      <m:t>h𝑜𝑢𝑟𝑠</m:t>
                    </m:r>
                    <m:r>
                      <a:rPr lang="en-US" sz="1100" b="0" i="1">
                        <a:latin typeface="Cambria Math" panose="02040503050406030204" pitchFamily="18" charset="0"/>
                      </a:rPr>
                      <m:t> </m:t>
                    </m:r>
                    <m:r>
                      <a:rPr lang="en-US" sz="1100" b="0" i="1">
                        <a:latin typeface="Cambria Math" panose="02040503050406030204" pitchFamily="18" charset="0"/>
                      </a:rPr>
                      <m:t>𝑖𝑛</m:t>
                    </m:r>
                    <m:r>
                      <a:rPr lang="en-US" sz="1100" b="0" i="1">
                        <a:latin typeface="Cambria Math" panose="02040503050406030204" pitchFamily="18" charset="0"/>
                      </a:rPr>
                      <m:t> </m:t>
                    </m:r>
                    <m:r>
                      <a:rPr lang="en-US" sz="1100" b="0" i="1">
                        <a:latin typeface="Cambria Math" panose="02040503050406030204" pitchFamily="18" charset="0"/>
                      </a:rPr>
                      <m:t>𝑟𝑒𝑝𝑜𝑟𝑡𝑖𝑛𝑔</m:t>
                    </m:r>
                    <m:r>
                      <a:rPr lang="en-US" sz="1100" b="0" i="1">
                        <a:latin typeface="Cambria Math" panose="02040503050406030204" pitchFamily="18" charset="0"/>
                      </a:rPr>
                      <m:t> </m:t>
                    </m:r>
                    <m:r>
                      <a:rPr lang="en-US" sz="1100" b="0" i="1">
                        <a:latin typeface="Cambria Math" panose="02040503050406030204" pitchFamily="18" charset="0"/>
                      </a:rPr>
                      <m:t>𝑦𝑒𝑎𝑟</m:t>
                    </m:r>
                    <m:r>
                      <a:rPr lang="en-US" sz="1100" b="0" i="1">
                        <a:latin typeface="Cambria Math" panose="02040503050406030204" pitchFamily="18" charset="0"/>
                      </a:rPr>
                      <m:t> (</m:t>
                    </m:r>
                    <m:r>
                      <a:rPr lang="en-US" sz="1100" b="0" i="1">
                        <a:latin typeface="Cambria Math" panose="02040503050406030204" pitchFamily="18" charset="0"/>
                      </a:rPr>
                      <m:t>𝑒</m:t>
                    </m:r>
                    <m:r>
                      <a:rPr lang="en-US" sz="1100" b="0" i="1">
                        <a:latin typeface="Cambria Math" panose="02040503050406030204" pitchFamily="18" charset="0"/>
                      </a:rPr>
                      <m:t>.</m:t>
                    </m:r>
                    <m:r>
                      <a:rPr lang="en-US" sz="1100" b="0" i="1">
                        <a:latin typeface="Cambria Math" panose="02040503050406030204" pitchFamily="18" charset="0"/>
                      </a:rPr>
                      <m:t>𝑔</m:t>
                    </m:r>
                    <m:r>
                      <a:rPr lang="en-US" sz="1100" b="0" i="1">
                        <a:latin typeface="Cambria Math" panose="02040503050406030204" pitchFamily="18" charset="0"/>
                      </a:rPr>
                      <m:t>., 8,784 </m:t>
                    </m:r>
                    <m:r>
                      <a:rPr lang="en-US" sz="1100" b="0" i="1">
                        <a:latin typeface="Cambria Math" panose="02040503050406030204" pitchFamily="18" charset="0"/>
                      </a:rPr>
                      <m:t>h𝑜𝑢𝑟𝑠</m:t>
                    </m:r>
                    <m:r>
                      <a:rPr lang="en-US" sz="1100" b="0" i="1">
                        <a:latin typeface="Cambria Math" panose="02040503050406030204" pitchFamily="18" charset="0"/>
                      </a:rPr>
                      <m:t> </m:t>
                    </m:r>
                    <m:r>
                      <a:rPr lang="en-US" sz="1100" b="0" i="1">
                        <a:latin typeface="Cambria Math" panose="02040503050406030204" pitchFamily="18" charset="0"/>
                      </a:rPr>
                      <m:t>𝑖𝑛</m:t>
                    </m:r>
                    <m:r>
                      <a:rPr lang="en-US" sz="1100" b="0" i="1">
                        <a:latin typeface="Cambria Math" panose="02040503050406030204" pitchFamily="18" charset="0"/>
                      </a:rPr>
                      <m:t> </m:t>
                    </m:r>
                    <m:r>
                      <a:rPr lang="en-US" sz="1100" b="0" i="1">
                        <a:latin typeface="Cambria Math" panose="02040503050406030204" pitchFamily="18" charset="0"/>
                      </a:rPr>
                      <m:t>𝑙𝑒𝑎𝑝</m:t>
                    </m:r>
                    <m:r>
                      <a:rPr lang="en-US" sz="1100" b="0" i="1">
                        <a:latin typeface="Cambria Math" panose="02040503050406030204" pitchFamily="18" charset="0"/>
                      </a:rPr>
                      <m:t> </m:t>
                    </m:r>
                    <m:r>
                      <a:rPr lang="en-US" sz="1100" b="0" i="1">
                        <a:latin typeface="Cambria Math" panose="02040503050406030204" pitchFamily="18" charset="0"/>
                      </a:rPr>
                      <m:t>𝑦𝑒𝑎𝑟𝑠</m:t>
                    </m:r>
                    <m:r>
                      <a:rPr lang="en-US" sz="1100" b="0" i="1">
                        <a:latin typeface="Cambria Math" panose="02040503050406030204" pitchFamily="18" charset="0"/>
                      </a:rPr>
                      <m:t> </m:t>
                    </m:r>
                    <m:r>
                      <a:rPr lang="en-US" sz="1100" b="0" i="1">
                        <a:latin typeface="Cambria Math" panose="02040503050406030204" pitchFamily="18" charset="0"/>
                      </a:rPr>
                      <m:t>𝑎𝑛𝑑</m:t>
                    </m:r>
                    <m:r>
                      <a:rPr lang="en-US" sz="1100" b="0" i="1">
                        <a:latin typeface="Cambria Math" panose="02040503050406030204" pitchFamily="18" charset="0"/>
                      </a:rPr>
                      <m:t> 8,760 </m:t>
                    </m:r>
                    <m:r>
                      <a:rPr lang="en-US" sz="1100" b="0" i="1">
                        <a:latin typeface="Cambria Math" panose="02040503050406030204" pitchFamily="18" charset="0"/>
                      </a:rPr>
                      <m:t>h𝑜𝑢𝑟𝑠</m:t>
                    </m:r>
                    <m:r>
                      <a:rPr lang="en-US" sz="1100" b="0" i="1">
                        <a:latin typeface="Cambria Math" panose="02040503050406030204" pitchFamily="18" charset="0"/>
                      </a:rPr>
                      <m:t> </m:t>
                    </m:r>
                    <m:r>
                      <a:rPr lang="en-US" sz="1100" b="0" i="1">
                        <a:latin typeface="Cambria Math" panose="02040503050406030204" pitchFamily="18" charset="0"/>
                      </a:rPr>
                      <m:t>𝑖𝑛</m:t>
                    </m:r>
                    <m:r>
                      <a:rPr lang="en-US" sz="1100" b="0" i="1">
                        <a:latin typeface="Cambria Math" panose="02040503050406030204" pitchFamily="18" charset="0"/>
                      </a:rPr>
                      <m:t> </m:t>
                    </m:r>
                    <m:r>
                      <a:rPr lang="en-US" sz="1100" b="0" i="1">
                        <a:latin typeface="Cambria Math" panose="02040503050406030204" pitchFamily="18" charset="0"/>
                      </a:rPr>
                      <m:t>𝑜𝑡h𝑒𝑟</m:t>
                    </m:r>
                    <m:r>
                      <a:rPr lang="en-US" sz="1100" b="0" i="1">
                        <a:latin typeface="Cambria Math" panose="02040503050406030204" pitchFamily="18" charset="0"/>
                      </a:rPr>
                      <m:t> </m:t>
                    </m:r>
                    <m:r>
                      <a:rPr lang="en-US" sz="1100" b="0" i="1">
                        <a:latin typeface="Cambria Math" panose="02040503050406030204" pitchFamily="18" charset="0"/>
                      </a:rPr>
                      <m:t>𝑦𝑒𝑎𝑟𝑠</m:t>
                    </m:r>
                    <m:r>
                      <a:rPr lang="en-US" sz="1100" b="0" i="1">
                        <a:latin typeface="Cambria Math" panose="02040503050406030204" pitchFamily="18" charset="0"/>
                      </a:rPr>
                      <m:t>)</m:t>
                    </m:r>
                  </m:oMath>
                </m:oMathPara>
              </a14:m>
              <a:endParaRPr lang="en-US" sz="1100"/>
            </a:p>
          </xdr:txBody>
        </xdr:sp>
      </mc:Choice>
      <mc:Fallback xmlns="">
        <xdr:sp macro="" textlink="">
          <xdr:nvSpPr>
            <xdr:cNvPr id="21" name="TextBox 20">
              <a:extLst>
                <a:ext uri="{FF2B5EF4-FFF2-40B4-BE49-F238E27FC236}">
                  <a16:creationId xmlns:a16="http://schemas.microsoft.com/office/drawing/2014/main" id="{00000000-0008-0000-0F00-000015000000}"/>
                </a:ext>
              </a:extLst>
            </xdr:cNvPr>
            <xdr:cNvSpPr txBox="1"/>
          </xdr:nvSpPr>
          <xdr:spPr>
            <a:xfrm>
              <a:off x="707572" y="1430694"/>
              <a:ext cx="582967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𝑖=ℎ𝑜𝑢𝑟𝑠 𝑖𝑛 𝑟𝑒𝑝𝑜𝑟𝑡𝑖𝑛𝑔 𝑦𝑒𝑎𝑟 (𝑒.𝑔., 8,784 ℎ𝑜𝑢𝑟𝑠 𝑖𝑛 𝑙𝑒𝑎𝑝 𝑦𝑒𝑎𝑟𝑠 𝑎𝑛𝑑 8,760 ℎ𝑜𝑢𝑟𝑠 𝑖𝑛 𝑜𝑡ℎ𝑒𝑟 𝑦𝑒𝑎𝑟𝑠)</a:t>
              </a:r>
              <a:endParaRPr lang="en-US" sz="1100"/>
            </a:p>
          </xdr:txBody>
        </xdr:sp>
      </mc:Fallback>
    </mc:AlternateContent>
    <xdr:clientData/>
  </xdr:oneCellAnchor>
  <xdr:oneCellAnchor>
    <xdr:from>
      <xdr:col>1</xdr:col>
      <xdr:colOff>124408</xdr:colOff>
      <xdr:row>8</xdr:row>
      <xdr:rowOff>132184</xdr:rowOff>
    </xdr:from>
    <xdr:ext cx="2089483" cy="462178"/>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F00-00001A000000}"/>
                </a:ext>
              </a:extLst>
            </xdr:cNvPr>
            <xdr:cNvSpPr txBox="1"/>
          </xdr:nvSpPr>
          <xdr:spPr>
            <a:xfrm>
              <a:off x="839755" y="3195735"/>
              <a:ext cx="2089483"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m:t>
                                </m:r>
                              </m:sub>
                            </m:sSub>
                          </m:num>
                          <m:den>
                            <m:r>
                              <a:rPr lang="en-US" sz="1100" b="0" i="1">
                                <a:latin typeface="Cambria Math" panose="02040503050406030204" pitchFamily="18" charset="0"/>
                              </a:rPr>
                              <m:t>𝑀𝑊</m:t>
                            </m:r>
                          </m:den>
                        </m:f>
                      </m:e>
                    </m:nary>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𝑅𝑇</m:t>
                                    </m:r>
                                  </m:e>
                                  <m:sub>
                                    <m:r>
                                      <a:rPr lang="en-US" sz="1100" b="0" i="1">
                                        <a:latin typeface="Cambria Math" panose="02040503050406030204" pitchFamily="18" charset="0"/>
                                      </a:rPr>
                                      <m:t>𝑖𝑘</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e>
                            </m:d>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e>
                            </m:nary>
                          </m:den>
                        </m:f>
                      </m:e>
                    </m:nary>
                  </m:oMath>
                </m:oMathPara>
              </a14:m>
              <a:endParaRPr lang="en-US" sz="1100"/>
            </a:p>
          </xdr:txBody>
        </xdr:sp>
      </mc:Choice>
      <mc:Fallback xmlns="">
        <xdr:sp macro="" textlink="">
          <xdr:nvSpPr>
            <xdr:cNvPr id="26" name="TextBox 25">
              <a:extLst>
                <a:ext uri="{FF2B5EF4-FFF2-40B4-BE49-F238E27FC236}">
                  <a16:creationId xmlns:a16="http://schemas.microsoft.com/office/drawing/2014/main" id="{E2160689-C6BB-464D-88C4-F5AF08D80282}"/>
                </a:ext>
              </a:extLst>
            </xdr:cNvPr>
            <xdr:cNvSpPr txBox="1"/>
          </xdr:nvSpPr>
          <xdr:spPr>
            <a:xfrm>
              <a:off x="839755" y="3195735"/>
              <a:ext cx="2089483"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∑24_(</a:t>
              </a:r>
              <a:r>
                <a:rPr lang="en-US" sz="1100" b="0" i="0">
                  <a:latin typeface="Cambria Math" panose="02040503050406030204" pitchFamily="18" charset="0"/>
                </a:rPr>
                <a:t>𝑖=1)^𝑛▒〖𝑀𝑊〗_𝑖/𝑀𝑊∗ ∑24_(𝑘=1)^𝑛▒((〖𝑅𝑇〗_𝑖𝑘−〖𝐷𝐴〗_𝑖𝑘 ) 〖𝑀𝑊〗_𝑖𝑘)/(∑24_(𝑘=1)^𝑛▒〖𝑀𝑊〗_𝑖𝑘 )</a:t>
              </a:r>
              <a:endParaRPr lang="en-US" sz="1100"/>
            </a:p>
          </xdr:txBody>
        </xdr:sp>
      </mc:Fallback>
    </mc:AlternateContent>
    <xdr:clientData/>
  </xdr:oneCellAnchor>
  <xdr:oneCellAnchor>
    <xdr:from>
      <xdr:col>3</xdr:col>
      <xdr:colOff>23327</xdr:colOff>
      <xdr:row>8</xdr:row>
      <xdr:rowOff>77755</xdr:rowOff>
    </xdr:from>
    <xdr:ext cx="2142125" cy="555730"/>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00000000-0008-0000-0F00-00001B000000}"/>
                </a:ext>
              </a:extLst>
            </xdr:cNvPr>
            <xdr:cNvSpPr txBox="1"/>
          </xdr:nvSpPr>
          <xdr:spPr>
            <a:xfrm>
              <a:off x="6375919" y="3141306"/>
              <a:ext cx="2142125" cy="55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m:t>
                                </m:r>
                              </m:sub>
                            </m:sSub>
                          </m:num>
                          <m:den>
                            <m:r>
                              <a:rPr lang="en-US" sz="1100" b="0" i="1">
                                <a:latin typeface="Cambria Math" panose="02040503050406030204" pitchFamily="18" charset="0"/>
                              </a:rPr>
                              <m:t>𝑀𝑊</m:t>
                            </m:r>
                          </m:den>
                        </m:f>
                      </m:e>
                    </m:nary>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panose="02040503050406030204" pitchFamily="18" charset="0"/>
                                          </a:rPr>
                                          <m:t>𝑅𝑇</m:t>
                                        </m:r>
                                      </m:e>
                                      <m:sub>
                                        <m:r>
                                          <a:rPr lang="en-US" sz="1100" b="0" i="1">
                                            <a:latin typeface="Cambria Math" panose="02040503050406030204" pitchFamily="18" charset="0"/>
                                          </a:rPr>
                                          <m:t>𝑖𝑘</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num>
                                  <m:den>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den>
                                </m:f>
                              </m:e>
                            </m:d>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e>
                            </m:nary>
                          </m:den>
                        </m:f>
                      </m:e>
                    </m:nary>
                  </m:oMath>
                </m:oMathPara>
              </a14:m>
              <a:endParaRPr lang="en-US" sz="1100"/>
            </a:p>
          </xdr:txBody>
        </xdr:sp>
      </mc:Choice>
      <mc:Fallback xmlns="">
        <xdr:sp macro="" textlink="">
          <xdr:nvSpPr>
            <xdr:cNvPr id="27" name="TextBox 26">
              <a:extLst>
                <a:ext uri="{FF2B5EF4-FFF2-40B4-BE49-F238E27FC236}">
                  <a16:creationId xmlns:a16="http://schemas.microsoft.com/office/drawing/2014/main" id="{2184CAA2-5E15-4E9D-818B-2288E358C838}"/>
                </a:ext>
              </a:extLst>
            </xdr:cNvPr>
            <xdr:cNvSpPr txBox="1"/>
          </xdr:nvSpPr>
          <xdr:spPr>
            <a:xfrm>
              <a:off x="6375919" y="3141306"/>
              <a:ext cx="2142125" cy="55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∑24_(</a:t>
              </a:r>
              <a:r>
                <a:rPr lang="en-US" sz="1100" b="0" i="0">
                  <a:latin typeface="Cambria Math" panose="02040503050406030204" pitchFamily="18" charset="0"/>
                </a:rPr>
                <a:t>𝑖=1)^𝑛▒〖𝑀𝑊〗_𝑖/𝑀𝑊∗ ∑24_(𝑘=1)^𝑛▒(((〖𝑅𝑇〗_𝑖𝑘−〖𝐷𝐴〗_𝑖𝑘)/〖𝐷𝐴〗_𝑖𝑘 ) 〖𝑀𝑊〗_𝑖𝑘)/(∑24_(𝑘=1)^𝑛▒〖𝑀𝑊〗_𝑖𝑘 )</a:t>
              </a:r>
              <a:endParaRPr lang="en-US" sz="1100"/>
            </a:p>
          </xdr:txBody>
        </xdr:sp>
      </mc:Fallback>
    </mc:AlternateContent>
    <xdr:clientData/>
  </xdr:oneCellAnchor>
  <xdr:oneCellAnchor>
    <xdr:from>
      <xdr:col>1</xdr:col>
      <xdr:colOff>93306</xdr:colOff>
      <xdr:row>9</xdr:row>
      <xdr:rowOff>194388</xdr:rowOff>
    </xdr:from>
    <xdr:ext cx="2185534" cy="462178"/>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00000000-0008-0000-0F00-00001C000000}"/>
                </a:ext>
              </a:extLst>
            </xdr:cNvPr>
            <xdr:cNvSpPr txBox="1"/>
          </xdr:nvSpPr>
          <xdr:spPr>
            <a:xfrm>
              <a:off x="808653" y="3988837"/>
              <a:ext cx="2185534"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m:t>
                                </m:r>
                              </m:sub>
                            </m:sSub>
                          </m:num>
                          <m:den>
                            <m:r>
                              <a:rPr lang="en-US" sz="1100" b="0" i="1">
                                <a:latin typeface="Cambria Math" panose="02040503050406030204" pitchFamily="18" charset="0"/>
                              </a:rPr>
                              <m:t>𝑀𝑊</m:t>
                            </m:r>
                          </m:den>
                        </m:f>
                      </m:e>
                    </m:nary>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𝑅𝑇</m:t>
                                    </m:r>
                                  </m:e>
                                  <m:sub>
                                    <m:r>
                                      <a:rPr lang="en-US" sz="1100" b="0" i="1">
                                        <a:latin typeface="Cambria Math" panose="02040503050406030204" pitchFamily="18" charset="0"/>
                                      </a:rPr>
                                      <m:t>𝑖𝑘</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r>
                                  <a:rPr lang="en-US" sz="1100" b="0" i="1">
                                    <a:latin typeface="Cambria Math" panose="02040503050406030204" pitchFamily="18" charset="0"/>
                                  </a:rPr>
                                  <m:t>|</m:t>
                                </m:r>
                              </m:e>
                            </m:d>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e>
                            </m:nary>
                          </m:den>
                        </m:f>
                      </m:e>
                    </m:nary>
                  </m:oMath>
                </m:oMathPara>
              </a14:m>
              <a:endParaRPr lang="en-US" sz="1100"/>
            </a:p>
          </xdr:txBody>
        </xdr:sp>
      </mc:Choice>
      <mc:Fallback xmlns="">
        <xdr:sp macro="" textlink="">
          <xdr:nvSpPr>
            <xdr:cNvPr id="28" name="TextBox 27">
              <a:extLst>
                <a:ext uri="{FF2B5EF4-FFF2-40B4-BE49-F238E27FC236}">
                  <a16:creationId xmlns:a16="http://schemas.microsoft.com/office/drawing/2014/main" id="{98E269D4-463C-48EA-ACFC-89B959782EA9}"/>
                </a:ext>
              </a:extLst>
            </xdr:cNvPr>
            <xdr:cNvSpPr txBox="1"/>
          </xdr:nvSpPr>
          <xdr:spPr>
            <a:xfrm>
              <a:off x="808653" y="3988837"/>
              <a:ext cx="2185534"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∑24_(</a:t>
              </a:r>
              <a:r>
                <a:rPr lang="en-US" sz="1100" b="0" i="0">
                  <a:latin typeface="Cambria Math" panose="02040503050406030204" pitchFamily="18" charset="0"/>
                </a:rPr>
                <a:t>𝑖=1)^𝑛▒〖𝑀𝑊〗_𝑖/𝑀𝑊∗ ∑24_(𝑘=1)^𝑛▒((|〖𝑅𝑇〗_𝑖𝑘−〖𝐷𝐴〗_𝑖𝑘 |) 〖𝑀𝑊〗_𝑖𝑘)/(∑24_(𝑘=1)^𝑛▒〖𝑀𝑊〗_𝑖𝑘 )</a:t>
              </a:r>
              <a:endParaRPr lang="en-US" sz="1100"/>
            </a:p>
          </xdr:txBody>
        </xdr:sp>
      </mc:Fallback>
    </mc:AlternateContent>
    <xdr:clientData/>
  </xdr:oneCellAnchor>
  <xdr:oneCellAnchor>
    <xdr:from>
      <xdr:col>3</xdr:col>
      <xdr:colOff>7776</xdr:colOff>
      <xdr:row>9</xdr:row>
      <xdr:rowOff>101082</xdr:rowOff>
    </xdr:from>
    <xdr:ext cx="2231380" cy="547073"/>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0F00-00001D000000}"/>
                </a:ext>
              </a:extLst>
            </xdr:cNvPr>
            <xdr:cNvSpPr txBox="1"/>
          </xdr:nvSpPr>
          <xdr:spPr>
            <a:xfrm>
              <a:off x="6360368" y="3895531"/>
              <a:ext cx="2231380" cy="547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m:t>
                                </m:r>
                              </m:sub>
                            </m:sSub>
                          </m:num>
                          <m:den>
                            <m:r>
                              <a:rPr lang="en-US" sz="1100" b="0" i="1">
                                <a:latin typeface="Cambria Math" panose="02040503050406030204" pitchFamily="18" charset="0"/>
                              </a:rPr>
                              <m:t>𝑀𝑊</m:t>
                            </m:r>
                          </m:den>
                        </m:f>
                      </m:e>
                    </m:nary>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𝑅𝑇</m:t>
                                        </m:r>
                                      </m:e>
                                      <m:sub>
                                        <m:r>
                                          <a:rPr lang="en-US" sz="1100" b="0" i="1">
                                            <a:latin typeface="Cambria Math" panose="02040503050406030204" pitchFamily="18" charset="0"/>
                                          </a:rPr>
                                          <m:t>𝑖𝑘</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r>
                                      <a:rPr lang="en-US" sz="1100" b="0" i="1">
                                        <a:latin typeface="Cambria Math" panose="02040503050406030204" pitchFamily="18" charset="0"/>
                                      </a:rPr>
                                      <m:t>|</m:t>
                                    </m:r>
                                  </m:num>
                                  <m:den>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den>
                                </m:f>
                              </m:e>
                            </m:d>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e>
                            </m:nary>
                          </m:den>
                        </m:f>
                      </m:e>
                    </m:nary>
                  </m:oMath>
                </m:oMathPara>
              </a14:m>
              <a:endParaRPr lang="en-US" sz="1100"/>
            </a:p>
          </xdr:txBody>
        </xdr:sp>
      </mc:Choice>
      <mc:Fallback xmlns="">
        <xdr:sp macro="" textlink="">
          <xdr:nvSpPr>
            <xdr:cNvPr id="29" name="TextBox 28">
              <a:extLst>
                <a:ext uri="{FF2B5EF4-FFF2-40B4-BE49-F238E27FC236}">
                  <a16:creationId xmlns:a16="http://schemas.microsoft.com/office/drawing/2014/main" id="{318C1E8E-9AB1-45AE-B2F4-F767B1F87B41}"/>
                </a:ext>
              </a:extLst>
            </xdr:cNvPr>
            <xdr:cNvSpPr txBox="1"/>
          </xdr:nvSpPr>
          <xdr:spPr>
            <a:xfrm>
              <a:off x="6360368" y="3895531"/>
              <a:ext cx="2231380" cy="547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∑24_(</a:t>
              </a:r>
              <a:r>
                <a:rPr lang="en-US" sz="1100" b="0" i="0">
                  <a:latin typeface="Cambria Math" panose="02040503050406030204" pitchFamily="18" charset="0"/>
                </a:rPr>
                <a:t>𝑖=1)^𝑛▒〖𝑀𝑊〗_𝑖/𝑀𝑊∗ ∑24_(𝑘=1)^𝑛▒(((|〖𝑅𝑇〗_𝑖𝑘−〖𝐷𝐴〗_𝑖𝑘 |)/〖𝐷𝐴〗_𝑖𝑘 ) 〖𝑀𝑊〗_𝑖𝑘)/(∑24_(𝑘=1)^𝑛▒〖𝑀𝑊〗_𝑖𝑘 )</a:t>
              </a:r>
              <a:endParaRPr lang="en-US" sz="1100"/>
            </a:p>
          </xdr:txBody>
        </xdr:sp>
      </mc:Fallback>
    </mc:AlternateContent>
    <xdr:clientData/>
  </xdr:oneCellAnchor>
</xdr:wsDr>
</file>

<file path=xl/drawings/drawing7.xml><?xml version="1.0" encoding="utf-8"?>
<xdr:wsDr xmlns:xdr="http://schemas.openxmlformats.org/drawingml/2006/spreadsheetDrawing" xmlns:a="http://schemas.openxmlformats.org/drawingml/2006/main">
  <xdr:oneCellAnchor>
    <xdr:from>
      <xdr:col>0</xdr:col>
      <xdr:colOff>457200</xdr:colOff>
      <xdr:row>10</xdr:row>
      <xdr:rowOff>1280160</xdr:rowOff>
    </xdr:from>
    <xdr:ext cx="3173561" cy="410818"/>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0000000-0008-0000-1300-000008000000}"/>
                </a:ext>
              </a:extLst>
            </xdr:cNvPr>
            <xdr:cNvSpPr txBox="1"/>
          </xdr:nvSpPr>
          <xdr:spPr>
            <a:xfrm>
              <a:off x="457200" y="5661660"/>
              <a:ext cx="3173561" cy="410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d>
                          <m:dPr>
                            <m:ctrlPr>
                              <a:rPr lang="en-US" sz="1100" b="0" i="1">
                                <a:solidFill>
                                  <a:sysClr val="windowText" lastClr="000000"/>
                                </a:solidFill>
                                <a:latin typeface="Cambria Math" panose="02040503050406030204" pitchFamily="18" charset="0"/>
                              </a:rPr>
                            </m:ctrlPr>
                          </m:dPr>
                          <m:e>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−1</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−2</m:t>
                                    </m:r>
                                  </m:sub>
                                </m:sSub>
                              </m:e>
                            </m:d>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𝑘</m:t>
                                    </m:r>
                                  </m:sub>
                                </m:sSub>
                              </m:e>
                            </m:d>
                          </m:e>
                        </m:d>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a:solidFill>
                  <a:sysClr val="windowText" lastClr="000000"/>
                </a:solidFill>
              </a:endParaRPr>
            </a:p>
          </xdr:txBody>
        </xdr:sp>
      </mc:Choice>
      <mc:Fallback xmlns="">
        <xdr:sp macro="" textlink="">
          <xdr:nvSpPr>
            <xdr:cNvPr id="20" name="TextBox 19">
              <a:extLst>
                <a:ext uri="{FF2B5EF4-FFF2-40B4-BE49-F238E27FC236}">
                  <a16:creationId xmlns:a16="http://schemas.microsoft.com/office/drawing/2014/main" id="{00000000-0008-0000-1300-000008000000}"/>
                </a:ext>
              </a:extLst>
            </xdr:cNvPr>
            <xdr:cNvSpPr txBox="1"/>
          </xdr:nvSpPr>
          <xdr:spPr>
            <a:xfrm>
              <a:off x="457200" y="5661660"/>
              <a:ext cx="3173561" cy="410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ysClr val="windowText" lastClr="000000"/>
                  </a:solidFill>
                  <a:latin typeface="Cambria Math" panose="02040503050406030204" pitchFamily="18" charset="0"/>
                </a:rPr>
                <a:t>∑</a:t>
              </a:r>
              <a:r>
                <a:rPr lang="en-US" sz="1100" b="0" i="0">
                  <a:solidFill>
                    <a:sysClr val="windowText" lastClr="000000"/>
                  </a:solidFill>
                  <a:latin typeface="Cambria Math" panose="02040503050406030204" pitchFamily="18" charset="0"/>
                </a:rPr>
                <a:t>_(𝑖+𝑘)▒〖(𝐴𝑉𝐸(〖𝑀𝑊〗_𝑖, 〖𝑀𝑊〗_(𝑖−1), 〖𝑀𝑊〗_(𝑖−2) )−𝐴𝑉𝐸(〖𝑀𝑊〗_𝑘 ))∗𝑇_𝑠 〗</a:t>
              </a:r>
              <a:endParaRPr lang="en-US" sz="1100">
                <a:solidFill>
                  <a:sysClr val="windowText" lastClr="000000"/>
                </a:solidFill>
              </a:endParaRPr>
            </a:p>
          </xdr:txBody>
        </xdr:sp>
      </mc:Fallback>
    </mc:AlternateContent>
    <xdr:clientData/>
  </xdr:oneCellAnchor>
  <xdr:oneCellAnchor>
    <xdr:from>
      <xdr:col>1</xdr:col>
      <xdr:colOff>22860</xdr:colOff>
      <xdr:row>11</xdr:row>
      <xdr:rowOff>624840</xdr:rowOff>
    </xdr:from>
    <xdr:ext cx="3071675" cy="434543"/>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1300-00000A000000}"/>
                </a:ext>
              </a:extLst>
            </xdr:cNvPr>
            <xdr:cNvSpPr txBox="1"/>
          </xdr:nvSpPr>
          <xdr:spPr>
            <a:xfrm>
              <a:off x="480060" y="6749415"/>
              <a:ext cx="3071675" cy="43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f>
                          <m:fPr>
                            <m:ctrlPr>
                              <a:rPr lang="en-US" sz="1100" i="1">
                                <a:solidFill>
                                  <a:sysClr val="windowText" lastClr="000000"/>
                                </a:solidFill>
                                <a:latin typeface="Cambria Math" panose="02040503050406030204" pitchFamily="18" charset="0"/>
                              </a:rPr>
                            </m:ctrlPr>
                          </m:fPr>
                          <m:num>
                            <m:d>
                              <m:dPr>
                                <m:ctrlPr>
                                  <a:rPr lang="en-US" sz="1100" b="0" i="1">
                                    <a:solidFill>
                                      <a:sysClr val="windowText" lastClr="000000"/>
                                    </a:solidFill>
                                    <a:effectLst/>
                                    <a:latin typeface="Cambria Math" panose="02040503050406030204" pitchFamily="18" charset="0"/>
                                    <a:ea typeface="+mn-ea"/>
                                    <a:cs typeface="+mn-cs"/>
                                  </a:rPr>
                                </m:ctrlPr>
                              </m:dPr>
                              <m:e>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−2</m:t>
                                        </m:r>
                                      </m:sub>
                                    </m:sSub>
                                  </m:e>
                                </m:d>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𝑘</m:t>
                                        </m:r>
                                      </m:sub>
                                    </m:sSub>
                                  </m:e>
                                </m:d>
                              </m:e>
                            </m:d>
                          </m:num>
                          <m:den>
                            <m:r>
                              <a:rPr lang="en-US" sz="1100" b="0" i="1">
                                <a:solidFill>
                                  <a:sysClr val="windowText" lastClr="000000"/>
                                </a:solidFill>
                                <a:latin typeface="Cambria Math" panose="02040503050406030204" pitchFamily="18" charset="0"/>
                              </a:rPr>
                              <m:t>𝑇𝑜𝑡𝑎𝑙</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𝐷𝑢𝑟𝑎𝑡𝑖𝑜𝑛</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𝑜𝑓</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𝑆h𝑜𝑟𝑡𝑎𝑔𝑒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𝐸𝑣𝑒𝑛𝑡𝑠</m:t>
                            </m:r>
                          </m:den>
                        </m:f>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a:solidFill>
                  <a:sysClr val="windowText" lastClr="000000"/>
                </a:solidFill>
              </a:endParaRPr>
            </a:p>
          </xdr:txBody>
        </xdr:sp>
      </mc:Choice>
      <mc:Fallback xmlns="">
        <xdr:sp macro="" textlink="">
          <xdr:nvSpPr>
            <xdr:cNvPr id="21" name="TextBox 20">
              <a:extLst>
                <a:ext uri="{FF2B5EF4-FFF2-40B4-BE49-F238E27FC236}">
                  <a16:creationId xmlns:a16="http://schemas.microsoft.com/office/drawing/2014/main" id="{00000000-0008-0000-1300-00000A000000}"/>
                </a:ext>
              </a:extLst>
            </xdr:cNvPr>
            <xdr:cNvSpPr txBox="1"/>
          </xdr:nvSpPr>
          <xdr:spPr>
            <a:xfrm>
              <a:off x="480060" y="6749415"/>
              <a:ext cx="3071675" cy="43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ysClr val="windowText" lastClr="000000"/>
                  </a:solidFill>
                  <a:latin typeface="Cambria Math" panose="02040503050406030204" pitchFamily="18" charset="0"/>
                </a:rPr>
                <a:t>∑</a:t>
              </a:r>
              <a:r>
                <a:rPr lang="en-US" sz="1100" b="0" i="0">
                  <a:solidFill>
                    <a:sysClr val="windowText" lastClr="000000"/>
                  </a:solidFill>
                  <a:latin typeface="Cambria Math" panose="02040503050406030204" pitchFamily="18" charset="0"/>
                </a:rPr>
                <a:t>_(𝑖+𝑘)▒〖(</a:t>
              </a:r>
              <a:r>
                <a:rPr lang="en-US" sz="1100" b="0" i="0">
                  <a:solidFill>
                    <a:sysClr val="windowText" lastClr="000000"/>
                  </a:solidFill>
                  <a:effectLst/>
                  <a:latin typeface="Cambria Math" panose="02040503050406030204" pitchFamily="18" charset="0"/>
                  <a:ea typeface="+mn-ea"/>
                  <a:cs typeface="+mn-cs"/>
                </a:rPr>
                <a:t>(𝐴𝑉𝐸(〖𝑀𝑊〗_𝑖, 〖𝑀𝑊〗_(𝑖−1), 〖𝑀𝑊〗_(𝑖−2) )−𝐴𝑉𝐸(〖𝑀𝑊〗_𝑘 )))/(</a:t>
              </a:r>
              <a:r>
                <a:rPr lang="en-US" sz="1100" b="0" i="0">
                  <a:solidFill>
                    <a:sysClr val="windowText" lastClr="000000"/>
                  </a:solidFill>
                  <a:latin typeface="Cambria Math" panose="02040503050406030204" pitchFamily="18" charset="0"/>
                </a:rPr>
                <a:t>𝑇𝑜𝑡𝑎𝑙 𝐷𝑢𝑟𝑎𝑡𝑖𝑜𝑛 𝑜𝑓 𝑆ℎ𝑜𝑟𝑡𝑎𝑔𝑒 𝐸𝑣𝑒𝑛𝑡𝑠)∗𝑇_𝑠 〗</a:t>
              </a:r>
              <a:endParaRPr lang="en-US" sz="1100">
                <a:solidFill>
                  <a:sysClr val="windowText" lastClr="000000"/>
                </a:solidFill>
              </a:endParaRPr>
            </a:p>
          </xdr:txBody>
        </xdr:sp>
      </mc:Fallback>
    </mc:AlternateContent>
    <xdr:clientData/>
  </xdr:oneCellAnchor>
  <xdr:oneCellAnchor>
    <xdr:from>
      <xdr:col>1</xdr:col>
      <xdr:colOff>22860</xdr:colOff>
      <xdr:row>12</xdr:row>
      <xdr:rowOff>1363980</xdr:rowOff>
    </xdr:from>
    <xdr:ext cx="3590598" cy="410818"/>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1300-00000C000000}"/>
                </a:ext>
              </a:extLst>
            </xdr:cNvPr>
            <xdr:cNvSpPr txBox="1"/>
          </xdr:nvSpPr>
          <xdr:spPr>
            <a:xfrm>
              <a:off x="480060" y="8679180"/>
              <a:ext cx="3590598" cy="410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d>
                          <m:dPr>
                            <m:ctrlPr>
                              <a:rPr lang="en-US" sz="1100" b="0" i="1">
                                <a:solidFill>
                                  <a:sysClr val="windowText" lastClr="000000"/>
                                </a:solidFill>
                                <a:latin typeface="Cambria Math" panose="02040503050406030204" pitchFamily="18" charset="0"/>
                              </a:rPr>
                            </m:ctrlPr>
                          </m:dPr>
                          <m:e>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𝑅𝑀𝐶𝑃</m:t>
                                    </m:r>
                                  </m:e>
                                  <m:sub>
                                    <m:r>
                                      <a:rPr lang="en-US" sz="1100" b="0" i="1">
                                        <a:solidFill>
                                          <a:sysClr val="windowText" lastClr="000000"/>
                                        </a:solidFill>
                                        <a:latin typeface="Cambria Math" panose="02040503050406030204" pitchFamily="18" charset="0"/>
                                      </a:rPr>
                                      <m:t>𝑖</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𝑅𝑀𝐶𝑃</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−1</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𝑅𝑀𝐶𝑃</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−2</m:t>
                                    </m:r>
                                  </m:sub>
                                </m:sSub>
                              </m:e>
                            </m:d>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𝑅𝑀𝐶𝑃</m:t>
                                    </m:r>
                                  </m:e>
                                  <m:sub>
                                    <m:r>
                                      <a:rPr lang="en-US" sz="1100" b="0" i="1">
                                        <a:solidFill>
                                          <a:sysClr val="windowText" lastClr="000000"/>
                                        </a:solidFill>
                                        <a:latin typeface="Cambria Math" panose="02040503050406030204" pitchFamily="18" charset="0"/>
                                      </a:rPr>
                                      <m:t>𝑘</m:t>
                                    </m:r>
                                  </m:sub>
                                </m:sSub>
                              </m:e>
                            </m:d>
                          </m:e>
                        </m:d>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a:solidFill>
                  <a:sysClr val="windowText" lastClr="000000"/>
                </a:solidFill>
              </a:endParaRPr>
            </a:p>
          </xdr:txBody>
        </xdr:sp>
      </mc:Choice>
      <mc:Fallback xmlns="">
        <xdr:sp macro="" textlink="">
          <xdr:nvSpPr>
            <xdr:cNvPr id="22" name="TextBox 21">
              <a:extLst>
                <a:ext uri="{FF2B5EF4-FFF2-40B4-BE49-F238E27FC236}">
                  <a16:creationId xmlns:a16="http://schemas.microsoft.com/office/drawing/2014/main" id="{00000000-0008-0000-1300-00000C000000}"/>
                </a:ext>
              </a:extLst>
            </xdr:cNvPr>
            <xdr:cNvSpPr txBox="1"/>
          </xdr:nvSpPr>
          <xdr:spPr>
            <a:xfrm>
              <a:off x="480060" y="8679180"/>
              <a:ext cx="3590598" cy="410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ysClr val="windowText" lastClr="000000"/>
                  </a:solidFill>
                  <a:latin typeface="Cambria Math" panose="02040503050406030204" pitchFamily="18" charset="0"/>
                </a:rPr>
                <a:t>∑</a:t>
              </a:r>
              <a:r>
                <a:rPr lang="en-US" sz="1100" b="0" i="0">
                  <a:solidFill>
                    <a:sysClr val="windowText" lastClr="000000"/>
                  </a:solidFill>
                  <a:latin typeface="Cambria Math" panose="02040503050406030204" pitchFamily="18" charset="0"/>
                </a:rPr>
                <a:t>_(𝑖+𝑘)▒〖(𝐴𝑉𝐸(〖𝑅𝑀𝐶𝑃〗_𝑖, 〖𝑅𝑀𝐶𝑃〗_(𝑖−1), 〖𝑅𝑀𝐶𝑃〗_(𝑖−2) )−𝐴𝑉𝐸(〖𝑅𝑀𝐶𝑃〗_𝑘 ))∗𝑇_𝑠 〗</a:t>
              </a:r>
              <a:endParaRPr lang="en-US" sz="1100">
                <a:solidFill>
                  <a:sysClr val="windowText" lastClr="000000"/>
                </a:solidFill>
              </a:endParaRPr>
            </a:p>
          </xdr:txBody>
        </xdr:sp>
      </mc:Fallback>
    </mc:AlternateContent>
    <xdr:clientData/>
  </xdr:oneCellAnchor>
  <xdr:oneCellAnchor>
    <xdr:from>
      <xdr:col>1</xdr:col>
      <xdr:colOff>38100</xdr:colOff>
      <xdr:row>13</xdr:row>
      <xdr:rowOff>845820</xdr:rowOff>
    </xdr:from>
    <xdr:ext cx="3596434" cy="434543"/>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1300-00000D000000}"/>
                </a:ext>
              </a:extLst>
            </xdr:cNvPr>
            <xdr:cNvSpPr txBox="1"/>
          </xdr:nvSpPr>
          <xdr:spPr>
            <a:xfrm>
              <a:off x="495300" y="10046970"/>
              <a:ext cx="3596434" cy="43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f>
                          <m:fPr>
                            <m:ctrlPr>
                              <a:rPr lang="en-US" sz="1100" i="1">
                                <a:solidFill>
                                  <a:sysClr val="windowText" lastClr="000000"/>
                                </a:solidFill>
                                <a:latin typeface="Cambria Math" panose="02040503050406030204" pitchFamily="18" charset="0"/>
                              </a:rPr>
                            </m:ctrlPr>
                          </m:fPr>
                          <m:num>
                            <m:d>
                              <m:dPr>
                                <m:ctrlPr>
                                  <a:rPr lang="en-US" sz="1100" b="0" i="1">
                                    <a:solidFill>
                                      <a:sysClr val="windowText" lastClr="000000"/>
                                    </a:solidFill>
                                    <a:effectLst/>
                                    <a:latin typeface="Cambria Math" panose="02040503050406030204" pitchFamily="18" charset="0"/>
                                    <a:ea typeface="+mn-ea"/>
                                    <a:cs typeface="+mn-cs"/>
                                  </a:rPr>
                                </m:ctrlPr>
                              </m:dPr>
                              <m:e>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−2</m:t>
                                        </m:r>
                                      </m:sub>
                                    </m:sSub>
                                  </m:e>
                                </m:d>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𝑘</m:t>
                                        </m:r>
                                      </m:sub>
                                    </m:sSub>
                                  </m:e>
                                </m:d>
                              </m:e>
                            </m:d>
                          </m:num>
                          <m:den>
                            <m:r>
                              <a:rPr lang="en-US" sz="1100" b="0" i="1">
                                <a:solidFill>
                                  <a:sysClr val="windowText" lastClr="000000"/>
                                </a:solidFill>
                                <a:latin typeface="Cambria Math" panose="02040503050406030204" pitchFamily="18" charset="0"/>
                              </a:rPr>
                              <m:t>𝑇𝑜𝑡𝑎𝑙</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𝐷𝑢𝑟𝑎𝑡𝑖𝑜𝑛</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𝑜𝑓</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𝑆h𝑜𝑟𝑡𝑎𝑔𝑒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𝐸𝑣𝑒𝑛𝑡𝑠</m:t>
                            </m:r>
                          </m:den>
                        </m:f>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a:solidFill>
                  <a:sysClr val="windowText" lastClr="000000"/>
                </a:solidFill>
              </a:endParaRPr>
            </a:p>
          </xdr:txBody>
        </xdr:sp>
      </mc:Choice>
      <mc:Fallback xmlns="">
        <xdr:sp macro="" textlink="">
          <xdr:nvSpPr>
            <xdr:cNvPr id="23" name="TextBox 22">
              <a:extLst>
                <a:ext uri="{FF2B5EF4-FFF2-40B4-BE49-F238E27FC236}">
                  <a16:creationId xmlns:a16="http://schemas.microsoft.com/office/drawing/2014/main" id="{00000000-0008-0000-1300-00000D000000}"/>
                </a:ext>
              </a:extLst>
            </xdr:cNvPr>
            <xdr:cNvSpPr txBox="1"/>
          </xdr:nvSpPr>
          <xdr:spPr>
            <a:xfrm>
              <a:off x="495300" y="10046970"/>
              <a:ext cx="3596434" cy="43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ysClr val="windowText" lastClr="000000"/>
                  </a:solidFill>
                  <a:latin typeface="Cambria Math" panose="02040503050406030204" pitchFamily="18" charset="0"/>
                </a:rPr>
                <a:t>∑</a:t>
              </a:r>
              <a:r>
                <a:rPr lang="en-US" sz="1100" b="0" i="0">
                  <a:solidFill>
                    <a:sysClr val="windowText" lastClr="000000"/>
                  </a:solidFill>
                  <a:latin typeface="Cambria Math" panose="02040503050406030204" pitchFamily="18" charset="0"/>
                </a:rPr>
                <a:t>_(𝑖+𝑘)▒〖(</a:t>
              </a:r>
              <a:r>
                <a:rPr lang="en-US" sz="1100" b="0" i="0">
                  <a:solidFill>
                    <a:sysClr val="windowText" lastClr="000000"/>
                  </a:solidFill>
                  <a:effectLst/>
                  <a:latin typeface="Cambria Math" panose="02040503050406030204" pitchFamily="18" charset="0"/>
                  <a:ea typeface="+mn-ea"/>
                  <a:cs typeface="+mn-cs"/>
                </a:rPr>
                <a:t>(𝐴𝑉𝐸(〖𝑅𝑀𝐶𝑃〗_𝑖, 〖𝑅𝑀𝐶𝑃〗_(𝑖−1), 〖𝑅𝑀𝐶𝑃〗_(𝑖−2) )−𝐴𝑉𝐸(〖𝑅𝑀𝐶𝑃〗_𝑘 )))/(</a:t>
              </a:r>
              <a:r>
                <a:rPr lang="en-US" sz="1100" b="0" i="0">
                  <a:solidFill>
                    <a:sysClr val="windowText" lastClr="000000"/>
                  </a:solidFill>
                  <a:latin typeface="Cambria Math" panose="02040503050406030204" pitchFamily="18" charset="0"/>
                </a:rPr>
                <a:t>𝑇𝑜𝑡𝑎𝑙 𝐷𝑢𝑟𝑎𝑡𝑖𝑜𝑛 𝑜𝑓 𝑆ℎ𝑜𝑟𝑡𝑎𝑔𝑒 𝐸𝑣𝑒𝑛𝑡𝑠)∗𝑇_𝑠 〗</a:t>
              </a:r>
              <a:endParaRPr lang="en-US" sz="1100">
                <a:solidFill>
                  <a:sysClr val="windowText" lastClr="000000"/>
                </a:solidFill>
              </a:endParaRPr>
            </a:p>
          </xdr:txBody>
        </xdr:sp>
      </mc:Fallback>
    </mc:AlternateContent>
    <xdr:clientData/>
  </xdr:oneCellAnchor>
  <xdr:oneCellAnchor>
    <xdr:from>
      <xdr:col>0</xdr:col>
      <xdr:colOff>320040</xdr:colOff>
      <xdr:row>14</xdr:row>
      <xdr:rowOff>822960</xdr:rowOff>
    </xdr:from>
    <xdr:ext cx="4061460" cy="583045"/>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00000000-0008-0000-1300-00000F000000}"/>
                </a:ext>
              </a:extLst>
            </xdr:cNvPr>
            <xdr:cNvSpPr txBox="1"/>
          </xdr:nvSpPr>
          <xdr:spPr>
            <a:xfrm>
              <a:off x="320040" y="11510010"/>
              <a:ext cx="4061460" cy="583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d>
                          <m:dPr>
                            <m:ctrlPr>
                              <a:rPr lang="en-US" sz="1100" b="0" i="1">
                                <a:solidFill>
                                  <a:sysClr val="windowText" lastClr="000000"/>
                                </a:solidFill>
                                <a:latin typeface="Cambria Math" panose="02040503050406030204" pitchFamily="18" charset="0"/>
                              </a:rPr>
                            </m:ctrlPr>
                          </m:dPr>
                          <m:e>
                            <m:d>
                              <m:dPr>
                                <m:begChr m:val="["/>
                                <m:endChr m:val="]"/>
                                <m:ctrlPr>
                                  <a:rPr lang="en-US" sz="1100" b="0" i="1">
                                    <a:solidFill>
                                      <a:sysClr val="windowText" lastClr="000000"/>
                                    </a:solidFill>
                                    <a:latin typeface="Cambria Math" panose="02040503050406030204" pitchFamily="18" charset="0"/>
                                  </a:rPr>
                                </m:ctrlPr>
                              </m:dPr>
                              <m:e>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−1</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−2</m:t>
                                        </m:r>
                                      </m:sub>
                                    </m:sSub>
                                  </m:e>
                                </m:d>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𝑘</m:t>
                                        </m:r>
                                      </m:sub>
                                    </m:sSub>
                                  </m:e>
                                </m:d>
                              </m:e>
                            </m:d>
                            <m:r>
                              <a:rPr lang="en-US" sz="1100" b="0" i="1">
                                <a:solidFill>
                                  <a:sysClr val="windowText" lastClr="000000"/>
                                </a:solidFill>
                                <a:latin typeface="Cambria Math" panose="02040503050406030204" pitchFamily="18" charset="0"/>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−2</m:t>
                                    </m:r>
                                  </m:sub>
                                </m:sSub>
                              </m:e>
                            </m:d>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𝑘</m:t>
                                    </m:r>
                                  </m:sub>
                                </m:sSub>
                              </m:e>
                            </m:d>
                            <m:r>
                              <a:rPr lang="en-US" sz="1100" b="0" i="1">
                                <a:solidFill>
                                  <a:sysClr val="windowText" lastClr="000000"/>
                                </a:solidFill>
                                <a:effectLst/>
                                <a:latin typeface="Cambria Math" panose="02040503050406030204" pitchFamily="18" charset="0"/>
                                <a:ea typeface="+mn-ea"/>
                                <a:cs typeface="+mn-cs"/>
                              </a:rPr>
                              <m:t>]</m:t>
                            </m:r>
                          </m:e>
                        </m:d>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a:solidFill>
                  <a:sysClr val="windowText" lastClr="000000"/>
                </a:solidFill>
              </a:endParaRPr>
            </a:p>
          </xdr:txBody>
        </xdr:sp>
      </mc:Choice>
      <mc:Fallback xmlns="">
        <xdr:sp macro="" textlink="">
          <xdr:nvSpPr>
            <xdr:cNvPr id="24" name="TextBox 23">
              <a:extLst>
                <a:ext uri="{FF2B5EF4-FFF2-40B4-BE49-F238E27FC236}">
                  <a16:creationId xmlns:a16="http://schemas.microsoft.com/office/drawing/2014/main" id="{00000000-0008-0000-1300-00000F000000}"/>
                </a:ext>
              </a:extLst>
            </xdr:cNvPr>
            <xdr:cNvSpPr txBox="1"/>
          </xdr:nvSpPr>
          <xdr:spPr>
            <a:xfrm>
              <a:off x="320040" y="11510010"/>
              <a:ext cx="4061460" cy="583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solidFill>
                    <a:sysClr val="windowText" lastClr="000000"/>
                  </a:solidFill>
                  <a:latin typeface="Cambria Math" panose="02040503050406030204" pitchFamily="18" charset="0"/>
                </a:rPr>
                <a:t>∑</a:t>
              </a:r>
              <a:r>
                <a:rPr lang="en-US" sz="1100" b="0" i="0">
                  <a:solidFill>
                    <a:sysClr val="windowText" lastClr="000000"/>
                  </a:solidFill>
                  <a:latin typeface="Cambria Math" panose="02040503050406030204" pitchFamily="18" charset="0"/>
                </a:rPr>
                <a:t>_(𝑖+𝑘)▒〖([𝐴𝑉𝐸(〖𝑀𝑊〗_𝑖, 〖𝑀𝑊〗_(𝑖−1), 〖𝑀𝑊〗_(𝑖−2) )−𝐴𝑉𝐸(〖𝑀𝑊〗_𝑘 )]∗[</a:t>
              </a:r>
              <a:r>
                <a:rPr lang="en-US" sz="1100" b="0" i="0">
                  <a:solidFill>
                    <a:sysClr val="windowText" lastClr="000000"/>
                  </a:solidFill>
                  <a:effectLst/>
                  <a:latin typeface="Cambria Math" panose="02040503050406030204" pitchFamily="18" charset="0"/>
                  <a:ea typeface="+mn-ea"/>
                  <a:cs typeface="+mn-cs"/>
                </a:rPr>
                <a:t>𝐴𝑉𝐸(〖𝑅𝑀𝐶𝑃〗_𝑖, 〖𝑅𝑀𝐶𝑃〗_(𝑖−1), 〖𝑅𝑀𝐶𝑃〗_(𝑖−2) )−𝐴𝑉𝐸(〖𝑅𝑀𝐶𝑃〗_𝑘 )])</a:t>
              </a:r>
              <a:r>
                <a:rPr lang="en-US" sz="1100" b="0" i="0">
                  <a:solidFill>
                    <a:sysClr val="windowText" lastClr="000000"/>
                  </a:solidFill>
                  <a:latin typeface="Cambria Math" panose="02040503050406030204" pitchFamily="18" charset="0"/>
                </a:rPr>
                <a:t>∗𝑇_𝑠 〗</a:t>
              </a:r>
              <a:endParaRPr lang="en-US" sz="1100">
                <a:solidFill>
                  <a:sysClr val="windowText" lastClr="000000"/>
                </a:solidFill>
              </a:endParaRPr>
            </a:p>
          </xdr:txBody>
        </xdr:sp>
      </mc:Fallback>
    </mc:AlternateContent>
    <xdr:clientData/>
  </xdr:oneCellAnchor>
  <xdr:oneCellAnchor>
    <xdr:from>
      <xdr:col>0</xdr:col>
      <xdr:colOff>190500</xdr:colOff>
      <xdr:row>15</xdr:row>
      <xdr:rowOff>723900</xdr:rowOff>
    </xdr:from>
    <xdr:ext cx="4312919" cy="623825"/>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00000000-0008-0000-1300-000011000000}"/>
                </a:ext>
              </a:extLst>
            </xdr:cNvPr>
            <xdr:cNvSpPr txBox="1"/>
          </xdr:nvSpPr>
          <xdr:spPr>
            <a:xfrm>
              <a:off x="190500" y="12963525"/>
              <a:ext cx="4312919" cy="6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b="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f>
                          <m:fPr>
                            <m:ctrlPr>
                              <a:rPr lang="en-US" sz="1100" b="0" i="1">
                                <a:solidFill>
                                  <a:sysClr val="windowText" lastClr="000000"/>
                                </a:solidFill>
                                <a:latin typeface="Cambria Math" panose="02040503050406030204" pitchFamily="18" charset="0"/>
                              </a:rPr>
                            </m:ctrlPr>
                          </m:fPr>
                          <m:num>
                            <m:d>
                              <m:dPr>
                                <m:ctrlPr>
                                  <a:rPr lang="en-US" sz="1100" b="0" i="1">
                                    <a:solidFill>
                                      <a:sysClr val="windowText" lastClr="000000"/>
                                    </a:solidFill>
                                    <a:effectLst/>
                                    <a:latin typeface="Cambria Math" panose="02040503050406030204" pitchFamily="18" charset="0"/>
                                    <a:ea typeface="+mn-ea"/>
                                    <a:cs typeface="+mn-cs"/>
                                  </a:rPr>
                                </m:ctrlPr>
                              </m:dPr>
                              <m:e>
                                <m:eqArr>
                                  <m:eqArrPr>
                                    <m:ctrlPr>
                                      <a:rPr lang="en-US" sz="1100" b="0" i="1">
                                        <a:solidFill>
                                          <a:sysClr val="windowText" lastClr="000000"/>
                                        </a:solidFill>
                                        <a:effectLst/>
                                        <a:latin typeface="Cambria Math" panose="02040503050406030204" pitchFamily="18" charset="0"/>
                                        <a:ea typeface="+mn-ea"/>
                                        <a:cs typeface="+mn-cs"/>
                                      </a:rPr>
                                    </m:ctrlPr>
                                  </m:eqArrPr>
                                  <m:e>
                                    <m:d>
                                      <m:dPr>
                                        <m:begChr m:val="["/>
                                        <m:endChr m:val="]"/>
                                        <m:ctrlPr>
                                          <a:rPr lang="en-US" sz="1100" b="0" i="1">
                                            <a:solidFill>
                                              <a:sysClr val="windowText" lastClr="000000"/>
                                            </a:solidFill>
                                            <a:effectLst/>
                                            <a:latin typeface="Cambria Math" panose="02040503050406030204" pitchFamily="18" charset="0"/>
                                            <a:ea typeface="+mn-ea"/>
                                            <a:cs typeface="+mn-cs"/>
                                          </a:rPr>
                                        </m:ctrlPr>
                                      </m:dPr>
                                      <m:e>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−2</m:t>
                                                </m:r>
                                              </m:sub>
                                            </m:sSub>
                                          </m:e>
                                        </m:d>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𝑘</m:t>
                                                </m:r>
                                              </m:sub>
                                            </m:sSub>
                                          </m:e>
                                        </m:d>
                                      </m:e>
                                    </m:d>
                                    <m:r>
                                      <a:rPr lang="en-US" sz="1100" b="0" i="1">
                                        <a:solidFill>
                                          <a:sysClr val="windowText" lastClr="000000"/>
                                        </a:solidFill>
                                        <a:effectLst/>
                                        <a:latin typeface="Cambria Math" panose="02040503050406030204" pitchFamily="18" charset="0"/>
                                        <a:ea typeface="+mn-ea"/>
                                        <a:cs typeface="+mn-cs"/>
                                      </a:rPr>
                                      <m:t>∗</m:t>
                                    </m:r>
                                  </m:e>
                                  <m:e>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−2</m:t>
                                            </m:r>
                                          </m:sub>
                                        </m:sSub>
                                      </m:e>
                                    </m:d>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𝑘</m:t>
                                            </m:r>
                                          </m:sub>
                                        </m:sSub>
                                      </m:e>
                                    </m:d>
                                    <m:r>
                                      <a:rPr lang="en-US" sz="1100" b="0" i="1">
                                        <a:solidFill>
                                          <a:sysClr val="windowText" lastClr="000000"/>
                                        </a:solidFill>
                                        <a:effectLst/>
                                        <a:latin typeface="Cambria Math" panose="02040503050406030204" pitchFamily="18" charset="0"/>
                                        <a:ea typeface="+mn-ea"/>
                                        <a:cs typeface="+mn-cs"/>
                                      </a:rPr>
                                      <m:t>]</m:t>
                                    </m:r>
                                  </m:e>
                                </m:eqArr>
                              </m:e>
                            </m:d>
                          </m:num>
                          <m:den>
                            <m:r>
                              <a:rPr lang="en-US" sz="1100" b="0" i="1">
                                <a:solidFill>
                                  <a:sysClr val="windowText" lastClr="000000"/>
                                </a:solidFill>
                                <a:latin typeface="Cambria Math" panose="02040503050406030204" pitchFamily="18" charset="0"/>
                              </a:rPr>
                              <m:t>𝑇𝑜𝑡𝑎𝑙</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𝐷𝑢𝑟𝑎𝑡𝑖𝑜𝑛</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𝑜𝑓</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𝑆h𝑜𝑟𝑡𝑎𝑔𝑒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𝐸𝑣𝑒𝑛𝑡𝑠</m:t>
                            </m:r>
                          </m:den>
                        </m:f>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b="0">
                <a:solidFill>
                  <a:sysClr val="windowText" lastClr="000000"/>
                </a:solidFill>
              </a:endParaRPr>
            </a:p>
          </xdr:txBody>
        </xdr:sp>
      </mc:Choice>
      <mc:Fallback xmlns="">
        <xdr:sp macro="" textlink="">
          <xdr:nvSpPr>
            <xdr:cNvPr id="25" name="TextBox 24">
              <a:extLst>
                <a:ext uri="{FF2B5EF4-FFF2-40B4-BE49-F238E27FC236}">
                  <a16:creationId xmlns:a16="http://schemas.microsoft.com/office/drawing/2014/main" id="{00000000-0008-0000-1300-000011000000}"/>
                </a:ext>
              </a:extLst>
            </xdr:cNvPr>
            <xdr:cNvSpPr txBox="1"/>
          </xdr:nvSpPr>
          <xdr:spPr>
            <a:xfrm>
              <a:off x="190500" y="12963525"/>
              <a:ext cx="4312919" cy="6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ysClr val="windowText" lastClr="000000"/>
                  </a:solidFill>
                  <a:latin typeface="Cambria Math" panose="02040503050406030204" pitchFamily="18" charset="0"/>
                </a:rPr>
                <a:t>∑_(𝑖+𝑘)▒〖(</a:t>
              </a:r>
              <a:r>
                <a:rPr lang="en-US" sz="1100" b="0" i="0">
                  <a:solidFill>
                    <a:sysClr val="windowText" lastClr="000000"/>
                  </a:solidFill>
                  <a:effectLst/>
                  <a:latin typeface="Cambria Math" panose="02040503050406030204" pitchFamily="18" charset="0"/>
                  <a:ea typeface="+mn-ea"/>
                  <a:cs typeface="+mn-cs"/>
                </a:rPr>
                <a:t>(█([𝐴𝑉𝐸(〖𝑀𝑊〗_𝑖, 〖𝑀𝑊〗_(𝑖−1), 〖𝑀𝑊〗_(𝑖−2) )−𝐴𝑉𝐸(〖𝑀𝑊〗_𝑘 )]∗@[𝐴𝑉𝐸(〖𝑅𝑀𝐶𝑃〗_𝑖, 〖𝑅𝑀𝐶𝑃〗_(𝑖−1), 〖𝑅𝑀𝐶𝑃〗_(𝑖−2) )−𝐴𝑉𝐸(〖𝑅𝑀𝐶𝑃〗_𝑘 )])))/(</a:t>
              </a:r>
              <a:r>
                <a:rPr lang="en-US" sz="1100" b="0" i="0">
                  <a:solidFill>
                    <a:sysClr val="windowText" lastClr="000000"/>
                  </a:solidFill>
                  <a:latin typeface="Cambria Math" panose="02040503050406030204" pitchFamily="18" charset="0"/>
                </a:rPr>
                <a:t>𝑇𝑜𝑡𝑎𝑙 𝐷𝑢𝑟𝑎𝑡𝑖𝑜𝑛 𝑜𝑓 𝑆ℎ𝑜𝑟𝑡𝑎𝑔𝑒 𝐸𝑣𝑒𝑛𝑡𝑠)∗𝑇_𝑠 〗</a:t>
              </a:r>
              <a:endParaRPr lang="en-US" sz="1100" b="0">
                <a:solidFill>
                  <a:sysClr val="windowText" lastClr="000000"/>
                </a:solidFill>
              </a:endParaRPr>
            </a:p>
          </xdr:txBody>
        </xdr:sp>
      </mc:Fallback>
    </mc:AlternateContent>
    <xdr:clientData/>
  </xdr:one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4</xdr:row>
          <xdr:rowOff>28575</xdr:rowOff>
        </xdr:from>
        <xdr:to>
          <xdr:col>1</xdr:col>
          <xdr:colOff>1152525</xdr:colOff>
          <xdr:row>6</xdr:row>
          <xdr:rowOff>38100</xdr:rowOff>
        </xdr:to>
        <xdr:sp macro="" textlink="">
          <xdr:nvSpPr>
            <xdr:cNvPr id="111618" name="Button 2" hidden="1">
              <a:extLst>
                <a:ext uri="{63B3BB69-23CF-44E3-9099-C40C66FF867C}">
                  <a14:compatExt spid="_x0000_s111618"/>
                </a:ext>
                <a:ext uri="{FF2B5EF4-FFF2-40B4-BE49-F238E27FC236}">
                  <a16:creationId xmlns:a16="http://schemas.microsoft.com/office/drawing/2014/main" id="{C9B03323-5A95-491C-B71B-AFD64B5B48ED}"/>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4</xdr:row>
          <xdr:rowOff>19050</xdr:rowOff>
        </xdr:from>
        <xdr:to>
          <xdr:col>1</xdr:col>
          <xdr:colOff>533400</xdr:colOff>
          <xdr:row>5</xdr:row>
          <xdr:rowOff>190500</xdr:rowOff>
        </xdr:to>
        <xdr:sp macro="" textlink="">
          <xdr:nvSpPr>
            <xdr:cNvPr id="112641" name="Button 1" descr="Add Zone" hidden="1">
              <a:extLst>
                <a:ext uri="{63B3BB69-23CF-44E3-9099-C40C66FF867C}">
                  <a14:compatExt spid="_x0000_s112641"/>
                </a:ext>
                <a:ext uri="{FF2B5EF4-FFF2-40B4-BE49-F238E27FC236}">
                  <a16:creationId xmlns:a16="http://schemas.microsoft.com/office/drawing/2014/main" id="{90035A17-3B50-4A3B-B7F8-6AC269F2E9C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762%20-%20Market%20Analysis%20Mgr\Misc%20Data%20Request\FERC%20Data\FERC_19_22\20230118-3055_Copy%20of%20CMR-input-spreadsheet%202023_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eserve Margins"/>
      <sheetName val="Instructions "/>
      <sheetName val="#2 Heat Rates"/>
      <sheetName val="#3 Fuel Diversity "/>
      <sheetName val="#4 Capacity Factor"/>
      <sheetName val="#5 EEA Hours"/>
      <sheetName val="#6 Performance During EEA"/>
      <sheetName val="#7 Resource Availability"/>
      <sheetName val="#8 RMR Capacity "/>
      <sheetName val="#9 RMR Contract"/>
      <sheetName val="#10 Demand Response"/>
      <sheetName val="#11 UnitHours Mtgted"/>
      <sheetName val="#12 Wholesale Power"/>
      <sheetName val="#13 Price Cost Markup"/>
      <sheetName val="#14 Fuel Adj Price"/>
      <sheetName val="#15 Price Convergence"/>
      <sheetName val="#16 Congestion Management"/>
      <sheetName val="#17 Admin Cost"/>
      <sheetName val="#18 Net Revenues"/>
      <sheetName val="#19 Avail 825 Shortage"/>
      <sheetName val="#20 Net CONE Comparison"/>
      <sheetName val="#21 Resource Deliverability"/>
      <sheetName val="#22 New Capacity (Entry)"/>
      <sheetName val="#23 Capacity Retire (Exit) "/>
      <sheetName val="#24 Forecasted Demand"/>
      <sheetName val="#25 Capacity Procure"/>
      <sheetName val="#26 Capacity Obligation"/>
      <sheetName val="#27 Over Perform"/>
      <sheetName val="#28 Under Perform"/>
      <sheetName val="#29 Total Bonus"/>
    </sheetNames>
    <sheetDataSet>
      <sheetData sheetId="0">
        <row r="4">
          <cell r="B4" t="str">
            <v>Reporting Period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ulmer@caiso.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trlProp" Target="../ctrlProps/ctrlProp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21.bin"/><Relationship Id="rId4" Type="http://schemas.openxmlformats.org/officeDocument/2006/relationships/ctrlProp" Target="../ctrlProps/ctrlProp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22.bin"/><Relationship Id="rId4" Type="http://schemas.openxmlformats.org/officeDocument/2006/relationships/ctrlProp" Target="../ctrlProps/ctrlProp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23.bin"/><Relationship Id="rId4" Type="http://schemas.openxmlformats.org/officeDocument/2006/relationships/ctrlProp" Target="../ctrlProps/ctrlProp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24.bin"/><Relationship Id="rId4" Type="http://schemas.openxmlformats.org/officeDocument/2006/relationships/ctrlProp" Target="../ctrlProps/ctrlProp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25.bin"/><Relationship Id="rId4" Type="http://schemas.openxmlformats.org/officeDocument/2006/relationships/ctrlProp" Target="../ctrlProps/ctrlProp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26.bin"/><Relationship Id="rId4" Type="http://schemas.openxmlformats.org/officeDocument/2006/relationships/ctrlProp" Target="../ctrlProps/ctrlProp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7.bin"/><Relationship Id="rId4" Type="http://schemas.openxmlformats.org/officeDocument/2006/relationships/ctrlProp" Target="../ctrlProps/ctrlProp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28.bin"/><Relationship Id="rId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29.bin"/><Relationship Id="rId4" Type="http://schemas.openxmlformats.org/officeDocument/2006/relationships/ctrlProp" Target="../ctrlProps/ctrlProp10.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7.xml"/><Relationship Id="rId1" Type="http://schemas.openxmlformats.org/officeDocument/2006/relationships/printerSettings" Target="../printerSettings/printerSettings30.bin"/><Relationship Id="rId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A1:J47"/>
  <sheetViews>
    <sheetView tabSelected="1" topLeftCell="A18" zoomScaleNormal="100" workbookViewId="0">
      <selection activeCell="D33" sqref="D33"/>
    </sheetView>
  </sheetViews>
  <sheetFormatPr defaultRowHeight="15" x14ac:dyDescent="0.25"/>
  <cols>
    <col min="1" max="2" width="3.7109375" customWidth="1"/>
    <col min="3" max="3" width="48.7109375" customWidth="1"/>
    <col min="4" max="4" width="31.140625" customWidth="1"/>
    <col min="5" max="5" width="13.42578125" customWidth="1"/>
    <col min="6" max="6" width="15.7109375" customWidth="1"/>
    <col min="7" max="7" width="43.42578125" customWidth="1"/>
    <col min="8" max="8" width="4.7109375" customWidth="1"/>
    <col min="9" max="9" width="9.28515625" customWidth="1"/>
    <col min="10" max="10" width="14.5703125" customWidth="1"/>
  </cols>
  <sheetData>
    <row r="1" spans="1:6" ht="16.5" x14ac:dyDescent="0.25">
      <c r="A1" s="30"/>
      <c r="B1" s="27"/>
      <c r="C1" s="377" t="s">
        <v>276</v>
      </c>
    </row>
    <row r="2" spans="1:6" x14ac:dyDescent="0.25">
      <c r="A2" s="2"/>
      <c r="B2" s="105"/>
      <c r="C2" s="2" t="s">
        <v>61</v>
      </c>
      <c r="D2" s="88"/>
      <c r="E2" s="88"/>
    </row>
    <row r="3" spans="1:6" x14ac:dyDescent="0.25">
      <c r="A3" s="88"/>
      <c r="B3" s="88"/>
      <c r="C3" s="2"/>
      <c r="D3" s="88"/>
      <c r="E3" s="88"/>
    </row>
    <row r="4" spans="1:6" x14ac:dyDescent="0.25">
      <c r="A4" s="88"/>
      <c r="B4" s="88"/>
      <c r="C4" s="2"/>
      <c r="D4" s="88"/>
      <c r="E4" s="88"/>
    </row>
    <row r="5" spans="1:6" x14ac:dyDescent="0.25">
      <c r="A5" s="88" t="s">
        <v>19</v>
      </c>
      <c r="B5" s="88"/>
      <c r="C5" s="88"/>
      <c r="D5" s="88"/>
      <c r="E5" s="88"/>
    </row>
    <row r="6" spans="1:6" x14ac:dyDescent="0.25">
      <c r="A6" s="88" t="s">
        <v>62</v>
      </c>
      <c r="B6" s="88"/>
      <c r="C6" s="88"/>
      <c r="D6" s="88"/>
      <c r="E6" s="88"/>
    </row>
    <row r="7" spans="1:6" x14ac:dyDescent="0.25">
      <c r="A7" s="88"/>
      <c r="B7" s="88"/>
      <c r="C7" s="88"/>
      <c r="D7" s="88"/>
      <c r="E7" s="88"/>
    </row>
    <row r="8" spans="1:6" x14ac:dyDescent="0.25">
      <c r="A8" s="110" t="s">
        <v>16</v>
      </c>
      <c r="B8" s="110"/>
      <c r="C8" s="110"/>
      <c r="D8" s="110"/>
      <c r="E8" s="88"/>
    </row>
    <row r="9" spans="1:6" x14ac:dyDescent="0.25">
      <c r="A9" s="88" t="s">
        <v>20</v>
      </c>
      <c r="B9" s="88"/>
      <c r="C9" s="88"/>
      <c r="D9" s="88"/>
      <c r="E9" s="88"/>
    </row>
    <row r="10" spans="1:6" x14ac:dyDescent="0.25">
      <c r="A10" s="88" t="s">
        <v>150</v>
      </c>
      <c r="B10" s="88"/>
      <c r="C10" s="88"/>
      <c r="D10" s="88"/>
      <c r="E10" s="88"/>
    </row>
    <row r="11" spans="1:6" x14ac:dyDescent="0.25">
      <c r="A11" s="90" t="s">
        <v>17</v>
      </c>
      <c r="B11" s="90"/>
      <c r="C11" s="90"/>
      <c r="D11" s="90"/>
      <c r="E11" s="88"/>
      <c r="F11" s="31"/>
    </row>
    <row r="12" spans="1:6" x14ac:dyDescent="0.25">
      <c r="A12" s="88" t="s">
        <v>21</v>
      </c>
      <c r="B12" s="88"/>
      <c r="C12" s="88"/>
      <c r="D12" s="88"/>
      <c r="E12" s="88"/>
    </row>
    <row r="13" spans="1:6" x14ac:dyDescent="0.25">
      <c r="A13" s="88" t="s">
        <v>151</v>
      </c>
      <c r="B13" s="88"/>
      <c r="C13" s="88"/>
      <c r="D13" s="88"/>
      <c r="E13" s="88"/>
    </row>
    <row r="14" spans="1:6" x14ac:dyDescent="0.25">
      <c r="A14" s="111" t="s">
        <v>18</v>
      </c>
      <c r="B14" s="111"/>
      <c r="C14" s="111"/>
      <c r="D14" s="111"/>
      <c r="E14" s="88"/>
    </row>
    <row r="15" spans="1:6" x14ac:dyDescent="0.25">
      <c r="A15" s="88" t="s">
        <v>22</v>
      </c>
      <c r="B15" s="88"/>
      <c r="C15" s="88"/>
      <c r="D15" s="88"/>
      <c r="E15" s="88"/>
    </row>
    <row r="16" spans="1:6" x14ac:dyDescent="0.25">
      <c r="A16" s="88" t="s">
        <v>152</v>
      </c>
      <c r="B16" s="88"/>
      <c r="C16" s="88"/>
      <c r="D16" s="88"/>
      <c r="E16" s="88"/>
    </row>
    <row r="17" spans="1:5" x14ac:dyDescent="0.25">
      <c r="A17" s="88"/>
      <c r="B17" s="88"/>
      <c r="C17" s="88"/>
      <c r="D17" s="88"/>
      <c r="E17" s="88"/>
    </row>
    <row r="18" spans="1:5" x14ac:dyDescent="0.25">
      <c r="A18" s="88"/>
      <c r="B18" s="88"/>
      <c r="C18" s="88"/>
      <c r="D18" s="88"/>
      <c r="E18" s="88"/>
    </row>
    <row r="19" spans="1:5" x14ac:dyDescent="0.25">
      <c r="A19" s="88"/>
      <c r="B19" s="88"/>
      <c r="C19" s="112" t="s">
        <v>39</v>
      </c>
      <c r="D19" s="88"/>
      <c r="E19" s="88"/>
    </row>
    <row r="20" spans="1:5" x14ac:dyDescent="0.25">
      <c r="A20" s="88" t="s">
        <v>38</v>
      </c>
      <c r="B20" s="88"/>
      <c r="C20" s="88"/>
      <c r="D20" s="88"/>
      <c r="E20" s="88"/>
    </row>
    <row r="21" spans="1:5" x14ac:dyDescent="0.25">
      <c r="A21" s="88" t="s">
        <v>23</v>
      </c>
      <c r="B21" s="88"/>
      <c r="C21" s="88"/>
      <c r="D21" s="321" t="s">
        <v>290</v>
      </c>
      <c r="E21" s="88"/>
    </row>
    <row r="22" spans="1:5" x14ac:dyDescent="0.25">
      <c r="A22" s="88" t="s">
        <v>40</v>
      </c>
      <c r="B22" s="88"/>
      <c r="C22" s="88"/>
      <c r="D22" s="322" t="s">
        <v>343</v>
      </c>
      <c r="E22" s="88"/>
    </row>
    <row r="23" spans="1:5" x14ac:dyDescent="0.25">
      <c r="A23" s="88" t="s">
        <v>41</v>
      </c>
      <c r="B23" s="88"/>
      <c r="C23" s="88"/>
      <c r="D23" s="322" t="s">
        <v>344</v>
      </c>
      <c r="E23" s="88"/>
    </row>
    <row r="24" spans="1:5" x14ac:dyDescent="0.25">
      <c r="A24" s="88" t="s">
        <v>42</v>
      </c>
      <c r="B24" s="88"/>
      <c r="C24" s="88"/>
      <c r="D24" s="481" t="s">
        <v>345</v>
      </c>
      <c r="E24" s="88"/>
    </row>
    <row r="25" spans="1:5" x14ac:dyDescent="0.25">
      <c r="A25" s="88"/>
      <c r="B25" s="88"/>
      <c r="C25" s="88"/>
      <c r="D25" s="96"/>
      <c r="E25" s="88"/>
    </row>
    <row r="26" spans="1:5" x14ac:dyDescent="0.25">
      <c r="A26" s="88"/>
      <c r="B26" s="88"/>
      <c r="C26" s="88"/>
      <c r="D26" s="96"/>
      <c r="E26" s="88"/>
    </row>
    <row r="27" spans="1:5" x14ac:dyDescent="0.25">
      <c r="A27" s="88"/>
      <c r="B27" s="88"/>
      <c r="C27" s="112" t="s">
        <v>117</v>
      </c>
      <c r="D27" s="96"/>
      <c r="E27" s="88"/>
    </row>
    <row r="28" spans="1:5" x14ac:dyDescent="0.25">
      <c r="A28" t="s">
        <v>277</v>
      </c>
      <c r="B28" s="88"/>
      <c r="D28" s="96"/>
      <c r="E28" s="88"/>
    </row>
    <row r="29" spans="1:5" x14ac:dyDescent="0.25">
      <c r="A29" t="s">
        <v>278</v>
      </c>
      <c r="B29" s="88"/>
      <c r="C29" s="3"/>
      <c r="D29" s="96"/>
      <c r="E29" s="88"/>
    </row>
    <row r="30" spans="1:5" x14ac:dyDescent="0.25">
      <c r="A30" t="s">
        <v>279</v>
      </c>
      <c r="B30" s="88"/>
      <c r="D30" s="96"/>
      <c r="E30" s="88"/>
    </row>
    <row r="31" spans="1:5" x14ac:dyDescent="0.25">
      <c r="B31" s="88"/>
      <c r="C31" s="88"/>
      <c r="D31" s="113"/>
      <c r="E31" s="88"/>
    </row>
    <row r="32" spans="1:5" x14ac:dyDescent="0.25">
      <c r="B32" s="88"/>
      <c r="C32" s="88"/>
      <c r="D32" s="341" t="s">
        <v>145</v>
      </c>
      <c r="E32" s="88"/>
    </row>
    <row r="33" spans="1:10" x14ac:dyDescent="0.25">
      <c r="A33" t="s">
        <v>116</v>
      </c>
      <c r="B33" s="88"/>
      <c r="C33" s="88"/>
      <c r="D33" s="88">
        <v>2019</v>
      </c>
      <c r="E33" s="88"/>
    </row>
    <row r="34" spans="1:10" x14ac:dyDescent="0.25">
      <c r="D34" s="3"/>
      <c r="I34" s="2"/>
      <c r="J34" s="2"/>
    </row>
    <row r="35" spans="1:10" ht="15.75" x14ac:dyDescent="0.25">
      <c r="D35" s="6"/>
    </row>
    <row r="36" spans="1:10" x14ac:dyDescent="0.25">
      <c r="C36" s="376" t="s">
        <v>267</v>
      </c>
    </row>
    <row r="37" spans="1:10" x14ac:dyDescent="0.25">
      <c r="A37" s="373"/>
      <c r="C37" s="381">
        <v>45046</v>
      </c>
    </row>
    <row r="39" spans="1:10" x14ac:dyDescent="0.25">
      <c r="C39" s="376" t="s">
        <v>266</v>
      </c>
    </row>
    <row r="40" spans="1:10" x14ac:dyDescent="0.25">
      <c r="A40" s="374" t="s">
        <v>259</v>
      </c>
    </row>
    <row r="41" spans="1:10" x14ac:dyDescent="0.25">
      <c r="A41" s="31" t="s">
        <v>260</v>
      </c>
    </row>
    <row r="42" spans="1:10" x14ac:dyDescent="0.25">
      <c r="A42" s="375"/>
    </row>
    <row r="43" spans="1:10" x14ac:dyDescent="0.25">
      <c r="A43" s="374" t="s">
        <v>261</v>
      </c>
    </row>
    <row r="44" spans="1:10" x14ac:dyDescent="0.25">
      <c r="A44" s="31" t="s">
        <v>262</v>
      </c>
    </row>
    <row r="45" spans="1:10" x14ac:dyDescent="0.25">
      <c r="A45" s="31" t="s">
        <v>263</v>
      </c>
    </row>
    <row r="46" spans="1:10" x14ac:dyDescent="0.25">
      <c r="A46" s="31" t="s">
        <v>264</v>
      </c>
    </row>
    <row r="47" spans="1:10" x14ac:dyDescent="0.25">
      <c r="A47" s="31" t="s">
        <v>265</v>
      </c>
    </row>
  </sheetData>
  <hyperlinks>
    <hyperlink ref="D24" r:id="rId1"/>
  </hyperlinks>
  <pageMargins left="0.25" right="0.25" top="0.75" bottom="0.75" header="0.3" footer="0.3"/>
  <pageSetup scale="71" fitToHeight="0" orientation="landscape" r:id="rId2"/>
  <headerFooter>
    <oddHeader>&amp;L&amp;"-,Bold"Federal Energy Regulatory Commission  STAFF DRAFT
&amp;C&amp;"-,Bold"&amp;K000000Common Metrics 2020&amp;R&amp;"-,Bold"Authorization: FERC-922 OMB Control No. 1902-0262</oddHeader>
    <oddFooter>&amp;R&amp;P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pageSetUpPr fitToPage="1"/>
  </sheetPr>
  <dimension ref="A1:I13"/>
  <sheetViews>
    <sheetView topLeftCell="A7" zoomScaleNormal="100" workbookViewId="0">
      <selection activeCell="E8" sqref="E8"/>
    </sheetView>
  </sheetViews>
  <sheetFormatPr defaultColWidth="8.85546875" defaultRowHeight="15" x14ac:dyDescent="0.25"/>
  <cols>
    <col min="1" max="1" width="7.7109375" style="88" customWidth="1"/>
    <col min="2" max="2" width="60.7109375" style="88" customWidth="1"/>
    <col min="3" max="6" width="20.7109375" style="88" customWidth="1"/>
    <col min="7" max="7" width="14.5703125" style="88" customWidth="1"/>
    <col min="8" max="16384" width="8.85546875" style="88"/>
  </cols>
  <sheetData>
    <row r="1" spans="1:9" x14ac:dyDescent="0.25">
      <c r="A1" s="16"/>
      <c r="B1" s="85" t="s">
        <v>14</v>
      </c>
      <c r="C1" s="86" t="s">
        <v>290</v>
      </c>
      <c r="D1" s="87"/>
      <c r="E1" s="87"/>
      <c r="F1" s="87"/>
    </row>
    <row r="2" spans="1:9" x14ac:dyDescent="0.25">
      <c r="A2" s="18"/>
      <c r="B2" s="334"/>
      <c r="C2" s="18"/>
      <c r="D2" s="18"/>
      <c r="E2" s="18"/>
      <c r="F2" s="18"/>
    </row>
    <row r="3" spans="1:9" ht="15.75" x14ac:dyDescent="0.25">
      <c r="A3" s="89" t="s">
        <v>142</v>
      </c>
      <c r="B3" s="90"/>
      <c r="C3" s="83"/>
      <c r="D3" s="91"/>
      <c r="E3" s="91"/>
      <c r="F3" s="91"/>
    </row>
    <row r="4" spans="1:9" x14ac:dyDescent="0.25">
      <c r="A4" s="92"/>
      <c r="B4" s="93" t="str">
        <f>+'#1 Reserve Margins'!B4</f>
        <v>Reporting Period</v>
      </c>
      <c r="C4" s="91">
        <f>+'#1 Reserve Margins'!C4</f>
        <v>2019</v>
      </c>
      <c r="D4" s="94">
        <f>+'#1 Reserve Margins'!D4</f>
        <v>2020</v>
      </c>
      <c r="E4" s="94">
        <f>+'#1 Reserve Margins'!E4</f>
        <v>2021</v>
      </c>
      <c r="F4" s="94">
        <f>+'#1 Reserve Margins'!F4</f>
        <v>2022</v>
      </c>
    </row>
    <row r="5" spans="1:9" ht="30" x14ac:dyDescent="0.25">
      <c r="A5" s="42">
        <v>9</v>
      </c>
      <c r="B5" s="5" t="s">
        <v>199</v>
      </c>
      <c r="C5" s="428">
        <v>133299</v>
      </c>
      <c r="D5" s="429">
        <v>81434</v>
      </c>
      <c r="E5" s="429">
        <v>28221</v>
      </c>
      <c r="F5" s="429">
        <v>17436</v>
      </c>
      <c r="I5" s="96"/>
    </row>
    <row r="6" spans="1:9" ht="30" x14ac:dyDescent="0.25">
      <c r="A6" s="95">
        <f>+A5+0.01</f>
        <v>9.01</v>
      </c>
      <c r="B6" s="5" t="s">
        <v>200</v>
      </c>
      <c r="C6" s="430">
        <v>95118.591883843255</v>
      </c>
      <c r="D6" s="431">
        <v>62728.591048864262</v>
      </c>
      <c r="E6" s="431">
        <v>22955.220497729806</v>
      </c>
      <c r="F6" s="431">
        <v>20956.717847905496</v>
      </c>
      <c r="I6" s="96"/>
    </row>
    <row r="7" spans="1:9" ht="30" x14ac:dyDescent="0.25">
      <c r="A7" s="95">
        <f>+A6+0.01</f>
        <v>9.02</v>
      </c>
      <c r="B7" s="5" t="s">
        <v>153</v>
      </c>
      <c r="C7" s="432">
        <v>3046968</v>
      </c>
      <c r="D7" s="433">
        <v>11164994.33</v>
      </c>
      <c r="E7" s="433">
        <v>32885296</v>
      </c>
      <c r="F7" s="433">
        <v>33542095</v>
      </c>
    </row>
    <row r="8" spans="1:9" ht="409.5" x14ac:dyDescent="0.25">
      <c r="A8" s="95">
        <f>+A7+0.01</f>
        <v>9.0299999999999994</v>
      </c>
      <c r="B8" s="244" t="s">
        <v>87</v>
      </c>
      <c r="C8" s="427" t="s">
        <v>291</v>
      </c>
      <c r="D8" s="427" t="s">
        <v>292</v>
      </c>
      <c r="E8" s="427" t="s">
        <v>330</v>
      </c>
      <c r="F8" s="427" t="s">
        <v>293</v>
      </c>
    </row>
    <row r="9" spans="1:9" x14ac:dyDescent="0.25">
      <c r="B9" s="13"/>
    </row>
    <row r="11" spans="1:9" x14ac:dyDescent="0.25">
      <c r="A11" s="42"/>
      <c r="B11" s="3"/>
    </row>
    <row r="12" spans="1:9" x14ac:dyDescent="0.25">
      <c r="A12" s="100"/>
      <c r="B12" s="5"/>
    </row>
    <row r="13" spans="1:9" x14ac:dyDescent="0.25">
      <c r="A13" s="100"/>
      <c r="B13" s="5"/>
    </row>
  </sheetData>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F20"/>
  <sheetViews>
    <sheetView zoomScaleNormal="100" workbookViewId="0">
      <selection activeCell="D22" sqref="D22"/>
    </sheetView>
  </sheetViews>
  <sheetFormatPr defaultColWidth="8.85546875" defaultRowHeight="15" x14ac:dyDescent="0.25"/>
  <cols>
    <col min="1" max="1" width="7.7109375" style="88" customWidth="1"/>
    <col min="2" max="2" width="72.42578125" style="88" customWidth="1"/>
    <col min="3" max="6" width="15.7109375" style="88" customWidth="1"/>
    <col min="7" max="7" width="14.5703125" style="88" customWidth="1"/>
    <col min="8" max="16384" width="8.85546875" style="88"/>
  </cols>
  <sheetData>
    <row r="1" spans="1:6" x14ac:dyDescent="0.25">
      <c r="A1" s="16"/>
      <c r="B1" s="85" t="s">
        <v>14</v>
      </c>
      <c r="C1" s="86" t="s">
        <v>290</v>
      </c>
      <c r="D1" s="87"/>
      <c r="E1" s="87"/>
      <c r="F1" s="87"/>
    </row>
    <row r="2" spans="1:6" x14ac:dyDescent="0.25">
      <c r="A2" s="18"/>
      <c r="B2" s="97"/>
      <c r="C2" s="18"/>
      <c r="D2" s="18"/>
      <c r="E2" s="18"/>
      <c r="F2" s="18"/>
    </row>
    <row r="3" spans="1:6" ht="15.75" x14ac:dyDescent="0.25">
      <c r="A3" s="89" t="s">
        <v>90</v>
      </c>
      <c r="B3" s="90"/>
      <c r="C3" s="83"/>
      <c r="D3" s="91"/>
      <c r="E3" s="91"/>
      <c r="F3" s="91"/>
    </row>
    <row r="4" spans="1:6" x14ac:dyDescent="0.25">
      <c r="A4" s="92"/>
      <c r="B4" s="93" t="str">
        <f>+'#1 Reserve Margins'!B4</f>
        <v>Reporting Period</v>
      </c>
      <c r="C4" s="91">
        <f>+'#1 Reserve Margins'!C4</f>
        <v>2019</v>
      </c>
      <c r="D4" s="94">
        <f>+'#1 Reserve Margins'!D4</f>
        <v>2020</v>
      </c>
      <c r="E4" s="94">
        <f>+'#1 Reserve Margins'!E4</f>
        <v>2021</v>
      </c>
      <c r="F4" s="94">
        <f>+'#1 Reserve Margins'!F4</f>
        <v>2022</v>
      </c>
    </row>
    <row r="5" spans="1:6" ht="45" x14ac:dyDescent="0.25">
      <c r="A5" s="95">
        <v>10</v>
      </c>
      <c r="B5" s="101" t="s">
        <v>201</v>
      </c>
      <c r="C5" s="434">
        <v>5230</v>
      </c>
      <c r="D5" s="435">
        <v>5101</v>
      </c>
      <c r="E5" s="435">
        <v>5049</v>
      </c>
      <c r="F5" s="435">
        <v>5162</v>
      </c>
    </row>
    <row r="6" spans="1:6" ht="30" x14ac:dyDescent="0.25">
      <c r="A6" s="95">
        <f>+A5+0.01</f>
        <v>10.01</v>
      </c>
      <c r="B6" s="5" t="s">
        <v>155</v>
      </c>
      <c r="C6" s="236">
        <f>+'#1 Reserve Margins'!C12</f>
        <v>53432</v>
      </c>
      <c r="D6" s="234">
        <f>+'#1 Reserve Margins'!D12</f>
        <v>48889</v>
      </c>
      <c r="E6" s="234">
        <f>+'#1 Reserve Margins'!E12</f>
        <v>50256</v>
      </c>
      <c r="F6" s="392">
        <f>+'#1 Reserve Margins'!F12</f>
        <v>52702</v>
      </c>
    </row>
    <row r="7" spans="1:6" ht="45" x14ac:dyDescent="0.25">
      <c r="A7" s="95">
        <f>+A6+0.01</f>
        <v>10.02</v>
      </c>
      <c r="B7" s="102" t="s">
        <v>158</v>
      </c>
      <c r="C7" s="237">
        <f>C5/C6</f>
        <v>9.7881419374157813E-2</v>
      </c>
      <c r="D7" s="235">
        <f t="shared" ref="D7:F7" si="0">D5/D6</f>
        <v>0.10433839923091084</v>
      </c>
      <c r="E7" s="235">
        <f t="shared" si="0"/>
        <v>0.10046561604584527</v>
      </c>
      <c r="F7" s="393">
        <f t="shared" si="0"/>
        <v>9.7946946984934155E-2</v>
      </c>
    </row>
    <row r="8" spans="1:6" x14ac:dyDescent="0.25">
      <c r="A8" s="95">
        <f>+A7+0.01</f>
        <v>10.029999999999999</v>
      </c>
      <c r="B8" s="5" t="s">
        <v>156</v>
      </c>
      <c r="C8" s="281">
        <f>+'#1 Reserve Margins'!C11</f>
        <v>44148</v>
      </c>
      <c r="D8" s="282">
        <f>+'#1 Reserve Margins'!D11</f>
        <v>46970</v>
      </c>
      <c r="E8" s="282">
        <f>+'#1 Reserve Margins'!E11</f>
        <v>43789</v>
      </c>
      <c r="F8" s="394">
        <f>+'#1 Reserve Margins'!F11</f>
        <v>51479</v>
      </c>
    </row>
    <row r="9" spans="1:6" ht="45" x14ac:dyDescent="0.25">
      <c r="A9" s="95">
        <f>+A8+0.01</f>
        <v>10.039999999999999</v>
      </c>
      <c r="B9" s="102" t="s">
        <v>157</v>
      </c>
      <c r="C9" s="235">
        <f>C5/C8</f>
        <v>0.11846516263477394</v>
      </c>
      <c r="D9" s="235">
        <f t="shared" ref="D9:F9" si="1">D5/D8</f>
        <v>0.10860123483074302</v>
      </c>
      <c r="E9" s="235">
        <f t="shared" si="1"/>
        <v>0.11530292995957889</v>
      </c>
      <c r="F9" s="409">
        <f t="shared" si="1"/>
        <v>0.10027389809436858</v>
      </c>
    </row>
    <row r="10" spans="1:6" ht="45" x14ac:dyDescent="0.25">
      <c r="A10" s="95">
        <f>+A9+0.01</f>
        <v>10.049999999999999</v>
      </c>
      <c r="B10" s="31" t="s">
        <v>91</v>
      </c>
      <c r="C10" s="427" t="s">
        <v>294</v>
      </c>
      <c r="D10" s="427" t="s">
        <v>295</v>
      </c>
      <c r="E10" s="427" t="s">
        <v>296</v>
      </c>
      <c r="F10" s="427" t="s">
        <v>296</v>
      </c>
    </row>
    <row r="11" spans="1:6" x14ac:dyDescent="0.25">
      <c r="A11" s="3"/>
      <c r="B11" s="3"/>
      <c r="C11" s="88" t="s">
        <v>331</v>
      </c>
    </row>
    <row r="12" spans="1:6" x14ac:dyDescent="0.25">
      <c r="A12" s="3"/>
      <c r="B12" s="3"/>
      <c r="C12" s="88" t="s">
        <v>332</v>
      </c>
    </row>
    <row r="13" spans="1:6" x14ac:dyDescent="0.25">
      <c r="A13" s="3"/>
      <c r="B13" s="3"/>
      <c r="C13" s="88" t="s">
        <v>333</v>
      </c>
    </row>
    <row r="14" spans="1:6" x14ac:dyDescent="0.25">
      <c r="A14" s="3"/>
      <c r="B14" s="233"/>
      <c r="C14" s="88" t="s">
        <v>334</v>
      </c>
    </row>
    <row r="15" spans="1:6" x14ac:dyDescent="0.25">
      <c r="B15" s="3"/>
    </row>
    <row r="16" spans="1:6" x14ac:dyDescent="0.25">
      <c r="B16" s="3"/>
    </row>
    <row r="17" spans="2:2" x14ac:dyDescent="0.25">
      <c r="B17" s="3"/>
    </row>
    <row r="18" spans="2:2" x14ac:dyDescent="0.25">
      <c r="B18" s="3"/>
    </row>
    <row r="19" spans="2:2" x14ac:dyDescent="0.25">
      <c r="B19" s="3"/>
    </row>
    <row r="20" spans="2:2" x14ac:dyDescent="0.25">
      <c r="B20" s="3"/>
    </row>
  </sheetData>
  <pageMargins left="0.25" right="0.25" top="0.75" bottom="0.75" header="0.3" footer="0.3"/>
  <pageSetup scale="8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pageSetUpPr fitToPage="1"/>
  </sheetPr>
  <dimension ref="A1:F13"/>
  <sheetViews>
    <sheetView zoomScaleNormal="100" workbookViewId="0">
      <selection activeCell="B8" sqref="B8"/>
    </sheetView>
  </sheetViews>
  <sheetFormatPr defaultColWidth="8.85546875" defaultRowHeight="15" x14ac:dyDescent="0.25"/>
  <cols>
    <col min="1" max="1" width="6.7109375" style="88" customWidth="1"/>
    <col min="2" max="2" width="73.140625" style="88" customWidth="1"/>
    <col min="3" max="6" width="15.7109375" style="88" customWidth="1"/>
    <col min="7" max="7" width="14.5703125" style="88" customWidth="1"/>
    <col min="8" max="16384" width="8.85546875" style="88"/>
  </cols>
  <sheetData>
    <row r="1" spans="1:6" x14ac:dyDescent="0.25">
      <c r="A1" s="129"/>
      <c r="B1" s="85" t="s">
        <v>14</v>
      </c>
      <c r="C1" s="485" t="str">
        <f>+'#1 Reserve Margins'!C1</f>
        <v>CAISO</v>
      </c>
      <c r="D1" s="486"/>
      <c r="E1" s="486"/>
      <c r="F1" s="486"/>
    </row>
    <row r="2" spans="1:6" x14ac:dyDescent="0.25">
      <c r="B2" s="334"/>
      <c r="C2" s="94"/>
      <c r="D2" s="94"/>
      <c r="E2" s="94"/>
      <c r="F2" s="94"/>
    </row>
    <row r="3" spans="1:6" ht="15.75" x14ac:dyDescent="0.25">
      <c r="A3" s="89" t="s">
        <v>54</v>
      </c>
      <c r="B3" s="208"/>
      <c r="C3" s="83"/>
      <c r="D3" s="94"/>
      <c r="E3" s="94"/>
      <c r="F3" s="94"/>
    </row>
    <row r="4" spans="1:6" x14ac:dyDescent="0.25">
      <c r="B4" s="93" t="str">
        <f>+'#1 Reserve Margins'!B4</f>
        <v>Reporting Period</v>
      </c>
      <c r="C4" s="91">
        <f>+'#1 Reserve Margins'!C4</f>
        <v>2019</v>
      </c>
      <c r="D4" s="94">
        <f>+'#1 Reserve Margins'!D4</f>
        <v>2020</v>
      </c>
      <c r="E4" s="94">
        <f>+'#1 Reserve Margins'!E4</f>
        <v>2021</v>
      </c>
      <c r="F4" s="94">
        <f>+'#1 Reserve Margins'!F4</f>
        <v>2022</v>
      </c>
    </row>
    <row r="5" spans="1:6" ht="45" x14ac:dyDescent="0.25">
      <c r="A5" s="143">
        <v>11</v>
      </c>
      <c r="B5" s="5" t="s">
        <v>202</v>
      </c>
      <c r="C5" s="257">
        <v>298</v>
      </c>
      <c r="D5" s="220">
        <v>341</v>
      </c>
      <c r="E5" s="220">
        <v>349</v>
      </c>
      <c r="F5" s="395">
        <v>357</v>
      </c>
    </row>
    <row r="6" spans="1:6" ht="45" x14ac:dyDescent="0.25">
      <c r="A6" s="143">
        <f>+A5+0.01</f>
        <v>11.01</v>
      </c>
      <c r="B6" s="5" t="s">
        <v>203</v>
      </c>
      <c r="C6">
        <v>13599</v>
      </c>
      <c r="D6">
        <v>18817</v>
      </c>
      <c r="E6">
        <v>23618</v>
      </c>
      <c r="F6">
        <v>24529</v>
      </c>
    </row>
    <row r="7" spans="1:6" ht="69.599999999999994" customHeight="1" x14ac:dyDescent="0.25">
      <c r="A7" s="143">
        <f t="shared" ref="A7:A9" si="0">+A6+0.01</f>
        <v>11.02</v>
      </c>
      <c r="B7" s="34" t="s">
        <v>159</v>
      </c>
      <c r="C7" s="258">
        <f>+C5/8760</f>
        <v>3.4018264840182645E-2</v>
      </c>
      <c r="D7" s="256">
        <f>+D5/8784</f>
        <v>3.8820582877959926E-2</v>
      </c>
      <c r="E7" s="256">
        <f>+E5/8760</f>
        <v>3.9840182648401827E-2</v>
      </c>
      <c r="F7" s="396">
        <f t="shared" ref="F7" si="1">+F5/8760</f>
        <v>4.0753424657534246E-2</v>
      </c>
    </row>
    <row r="8" spans="1:6" ht="60" x14ac:dyDescent="0.25">
      <c r="A8" s="143">
        <f t="shared" si="0"/>
        <v>11.03</v>
      </c>
      <c r="B8" s="5" t="s">
        <v>160</v>
      </c>
      <c r="C8" s="258">
        <f>+C6/(4*8760)</f>
        <v>0.38809931506849316</v>
      </c>
      <c r="D8" s="256">
        <f>+D6/(4*8784)</f>
        <v>0.53554758652094714</v>
      </c>
      <c r="E8" s="256">
        <f>+E6/(4*8760)</f>
        <v>0.67402968036529676</v>
      </c>
      <c r="F8" s="410">
        <f>+F6/(4*8760)</f>
        <v>0.70002853881278537</v>
      </c>
    </row>
    <row r="9" spans="1:6" ht="132.75" customHeight="1" x14ac:dyDescent="0.25">
      <c r="A9" s="143">
        <f t="shared" si="0"/>
        <v>11.04</v>
      </c>
      <c r="B9" s="31" t="s">
        <v>91</v>
      </c>
      <c r="C9" s="541" t="s">
        <v>303</v>
      </c>
      <c r="D9" s="542"/>
      <c r="E9" s="542"/>
      <c r="F9" s="542"/>
    </row>
    <row r="11" spans="1:6" x14ac:dyDescent="0.25">
      <c r="A11" s="3" t="s">
        <v>44</v>
      </c>
      <c r="B11" s="3" t="s">
        <v>44</v>
      </c>
    </row>
    <row r="12" spans="1:6" x14ac:dyDescent="0.25">
      <c r="B12" s="3"/>
    </row>
    <row r="13" spans="1:6" x14ac:dyDescent="0.25">
      <c r="A13" s="3"/>
      <c r="B13" s="3"/>
    </row>
  </sheetData>
  <mergeCells count="2">
    <mergeCell ref="C1:F1"/>
    <mergeCell ref="C9:F9"/>
  </mergeCells>
  <pageMargins left="0.25" right="0.25" top="0.75" bottom="0.75" header="0.3" footer="0.3"/>
  <pageSetup scale="8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92D050"/>
    <pageSetUpPr fitToPage="1"/>
  </sheetPr>
  <dimension ref="A1:F31"/>
  <sheetViews>
    <sheetView topLeftCell="A9" zoomScale="120" zoomScaleNormal="120" workbookViewId="0">
      <selection activeCell="D11" sqref="D11"/>
    </sheetView>
  </sheetViews>
  <sheetFormatPr defaultRowHeight="15" x14ac:dyDescent="0.25"/>
  <cols>
    <col min="1" max="1" width="7.140625" customWidth="1"/>
    <col min="2" max="2" width="56.28515625" customWidth="1"/>
    <col min="3" max="6" width="16.28515625" bestFit="1" customWidth="1"/>
  </cols>
  <sheetData>
    <row r="1" spans="1:6" x14ac:dyDescent="0.25">
      <c r="A1" s="129"/>
      <c r="B1" s="85" t="s">
        <v>14</v>
      </c>
      <c r="C1" s="485" t="str">
        <f>+'#1 Reserve Margins'!C1</f>
        <v>CAISO</v>
      </c>
      <c r="D1" s="486"/>
      <c r="E1" s="486"/>
      <c r="F1" s="486"/>
    </row>
    <row r="2" spans="1:6" x14ac:dyDescent="0.25">
      <c r="A2" s="130"/>
      <c r="B2" s="131"/>
      <c r="C2" s="104"/>
      <c r="D2" s="105"/>
      <c r="E2" s="105"/>
      <c r="F2" s="105"/>
    </row>
    <row r="3" spans="1:6" ht="15.75" x14ac:dyDescent="0.25">
      <c r="A3" s="103" t="s">
        <v>133</v>
      </c>
      <c r="B3" s="90"/>
      <c r="C3" s="83"/>
      <c r="D3" s="332"/>
      <c r="E3" s="332"/>
      <c r="F3" s="332"/>
    </row>
    <row r="4" spans="1:6" x14ac:dyDescent="0.25">
      <c r="A4" s="92"/>
      <c r="B4" s="93" t="str">
        <f>+'#1 Reserve Margins'!B4</f>
        <v>Reporting Period</v>
      </c>
      <c r="C4" s="91">
        <f>+'#1 Reserve Margins'!C4</f>
        <v>2019</v>
      </c>
      <c r="D4" s="94">
        <f>+'#1 Reserve Margins'!D4</f>
        <v>2020</v>
      </c>
      <c r="E4" s="94">
        <f>+'#1 Reserve Margins'!E4</f>
        <v>2021</v>
      </c>
      <c r="F4" s="94">
        <f>+'#1 Reserve Margins'!F4</f>
        <v>2022</v>
      </c>
    </row>
    <row r="5" spans="1:6" x14ac:dyDescent="0.25">
      <c r="A5" s="19" t="s">
        <v>0</v>
      </c>
      <c r="B5" s="18"/>
      <c r="C5" s="149"/>
      <c r="D5" s="150"/>
      <c r="E5" s="150"/>
      <c r="F5" s="151"/>
    </row>
    <row r="6" spans="1:6" ht="135" x14ac:dyDescent="0.25">
      <c r="A6" s="152">
        <v>12</v>
      </c>
      <c r="B6" s="153" t="s">
        <v>205</v>
      </c>
      <c r="C6" s="44">
        <v>219157971</v>
      </c>
      <c r="D6" s="45">
        <v>216104226</v>
      </c>
      <c r="E6" s="45">
        <v>215561908</v>
      </c>
      <c r="F6" s="46"/>
    </row>
    <row r="7" spans="1:6" x14ac:dyDescent="0.25">
      <c r="A7" s="19" t="s">
        <v>206</v>
      </c>
      <c r="B7" s="20"/>
      <c r="C7" s="39"/>
      <c r="D7" s="40"/>
      <c r="E7" s="40"/>
      <c r="F7" s="41"/>
    </row>
    <row r="8" spans="1:6" ht="90" x14ac:dyDescent="0.25">
      <c r="A8" s="16">
        <v>12.01</v>
      </c>
      <c r="B8" s="154" t="s">
        <v>207</v>
      </c>
      <c r="C8" s="47">
        <v>8442736194.1681194</v>
      </c>
      <c r="D8" s="48">
        <v>8528908057.1786146</v>
      </c>
      <c r="E8" s="48">
        <v>12172426717.759357</v>
      </c>
      <c r="F8" s="49">
        <v>21025334125.430157</v>
      </c>
    </row>
    <row r="9" spans="1:6" ht="60" x14ac:dyDescent="0.25">
      <c r="A9" s="16">
        <v>12.02</v>
      </c>
      <c r="B9" s="154" t="s">
        <v>208</v>
      </c>
      <c r="C9" s="47">
        <v>0</v>
      </c>
      <c r="D9" s="48">
        <v>0</v>
      </c>
      <c r="E9" s="48">
        <v>0</v>
      </c>
      <c r="F9" s="49">
        <v>0</v>
      </c>
    </row>
    <row r="10" spans="1:6" ht="45" x14ac:dyDescent="0.25">
      <c r="A10" s="16">
        <v>12.03</v>
      </c>
      <c r="B10" s="154" t="s">
        <v>209</v>
      </c>
      <c r="C10" s="47">
        <v>2698381784.7053699</v>
      </c>
      <c r="D10" s="48">
        <v>2744400073.9454198</v>
      </c>
      <c r="E10" s="48">
        <v>3143610826.8369999</v>
      </c>
      <c r="F10" s="49">
        <v>3779824115.51861</v>
      </c>
    </row>
    <row r="11" spans="1:6" ht="90" x14ac:dyDescent="0.25">
      <c r="A11" s="16">
        <v>12.04</v>
      </c>
      <c r="B11" s="154" t="s">
        <v>210</v>
      </c>
      <c r="C11" s="47">
        <v>0</v>
      </c>
      <c r="D11" s="48">
        <v>100.79217211</v>
      </c>
      <c r="E11" s="48">
        <v>0</v>
      </c>
      <c r="F11" s="49">
        <v>0</v>
      </c>
    </row>
    <row r="12" spans="1:6" ht="90" x14ac:dyDescent="0.25">
      <c r="A12" s="16">
        <v>12.05</v>
      </c>
      <c r="B12" s="154" t="s">
        <v>211</v>
      </c>
      <c r="C12" s="47">
        <v>160188169.34534946</v>
      </c>
      <c r="D12" s="48">
        <v>215934687.36650923</v>
      </c>
      <c r="E12" s="48">
        <v>176320753.69956881</v>
      </c>
      <c r="F12" s="49">
        <v>252729881.59489518</v>
      </c>
    </row>
    <row r="13" spans="1:6" ht="90" x14ac:dyDescent="0.25">
      <c r="A13" s="16">
        <v>12.06</v>
      </c>
      <c r="B13" s="154" t="s">
        <v>212</v>
      </c>
      <c r="C13" s="47">
        <v>101778427.5939521</v>
      </c>
      <c r="D13" s="48">
        <v>101339224.12285456</v>
      </c>
      <c r="E13" s="48">
        <v>105332932.86332192</v>
      </c>
      <c r="F13" s="49">
        <v>103638768.90139651</v>
      </c>
    </row>
    <row r="14" spans="1:6" ht="88.15" customHeight="1" x14ac:dyDescent="0.25">
      <c r="A14" s="16">
        <v>12.07</v>
      </c>
      <c r="B14" s="154" t="s">
        <v>213</v>
      </c>
      <c r="C14" s="47">
        <v>146594574.19693685</v>
      </c>
      <c r="D14" s="48">
        <v>149807373.54053476</v>
      </c>
      <c r="E14" s="48">
        <v>167442308.03551093</v>
      </c>
      <c r="F14" s="49">
        <v>286064332.16897267</v>
      </c>
    </row>
    <row r="15" spans="1:6" ht="60" x14ac:dyDescent="0.25">
      <c r="A15" s="16">
        <v>12.08</v>
      </c>
      <c r="B15" s="154" t="s">
        <v>214</v>
      </c>
      <c r="C15" s="411">
        <f>SUM(C8:C14)</f>
        <v>11549679150.009729</v>
      </c>
      <c r="D15" s="412">
        <f t="shared" ref="D15:F15" si="0">SUM(D8:D14)</f>
        <v>11740389516.946104</v>
      </c>
      <c r="E15" s="412">
        <f t="shared" si="0"/>
        <v>15765133539.194759</v>
      </c>
      <c r="F15" s="413">
        <f t="shared" si="0"/>
        <v>25447591223.614033</v>
      </c>
    </row>
    <row r="16" spans="1:6" ht="198.75" customHeight="1" x14ac:dyDescent="0.25">
      <c r="A16" s="16">
        <v>12.09</v>
      </c>
      <c r="B16" s="43" t="s">
        <v>92</v>
      </c>
      <c r="C16" s="543" t="s">
        <v>335</v>
      </c>
      <c r="D16" s="543"/>
      <c r="E16" s="543"/>
      <c r="F16" s="543"/>
    </row>
    <row r="17" spans="1:6" x14ac:dyDescent="0.25">
      <c r="A17" s="16"/>
      <c r="B17" s="5"/>
      <c r="C17" s="219"/>
      <c r="D17" s="218"/>
      <c r="E17" s="218"/>
      <c r="F17" s="218"/>
    </row>
    <row r="18" spans="1:6" x14ac:dyDescent="0.25">
      <c r="A18" s="16"/>
      <c r="B18" s="5"/>
      <c r="C18" s="148"/>
      <c r="D18" s="146"/>
      <c r="E18" s="146"/>
      <c r="F18" s="146"/>
    </row>
    <row r="19" spans="1:6" x14ac:dyDescent="0.25">
      <c r="A19" s="92"/>
      <c r="B19" s="93" t="str">
        <f>+'#1 Reserve Margins'!B4</f>
        <v>Reporting Period</v>
      </c>
      <c r="C19" s="155">
        <f>+'#1 Reserve Margins'!C4</f>
        <v>2019</v>
      </c>
      <c r="D19" s="156">
        <f>+'#1 Reserve Margins'!D4</f>
        <v>2020</v>
      </c>
      <c r="E19" s="156">
        <f>+'#1 Reserve Margins'!E4</f>
        <v>2021</v>
      </c>
      <c r="F19" s="156">
        <f>+'#1 Reserve Margins'!F4</f>
        <v>2022</v>
      </c>
    </row>
    <row r="20" spans="1:6" x14ac:dyDescent="0.25">
      <c r="A20" s="19" t="s">
        <v>204</v>
      </c>
      <c r="B20" s="18"/>
      <c r="C20" s="21"/>
      <c r="D20" s="26"/>
      <c r="E20" s="26"/>
      <c r="F20" s="26"/>
    </row>
    <row r="21" spans="1:6" ht="30" x14ac:dyDescent="0.25">
      <c r="A21" s="152">
        <f>+A16+0.01</f>
        <v>12.1</v>
      </c>
      <c r="B21" s="154" t="s">
        <v>161</v>
      </c>
      <c r="C21" s="72">
        <f>+C8/C$6</f>
        <v>38.523518700436043</v>
      </c>
      <c r="D21" s="72">
        <f t="shared" ref="D21:F21" si="1">+D8/D$6</f>
        <v>39.466641698985633</v>
      </c>
      <c r="E21" s="72">
        <f t="shared" si="1"/>
        <v>56.468356727290413</v>
      </c>
      <c r="F21" s="72" t="e">
        <f t="shared" si="1"/>
        <v>#DIV/0!</v>
      </c>
    </row>
    <row r="22" spans="1:6" ht="30" x14ac:dyDescent="0.25">
      <c r="A22" s="16">
        <f>+A21+0.01</f>
        <v>12.11</v>
      </c>
      <c r="B22" s="342" t="s">
        <v>162</v>
      </c>
      <c r="C22" s="72">
        <f t="shared" ref="C22:F28" si="2">+C9/C$6</f>
        <v>0</v>
      </c>
      <c r="D22" s="72">
        <f t="shared" si="2"/>
        <v>0</v>
      </c>
      <c r="E22" s="72">
        <f t="shared" si="2"/>
        <v>0</v>
      </c>
      <c r="F22" s="72" t="e">
        <f t="shared" si="2"/>
        <v>#DIV/0!</v>
      </c>
    </row>
    <row r="23" spans="1:6" ht="30" x14ac:dyDescent="0.25">
      <c r="A23" s="16">
        <f t="shared" ref="A23:A28" si="3">+A22+0.01</f>
        <v>12.12</v>
      </c>
      <c r="B23" s="154" t="s">
        <v>163</v>
      </c>
      <c r="C23" s="72">
        <f t="shared" si="2"/>
        <v>12.312496654321416</v>
      </c>
      <c r="D23" s="72">
        <f t="shared" si="2"/>
        <v>12.699428071089271</v>
      </c>
      <c r="E23" s="72">
        <f t="shared" si="2"/>
        <v>14.583331795509064</v>
      </c>
      <c r="F23" s="72" t="e">
        <f t="shared" si="2"/>
        <v>#DIV/0!</v>
      </c>
    </row>
    <row r="24" spans="1:6" ht="30" x14ac:dyDescent="0.25">
      <c r="A24" s="16">
        <f t="shared" si="3"/>
        <v>12.129999999999999</v>
      </c>
      <c r="B24" s="154" t="s">
        <v>164</v>
      </c>
      <c r="C24" s="72">
        <f t="shared" si="2"/>
        <v>0</v>
      </c>
      <c r="D24" s="72">
        <f t="shared" si="2"/>
        <v>4.6640537288706235E-7</v>
      </c>
      <c r="E24" s="72">
        <f t="shared" si="2"/>
        <v>0</v>
      </c>
      <c r="F24" s="72" t="e">
        <f t="shared" si="2"/>
        <v>#DIV/0!</v>
      </c>
    </row>
    <row r="25" spans="1:6" ht="30" x14ac:dyDescent="0.25">
      <c r="A25" s="16">
        <f t="shared" si="3"/>
        <v>12.139999999999999</v>
      </c>
      <c r="B25" s="154" t="s">
        <v>165</v>
      </c>
      <c r="C25" s="72">
        <f t="shared" si="2"/>
        <v>0.73092559040597005</v>
      </c>
      <c r="D25" s="72">
        <f t="shared" si="2"/>
        <v>0.99921547747293582</v>
      </c>
      <c r="E25" s="72">
        <f t="shared" si="2"/>
        <v>0.8179587726583345</v>
      </c>
      <c r="F25" s="72" t="e">
        <f t="shared" si="2"/>
        <v>#DIV/0!</v>
      </c>
    </row>
    <row r="26" spans="1:6" ht="30" x14ac:dyDescent="0.25">
      <c r="A26" s="16">
        <f t="shared" si="3"/>
        <v>12.149999999999999</v>
      </c>
      <c r="B26" s="154" t="s">
        <v>166</v>
      </c>
      <c r="C26" s="72">
        <f t="shared" si="2"/>
        <v>0.46440668860706008</v>
      </c>
      <c r="D26" s="72">
        <f t="shared" si="2"/>
        <v>0.46893679961101065</v>
      </c>
      <c r="E26" s="72">
        <f t="shared" si="2"/>
        <v>0.48864353558849516</v>
      </c>
      <c r="F26" s="72" t="e">
        <f t="shared" si="2"/>
        <v>#DIV/0!</v>
      </c>
    </row>
    <row r="27" spans="1:6" ht="30" x14ac:dyDescent="0.25">
      <c r="A27" s="16">
        <f t="shared" si="3"/>
        <v>12.159999999999998</v>
      </c>
      <c r="B27" s="154" t="s">
        <v>167</v>
      </c>
      <c r="C27" s="72">
        <f t="shared" si="2"/>
        <v>0.66889912115921557</v>
      </c>
      <c r="D27" s="72">
        <f t="shared" si="2"/>
        <v>0.69321815826283173</v>
      </c>
      <c r="E27" s="72">
        <f t="shared" si="2"/>
        <v>0.77677132100496593</v>
      </c>
      <c r="F27" s="72" t="e">
        <f t="shared" si="2"/>
        <v>#DIV/0!</v>
      </c>
    </row>
    <row r="28" spans="1:6" x14ac:dyDescent="0.25">
      <c r="A28" s="16">
        <f t="shared" si="3"/>
        <v>12.169999999999998</v>
      </c>
      <c r="B28" s="154" t="s">
        <v>168</v>
      </c>
      <c r="C28" s="72">
        <f t="shared" si="2"/>
        <v>52.700246754929708</v>
      </c>
      <c r="D28" s="72">
        <f t="shared" si="2"/>
        <v>54.327440671827048</v>
      </c>
      <c r="E28" s="72">
        <f t="shared" si="2"/>
        <v>73.135062152051276</v>
      </c>
      <c r="F28" s="72" t="e">
        <f t="shared" si="2"/>
        <v>#DIV/0!</v>
      </c>
    </row>
    <row r="30" spans="1:6" x14ac:dyDescent="0.25">
      <c r="A30" s="3"/>
    </row>
    <row r="31" spans="1:6" x14ac:dyDescent="0.25">
      <c r="A31" s="238"/>
      <c r="B31" s="154"/>
    </row>
  </sheetData>
  <mergeCells count="2">
    <mergeCell ref="C16:F16"/>
    <mergeCell ref="C1:F1"/>
  </mergeCells>
  <pageMargins left="0.25" right="0.25" top="0.75" bottom="0.75" header="0.3" footer="0.3"/>
  <pageSetup scale="99"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F14"/>
  <sheetViews>
    <sheetView topLeftCell="A6" zoomScaleNormal="100" workbookViewId="0">
      <selection activeCell="C11" sqref="C11:F11"/>
    </sheetView>
  </sheetViews>
  <sheetFormatPr defaultColWidth="8.85546875" defaultRowHeight="15.75" x14ac:dyDescent="0.25"/>
  <cols>
    <col min="1" max="1" width="6.7109375" style="6" customWidth="1"/>
    <col min="2" max="2" width="73.28515625" style="6" customWidth="1"/>
    <col min="3" max="6" width="15.7109375" style="6" customWidth="1"/>
    <col min="7" max="7" width="14.5703125" style="6" customWidth="1"/>
    <col min="8" max="16384" width="8.85546875" style="6"/>
  </cols>
  <sheetData>
    <row r="1" spans="1:6" x14ac:dyDescent="0.25">
      <c r="A1" s="81"/>
      <c r="B1" s="17" t="s">
        <v>14</v>
      </c>
      <c r="C1" s="544" t="str">
        <f>+'#1 Reserve Margins'!C1</f>
        <v>CAISO</v>
      </c>
      <c r="D1" s="545"/>
      <c r="E1" s="545"/>
      <c r="F1" s="545"/>
    </row>
    <row r="2" spans="1:6" x14ac:dyDescent="0.25">
      <c r="A2" s="82"/>
      <c r="B2" s="339"/>
      <c r="C2" s="83"/>
      <c r="D2" s="12"/>
      <c r="E2" s="12"/>
      <c r="F2" s="12"/>
    </row>
    <row r="3" spans="1:6" x14ac:dyDescent="0.25">
      <c r="A3" s="32" t="s">
        <v>55</v>
      </c>
      <c r="B3" s="29"/>
      <c r="C3" s="83"/>
      <c r="D3" s="12"/>
      <c r="E3" s="12"/>
      <c r="F3" s="12"/>
    </row>
    <row r="4" spans="1:6" x14ac:dyDescent="0.25">
      <c r="C4" s="83"/>
      <c r="D4" s="12"/>
      <c r="E4" s="12"/>
      <c r="F4" s="12"/>
    </row>
    <row r="5" spans="1:6" ht="159" x14ac:dyDescent="0.25">
      <c r="B5" s="11" t="s">
        <v>270</v>
      </c>
      <c r="C5" s="83"/>
      <c r="D5" s="12"/>
      <c r="E5" s="12"/>
      <c r="F5" s="12"/>
    </row>
    <row r="6" spans="1:6" ht="115.9" customHeight="1" x14ac:dyDescent="0.25">
      <c r="B6" s="295" t="s">
        <v>103</v>
      </c>
      <c r="C6" s="83"/>
      <c r="D6" s="12"/>
      <c r="E6" s="12"/>
      <c r="F6" s="12"/>
    </row>
    <row r="7" spans="1:6" x14ac:dyDescent="0.25">
      <c r="A7" s="7"/>
      <c r="B7" s="80" t="str">
        <f>+'#1 Reserve Margins'!B4</f>
        <v>Reporting Period</v>
      </c>
      <c r="C7" s="22">
        <f>+'#1 Reserve Margins'!C4</f>
        <v>2019</v>
      </c>
      <c r="D7" s="8">
        <f>+'#1 Reserve Margins'!D4</f>
        <v>2020</v>
      </c>
      <c r="E7" s="8">
        <f>+'#1 Reserve Margins'!E4</f>
        <v>2021</v>
      </c>
      <c r="F7" s="8">
        <f>+'#1 Reserve Margins'!F4</f>
        <v>2022</v>
      </c>
    </row>
    <row r="8" spans="1:6" ht="30" x14ac:dyDescent="0.25">
      <c r="A8" s="143">
        <v>13</v>
      </c>
      <c r="B8" s="5" t="s">
        <v>271</v>
      </c>
      <c r="C8" s="297">
        <v>0.71</v>
      </c>
      <c r="D8" s="298">
        <v>1</v>
      </c>
      <c r="E8" s="298">
        <v>1.41</v>
      </c>
      <c r="F8" s="299">
        <v>0</v>
      </c>
    </row>
    <row r="9" spans="1:6" ht="30" x14ac:dyDescent="0.25">
      <c r="A9" s="143">
        <f>+A8+0.01</f>
        <v>13.01</v>
      </c>
      <c r="B9" s="5" t="s">
        <v>272</v>
      </c>
      <c r="C9" s="300">
        <v>1.27</v>
      </c>
      <c r="D9" s="301">
        <v>1.94</v>
      </c>
      <c r="E9" s="301">
        <v>3.45</v>
      </c>
      <c r="F9" s="302">
        <v>0</v>
      </c>
    </row>
    <row r="10" spans="1:6" ht="30" x14ac:dyDescent="0.25">
      <c r="A10" s="143">
        <f t="shared" ref="A10:A11" si="0">+A9+0.01</f>
        <v>13.02</v>
      </c>
      <c r="B10" s="5" t="s">
        <v>273</v>
      </c>
      <c r="C10" s="300">
        <v>0.38</v>
      </c>
      <c r="D10" s="301">
        <v>0.43</v>
      </c>
      <c r="E10" s="301">
        <v>0.37</v>
      </c>
      <c r="F10" s="302">
        <v>0</v>
      </c>
    </row>
    <row r="11" spans="1:6" ht="249.75" customHeight="1" x14ac:dyDescent="0.25">
      <c r="A11" s="143">
        <f t="shared" si="0"/>
        <v>13.03</v>
      </c>
      <c r="B11" s="296" t="s">
        <v>104</v>
      </c>
      <c r="C11" s="546" t="s">
        <v>336</v>
      </c>
      <c r="D11" s="547"/>
      <c r="E11" s="547"/>
      <c r="F11" s="547"/>
    </row>
    <row r="12" spans="1:6" x14ac:dyDescent="0.25">
      <c r="B12" s="88"/>
    </row>
    <row r="14" spans="1:6" ht="31.5" x14ac:dyDescent="0.25">
      <c r="B14" s="11" t="s">
        <v>105</v>
      </c>
    </row>
  </sheetData>
  <mergeCells count="2">
    <mergeCell ref="C1:F1"/>
    <mergeCell ref="C11:F11"/>
  </mergeCells>
  <pageMargins left="0.25" right="0.25" top="0.75" bottom="0.75" header="0.3" footer="0.3"/>
  <pageSetup scale="84"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F21"/>
  <sheetViews>
    <sheetView topLeftCell="A9" zoomScaleNormal="100" workbookViewId="0">
      <selection activeCell="B15" sqref="B15"/>
    </sheetView>
  </sheetViews>
  <sheetFormatPr defaultRowHeight="15" x14ac:dyDescent="0.25"/>
  <cols>
    <col min="1" max="1" width="12.42578125" customWidth="1"/>
    <col min="2" max="2" width="69.28515625" customWidth="1"/>
    <col min="3" max="6" width="15.7109375" customWidth="1"/>
    <col min="7" max="7" width="14.5703125" customWidth="1"/>
  </cols>
  <sheetData>
    <row r="1" spans="1:6" x14ac:dyDescent="0.25">
      <c r="A1" s="129"/>
      <c r="B1" s="85" t="s">
        <v>14</v>
      </c>
      <c r="C1" s="485" t="str">
        <f>+'#1 Reserve Margins'!C1</f>
        <v>CAISO</v>
      </c>
      <c r="D1" s="486"/>
      <c r="E1" s="486"/>
      <c r="F1" s="486"/>
    </row>
    <row r="2" spans="1:6" x14ac:dyDescent="0.25">
      <c r="A2" s="130"/>
      <c r="B2" s="335"/>
      <c r="C2" s="104"/>
      <c r="D2" s="105"/>
      <c r="E2" s="105"/>
      <c r="F2" s="105"/>
    </row>
    <row r="3" spans="1:6" s="88" customFormat="1" x14ac:dyDescent="0.25">
      <c r="A3" s="103" t="s">
        <v>99</v>
      </c>
      <c r="B3" s="289"/>
      <c r="C3" s="104"/>
      <c r="D3" s="105"/>
      <c r="E3" s="105"/>
      <c r="F3" s="105"/>
    </row>
    <row r="4" spans="1:6" s="88" customFormat="1" x14ac:dyDescent="0.25">
      <c r="A4" s="283"/>
      <c r="B4" s="284"/>
      <c r="C4" s="104"/>
      <c r="D4" s="105"/>
      <c r="E4" s="105"/>
      <c r="F4" s="105"/>
    </row>
    <row r="5" spans="1:6" s="88" customFormat="1" ht="125.1" customHeight="1" x14ac:dyDescent="0.25">
      <c r="A5" s="283"/>
      <c r="B5" s="278"/>
      <c r="C5" s="104"/>
      <c r="D5" s="105"/>
      <c r="E5" s="105"/>
      <c r="F5" s="105"/>
    </row>
    <row r="6" spans="1:6" s="88" customFormat="1" x14ac:dyDescent="0.25">
      <c r="A6" s="92"/>
      <c r="B6" s="93" t="str">
        <f>+'#1 Reserve Margins'!B4</f>
        <v>Reporting Period</v>
      </c>
      <c r="C6" s="91">
        <f>+'#1 Reserve Margins'!C4</f>
        <v>2019</v>
      </c>
      <c r="D6" s="94">
        <f>+'#1 Reserve Margins'!D4</f>
        <v>2020</v>
      </c>
      <c r="E6" s="94">
        <f>+'#1 Reserve Margins'!E4</f>
        <v>2021</v>
      </c>
      <c r="F6" s="94">
        <f>+'#1 Reserve Margins'!F4</f>
        <v>2022</v>
      </c>
    </row>
    <row r="7" spans="1:6" ht="31.5" x14ac:dyDescent="0.25">
      <c r="A7" s="288">
        <v>14</v>
      </c>
      <c r="B7" s="287" t="s">
        <v>215</v>
      </c>
      <c r="C7" s="291">
        <v>36.119613825882702</v>
      </c>
      <c r="D7" s="292">
        <v>28.291123554202802</v>
      </c>
      <c r="E7" s="292">
        <v>43.643699661358703</v>
      </c>
      <c r="F7" s="293">
        <v>75.822181773216997</v>
      </c>
    </row>
    <row r="8" spans="1:6" ht="31.5" x14ac:dyDescent="0.25">
      <c r="A8" s="288">
        <f>+A7+0.01</f>
        <v>14.01</v>
      </c>
      <c r="B8" s="287" t="s">
        <v>216</v>
      </c>
      <c r="C8" s="285">
        <v>2022</v>
      </c>
      <c r="D8" s="4">
        <v>2022</v>
      </c>
      <c r="E8" s="4">
        <v>2022</v>
      </c>
      <c r="F8" s="397">
        <v>2022</v>
      </c>
    </row>
    <row r="9" spans="1:6" ht="63" x14ac:dyDescent="0.25">
      <c r="A9" s="288">
        <f t="shared" ref="A9:A14" si="0">+A8+0.01</f>
        <v>14.02</v>
      </c>
      <c r="B9" s="320" t="s">
        <v>217</v>
      </c>
      <c r="C9" s="316">
        <v>0.23</v>
      </c>
      <c r="D9" s="317">
        <v>0.24</v>
      </c>
      <c r="E9" s="317">
        <v>0.31</v>
      </c>
      <c r="F9" s="318">
        <v>0.25</v>
      </c>
    </row>
    <row r="10" spans="1:6" ht="63" x14ac:dyDescent="0.25">
      <c r="A10" s="288">
        <f t="shared" si="0"/>
        <v>14.03</v>
      </c>
      <c r="B10" s="287" t="s">
        <v>218</v>
      </c>
      <c r="C10" s="316">
        <v>0.14000000000000001</v>
      </c>
      <c r="D10" s="317">
        <v>0.23</v>
      </c>
      <c r="E10" s="317">
        <v>0.1</v>
      </c>
      <c r="F10" s="318">
        <v>0.08</v>
      </c>
    </row>
    <row r="11" spans="1:6" ht="47.25" x14ac:dyDescent="0.25">
      <c r="A11" s="288">
        <f t="shared" si="0"/>
        <v>14.04</v>
      </c>
      <c r="B11" s="287" t="s">
        <v>219</v>
      </c>
      <c r="C11" s="316">
        <v>0.92</v>
      </c>
      <c r="D11" s="317">
        <v>0.96</v>
      </c>
      <c r="E11" s="317">
        <v>1.24</v>
      </c>
      <c r="F11" s="318">
        <v>1</v>
      </c>
    </row>
    <row r="12" spans="1:6" ht="47.25" x14ac:dyDescent="0.25">
      <c r="A12" s="288">
        <f t="shared" si="0"/>
        <v>14.049999999999999</v>
      </c>
      <c r="B12" s="287" t="s">
        <v>220</v>
      </c>
      <c r="C12" s="316">
        <v>1.7500000000000002</v>
      </c>
      <c r="D12" s="319">
        <v>2.875</v>
      </c>
      <c r="E12" s="319">
        <v>1.25</v>
      </c>
      <c r="F12" s="398">
        <v>1</v>
      </c>
    </row>
    <row r="13" spans="1:6" ht="46.5" x14ac:dyDescent="0.25">
      <c r="A13" s="288">
        <f t="shared" si="0"/>
        <v>14.059999999999999</v>
      </c>
      <c r="B13" s="320" t="s">
        <v>221</v>
      </c>
      <c r="C13" s="310">
        <f>+C7*((C9*C11)+(C10*C12)+(1-C9-C10))</f>
        <v>39.247572383204144</v>
      </c>
      <c r="D13" s="311">
        <f>+D7*((D9*D11)+(D10*D12)+(1-D9-D10))</f>
        <v>40.220075800832419</v>
      </c>
      <c r="E13" s="311">
        <f t="shared" ref="E13:F13" si="1">+E7*((E9*E11)+(E10*E12)+(1-E9-E10))</f>
        <v>47.981883407697765</v>
      </c>
      <c r="F13" s="312">
        <f t="shared" si="1"/>
        <v>75.822181773216997</v>
      </c>
    </row>
    <row r="14" spans="1:6" ht="165.75" customHeight="1" x14ac:dyDescent="0.25">
      <c r="A14" s="288">
        <f t="shared" si="0"/>
        <v>14.069999999999999</v>
      </c>
      <c r="B14" s="287" t="s">
        <v>100</v>
      </c>
      <c r="C14" s="548" t="s">
        <v>342</v>
      </c>
      <c r="D14" s="548"/>
      <c r="E14" s="548"/>
      <c r="F14" s="548"/>
    </row>
    <row r="15" spans="1:6" ht="25.5" customHeight="1" x14ac:dyDescent="0.25">
      <c r="A15" s="242"/>
      <c r="B15" s="243"/>
    </row>
    <row r="16" spans="1:6" x14ac:dyDescent="0.25">
      <c r="B16" s="232"/>
    </row>
    <row r="17" spans="2:2" x14ac:dyDescent="0.25">
      <c r="B17" s="232"/>
    </row>
    <row r="18" spans="2:2" x14ac:dyDescent="0.25">
      <c r="B18" s="232"/>
    </row>
    <row r="19" spans="2:2" x14ac:dyDescent="0.25">
      <c r="B19" s="232"/>
    </row>
    <row r="20" spans="2:2" x14ac:dyDescent="0.25">
      <c r="B20" s="232"/>
    </row>
    <row r="21" spans="2:2" x14ac:dyDescent="0.25">
      <c r="B21" s="232"/>
    </row>
  </sheetData>
  <mergeCells count="2">
    <mergeCell ref="C1:F1"/>
    <mergeCell ref="C14:F14"/>
  </mergeCells>
  <pageMargins left="0.25" right="0.25" top="0.75" bottom="0.75" header="0.3" footer="0.3"/>
  <pageSetup scale="83"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rgb="FF92D050"/>
    <pageSetUpPr fitToPage="1"/>
  </sheetPr>
  <dimension ref="A1:G23"/>
  <sheetViews>
    <sheetView topLeftCell="A11" zoomScale="98" zoomScaleNormal="98" workbookViewId="0">
      <selection activeCell="C13" sqref="C13"/>
    </sheetView>
  </sheetViews>
  <sheetFormatPr defaultRowHeight="15" x14ac:dyDescent="0.25"/>
  <cols>
    <col min="1" max="1" width="10.42578125" customWidth="1"/>
    <col min="2" max="2" width="66.5703125" customWidth="1"/>
    <col min="3" max="6" width="15.7109375" customWidth="1"/>
    <col min="7" max="7" width="14.5703125" customWidth="1"/>
  </cols>
  <sheetData>
    <row r="1" spans="1:6" x14ac:dyDescent="0.25">
      <c r="A1" s="129"/>
      <c r="B1" s="85" t="s">
        <v>14</v>
      </c>
      <c r="C1" s="485" t="str">
        <f>+'#1 Reserve Margins'!C1</f>
        <v>CAISO</v>
      </c>
      <c r="D1" s="486"/>
      <c r="E1" s="486"/>
      <c r="F1" s="486"/>
    </row>
    <row r="2" spans="1:6" x14ac:dyDescent="0.25">
      <c r="A2" s="129"/>
      <c r="B2" s="85"/>
      <c r="C2" s="309"/>
      <c r="D2" s="309"/>
      <c r="E2" s="309"/>
      <c r="F2" s="309"/>
    </row>
    <row r="3" spans="1:6" x14ac:dyDescent="0.25">
      <c r="A3" s="129"/>
      <c r="B3" s="85"/>
      <c r="C3" s="104"/>
      <c r="D3" s="309"/>
      <c r="E3" s="309"/>
      <c r="F3" s="309"/>
    </row>
    <row r="4" spans="1:6" x14ac:dyDescent="0.25">
      <c r="A4" s="129"/>
      <c r="B4" s="85"/>
      <c r="C4" s="309"/>
      <c r="D4" s="309"/>
      <c r="E4" s="309"/>
      <c r="F4" s="309"/>
    </row>
    <row r="5" spans="1:6" x14ac:dyDescent="0.25">
      <c r="A5" s="130"/>
      <c r="B5" s="335"/>
      <c r="C5" s="104"/>
      <c r="D5" s="105"/>
      <c r="E5" s="105"/>
      <c r="F5" s="105"/>
    </row>
    <row r="6" spans="1:6" x14ac:dyDescent="0.25">
      <c r="A6" s="103" t="s">
        <v>56</v>
      </c>
      <c r="B6" s="90"/>
      <c r="C6" s="104"/>
      <c r="D6" s="105"/>
      <c r="E6" s="105"/>
      <c r="F6" s="105"/>
    </row>
    <row r="7" spans="1:6" x14ac:dyDescent="0.25">
      <c r="A7" s="88" t="s">
        <v>30</v>
      </c>
      <c r="B7" s="88"/>
      <c r="C7" s="88"/>
      <c r="D7" s="88"/>
      <c r="E7" s="88"/>
      <c r="F7" s="88"/>
    </row>
    <row r="8" spans="1:6" ht="138.75" customHeight="1" x14ac:dyDescent="0.25">
      <c r="A8" s="3"/>
      <c r="B8" s="278"/>
      <c r="C8" s="88"/>
      <c r="D8" s="290"/>
      <c r="E8" s="88"/>
      <c r="F8" s="88"/>
    </row>
    <row r="9" spans="1:6" ht="57.6" customHeight="1" x14ac:dyDescent="0.25">
      <c r="A9" s="354" t="s">
        <v>95</v>
      </c>
      <c r="B9" s="278" t="s">
        <v>44</v>
      </c>
      <c r="C9" s="354" t="s">
        <v>97</v>
      </c>
      <c r="D9" s="290"/>
      <c r="E9" s="88"/>
      <c r="F9" s="88"/>
    </row>
    <row r="10" spans="1:6" ht="63.6" customHeight="1" x14ac:dyDescent="0.25">
      <c r="A10" s="354" t="s">
        <v>96</v>
      </c>
      <c r="B10" s="290"/>
      <c r="C10" s="354" t="s">
        <v>98</v>
      </c>
      <c r="D10" s="290"/>
      <c r="E10" s="88"/>
      <c r="F10" s="88"/>
    </row>
    <row r="11" spans="1:6" x14ac:dyDescent="0.25">
      <c r="A11" s="92"/>
      <c r="B11" s="313" t="s">
        <v>15</v>
      </c>
      <c r="C11" s="91">
        <f>+'#1 Reserve Margins'!C4</f>
        <v>2019</v>
      </c>
      <c r="D11" s="94">
        <f>+'#1 Reserve Margins'!D$4</f>
        <v>2020</v>
      </c>
      <c r="E11" s="94">
        <f>+'#1 Reserve Margins'!E$4</f>
        <v>2021</v>
      </c>
      <c r="F11" s="94">
        <f>+'#1 Reserve Margins'!F$4</f>
        <v>2022</v>
      </c>
    </row>
    <row r="12" spans="1:6" ht="30" x14ac:dyDescent="0.25">
      <c r="A12" s="42">
        <v>15</v>
      </c>
      <c r="B12" s="43" t="s">
        <v>222</v>
      </c>
      <c r="C12" s="157">
        <v>6.9694872673290498E-2</v>
      </c>
      <c r="D12" s="158">
        <v>-4.9544133101799197</v>
      </c>
      <c r="E12" s="158">
        <v>-7.3298799828669301</v>
      </c>
      <c r="F12" s="159">
        <v>-7.9347953425439703</v>
      </c>
    </row>
    <row r="13" spans="1:6" ht="30" x14ac:dyDescent="0.25">
      <c r="A13" s="42">
        <f>+A12+0.01</f>
        <v>15.01</v>
      </c>
      <c r="B13" s="43" t="s">
        <v>223</v>
      </c>
      <c r="C13" s="160">
        <v>15.219557368962001</v>
      </c>
      <c r="D13" s="161">
        <v>12.9817181450695</v>
      </c>
      <c r="E13" s="162">
        <v>12.6468139474586</v>
      </c>
      <c r="F13" s="163">
        <v>19.530556920529801</v>
      </c>
    </row>
    <row r="14" spans="1:6" ht="30" x14ac:dyDescent="0.25">
      <c r="A14" s="42">
        <f t="shared" ref="A14:A16" si="0">+A13+0.01</f>
        <v>15.02</v>
      </c>
      <c r="B14" s="43" t="s">
        <v>224</v>
      </c>
      <c r="C14" s="160">
        <v>2.98229728241534</v>
      </c>
      <c r="D14" s="161">
        <v>1.59590292366104</v>
      </c>
      <c r="E14" s="162">
        <v>-0.279769737367427</v>
      </c>
      <c r="F14" s="163">
        <v>1.3293277652018101</v>
      </c>
    </row>
    <row r="15" spans="1:6" ht="30" x14ac:dyDescent="0.25">
      <c r="A15" s="42">
        <f t="shared" si="0"/>
        <v>15.03</v>
      </c>
      <c r="B15" s="43" t="s">
        <v>225</v>
      </c>
      <c r="C15" s="160">
        <v>2.2996785629449099</v>
      </c>
      <c r="D15" s="162">
        <v>0.48038335924418202</v>
      </c>
      <c r="E15" s="162">
        <v>0.25177162149550503</v>
      </c>
      <c r="F15" s="163">
        <v>-1.0893341092283599</v>
      </c>
    </row>
    <row r="16" spans="1:6" ht="117.75" customHeight="1" x14ac:dyDescent="0.25">
      <c r="A16" s="42">
        <f t="shared" si="0"/>
        <v>15.04</v>
      </c>
      <c r="B16" s="43" t="s">
        <v>118</v>
      </c>
      <c r="C16" s="549" t="s">
        <v>337</v>
      </c>
      <c r="D16" s="550"/>
      <c r="E16" s="550"/>
      <c r="F16" s="550"/>
    </row>
    <row r="17" spans="1:7" ht="15.75" x14ac:dyDescent="0.25">
      <c r="A17" s="324" t="s">
        <v>101</v>
      </c>
      <c r="C17" s="12"/>
      <c r="D17" s="12"/>
      <c r="E17" s="12"/>
      <c r="F17" s="12"/>
    </row>
    <row r="18" spans="1:7" ht="15.75" x14ac:dyDescent="0.25">
      <c r="A18" s="14"/>
      <c r="B18" s="323" t="s">
        <v>15</v>
      </c>
      <c r="C18" s="91">
        <f>+'#1 Reserve Margins'!C$4</f>
        <v>2019</v>
      </c>
      <c r="D18" s="94">
        <f>+'#1 Reserve Margins'!D$4</f>
        <v>2020</v>
      </c>
      <c r="E18" s="94">
        <f>+'#1 Reserve Margins'!E$4</f>
        <v>2021</v>
      </c>
      <c r="F18" s="94">
        <f>+'#1 Reserve Margins'!F$4</f>
        <v>2022</v>
      </c>
    </row>
    <row r="19" spans="1:7" x14ac:dyDescent="0.25">
      <c r="A19" s="118">
        <v>15.05</v>
      </c>
      <c r="B19" s="178" t="s">
        <v>102</v>
      </c>
      <c r="C19" s="325"/>
      <c r="D19" s="326"/>
      <c r="E19" s="326"/>
      <c r="F19" s="420"/>
    </row>
    <row r="20" spans="1:7" ht="30" x14ac:dyDescent="0.25">
      <c r="A20" s="42">
        <f>+A19+0.01</f>
        <v>15.06</v>
      </c>
      <c r="B20" s="43" t="s">
        <v>222</v>
      </c>
      <c r="C20" s="157">
        <v>0</v>
      </c>
      <c r="D20" s="158">
        <v>0</v>
      </c>
      <c r="E20" s="158">
        <v>0</v>
      </c>
      <c r="F20" s="159">
        <v>0</v>
      </c>
    </row>
    <row r="21" spans="1:7" ht="30" x14ac:dyDescent="0.25">
      <c r="A21" s="42">
        <f>+A20+0.01</f>
        <v>15.07</v>
      </c>
      <c r="B21" s="43" t="s">
        <v>223</v>
      </c>
      <c r="C21" s="160">
        <v>0</v>
      </c>
      <c r="D21" s="161">
        <v>0</v>
      </c>
      <c r="E21" s="162">
        <v>0</v>
      </c>
      <c r="F21" s="163">
        <v>0</v>
      </c>
    </row>
    <row r="22" spans="1:7" ht="30" x14ac:dyDescent="0.25">
      <c r="A22" s="42">
        <f t="shared" ref="A22:A23" si="1">+A21+0.01</f>
        <v>15.08</v>
      </c>
      <c r="B22" s="43" t="s">
        <v>227</v>
      </c>
      <c r="C22" s="160">
        <v>0</v>
      </c>
      <c r="D22" s="161">
        <v>0</v>
      </c>
      <c r="E22" s="162">
        <v>0</v>
      </c>
      <c r="F22" s="163">
        <v>0</v>
      </c>
    </row>
    <row r="23" spans="1:7" ht="30" x14ac:dyDescent="0.25">
      <c r="A23" s="42">
        <f t="shared" si="1"/>
        <v>15.09</v>
      </c>
      <c r="B23" s="43" t="s">
        <v>226</v>
      </c>
      <c r="C23" s="164">
        <v>0</v>
      </c>
      <c r="D23" s="165">
        <v>0</v>
      </c>
      <c r="E23" s="165">
        <v>0</v>
      </c>
      <c r="F23" s="343">
        <v>0</v>
      </c>
      <c r="G23" s="3"/>
    </row>
  </sheetData>
  <mergeCells count="2">
    <mergeCell ref="C1:F1"/>
    <mergeCell ref="C16:F16"/>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2" r:id="rId4" name="Button 4">
              <controlPr defaultSize="0" print="0" autoFill="0" autoPict="0" macro="[0]!Zone_entry_15">
                <anchor moveWithCells="1" sizeWithCells="1">
                  <from>
                    <xdr:col>1</xdr:col>
                    <xdr:colOff>552450</xdr:colOff>
                    <xdr:row>2</xdr:row>
                    <xdr:rowOff>28575</xdr:rowOff>
                  </from>
                  <to>
                    <xdr:col>1</xdr:col>
                    <xdr:colOff>1695450</xdr:colOff>
                    <xdr:row>4</xdr:row>
                    <xdr:rowOff>38100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F12"/>
  <sheetViews>
    <sheetView zoomScaleNormal="100" workbookViewId="0">
      <selection activeCell="F10" sqref="F10"/>
    </sheetView>
  </sheetViews>
  <sheetFormatPr defaultRowHeight="15" x14ac:dyDescent="0.25"/>
  <cols>
    <col min="1" max="1" width="8.28515625" customWidth="1"/>
    <col min="2" max="2" width="73.28515625" customWidth="1"/>
    <col min="3" max="6" width="15.7109375" customWidth="1"/>
    <col min="7" max="7" width="14.5703125" customWidth="1"/>
  </cols>
  <sheetData>
    <row r="1" spans="1:6" x14ac:dyDescent="0.25">
      <c r="A1" s="129"/>
      <c r="B1" s="85" t="s">
        <v>14</v>
      </c>
      <c r="C1" s="485" t="str">
        <f>+'#1 Reserve Margins'!C1</f>
        <v>CAISO</v>
      </c>
      <c r="D1" s="486"/>
      <c r="E1" s="486"/>
      <c r="F1" s="486"/>
    </row>
    <row r="2" spans="1:6" x14ac:dyDescent="0.25">
      <c r="A2" s="130"/>
      <c r="B2" s="131"/>
      <c r="C2" s="104"/>
      <c r="D2" s="105"/>
      <c r="E2" s="105"/>
      <c r="F2" s="105"/>
    </row>
    <row r="3" spans="1:6" x14ac:dyDescent="0.25">
      <c r="A3" s="103" t="s">
        <v>57</v>
      </c>
      <c r="B3" s="90"/>
      <c r="C3" s="104"/>
      <c r="D3" s="105"/>
      <c r="E3" s="105"/>
      <c r="F3" s="105"/>
    </row>
    <row r="4" spans="1:6" x14ac:dyDescent="0.25">
      <c r="A4" s="92"/>
      <c r="B4" s="93" t="str">
        <f>+'#1 Reserve Margins'!B4</f>
        <v>Reporting Period</v>
      </c>
      <c r="C4" s="91">
        <f>+'#1 Reserve Margins'!C4</f>
        <v>2019</v>
      </c>
      <c r="D4" s="94">
        <f>+'#1 Reserve Margins'!D4</f>
        <v>2020</v>
      </c>
      <c r="E4" s="94">
        <f>+'#1 Reserve Margins'!E4</f>
        <v>2021</v>
      </c>
      <c r="F4" s="94">
        <f>+'#1 Reserve Margins'!F4</f>
        <v>2022</v>
      </c>
    </row>
    <row r="5" spans="1:6" ht="75" x14ac:dyDescent="0.25">
      <c r="A5" s="143">
        <v>16</v>
      </c>
      <c r="B5" s="43" t="s">
        <v>268</v>
      </c>
      <c r="C5" s="51">
        <v>355443365.82754678</v>
      </c>
      <c r="D5" s="52">
        <v>488381881.64998782</v>
      </c>
      <c r="E5" s="52">
        <v>377213826.31541646</v>
      </c>
      <c r="F5" s="53">
        <v>601726618.44052112</v>
      </c>
    </row>
    <row r="6" spans="1:6" s="31" customFormat="1" ht="75" x14ac:dyDescent="0.25">
      <c r="A6" s="362">
        <v>16.010000000000002</v>
      </c>
      <c r="B6" s="34" t="s">
        <v>251</v>
      </c>
      <c r="C6" s="358">
        <v>282111705.07240933</v>
      </c>
      <c r="D6" s="359">
        <v>434683637.45058042</v>
      </c>
      <c r="E6" s="359">
        <v>345123628.72825038</v>
      </c>
      <c r="F6" s="360">
        <v>580585306.82960963</v>
      </c>
    </row>
    <row r="7" spans="1:6" ht="30" x14ac:dyDescent="0.25">
      <c r="A7" s="361">
        <v>16.02</v>
      </c>
      <c r="B7" s="43" t="s">
        <v>257</v>
      </c>
      <c r="C7" s="223">
        <f>'#12 Wholesale Power'!C6</f>
        <v>219157971</v>
      </c>
      <c r="D7" s="223">
        <f>'#12 Wholesale Power'!D6</f>
        <v>216104226</v>
      </c>
      <c r="E7" s="223">
        <f>'#12 Wholesale Power'!E6</f>
        <v>215561908</v>
      </c>
      <c r="F7" s="399">
        <f>'#12 Wholesale Power'!F6</f>
        <v>0</v>
      </c>
    </row>
    <row r="8" spans="1:6" ht="45" x14ac:dyDescent="0.25">
      <c r="A8" s="357">
        <v>16.03</v>
      </c>
      <c r="B8" s="43" t="s">
        <v>269</v>
      </c>
      <c r="C8" s="260">
        <f>C5/C7</f>
        <v>1.6218591740272443</v>
      </c>
      <c r="D8" s="259">
        <f t="shared" ref="D8:F8" si="0">D5/D7</f>
        <v>2.2599367476043151</v>
      </c>
      <c r="E8" s="259">
        <f t="shared" si="0"/>
        <v>1.7499094799041046</v>
      </c>
      <c r="F8" s="261" t="e">
        <f t="shared" si="0"/>
        <v>#DIV/0!</v>
      </c>
    </row>
    <row r="9" spans="1:6" ht="48.75" customHeight="1" x14ac:dyDescent="0.25">
      <c r="A9" s="363">
        <v>16.04</v>
      </c>
      <c r="B9" s="34" t="s">
        <v>274</v>
      </c>
      <c r="C9" s="364">
        <f>C6/C5</f>
        <v>0.79368960626285445</v>
      </c>
      <c r="D9" s="365">
        <f t="shared" ref="D9:F9" si="1">D6/D5</f>
        <v>0.89004865615000084</v>
      </c>
      <c r="E9" s="365">
        <f t="shared" si="1"/>
        <v>0.9149283633088966</v>
      </c>
      <c r="F9" s="366">
        <f t="shared" si="1"/>
        <v>0.96486558685786106</v>
      </c>
    </row>
    <row r="10" spans="1:6" ht="75" x14ac:dyDescent="0.25">
      <c r="A10" s="363">
        <v>16.05</v>
      </c>
      <c r="B10" s="367" t="s">
        <v>252</v>
      </c>
      <c r="C10" s="358">
        <v>136488357.75513741</v>
      </c>
      <c r="D10" s="359">
        <v>115517968.19940732</v>
      </c>
      <c r="E10" s="359">
        <v>99410948.587166026</v>
      </c>
      <c r="F10" s="360">
        <v>113955404.61091173</v>
      </c>
    </row>
    <row r="11" spans="1:6" ht="75" x14ac:dyDescent="0.25">
      <c r="A11" s="368">
        <f t="shared" ref="A11" si="2">A10+0.01</f>
        <v>16.060000000000002</v>
      </c>
      <c r="B11" s="34" t="s">
        <v>275</v>
      </c>
      <c r="C11" s="369">
        <f>C10/C5</f>
        <v>0.38399466941059335</v>
      </c>
      <c r="D11" s="370">
        <f t="shared" ref="D11:F11" si="3">D10/D5</f>
        <v>0.23653205112591877</v>
      </c>
      <c r="E11" s="370">
        <f t="shared" si="3"/>
        <v>0.26354004453707686</v>
      </c>
      <c r="F11" s="371">
        <f t="shared" si="3"/>
        <v>0.1893806940205619</v>
      </c>
    </row>
    <row r="12" spans="1:6" ht="159" customHeight="1" x14ac:dyDescent="0.25">
      <c r="A12" s="372" t="s">
        <v>258</v>
      </c>
      <c r="B12" s="31" t="s">
        <v>91</v>
      </c>
      <c r="C12" s="551" t="s">
        <v>338</v>
      </c>
      <c r="D12" s="551"/>
      <c r="E12" s="551"/>
      <c r="F12" s="551"/>
    </row>
  </sheetData>
  <mergeCells count="2">
    <mergeCell ref="C1:F1"/>
    <mergeCell ref="C12:F12"/>
  </mergeCells>
  <pageMargins left="0.25" right="0.25" top="0.75" bottom="0.75" header="0.3" footer="0.3"/>
  <pageSetup scale="83"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G15"/>
  <sheetViews>
    <sheetView zoomScaleNormal="100" workbookViewId="0">
      <selection activeCell="B8" sqref="B8"/>
    </sheetView>
  </sheetViews>
  <sheetFormatPr defaultRowHeight="15" x14ac:dyDescent="0.25"/>
  <cols>
    <col min="1" max="1" width="8.28515625" customWidth="1"/>
    <col min="2" max="2" width="69.7109375" customWidth="1"/>
    <col min="3" max="6" width="15.7109375" customWidth="1"/>
    <col min="7" max="7" width="14.5703125" customWidth="1"/>
  </cols>
  <sheetData>
    <row r="1" spans="1:7" x14ac:dyDescent="0.25">
      <c r="A1" s="129"/>
      <c r="B1" s="85" t="s">
        <v>14</v>
      </c>
      <c r="C1" s="485" t="str">
        <f>+'#1 Reserve Margins'!C1</f>
        <v>CAISO</v>
      </c>
      <c r="D1" s="486"/>
      <c r="E1" s="486"/>
      <c r="F1" s="486"/>
      <c r="G1" s="88"/>
    </row>
    <row r="2" spans="1:7" x14ac:dyDescent="0.25">
      <c r="A2" s="130"/>
      <c r="B2" s="131"/>
      <c r="C2" s="104"/>
      <c r="D2" s="105"/>
      <c r="E2" s="105"/>
      <c r="F2" s="105"/>
      <c r="G2" s="88"/>
    </row>
    <row r="3" spans="1:7" x14ac:dyDescent="0.25">
      <c r="A3" s="103" t="s">
        <v>134</v>
      </c>
      <c r="B3" s="90"/>
      <c r="C3" s="104"/>
      <c r="D3" s="105"/>
      <c r="E3" s="105"/>
      <c r="F3" s="105"/>
      <c r="G3" s="88"/>
    </row>
    <row r="4" spans="1:7" x14ac:dyDescent="0.25">
      <c r="A4" s="92"/>
      <c r="B4" s="93" t="str">
        <f>+'#1 Reserve Margins'!B4</f>
        <v>Reporting Period</v>
      </c>
      <c r="C4" s="91">
        <f>+'#1 Reserve Margins'!C4</f>
        <v>2019</v>
      </c>
      <c r="D4" s="94">
        <f>+'#1 Reserve Margins'!D4</f>
        <v>2020</v>
      </c>
      <c r="E4" s="94">
        <f>+'#1 Reserve Margins'!E4</f>
        <v>2021</v>
      </c>
      <c r="F4" s="94">
        <f>+'#1 Reserve Margins'!F4</f>
        <v>2022</v>
      </c>
      <c r="G4" s="88"/>
    </row>
    <row r="5" spans="1:7" ht="45" x14ac:dyDescent="0.25">
      <c r="A5" s="143">
        <v>17</v>
      </c>
      <c r="B5" s="43" t="s">
        <v>169</v>
      </c>
      <c r="C5" s="51">
        <v>194098000</v>
      </c>
      <c r="D5" s="52">
        <v>187347000</v>
      </c>
      <c r="E5" s="52">
        <v>182046000</v>
      </c>
      <c r="F5" s="53">
        <v>182522000</v>
      </c>
      <c r="G5" s="88"/>
    </row>
    <row r="6" spans="1:7" ht="60" x14ac:dyDescent="0.25">
      <c r="A6" s="143">
        <f>+A5+0.01</f>
        <v>17.010000000000002</v>
      </c>
      <c r="B6" s="43" t="s">
        <v>170</v>
      </c>
      <c r="C6" s="166">
        <v>73693620</v>
      </c>
      <c r="D6" s="167">
        <v>79114380</v>
      </c>
      <c r="E6" s="168">
        <v>80376364</v>
      </c>
      <c r="F6" s="169">
        <v>86908970</v>
      </c>
      <c r="G6" s="88"/>
    </row>
    <row r="7" spans="1:7" x14ac:dyDescent="0.25">
      <c r="A7" s="143">
        <f t="shared" ref="A7:A10" si="0">+A6+0.01</f>
        <v>17.020000000000003</v>
      </c>
      <c r="B7" s="43" t="s">
        <v>93</v>
      </c>
      <c r="C7" s="223">
        <f>+'#12 Wholesale Power'!C6</f>
        <v>219157971</v>
      </c>
      <c r="D7" s="224">
        <f>+'#12 Wholesale Power'!D6</f>
        <v>216104226</v>
      </c>
      <c r="E7" s="224">
        <f>+'#12 Wholesale Power'!E6</f>
        <v>215561908</v>
      </c>
      <c r="F7" s="225">
        <f>+'#12 Wholesale Power'!F6</f>
        <v>0</v>
      </c>
      <c r="G7" s="88"/>
    </row>
    <row r="8" spans="1:7" ht="45" x14ac:dyDescent="0.25">
      <c r="A8" s="143">
        <f t="shared" si="0"/>
        <v>17.030000000000005</v>
      </c>
      <c r="B8" s="43" t="s">
        <v>171</v>
      </c>
      <c r="C8" s="215">
        <f>+C5/C7</f>
        <v>0.88565339017488898</v>
      </c>
      <c r="D8" s="216">
        <f t="shared" ref="D8:F8" si="1">+D5/D7</f>
        <v>0.86692890494422814</v>
      </c>
      <c r="E8" s="216">
        <f t="shared" si="1"/>
        <v>0.84451841092443847</v>
      </c>
      <c r="F8" s="217" t="e">
        <f t="shared" si="1"/>
        <v>#DIV/0!</v>
      </c>
      <c r="G8" s="88"/>
    </row>
    <row r="9" spans="1:7" ht="50.1" customHeight="1" x14ac:dyDescent="0.25">
      <c r="A9" s="143">
        <f t="shared" si="0"/>
        <v>17.040000000000006</v>
      </c>
      <c r="B9" s="43" t="s">
        <v>172</v>
      </c>
      <c r="C9" s="215">
        <f>+C6/C7</f>
        <v>0.3362579953799627</v>
      </c>
      <c r="D9" s="216">
        <f t="shared" ref="D9:F9" si="2">+D6/D7</f>
        <v>0.36609362743327378</v>
      </c>
      <c r="E9" s="216">
        <f t="shared" si="2"/>
        <v>0.37286905068589393</v>
      </c>
      <c r="F9" s="217" t="e">
        <f t="shared" si="2"/>
        <v>#DIV/0!</v>
      </c>
      <c r="G9" s="88"/>
    </row>
    <row r="10" spans="1:7" ht="45" x14ac:dyDescent="0.25">
      <c r="A10" s="143">
        <f t="shared" si="0"/>
        <v>17.050000000000008</v>
      </c>
      <c r="B10" s="43" t="s">
        <v>68</v>
      </c>
      <c r="C10" s="523" t="s">
        <v>1</v>
      </c>
      <c r="D10" s="523"/>
      <c r="E10" s="523"/>
      <c r="F10" s="523"/>
      <c r="G10" s="88"/>
    </row>
    <row r="11" spans="1:7" x14ac:dyDescent="0.25">
      <c r="A11" s="88"/>
      <c r="B11" s="88"/>
      <c r="C11" s="88"/>
      <c r="D11" s="88"/>
      <c r="E11" s="88"/>
      <c r="F11" s="88"/>
      <c r="G11" s="88"/>
    </row>
    <row r="12" spans="1:7" x14ac:dyDescent="0.25">
      <c r="B12" s="25"/>
    </row>
    <row r="13" spans="1:7" x14ac:dyDescent="0.25">
      <c r="B13" s="33"/>
    </row>
    <row r="14" spans="1:7" x14ac:dyDescent="0.25">
      <c r="B14" s="3"/>
    </row>
    <row r="15" spans="1:7" x14ac:dyDescent="0.25">
      <c r="B15" s="3"/>
    </row>
  </sheetData>
  <mergeCells count="2">
    <mergeCell ref="C1:F1"/>
    <mergeCell ref="C10:F10"/>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00"/>
    <pageSetUpPr fitToPage="1"/>
  </sheetPr>
  <dimension ref="A1:F26"/>
  <sheetViews>
    <sheetView topLeftCell="A13" zoomScale="120" zoomScaleNormal="120" workbookViewId="0">
      <selection activeCell="C16" sqref="C16:F16"/>
    </sheetView>
  </sheetViews>
  <sheetFormatPr defaultRowHeight="15" x14ac:dyDescent="0.25"/>
  <cols>
    <col min="1" max="1" width="5.5703125" customWidth="1"/>
    <col min="2" max="2" width="57.7109375" style="1" customWidth="1"/>
    <col min="3" max="6" width="15.7109375" customWidth="1"/>
    <col min="7" max="7" width="14.5703125" customWidth="1"/>
  </cols>
  <sheetData>
    <row r="1" spans="1:6" x14ac:dyDescent="0.25">
      <c r="A1" s="88"/>
      <c r="B1" s="211" t="s">
        <v>14</v>
      </c>
      <c r="C1" s="485" t="s">
        <v>290</v>
      </c>
      <c r="D1" s="486"/>
      <c r="E1" s="486"/>
      <c r="F1" s="486"/>
    </row>
    <row r="2" spans="1:6" x14ac:dyDescent="0.25">
      <c r="A2" s="88"/>
      <c r="B2" s="212"/>
      <c r="C2" s="88"/>
      <c r="D2" s="88"/>
      <c r="E2" s="88"/>
      <c r="F2" s="88"/>
    </row>
    <row r="3" spans="1:6" ht="15.75" x14ac:dyDescent="0.25">
      <c r="A3" s="114" t="s">
        <v>50</v>
      </c>
      <c r="B3" s="213"/>
      <c r="C3" s="83"/>
      <c r="D3" s="88"/>
      <c r="E3" s="88"/>
      <c r="F3" s="88"/>
    </row>
    <row r="4" spans="1:6" x14ac:dyDescent="0.25">
      <c r="A4" s="88"/>
      <c r="B4" s="214" t="s">
        <v>15</v>
      </c>
      <c r="C4" s="94">
        <f>+'Instructions '!D33</f>
        <v>2019</v>
      </c>
      <c r="D4" s="94">
        <f>+C4+1</f>
        <v>2020</v>
      </c>
      <c r="E4" s="94">
        <f t="shared" ref="E4:F4" si="0">+D4+1</f>
        <v>2021</v>
      </c>
      <c r="F4" s="94">
        <f t="shared" si="0"/>
        <v>2022</v>
      </c>
    </row>
    <row r="5" spans="1:6" ht="105" x14ac:dyDescent="0.25">
      <c r="A5" s="42">
        <v>1</v>
      </c>
      <c r="B5" s="43" t="s">
        <v>76</v>
      </c>
      <c r="C5" s="115">
        <v>45406</v>
      </c>
      <c r="D5" s="116">
        <v>45647</v>
      </c>
      <c r="E5" s="116">
        <v>45314</v>
      </c>
      <c r="F5" s="117">
        <v>46319</v>
      </c>
    </row>
    <row r="6" spans="1:6" ht="60" x14ac:dyDescent="0.25">
      <c r="A6" s="118">
        <f>+A5+0.01</f>
        <v>1.01</v>
      </c>
      <c r="B6" s="43" t="s">
        <v>77</v>
      </c>
      <c r="C6" s="119">
        <v>43466</v>
      </c>
      <c r="D6" s="120">
        <v>43831</v>
      </c>
      <c r="E6" s="120">
        <v>44197</v>
      </c>
      <c r="F6" s="121">
        <v>44562</v>
      </c>
    </row>
    <row r="7" spans="1:6" ht="120" x14ac:dyDescent="0.25">
      <c r="A7" s="118">
        <f t="shared" ref="A7:A16" si="1">+A6+0.01</f>
        <v>1.02</v>
      </c>
      <c r="B7" s="43" t="s">
        <v>82</v>
      </c>
      <c r="C7" s="122">
        <v>57878</v>
      </c>
      <c r="D7" s="123">
        <v>55075</v>
      </c>
      <c r="E7" s="123">
        <v>57784</v>
      </c>
      <c r="F7" s="124">
        <v>60245</v>
      </c>
    </row>
    <row r="8" spans="1:6" ht="50.1" customHeight="1" x14ac:dyDescent="0.25">
      <c r="A8" s="118">
        <f t="shared" si="1"/>
        <v>1.03</v>
      </c>
      <c r="B8" s="43" t="s">
        <v>83</v>
      </c>
      <c r="C8" s="119">
        <v>43586</v>
      </c>
      <c r="D8" s="120">
        <v>43952</v>
      </c>
      <c r="E8" s="120">
        <v>44317</v>
      </c>
      <c r="F8" s="121">
        <v>44682</v>
      </c>
    </row>
    <row r="9" spans="1:6" ht="65.099999999999994" customHeight="1" x14ac:dyDescent="0.25">
      <c r="A9" s="118">
        <f t="shared" si="1"/>
        <v>1.04</v>
      </c>
      <c r="B9" s="43" t="s">
        <v>84</v>
      </c>
      <c r="C9" s="125">
        <f>+C7-C5</f>
        <v>12472</v>
      </c>
      <c r="D9" s="126">
        <f>+D7-D5</f>
        <v>9428</v>
      </c>
      <c r="E9" s="126">
        <f>+E7-E5</f>
        <v>12470</v>
      </c>
      <c r="F9" s="127">
        <f>+F7-F5</f>
        <v>13926</v>
      </c>
    </row>
    <row r="10" spans="1:6" ht="75" x14ac:dyDescent="0.25">
      <c r="A10" s="118">
        <f t="shared" si="1"/>
        <v>1.05</v>
      </c>
      <c r="B10" s="43" t="s">
        <v>121</v>
      </c>
      <c r="C10" s="378">
        <f>+(C9)/C5</f>
        <v>0.27467735541558386</v>
      </c>
      <c r="D10" s="378">
        <f>+(D9)/D5</f>
        <v>0.2065415032751331</v>
      </c>
      <c r="E10" s="378">
        <f t="shared" ref="E10:F10" si="2">+(E9)/E5</f>
        <v>0.27519089023259918</v>
      </c>
      <c r="F10" s="382">
        <f t="shared" si="2"/>
        <v>0.30065415920032817</v>
      </c>
    </row>
    <row r="11" spans="1:6" ht="61.9" customHeight="1" x14ac:dyDescent="0.25">
      <c r="A11" s="118">
        <f t="shared" si="1"/>
        <v>1.06</v>
      </c>
      <c r="B11" s="43" t="s">
        <v>253</v>
      </c>
      <c r="C11" s="123">
        <v>44148</v>
      </c>
      <c r="D11" s="123">
        <v>46970</v>
      </c>
      <c r="E11" s="123">
        <v>43789</v>
      </c>
      <c r="F11" s="124">
        <v>51479</v>
      </c>
    </row>
    <row r="12" spans="1:6" ht="75" x14ac:dyDescent="0.25">
      <c r="A12" s="118">
        <f t="shared" si="1"/>
        <v>1.07</v>
      </c>
      <c r="B12" s="43" t="s">
        <v>147</v>
      </c>
      <c r="C12" s="123">
        <v>53432</v>
      </c>
      <c r="D12" s="123">
        <v>48889</v>
      </c>
      <c r="E12" s="123">
        <v>50256</v>
      </c>
      <c r="F12" s="124">
        <v>52702</v>
      </c>
    </row>
    <row r="13" spans="1:6" ht="30" x14ac:dyDescent="0.25">
      <c r="A13" s="118">
        <f t="shared" si="1"/>
        <v>1.08</v>
      </c>
      <c r="B13" s="43" t="s">
        <v>63</v>
      </c>
      <c r="C13" s="128">
        <v>43692</v>
      </c>
      <c r="D13" s="279">
        <v>44061</v>
      </c>
      <c r="E13" s="279">
        <v>44447</v>
      </c>
      <c r="F13" s="280">
        <v>44810</v>
      </c>
    </row>
    <row r="14" spans="1:6" ht="60" x14ac:dyDescent="0.25">
      <c r="A14" s="118">
        <f t="shared" si="1"/>
        <v>1.0900000000000001</v>
      </c>
      <c r="B14" s="43" t="s">
        <v>146</v>
      </c>
      <c r="C14" s="76">
        <f>+C12-C11</f>
        <v>9284</v>
      </c>
      <c r="D14" s="77">
        <f t="shared" ref="D14:F14" si="3">+D12-D11</f>
        <v>1919</v>
      </c>
      <c r="E14" s="77">
        <f t="shared" si="3"/>
        <v>6467</v>
      </c>
      <c r="F14" s="78">
        <f t="shared" si="3"/>
        <v>1223</v>
      </c>
    </row>
    <row r="15" spans="1:6" ht="75" x14ac:dyDescent="0.25">
      <c r="A15" s="42">
        <f t="shared" si="1"/>
        <v>1.1000000000000001</v>
      </c>
      <c r="B15" s="43" t="s">
        <v>122</v>
      </c>
      <c r="C15" s="383">
        <f>+(C14)/C11</f>
        <v>0.21029265198876507</v>
      </c>
      <c r="D15" s="383">
        <f>+(D14)/D11</f>
        <v>4.0855865446029378E-2</v>
      </c>
      <c r="E15" s="383">
        <f t="shared" ref="E15:F15" si="4">+(E14)/E11</f>
        <v>0.14768549179017562</v>
      </c>
      <c r="F15" s="384">
        <f t="shared" si="4"/>
        <v>2.3757260242040442E-2</v>
      </c>
    </row>
    <row r="16" spans="1:6" ht="283.5" customHeight="1" x14ac:dyDescent="0.25">
      <c r="A16" s="118">
        <f t="shared" si="1"/>
        <v>1.1100000000000001</v>
      </c>
      <c r="B16" s="43" t="s">
        <v>81</v>
      </c>
      <c r="C16" s="482" t="s">
        <v>341</v>
      </c>
      <c r="D16" s="483"/>
      <c r="E16" s="483"/>
      <c r="F16" s="484"/>
    </row>
    <row r="18" spans="1:3" x14ac:dyDescent="0.25">
      <c r="B18" s="209"/>
    </row>
    <row r="19" spans="1:3" x14ac:dyDescent="0.25">
      <c r="A19" s="13"/>
      <c r="B19" s="241"/>
    </row>
    <row r="20" spans="1:3" x14ac:dyDescent="0.25">
      <c r="A20" s="3"/>
      <c r="B20" s="25"/>
    </row>
    <row r="21" spans="1:3" x14ac:dyDescent="0.25">
      <c r="A21" s="238"/>
      <c r="B21" s="209"/>
      <c r="C21" s="209"/>
    </row>
    <row r="22" spans="1:3" x14ac:dyDescent="0.25">
      <c r="A22" s="238"/>
      <c r="B22" s="209"/>
    </row>
    <row r="23" spans="1:3" x14ac:dyDescent="0.25">
      <c r="A23" s="232"/>
    </row>
    <row r="25" spans="1:3" ht="16.5" x14ac:dyDescent="0.25">
      <c r="B25" s="239"/>
    </row>
    <row r="26" spans="1:3" ht="16.5" x14ac:dyDescent="0.25">
      <c r="B26" s="240"/>
    </row>
  </sheetData>
  <mergeCells count="2">
    <mergeCell ref="C16:F16"/>
    <mergeCell ref="C1:F1"/>
  </mergeCells>
  <pageMargins left="0.25" right="0.25" top="0.75" bottom="0.75" header="0.3" footer="0.3"/>
  <pageSetup scale="9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F18"/>
  <sheetViews>
    <sheetView topLeftCell="A4" zoomScaleNormal="100" workbookViewId="0">
      <selection activeCell="C15" sqref="C15:F15"/>
    </sheetView>
  </sheetViews>
  <sheetFormatPr defaultRowHeight="15" x14ac:dyDescent="0.25"/>
  <cols>
    <col min="1" max="1" width="6.42578125" customWidth="1"/>
    <col min="2" max="2" width="74" customWidth="1"/>
    <col min="3" max="6" width="15.7109375" customWidth="1"/>
    <col min="7" max="7" width="14.5703125" customWidth="1"/>
  </cols>
  <sheetData>
    <row r="1" spans="1:6" x14ac:dyDescent="0.25">
      <c r="A1" s="129"/>
      <c r="B1" s="85" t="s">
        <v>14</v>
      </c>
      <c r="C1" s="485" t="str">
        <f>+'#1 Reserve Margins'!C1</f>
        <v>CAISO</v>
      </c>
      <c r="D1" s="486"/>
      <c r="E1" s="486"/>
      <c r="F1" s="486"/>
    </row>
    <row r="2" spans="1:6" x14ac:dyDescent="0.25">
      <c r="A2" s="130"/>
      <c r="B2" s="131"/>
      <c r="C2" s="104"/>
      <c r="D2" s="105"/>
      <c r="E2" s="105"/>
      <c r="F2" s="105"/>
    </row>
    <row r="3" spans="1:6" x14ac:dyDescent="0.25">
      <c r="A3" s="103" t="s">
        <v>135</v>
      </c>
      <c r="B3" s="90"/>
      <c r="C3" s="104"/>
      <c r="D3" s="105"/>
      <c r="E3" s="105"/>
      <c r="F3" s="105"/>
    </row>
    <row r="4" spans="1:6" x14ac:dyDescent="0.25">
      <c r="A4" s="92"/>
      <c r="B4" s="93" t="str">
        <f>+'#1 Reserve Margins'!B4</f>
        <v>Reporting Period</v>
      </c>
      <c r="C4" s="91">
        <f>+'#1 Reserve Margins'!C4</f>
        <v>2019</v>
      </c>
      <c r="D4" s="94">
        <f>+'#1 Reserve Margins'!D4</f>
        <v>2020</v>
      </c>
      <c r="E4" s="94">
        <f>+'#1 Reserve Margins'!E4</f>
        <v>2021</v>
      </c>
      <c r="F4" s="94">
        <f>+'#1 Reserve Margins'!F4</f>
        <v>2022</v>
      </c>
    </row>
    <row r="5" spans="1:6" x14ac:dyDescent="0.25">
      <c r="A5" s="35" t="s">
        <v>59</v>
      </c>
      <c r="B5" s="36"/>
      <c r="C5" s="170"/>
      <c r="D5" s="171"/>
      <c r="E5" s="171"/>
      <c r="F5" s="172"/>
    </row>
    <row r="6" spans="1:6" ht="45" x14ac:dyDescent="0.25">
      <c r="A6" s="143">
        <v>18</v>
      </c>
      <c r="B6" s="43" t="s">
        <v>304</v>
      </c>
      <c r="C6" s="51">
        <v>22.44</v>
      </c>
      <c r="D6" s="52">
        <v>14.22</v>
      </c>
      <c r="E6" s="52">
        <v>33.979999999999997</v>
      </c>
      <c r="F6" s="53">
        <v>82.96</v>
      </c>
    </row>
    <row r="7" spans="1:6" ht="60" x14ac:dyDescent="0.25">
      <c r="A7" s="143">
        <f>+A6+0.01</f>
        <v>18.010000000000002</v>
      </c>
      <c r="B7" s="43" t="s">
        <v>305</v>
      </c>
      <c r="C7" s="54">
        <v>41.38</v>
      </c>
      <c r="D7" s="55">
        <v>41.43</v>
      </c>
      <c r="E7" s="55">
        <v>59.13</v>
      </c>
      <c r="F7" s="400">
        <v>142.79</v>
      </c>
    </row>
    <row r="8" spans="1:6" ht="30" x14ac:dyDescent="0.25">
      <c r="A8" s="143">
        <f t="shared" ref="A8:A9" si="0">+A7+0.01</f>
        <v>18.020000000000003</v>
      </c>
      <c r="B8" s="43" t="s">
        <v>173</v>
      </c>
      <c r="C8" s="50">
        <v>48.6</v>
      </c>
      <c r="D8" s="62">
        <v>48.6</v>
      </c>
      <c r="E8" s="62">
        <v>48.6</v>
      </c>
      <c r="F8" s="63">
        <v>48.6</v>
      </c>
    </row>
    <row r="9" spans="1:6" ht="60" x14ac:dyDescent="0.25">
      <c r="A9" s="143">
        <f t="shared" si="0"/>
        <v>18.030000000000005</v>
      </c>
      <c r="B9" s="5" t="s">
        <v>306</v>
      </c>
      <c r="C9" s="173">
        <f>+C7-C6</f>
        <v>18.940000000000001</v>
      </c>
      <c r="D9" s="74">
        <f>+D7-D6</f>
        <v>27.21</v>
      </c>
      <c r="E9" s="74">
        <f>+E7-E6</f>
        <v>25.150000000000006</v>
      </c>
      <c r="F9" s="75">
        <f>+F7-F6</f>
        <v>59.83</v>
      </c>
    </row>
    <row r="10" spans="1:6" x14ac:dyDescent="0.25">
      <c r="A10" s="35" t="s">
        <v>58</v>
      </c>
      <c r="B10" s="36"/>
      <c r="C10" s="174"/>
      <c r="D10" s="175"/>
      <c r="E10" s="175"/>
      <c r="F10" s="176"/>
    </row>
    <row r="11" spans="1:6" ht="45" x14ac:dyDescent="0.25">
      <c r="A11" s="143">
        <f>+A9+0.01</f>
        <v>18.040000000000006</v>
      </c>
      <c r="B11" s="34" t="s">
        <v>307</v>
      </c>
      <c r="C11" s="51">
        <v>109.8</v>
      </c>
      <c r="D11" s="52">
        <v>50.32</v>
      </c>
      <c r="E11" s="52">
        <v>115.59</v>
      </c>
      <c r="F11" s="53">
        <v>300.97000000000003</v>
      </c>
    </row>
    <row r="12" spans="1:6" ht="60" x14ac:dyDescent="0.25">
      <c r="A12" s="143">
        <f>+A11+0.01</f>
        <v>18.050000000000008</v>
      </c>
      <c r="B12" s="34" t="s">
        <v>308</v>
      </c>
      <c r="C12" s="54">
        <v>126.84</v>
      </c>
      <c r="D12" s="55">
        <v>75.3</v>
      </c>
      <c r="E12" s="55">
        <v>154.34</v>
      </c>
      <c r="F12" s="56">
        <v>358</v>
      </c>
    </row>
    <row r="13" spans="1:6" ht="30" x14ac:dyDescent="0.25">
      <c r="A13" s="143">
        <f>+A12+0.01</f>
        <v>18.060000000000009</v>
      </c>
      <c r="B13" s="34" t="s">
        <v>174</v>
      </c>
      <c r="C13" s="50">
        <v>720</v>
      </c>
      <c r="D13" s="62">
        <v>720</v>
      </c>
      <c r="E13" s="62">
        <v>720</v>
      </c>
      <c r="F13" s="63">
        <v>720</v>
      </c>
    </row>
    <row r="14" spans="1:6" ht="60" x14ac:dyDescent="0.25">
      <c r="A14" s="143">
        <f>+A13+0.01</f>
        <v>18.070000000000011</v>
      </c>
      <c r="B14" s="5" t="s">
        <v>309</v>
      </c>
      <c r="C14" s="414">
        <f>+C12-C11</f>
        <v>17.040000000000006</v>
      </c>
      <c r="D14" s="415">
        <f t="shared" ref="D14" si="1">+D12-D11</f>
        <v>24.979999999999997</v>
      </c>
      <c r="E14" s="415">
        <f t="shared" ref="E14" si="2">+E12-E11</f>
        <v>38.75</v>
      </c>
      <c r="F14" s="416">
        <f t="shared" ref="F14" si="3">+F12-F11</f>
        <v>57.029999999999973</v>
      </c>
    </row>
    <row r="15" spans="1:6" ht="196.5" customHeight="1" x14ac:dyDescent="0.25">
      <c r="A15" s="143">
        <f t="shared" ref="A15" si="4">+A14+0.01</f>
        <v>18.080000000000013</v>
      </c>
      <c r="B15" s="5" t="s">
        <v>69</v>
      </c>
      <c r="C15" s="552" t="s">
        <v>339</v>
      </c>
      <c r="D15" s="552"/>
      <c r="E15" s="552"/>
      <c r="F15" s="552"/>
    </row>
    <row r="16" spans="1:6" x14ac:dyDescent="0.25">
      <c r="A16" s="88"/>
      <c r="B16" s="88"/>
      <c r="C16" s="88"/>
      <c r="D16" s="88"/>
      <c r="E16" s="88"/>
      <c r="F16" s="88"/>
    </row>
    <row r="17" spans="1:6" x14ac:dyDescent="0.25">
      <c r="A17" s="88"/>
      <c r="B17" s="88"/>
      <c r="C17" s="88"/>
      <c r="D17" s="88"/>
      <c r="E17" s="88"/>
      <c r="F17" s="88"/>
    </row>
    <row r="18" spans="1:6" x14ac:dyDescent="0.25">
      <c r="B18" s="3"/>
    </row>
  </sheetData>
  <mergeCells count="2">
    <mergeCell ref="C1:F1"/>
    <mergeCell ref="C15:F15"/>
  </mergeCells>
  <pageMargins left="0.25" right="0.25" top="0.75" bottom="0.75" header="0.3" footer="0.3"/>
  <pageSetup scale="8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2D050"/>
    <pageSetUpPr fitToPage="1"/>
  </sheetPr>
  <dimension ref="A1:AB21"/>
  <sheetViews>
    <sheetView topLeftCell="A5" zoomScaleNormal="100" workbookViewId="0">
      <selection activeCell="C10" sqref="C10"/>
    </sheetView>
  </sheetViews>
  <sheetFormatPr defaultRowHeight="15" x14ac:dyDescent="0.25"/>
  <cols>
    <col min="1" max="1" width="6.85546875" customWidth="1"/>
    <col min="2" max="2" width="71.42578125" customWidth="1"/>
    <col min="3" max="6" width="15.7109375" customWidth="1"/>
    <col min="7" max="7" width="14.5703125" customWidth="1"/>
  </cols>
  <sheetData>
    <row r="1" spans="1:28" x14ac:dyDescent="0.25">
      <c r="A1" s="129"/>
      <c r="B1" s="85" t="s">
        <v>14</v>
      </c>
      <c r="C1" s="485" t="str">
        <f>+'#1 Reserve Margins'!C1</f>
        <v>CAISO</v>
      </c>
      <c r="D1" s="486"/>
      <c r="E1" s="486"/>
      <c r="F1" s="486"/>
    </row>
    <row r="2" spans="1:28" x14ac:dyDescent="0.25">
      <c r="A2" s="130"/>
      <c r="B2" s="335"/>
      <c r="C2" s="104"/>
      <c r="D2" s="105"/>
      <c r="E2" s="105"/>
      <c r="F2" s="105"/>
    </row>
    <row r="3" spans="1:28" x14ac:dyDescent="0.25">
      <c r="A3" s="103" t="s">
        <v>106</v>
      </c>
      <c r="B3" s="103"/>
      <c r="C3" s="104"/>
      <c r="D3" s="105"/>
      <c r="E3" s="105"/>
      <c r="F3" s="105"/>
    </row>
    <row r="4" spans="1:28" ht="133.9" customHeight="1" thickBot="1" x14ac:dyDescent="0.3">
      <c r="A4" s="283"/>
      <c r="B4" s="307" t="s">
        <v>113</v>
      </c>
      <c r="C4" s="104"/>
      <c r="D4" s="105"/>
      <c r="E4" s="105"/>
      <c r="F4" s="105"/>
    </row>
    <row r="5" spans="1:28" x14ac:dyDescent="0.25">
      <c r="A5" s="445"/>
      <c r="B5" s="436" t="str">
        <f>+'[1]#1 Reserve Margins'!$B$4</f>
        <v>Reporting Period</v>
      </c>
      <c r="C5" s="555">
        <v>2019</v>
      </c>
      <c r="D5" s="556"/>
      <c r="E5" s="556"/>
      <c r="F5" s="556"/>
      <c r="G5" s="556"/>
      <c r="H5" s="556"/>
      <c r="I5" s="556"/>
      <c r="J5" s="556"/>
      <c r="K5" s="557"/>
      <c r="L5" s="558">
        <v>2020</v>
      </c>
      <c r="M5" s="559"/>
      <c r="N5" s="559"/>
      <c r="O5" s="559"/>
      <c r="P5" s="559"/>
      <c r="Q5" s="559"/>
      <c r="R5" s="559"/>
      <c r="S5" s="559"/>
      <c r="T5" s="559"/>
      <c r="U5" s="558">
        <v>2021</v>
      </c>
      <c r="V5" s="559"/>
      <c r="W5" s="560"/>
      <c r="X5" s="446">
        <v>2022</v>
      </c>
      <c r="Y5" s="447">
        <v>2019</v>
      </c>
      <c r="Z5" s="448">
        <v>2020</v>
      </c>
      <c r="AA5" s="448">
        <v>2021</v>
      </c>
      <c r="AB5" s="449">
        <v>2022</v>
      </c>
    </row>
    <row r="6" spans="1:28" ht="45" x14ac:dyDescent="0.25">
      <c r="A6" s="445"/>
      <c r="B6" s="436" t="s">
        <v>310</v>
      </c>
      <c r="C6" s="450" t="s">
        <v>311</v>
      </c>
      <c r="D6" s="91" t="s">
        <v>312</v>
      </c>
      <c r="E6" s="91" t="s">
        <v>313</v>
      </c>
      <c r="F6" s="91" t="s">
        <v>314</v>
      </c>
      <c r="G6" s="91" t="s">
        <v>312</v>
      </c>
      <c r="H6" s="91" t="s">
        <v>313</v>
      </c>
      <c r="I6" s="91" t="s">
        <v>312</v>
      </c>
      <c r="J6" s="91" t="s">
        <v>313</v>
      </c>
      <c r="K6" s="451" t="s">
        <v>313</v>
      </c>
      <c r="L6" s="450" t="s">
        <v>311</v>
      </c>
      <c r="M6" s="91" t="s">
        <v>312</v>
      </c>
      <c r="N6" s="91" t="s">
        <v>313</v>
      </c>
      <c r="O6" s="91" t="s">
        <v>312</v>
      </c>
      <c r="P6" s="91" t="s">
        <v>313</v>
      </c>
      <c r="Q6" s="91" t="s">
        <v>311</v>
      </c>
      <c r="R6" s="91" t="s">
        <v>312</v>
      </c>
      <c r="S6" s="91" t="s">
        <v>313</v>
      </c>
      <c r="T6" s="91" t="s">
        <v>314</v>
      </c>
      <c r="U6" s="450" t="s">
        <v>311</v>
      </c>
      <c r="V6" s="91" t="s">
        <v>312</v>
      </c>
      <c r="W6" s="451" t="s">
        <v>313</v>
      </c>
      <c r="X6" s="450" t="s">
        <v>312</v>
      </c>
      <c r="Y6" s="452" t="s">
        <v>315</v>
      </c>
      <c r="Z6" s="453" t="s">
        <v>315</v>
      </c>
      <c r="AA6" s="453" t="s">
        <v>315</v>
      </c>
      <c r="AB6" s="454" t="s">
        <v>315</v>
      </c>
    </row>
    <row r="7" spans="1:28" ht="30.75" thickBot="1" x14ac:dyDescent="0.3">
      <c r="A7" s="445"/>
      <c r="B7" s="436" t="s">
        <v>316</v>
      </c>
      <c r="C7" s="561" t="s">
        <v>317</v>
      </c>
      <c r="D7" s="562"/>
      <c r="E7" s="562"/>
      <c r="F7" s="562"/>
      <c r="G7" s="562" t="s">
        <v>318</v>
      </c>
      <c r="H7" s="562"/>
      <c r="I7" s="562" t="s">
        <v>319</v>
      </c>
      <c r="J7" s="562"/>
      <c r="K7" s="455" t="s">
        <v>320</v>
      </c>
      <c r="L7" s="561" t="s">
        <v>317</v>
      </c>
      <c r="M7" s="562"/>
      <c r="N7" s="562"/>
      <c r="O7" s="562" t="s">
        <v>318</v>
      </c>
      <c r="P7" s="562"/>
      <c r="Q7" s="562" t="s">
        <v>319</v>
      </c>
      <c r="R7" s="562"/>
      <c r="S7" s="562"/>
      <c r="T7" s="562"/>
      <c r="U7" s="456" t="s">
        <v>317</v>
      </c>
      <c r="V7" s="562" t="s">
        <v>318</v>
      </c>
      <c r="W7" s="563"/>
      <c r="X7" s="456" t="s">
        <v>318</v>
      </c>
      <c r="Y7" s="457" t="s">
        <v>321</v>
      </c>
      <c r="Z7" s="458" t="s">
        <v>321</v>
      </c>
      <c r="AA7" s="458" t="s">
        <v>321</v>
      </c>
      <c r="AB7" s="459" t="s">
        <v>321</v>
      </c>
    </row>
    <row r="8" spans="1:28" s="88" customFormat="1" ht="45" x14ac:dyDescent="0.25">
      <c r="A8" s="107">
        <v>19</v>
      </c>
      <c r="B8" s="178" t="s">
        <v>107</v>
      </c>
      <c r="C8" s="57">
        <v>5</v>
      </c>
      <c r="D8" s="187">
        <v>10</v>
      </c>
      <c r="E8" s="187">
        <v>14</v>
      </c>
      <c r="F8" s="188">
        <v>1</v>
      </c>
      <c r="G8" s="188">
        <v>2</v>
      </c>
      <c r="H8" s="188">
        <v>7</v>
      </c>
      <c r="I8" s="188">
        <v>24</v>
      </c>
      <c r="J8" s="188">
        <v>17</v>
      </c>
      <c r="K8" s="188">
        <v>3</v>
      </c>
      <c r="L8" s="188">
        <v>5</v>
      </c>
      <c r="M8" s="188">
        <v>4</v>
      </c>
      <c r="N8" s="188">
        <v>2</v>
      </c>
      <c r="O8" s="188">
        <v>1</v>
      </c>
      <c r="P8" s="188">
        <v>4</v>
      </c>
      <c r="Q8" s="188">
        <v>3</v>
      </c>
      <c r="R8" s="188">
        <v>27</v>
      </c>
      <c r="S8" s="188">
        <v>12</v>
      </c>
      <c r="T8" s="188">
        <v>1</v>
      </c>
      <c r="U8" s="188">
        <v>1</v>
      </c>
      <c r="V8" s="188">
        <v>4</v>
      </c>
      <c r="W8" s="188">
        <v>2</v>
      </c>
      <c r="X8" s="187">
        <v>4</v>
      </c>
      <c r="Y8" s="460">
        <v>150</v>
      </c>
      <c r="Z8" s="461">
        <v>67</v>
      </c>
      <c r="AA8" s="461">
        <v>23</v>
      </c>
      <c r="AB8" s="462">
        <v>17</v>
      </c>
    </row>
    <row r="9" spans="1:28" s="88" customFormat="1" ht="30" x14ac:dyDescent="0.25">
      <c r="A9" s="107">
        <f t="shared" ref="A9:A13" si="0">+A8+0.01</f>
        <v>19.010000000000002</v>
      </c>
      <c r="B9" s="178" t="s">
        <v>78</v>
      </c>
      <c r="C9" s="57">
        <v>210</v>
      </c>
      <c r="D9" s="62">
        <v>420</v>
      </c>
      <c r="E9" s="62">
        <v>375</v>
      </c>
      <c r="F9" s="63">
        <v>45</v>
      </c>
      <c r="G9" s="63">
        <v>45</v>
      </c>
      <c r="H9" s="63">
        <v>225</v>
      </c>
      <c r="I9" s="63">
        <v>990</v>
      </c>
      <c r="J9" s="63">
        <v>750</v>
      </c>
      <c r="K9" s="63">
        <v>60</v>
      </c>
      <c r="L9" s="63">
        <v>255</v>
      </c>
      <c r="M9" s="63">
        <v>60</v>
      </c>
      <c r="N9" s="63">
        <v>75</v>
      </c>
      <c r="O9" s="63">
        <v>15</v>
      </c>
      <c r="P9" s="63">
        <v>75</v>
      </c>
      <c r="Q9" s="63">
        <v>225</v>
      </c>
      <c r="R9" s="63">
        <v>765</v>
      </c>
      <c r="S9" s="63">
        <v>615</v>
      </c>
      <c r="T9" s="63">
        <v>45</v>
      </c>
      <c r="U9" s="63">
        <v>105</v>
      </c>
      <c r="V9" s="63">
        <v>195</v>
      </c>
      <c r="W9" s="63">
        <v>75</v>
      </c>
      <c r="X9" s="62">
        <v>90</v>
      </c>
      <c r="Y9" s="460">
        <v>1645</v>
      </c>
      <c r="Z9" s="463">
        <v>805</v>
      </c>
      <c r="AA9" s="463">
        <v>260</v>
      </c>
      <c r="AB9" s="464">
        <v>520</v>
      </c>
    </row>
    <row r="10" spans="1:28" s="88" customFormat="1" ht="45" x14ac:dyDescent="0.25">
      <c r="A10" s="107">
        <f t="shared" si="0"/>
        <v>19.020000000000003</v>
      </c>
      <c r="B10" s="43" t="s">
        <v>73</v>
      </c>
      <c r="C10" s="226">
        <f>+C9/C8</f>
        <v>42</v>
      </c>
      <c r="D10" s="227">
        <f t="shared" ref="D10:X10" si="1">+D9/D8</f>
        <v>42</v>
      </c>
      <c r="E10" s="227">
        <f t="shared" si="1"/>
        <v>26.785714285714285</v>
      </c>
      <c r="F10" s="228">
        <f t="shared" si="1"/>
        <v>45</v>
      </c>
      <c r="G10" s="228">
        <f t="shared" si="1"/>
        <v>22.5</v>
      </c>
      <c r="H10" s="228">
        <f t="shared" si="1"/>
        <v>32.142857142857146</v>
      </c>
      <c r="I10" s="228">
        <f t="shared" si="1"/>
        <v>41.25</v>
      </c>
      <c r="J10" s="228">
        <f t="shared" si="1"/>
        <v>44.117647058823529</v>
      </c>
      <c r="K10" s="228">
        <f t="shared" si="1"/>
        <v>20</v>
      </c>
      <c r="L10" s="228">
        <f t="shared" si="1"/>
        <v>51</v>
      </c>
      <c r="M10" s="228">
        <f t="shared" si="1"/>
        <v>15</v>
      </c>
      <c r="N10" s="228">
        <f t="shared" si="1"/>
        <v>37.5</v>
      </c>
      <c r="O10" s="228">
        <f t="shared" si="1"/>
        <v>15</v>
      </c>
      <c r="P10" s="228">
        <f t="shared" si="1"/>
        <v>18.75</v>
      </c>
      <c r="Q10" s="228">
        <f t="shared" si="1"/>
        <v>75</v>
      </c>
      <c r="R10" s="228">
        <f t="shared" si="1"/>
        <v>28.333333333333332</v>
      </c>
      <c r="S10" s="228">
        <f t="shared" si="1"/>
        <v>51.25</v>
      </c>
      <c r="T10" s="228">
        <f t="shared" si="1"/>
        <v>45</v>
      </c>
      <c r="U10" s="228">
        <f t="shared" si="1"/>
        <v>105</v>
      </c>
      <c r="V10" s="228">
        <f t="shared" si="1"/>
        <v>48.75</v>
      </c>
      <c r="W10" s="228">
        <f t="shared" si="1"/>
        <v>37.5</v>
      </c>
      <c r="X10" s="227">
        <f t="shared" si="1"/>
        <v>22.5</v>
      </c>
      <c r="Y10" s="465">
        <f>+Y9/Y8</f>
        <v>10.966666666666667</v>
      </c>
      <c r="Z10" s="466">
        <f>+Z9/Z8</f>
        <v>12.014925373134329</v>
      </c>
      <c r="AA10" s="466">
        <f>+AA9/AA8</f>
        <v>11.304347826086957</v>
      </c>
      <c r="AB10" s="467">
        <f>+AB9/AB8</f>
        <v>30.588235294117649</v>
      </c>
    </row>
    <row r="11" spans="1:28" s="88" customFormat="1" ht="137.44999999999999" customHeight="1" x14ac:dyDescent="0.25">
      <c r="A11" s="107">
        <f>+A10+0.01</f>
        <v>19.030000000000005</v>
      </c>
      <c r="B11" s="306" t="s">
        <v>114</v>
      </c>
      <c r="C11" s="221">
        <v>1930</v>
      </c>
      <c r="D11" s="222">
        <v>48</v>
      </c>
      <c r="E11" s="222">
        <v>67</v>
      </c>
      <c r="F11" s="401">
        <v>150</v>
      </c>
      <c r="G11" s="401">
        <v>44</v>
      </c>
      <c r="H11" s="401">
        <v>94</v>
      </c>
      <c r="I11" s="401">
        <v>148</v>
      </c>
      <c r="J11" s="401">
        <v>67</v>
      </c>
      <c r="K11" s="401">
        <v>2</v>
      </c>
      <c r="L11" s="401">
        <v>7728</v>
      </c>
      <c r="M11" s="401">
        <v>19</v>
      </c>
      <c r="N11" s="401">
        <v>20</v>
      </c>
      <c r="O11" s="401">
        <v>15</v>
      </c>
      <c r="P11" s="401">
        <v>1</v>
      </c>
      <c r="Q11" s="401">
        <v>1342</v>
      </c>
      <c r="R11" s="401">
        <v>106</v>
      </c>
      <c r="S11" s="401">
        <v>68</v>
      </c>
      <c r="T11" s="401">
        <v>116</v>
      </c>
      <c r="U11" s="401">
        <v>2593</v>
      </c>
      <c r="V11" s="401">
        <v>33</v>
      </c>
      <c r="W11" s="401">
        <v>82</v>
      </c>
      <c r="X11" s="468">
        <v>170</v>
      </c>
      <c r="Y11" s="469">
        <v>61472.39</v>
      </c>
      <c r="Z11" s="470">
        <v>47752</v>
      </c>
      <c r="AA11" s="470">
        <v>21402.33</v>
      </c>
      <c r="AB11" s="471">
        <v>105224</v>
      </c>
    </row>
    <row r="12" spans="1:28" ht="94.15" customHeight="1" thickBot="1" x14ac:dyDescent="0.3">
      <c r="A12" s="107">
        <f t="shared" si="0"/>
        <v>19.040000000000006</v>
      </c>
      <c r="B12" s="306" t="s">
        <v>109</v>
      </c>
      <c r="C12" s="476">
        <f>+C11/C9</f>
        <v>9.1904761904761898</v>
      </c>
      <c r="D12" s="476">
        <f>+D11/D9</f>
        <v>0.11428571428571428</v>
      </c>
      <c r="E12" s="476">
        <f t="shared" ref="E12:AB12" si="2">+E11/E9</f>
        <v>0.17866666666666667</v>
      </c>
      <c r="F12" s="477">
        <f t="shared" si="2"/>
        <v>3.3333333333333335</v>
      </c>
      <c r="G12" s="477">
        <f t="shared" si="2"/>
        <v>0.97777777777777775</v>
      </c>
      <c r="H12" s="477">
        <f t="shared" si="2"/>
        <v>0.4177777777777778</v>
      </c>
      <c r="I12" s="477">
        <f t="shared" si="2"/>
        <v>0.14949494949494949</v>
      </c>
      <c r="J12" s="477">
        <f t="shared" si="2"/>
        <v>8.9333333333333334E-2</v>
      </c>
      <c r="K12" s="477">
        <f t="shared" si="2"/>
        <v>3.3333333333333333E-2</v>
      </c>
      <c r="L12" s="477">
        <f t="shared" si="2"/>
        <v>30.305882352941175</v>
      </c>
      <c r="M12" s="477">
        <f t="shared" si="2"/>
        <v>0.31666666666666665</v>
      </c>
      <c r="N12" s="477">
        <f t="shared" si="2"/>
        <v>0.26666666666666666</v>
      </c>
      <c r="O12" s="477">
        <f t="shared" si="2"/>
        <v>1</v>
      </c>
      <c r="P12" s="477">
        <f t="shared" si="2"/>
        <v>1.3333333333333334E-2</v>
      </c>
      <c r="Q12" s="477">
        <f t="shared" si="2"/>
        <v>5.9644444444444442</v>
      </c>
      <c r="R12" s="477">
        <f t="shared" si="2"/>
        <v>0.13856209150326798</v>
      </c>
      <c r="S12" s="477">
        <f t="shared" si="2"/>
        <v>0.11056910569105691</v>
      </c>
      <c r="T12" s="477">
        <f t="shared" si="2"/>
        <v>2.5777777777777779</v>
      </c>
      <c r="U12" s="477">
        <f t="shared" si="2"/>
        <v>24.695238095238096</v>
      </c>
      <c r="V12" s="477">
        <f t="shared" si="2"/>
        <v>0.16923076923076924</v>
      </c>
      <c r="W12" s="477">
        <f t="shared" si="2"/>
        <v>1.0933333333333333</v>
      </c>
      <c r="X12" s="476">
        <f t="shared" si="2"/>
        <v>1.8888888888888888</v>
      </c>
      <c r="Y12" s="478">
        <f t="shared" si="2"/>
        <v>37.369234042553188</v>
      </c>
      <c r="Z12" s="479">
        <f t="shared" si="2"/>
        <v>59.319254658385091</v>
      </c>
      <c r="AA12" s="479">
        <f t="shared" si="2"/>
        <v>82.316653846153855</v>
      </c>
      <c r="AB12" s="480">
        <f t="shared" si="2"/>
        <v>202.35384615384615</v>
      </c>
    </row>
    <row r="13" spans="1:28" ht="148.9" customHeight="1" x14ac:dyDescent="0.25">
      <c r="A13" s="107">
        <f t="shared" si="0"/>
        <v>19.050000000000008</v>
      </c>
      <c r="B13" s="306" t="s">
        <v>115</v>
      </c>
      <c r="C13" s="285"/>
      <c r="D13" s="4"/>
      <c r="E13" s="4"/>
      <c r="F13" s="286"/>
      <c r="G13" s="286"/>
      <c r="H13" s="286"/>
      <c r="I13" s="286"/>
      <c r="J13" s="286"/>
      <c r="K13" s="286"/>
      <c r="L13" s="286"/>
      <c r="M13" s="286"/>
      <c r="N13" s="286"/>
      <c r="O13" s="286"/>
      <c r="P13" s="286"/>
      <c r="Q13" s="286"/>
      <c r="R13" s="286"/>
      <c r="S13" s="286"/>
      <c r="T13" s="286"/>
      <c r="U13" s="286"/>
      <c r="V13" s="286"/>
      <c r="W13" s="286"/>
      <c r="X13" s="286"/>
    </row>
    <row r="14" spans="1:28" ht="117" customHeight="1" x14ac:dyDescent="0.25">
      <c r="A14" s="107">
        <f>+A13+0.01</f>
        <v>19.060000000000009</v>
      </c>
      <c r="B14" s="306" t="s">
        <v>108</v>
      </c>
      <c r="C14" s="380">
        <f>+C13/C9</f>
        <v>0</v>
      </c>
      <c r="D14" s="379">
        <f t="shared" ref="D14:X14" si="3">+D13/D9</f>
        <v>0</v>
      </c>
      <c r="E14" s="379">
        <f t="shared" si="3"/>
        <v>0</v>
      </c>
      <c r="F14" s="402">
        <f t="shared" si="3"/>
        <v>0</v>
      </c>
      <c r="G14" s="402">
        <f t="shared" si="3"/>
        <v>0</v>
      </c>
      <c r="H14" s="402">
        <f t="shared" si="3"/>
        <v>0</v>
      </c>
      <c r="I14" s="402">
        <f t="shared" si="3"/>
        <v>0</v>
      </c>
      <c r="J14" s="402">
        <f t="shared" si="3"/>
        <v>0</v>
      </c>
      <c r="K14" s="402">
        <f t="shared" si="3"/>
        <v>0</v>
      </c>
      <c r="L14" s="402">
        <f t="shared" si="3"/>
        <v>0</v>
      </c>
      <c r="M14" s="402">
        <f t="shared" si="3"/>
        <v>0</v>
      </c>
      <c r="N14" s="402">
        <f t="shared" si="3"/>
        <v>0</v>
      </c>
      <c r="O14" s="402">
        <f t="shared" si="3"/>
        <v>0</v>
      </c>
      <c r="P14" s="402">
        <f t="shared" si="3"/>
        <v>0</v>
      </c>
      <c r="Q14" s="402">
        <f t="shared" si="3"/>
        <v>0</v>
      </c>
      <c r="R14" s="402">
        <f t="shared" si="3"/>
        <v>0</v>
      </c>
      <c r="S14" s="402">
        <f t="shared" si="3"/>
        <v>0</v>
      </c>
      <c r="T14" s="402">
        <f t="shared" si="3"/>
        <v>0</v>
      </c>
      <c r="U14" s="402">
        <f t="shared" si="3"/>
        <v>0</v>
      </c>
      <c r="V14" s="402">
        <f t="shared" si="3"/>
        <v>0</v>
      </c>
      <c r="W14" s="402">
        <f t="shared" si="3"/>
        <v>0</v>
      </c>
      <c r="X14" s="402">
        <f t="shared" si="3"/>
        <v>0</v>
      </c>
    </row>
    <row r="15" spans="1:28" ht="122.45" customHeight="1" x14ac:dyDescent="0.25">
      <c r="A15" s="107">
        <f>+A14+0.01</f>
        <v>19.070000000000011</v>
      </c>
      <c r="B15" s="306" t="s">
        <v>111</v>
      </c>
      <c r="C15" s="285"/>
      <c r="D15" s="4"/>
      <c r="E15" s="4"/>
      <c r="F15" s="286"/>
      <c r="G15" s="286"/>
      <c r="H15" s="286"/>
      <c r="I15" s="286"/>
      <c r="J15" s="286"/>
      <c r="K15" s="286"/>
      <c r="L15" s="286"/>
      <c r="M15" s="286"/>
      <c r="N15" s="286"/>
      <c r="O15" s="286"/>
      <c r="P15" s="286"/>
      <c r="Q15" s="286"/>
      <c r="R15" s="286"/>
      <c r="S15" s="286"/>
      <c r="T15" s="286"/>
      <c r="U15" s="286"/>
      <c r="V15" s="286"/>
      <c r="W15" s="286"/>
      <c r="X15" s="286"/>
    </row>
    <row r="16" spans="1:28" ht="119.45" customHeight="1" x14ac:dyDescent="0.25">
      <c r="A16" s="107">
        <f>+A15+0.01</f>
        <v>19.080000000000013</v>
      </c>
      <c r="B16" s="306" t="s">
        <v>110</v>
      </c>
      <c r="C16" s="380">
        <f>+C15/C9</f>
        <v>0</v>
      </c>
      <c r="D16" s="379">
        <f t="shared" ref="D16:X16" si="4">+D15/D9</f>
        <v>0</v>
      </c>
      <c r="E16" s="379">
        <f t="shared" si="4"/>
        <v>0</v>
      </c>
      <c r="F16" s="402">
        <f t="shared" si="4"/>
        <v>0</v>
      </c>
      <c r="G16" s="402">
        <f t="shared" si="4"/>
        <v>0</v>
      </c>
      <c r="H16" s="402">
        <f t="shared" si="4"/>
        <v>0</v>
      </c>
      <c r="I16" s="402">
        <f t="shared" si="4"/>
        <v>0</v>
      </c>
      <c r="J16" s="402">
        <f t="shared" si="4"/>
        <v>0</v>
      </c>
      <c r="K16" s="402">
        <f t="shared" si="4"/>
        <v>0</v>
      </c>
      <c r="L16" s="402">
        <f t="shared" si="4"/>
        <v>0</v>
      </c>
      <c r="M16" s="402">
        <f t="shared" si="4"/>
        <v>0</v>
      </c>
      <c r="N16" s="402">
        <f t="shared" si="4"/>
        <v>0</v>
      </c>
      <c r="O16" s="402">
        <f t="shared" si="4"/>
        <v>0</v>
      </c>
      <c r="P16" s="402">
        <f t="shared" si="4"/>
        <v>0</v>
      </c>
      <c r="Q16" s="402">
        <f t="shared" si="4"/>
        <v>0</v>
      </c>
      <c r="R16" s="402">
        <f t="shared" si="4"/>
        <v>0</v>
      </c>
      <c r="S16" s="402">
        <f t="shared" si="4"/>
        <v>0</v>
      </c>
      <c r="T16" s="402">
        <f t="shared" si="4"/>
        <v>0</v>
      </c>
      <c r="U16" s="402">
        <f t="shared" si="4"/>
        <v>0</v>
      </c>
      <c r="V16" s="402">
        <f t="shared" si="4"/>
        <v>0</v>
      </c>
      <c r="W16" s="402">
        <f t="shared" si="4"/>
        <v>0</v>
      </c>
      <c r="X16" s="402">
        <f t="shared" si="4"/>
        <v>0</v>
      </c>
    </row>
    <row r="17" spans="1:28" ht="192" customHeight="1" x14ac:dyDescent="0.25">
      <c r="A17" s="107">
        <f>+A16+0.01</f>
        <v>19.090000000000014</v>
      </c>
      <c r="B17" s="43" t="s">
        <v>112</v>
      </c>
      <c r="C17" s="553" t="s">
        <v>340</v>
      </c>
      <c r="D17" s="554"/>
      <c r="E17" s="554"/>
      <c r="F17" s="554"/>
      <c r="G17" s="554"/>
      <c r="H17" s="554"/>
      <c r="I17" s="554"/>
      <c r="J17" s="554"/>
      <c r="K17" s="554"/>
      <c r="L17" s="554"/>
      <c r="M17" s="554"/>
      <c r="N17" s="554"/>
      <c r="O17" s="554"/>
      <c r="P17" s="554"/>
      <c r="Q17" s="554"/>
      <c r="R17" s="554"/>
      <c r="S17" s="554"/>
      <c r="T17" s="554"/>
      <c r="U17" s="554"/>
      <c r="V17" s="554"/>
      <c r="W17" s="554"/>
      <c r="X17" s="554"/>
      <c r="Y17" s="554"/>
      <c r="Z17" s="554"/>
      <c r="AA17" s="554"/>
      <c r="AB17" s="554"/>
    </row>
    <row r="21" spans="1:28" x14ac:dyDescent="0.25">
      <c r="B21" s="1"/>
    </row>
  </sheetData>
  <mergeCells count="12">
    <mergeCell ref="C17:AB17"/>
    <mergeCell ref="C1:F1"/>
    <mergeCell ref="C5:K5"/>
    <mergeCell ref="L5:T5"/>
    <mergeCell ref="U5:W5"/>
    <mergeCell ref="C7:F7"/>
    <mergeCell ref="G7:H7"/>
    <mergeCell ref="I7:J7"/>
    <mergeCell ref="L7:N7"/>
    <mergeCell ref="O7:P7"/>
    <mergeCell ref="Q7:T7"/>
    <mergeCell ref="V7:W7"/>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4" tint="0.59999389629810485"/>
    <pageSetUpPr fitToPage="1"/>
  </sheetPr>
  <dimension ref="A1:F13"/>
  <sheetViews>
    <sheetView zoomScaleNormal="100" workbookViewId="0">
      <selection activeCell="B16" sqref="B16"/>
    </sheetView>
  </sheetViews>
  <sheetFormatPr defaultColWidth="9.140625" defaultRowHeight="15" x14ac:dyDescent="0.25"/>
  <cols>
    <col min="1" max="1" width="8" style="88" customWidth="1"/>
    <col min="2" max="2" width="74" style="88" customWidth="1"/>
    <col min="3" max="6" width="15.7109375" style="88" customWidth="1"/>
    <col min="7" max="7" width="14.5703125" style="88" customWidth="1"/>
    <col min="8" max="16384" width="9.140625" style="88"/>
  </cols>
  <sheetData>
    <row r="1" spans="1:6" x14ac:dyDescent="0.25">
      <c r="A1" s="129"/>
      <c r="B1" s="85" t="s">
        <v>14</v>
      </c>
      <c r="C1" s="485" t="str">
        <f>+'#1 Reserve Margins'!C1</f>
        <v>CAISO</v>
      </c>
      <c r="D1" s="486"/>
      <c r="E1" s="486"/>
      <c r="F1" s="486"/>
    </row>
    <row r="2" spans="1:6" x14ac:dyDescent="0.25">
      <c r="A2" s="129"/>
      <c r="B2" s="85"/>
      <c r="C2" s="105"/>
      <c r="D2" s="105"/>
      <c r="E2" s="105"/>
      <c r="F2" s="105"/>
    </row>
    <row r="3" spans="1:6" x14ac:dyDescent="0.25">
      <c r="A3" s="179" t="s">
        <v>136</v>
      </c>
      <c r="B3" s="179"/>
      <c r="C3" s="104"/>
      <c r="D3" s="105"/>
      <c r="E3" s="105"/>
      <c r="F3" s="105"/>
    </row>
    <row r="4" spans="1:6" x14ac:dyDescent="0.25">
      <c r="A4" s="129"/>
      <c r="B4" s="85"/>
      <c r="C4" s="105"/>
      <c r="D4" s="105"/>
      <c r="E4" s="105"/>
      <c r="F4" s="105"/>
    </row>
    <row r="5" spans="1:6" x14ac:dyDescent="0.25">
      <c r="A5" s="129"/>
      <c r="B5" s="85"/>
      <c r="C5" s="105"/>
      <c r="D5" s="105"/>
      <c r="E5" s="105"/>
      <c r="F5" s="105"/>
    </row>
    <row r="7" spans="1:6" x14ac:dyDescent="0.25">
      <c r="A7" s="92"/>
      <c r="B7" s="93" t="str">
        <f>+'#1 Reserve Margins'!B4</f>
        <v>Reporting Period</v>
      </c>
      <c r="C7" s="91">
        <f>+'#1 Reserve Margins'!C$4</f>
        <v>2019</v>
      </c>
      <c r="D7" s="94">
        <f>+'#1 Reserve Margins'!D$4</f>
        <v>2020</v>
      </c>
      <c r="E7" s="94">
        <f>+'#1 Reserve Margins'!E$4</f>
        <v>2021</v>
      </c>
      <c r="F7" s="94">
        <f>+'#1 Reserve Margins'!$F$4</f>
        <v>2022</v>
      </c>
    </row>
    <row r="8" spans="1:6" x14ac:dyDescent="0.25">
      <c r="A8" s="106" t="s">
        <v>75</v>
      </c>
      <c r="B8" s="106"/>
      <c r="C8" s="106"/>
      <c r="D8" s="106"/>
      <c r="E8" s="106"/>
      <c r="F8" s="106"/>
    </row>
    <row r="9" spans="1:6" x14ac:dyDescent="0.25">
      <c r="A9" s="109">
        <v>20</v>
      </c>
      <c r="B9" s="2" t="s">
        <v>80</v>
      </c>
      <c r="C9" s="184" t="s">
        <v>44</v>
      </c>
      <c r="D9" s="185" t="s">
        <v>44</v>
      </c>
      <c r="E9" s="185" t="s">
        <v>44</v>
      </c>
      <c r="F9" s="186" t="s">
        <v>44</v>
      </c>
    </row>
    <row r="10" spans="1:6" ht="45" x14ac:dyDescent="0.25">
      <c r="A10" s="42">
        <f>A9+0.01</f>
        <v>20.010000000000002</v>
      </c>
      <c r="B10" s="43" t="s">
        <v>228</v>
      </c>
      <c r="C10" s="180">
        <v>0</v>
      </c>
      <c r="D10" s="181">
        <v>0</v>
      </c>
      <c r="E10" s="181">
        <v>0</v>
      </c>
      <c r="F10" s="182">
        <v>0</v>
      </c>
    </row>
    <row r="11" spans="1:6" ht="30" x14ac:dyDescent="0.25">
      <c r="A11" s="42">
        <f>+A10+0.01</f>
        <v>20.020000000000003</v>
      </c>
      <c r="B11" s="43" t="s">
        <v>229</v>
      </c>
      <c r="C11" s="183" t="s">
        <v>85</v>
      </c>
      <c r="D11" s="270" t="s">
        <v>85</v>
      </c>
      <c r="E11" s="270" t="s">
        <v>85</v>
      </c>
      <c r="F11" s="403" t="s">
        <v>85</v>
      </c>
    </row>
    <row r="12" spans="1:6" ht="75" x14ac:dyDescent="0.25">
      <c r="A12" s="42">
        <f>+A11+0.01</f>
        <v>20.030000000000005</v>
      </c>
      <c r="B12" s="43" t="s">
        <v>280</v>
      </c>
      <c r="C12" s="268">
        <v>0</v>
      </c>
      <c r="D12" s="267">
        <v>0</v>
      </c>
      <c r="E12" s="267">
        <v>0</v>
      </c>
      <c r="F12" s="269">
        <v>0</v>
      </c>
    </row>
    <row r="13" spans="1:6" x14ac:dyDescent="0.25">
      <c r="A13" s="42">
        <f>+A12+0.01</f>
        <v>20.040000000000006</v>
      </c>
      <c r="B13" s="31" t="s">
        <v>91</v>
      </c>
      <c r="C13" s="523" t="s">
        <v>79</v>
      </c>
      <c r="D13" s="523"/>
      <c r="E13" s="523"/>
      <c r="F13" s="523"/>
    </row>
  </sheetData>
  <mergeCells count="2">
    <mergeCell ref="C1:F1"/>
    <mergeCell ref="C13:F13"/>
  </mergeCells>
  <pageMargins left="0.25" right="0.25" top="0.75" bottom="0.75" header="0.3" footer="0.3"/>
  <pageSetup scale="83"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1618" r:id="rId4" name="Button 2">
              <controlPr defaultSize="0" print="0" autoFill="0" autoPict="0" macro="[0]!Zone_Entry_20">
                <anchor moveWithCells="1" sizeWithCells="1">
                  <from>
                    <xdr:col>1</xdr:col>
                    <xdr:colOff>9525</xdr:colOff>
                    <xdr:row>4</xdr:row>
                    <xdr:rowOff>28575</xdr:rowOff>
                  </from>
                  <to>
                    <xdr:col>1</xdr:col>
                    <xdr:colOff>1152525</xdr:colOff>
                    <xdr:row>6</xdr:row>
                    <xdr:rowOff>38100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4" tint="0.59999389629810485"/>
    <pageSetUpPr fitToPage="1"/>
  </sheetPr>
  <dimension ref="A1:F13"/>
  <sheetViews>
    <sheetView zoomScaleNormal="100" workbookViewId="0">
      <selection activeCell="E16" sqref="E16"/>
    </sheetView>
  </sheetViews>
  <sheetFormatPr defaultColWidth="9.140625" defaultRowHeight="15" x14ac:dyDescent="0.25"/>
  <cols>
    <col min="1" max="1" width="6.85546875" style="88" customWidth="1"/>
    <col min="2" max="2" width="71.42578125" style="88" customWidth="1"/>
    <col min="3" max="6" width="15.7109375" style="88" customWidth="1"/>
    <col min="7" max="7" width="79.7109375" style="88" customWidth="1"/>
    <col min="8" max="16384" width="9.140625" style="88"/>
  </cols>
  <sheetData>
    <row r="1" spans="1:6" x14ac:dyDescent="0.25">
      <c r="A1" s="129"/>
      <c r="B1" s="85" t="s">
        <v>14</v>
      </c>
      <c r="C1" s="485" t="str">
        <f>+'#1 Reserve Margins'!C1</f>
        <v>CAISO</v>
      </c>
      <c r="D1" s="486"/>
      <c r="E1" s="486"/>
      <c r="F1" s="486"/>
    </row>
    <row r="2" spans="1:6" x14ac:dyDescent="0.25">
      <c r="A2" s="130"/>
      <c r="B2" s="131"/>
      <c r="C2" s="104"/>
      <c r="D2" s="105"/>
      <c r="E2" s="105"/>
      <c r="F2" s="105"/>
    </row>
    <row r="3" spans="1:6" x14ac:dyDescent="0.25">
      <c r="A3" s="179" t="s">
        <v>43</v>
      </c>
      <c r="B3" s="111"/>
      <c r="C3" s="104"/>
      <c r="D3" s="105"/>
      <c r="E3" s="105"/>
      <c r="F3" s="105"/>
    </row>
    <row r="5" spans="1:6" x14ac:dyDescent="0.25">
      <c r="A5" s="129"/>
      <c r="B5" s="177"/>
      <c r="C5" s="177"/>
      <c r="D5" s="177"/>
      <c r="E5" s="177"/>
      <c r="F5" s="177"/>
    </row>
    <row r="6" spans="1:6" x14ac:dyDescent="0.25">
      <c r="A6" s="129"/>
      <c r="B6" s="177"/>
      <c r="C6" s="177"/>
      <c r="D6" s="177"/>
      <c r="E6" s="177"/>
      <c r="F6" s="177"/>
    </row>
    <row r="7" spans="1:6" x14ac:dyDescent="0.25">
      <c r="A7" s="112"/>
      <c r="B7" s="93" t="str">
        <f>+'#1 Reserve Margins'!$B$4</f>
        <v>Reporting Period</v>
      </c>
      <c r="C7" s="91">
        <f>+'#1 Reserve Margins'!$C$4</f>
        <v>2019</v>
      </c>
      <c r="D7" s="94">
        <f>+'#1 Reserve Margins'!$D$4</f>
        <v>2020</v>
      </c>
      <c r="E7" s="94">
        <f>+'#1 Reserve Margins'!$E$4</f>
        <v>2021</v>
      </c>
      <c r="F7" s="94">
        <f>+'#1 Reserve Margins'!$F$4</f>
        <v>2022</v>
      </c>
    </row>
    <row r="8" spans="1:6" x14ac:dyDescent="0.25">
      <c r="A8" s="106" t="s">
        <v>137</v>
      </c>
      <c r="B8" s="106"/>
      <c r="C8" s="106"/>
      <c r="D8" s="106"/>
      <c r="E8" s="106"/>
      <c r="F8" s="106"/>
    </row>
    <row r="9" spans="1:6" x14ac:dyDescent="0.25">
      <c r="A9" s="109">
        <v>21</v>
      </c>
      <c r="B9" s="2" t="s">
        <v>80</v>
      </c>
      <c r="C9" s="184" t="s">
        <v>44</v>
      </c>
      <c r="D9" s="185" t="s">
        <v>44</v>
      </c>
      <c r="E9" s="185" t="s">
        <v>44</v>
      </c>
      <c r="F9" s="186" t="s">
        <v>44</v>
      </c>
    </row>
    <row r="10" spans="1:6" ht="60" x14ac:dyDescent="0.25">
      <c r="A10" s="100">
        <f>+A9+0.01</f>
        <v>21.01</v>
      </c>
      <c r="B10" s="43" t="s">
        <v>175</v>
      </c>
      <c r="C10" s="57">
        <v>0</v>
      </c>
      <c r="D10" s="355">
        <v>0</v>
      </c>
      <c r="E10" s="355">
        <v>0</v>
      </c>
      <c r="F10" s="356">
        <v>0</v>
      </c>
    </row>
    <row r="11" spans="1:6" ht="65.099999999999994" customHeight="1" x14ac:dyDescent="0.25">
      <c r="A11" s="100">
        <f>+A10+0.01</f>
        <v>21.020000000000003</v>
      </c>
      <c r="B11" s="43" t="s">
        <v>176</v>
      </c>
      <c r="C11" s="57">
        <v>0</v>
      </c>
      <c r="D11" s="355">
        <v>0</v>
      </c>
      <c r="E11" s="355">
        <v>0</v>
      </c>
      <c r="F11" s="356">
        <v>0</v>
      </c>
    </row>
    <row r="12" spans="1:6" ht="75" x14ac:dyDescent="0.25">
      <c r="A12" s="100">
        <f>+A11+0.01</f>
        <v>21.030000000000005</v>
      </c>
      <c r="B12" s="43" t="s">
        <v>230</v>
      </c>
      <c r="C12" s="57">
        <v>0</v>
      </c>
      <c r="D12" s="355">
        <v>0</v>
      </c>
      <c r="E12" s="355">
        <v>0</v>
      </c>
      <c r="F12" s="356">
        <v>0</v>
      </c>
    </row>
    <row r="13" spans="1:6" ht="36" customHeight="1" x14ac:dyDescent="0.25">
      <c r="A13" s="100">
        <f>+A12+0.01</f>
        <v>21.040000000000006</v>
      </c>
      <c r="B13" s="100" t="s">
        <v>144</v>
      </c>
      <c r="C13" s="523" t="s">
        <v>1</v>
      </c>
      <c r="D13" s="523"/>
      <c r="E13" s="523"/>
      <c r="F13" s="523"/>
    </row>
  </sheetData>
  <mergeCells count="2">
    <mergeCell ref="C1:F1"/>
    <mergeCell ref="C13:F13"/>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41" r:id="rId4" name="Button 1">
              <controlPr defaultSize="0" print="0" autoFill="0" autoPict="0" macro="[0]!Zone_Entry_21" altText="Add Zone">
                <anchor moveWithCells="1" sizeWithCells="1">
                  <from>
                    <xdr:col>0</xdr:col>
                    <xdr:colOff>19050</xdr:colOff>
                    <xdr:row>4</xdr:row>
                    <xdr:rowOff>19050</xdr:rowOff>
                  </from>
                  <to>
                    <xdr:col>1</xdr:col>
                    <xdr:colOff>533400</xdr:colOff>
                    <xdr:row>5</xdr:row>
                    <xdr:rowOff>190500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tabColor theme="4" tint="0.59999389629810485"/>
    <pageSetUpPr fitToPage="1"/>
  </sheetPr>
  <dimension ref="A1:I12"/>
  <sheetViews>
    <sheetView zoomScaleNormal="100" workbookViewId="0">
      <selection activeCell="E15" sqref="E15"/>
    </sheetView>
  </sheetViews>
  <sheetFormatPr defaultRowHeight="15" x14ac:dyDescent="0.25"/>
  <cols>
    <col min="1" max="1" width="6.85546875" customWidth="1"/>
    <col min="2" max="2" width="71.42578125" customWidth="1"/>
    <col min="3" max="6" width="15.7109375" customWidth="1"/>
    <col min="7" max="7" width="14.5703125" customWidth="1"/>
  </cols>
  <sheetData>
    <row r="1" spans="1:9" x14ac:dyDescent="0.25">
      <c r="A1" s="129"/>
      <c r="B1" s="85" t="s">
        <v>14</v>
      </c>
      <c r="C1" s="485" t="str">
        <f>+'#1 Reserve Margins'!C1</f>
        <v>CAISO</v>
      </c>
      <c r="D1" s="486"/>
      <c r="E1" s="486"/>
      <c r="F1" s="486"/>
    </row>
    <row r="2" spans="1:9" x14ac:dyDescent="0.25">
      <c r="A2" s="130"/>
      <c r="B2" s="131"/>
      <c r="C2" s="104"/>
      <c r="D2" s="105"/>
      <c r="E2" s="105"/>
      <c r="F2" s="105"/>
    </row>
    <row r="3" spans="1:9" x14ac:dyDescent="0.25">
      <c r="A3" s="179" t="s">
        <v>31</v>
      </c>
      <c r="B3" s="111"/>
      <c r="C3" s="104"/>
      <c r="D3" s="105"/>
      <c r="E3" s="105"/>
      <c r="F3" s="105"/>
      <c r="H3" s="3"/>
      <c r="I3" s="1"/>
    </row>
    <row r="4" spans="1:9" x14ac:dyDescent="0.25">
      <c r="A4" s="88"/>
      <c r="B4" s="88"/>
      <c r="C4" s="88"/>
      <c r="D4" s="88"/>
      <c r="E4" s="88"/>
      <c r="F4" s="88"/>
    </row>
    <row r="5" spans="1:9" x14ac:dyDescent="0.25">
      <c r="A5" s="129"/>
      <c r="B5" s="177"/>
      <c r="C5" s="177"/>
      <c r="D5" s="177"/>
      <c r="E5" s="177"/>
      <c r="F5" s="177"/>
    </row>
    <row r="6" spans="1:9" x14ac:dyDescent="0.25">
      <c r="A6" s="129"/>
      <c r="B6" s="177"/>
      <c r="C6" s="177"/>
      <c r="D6" s="177"/>
      <c r="E6" s="177"/>
      <c r="F6" s="177"/>
    </row>
    <row r="7" spans="1:9" x14ac:dyDescent="0.25">
      <c r="A7" s="112"/>
      <c r="B7" s="93" t="str">
        <f>+'#1 Reserve Margins'!$B$4</f>
        <v>Reporting Period</v>
      </c>
      <c r="C7" s="91">
        <f>+'#1 Reserve Margins'!$C$4</f>
        <v>2019</v>
      </c>
      <c r="D7" s="94">
        <f>+'#1 Reserve Margins'!$D$4</f>
        <v>2020</v>
      </c>
      <c r="E7" s="94">
        <f>+'#1 Reserve Margins'!$E$4</f>
        <v>2021</v>
      </c>
      <c r="F7" s="94">
        <f>+'#1 Reserve Margins'!$F$4</f>
        <v>2022</v>
      </c>
    </row>
    <row r="8" spans="1:9" s="88" customFormat="1" x14ac:dyDescent="0.25">
      <c r="A8" s="106" t="s">
        <v>32</v>
      </c>
      <c r="B8" s="108"/>
      <c r="C8" s="108"/>
      <c r="D8" s="108"/>
      <c r="E8" s="108"/>
      <c r="F8" s="108"/>
    </row>
    <row r="9" spans="1:9" s="88" customFormat="1" x14ac:dyDescent="0.25">
      <c r="A9" s="109">
        <v>22</v>
      </c>
      <c r="B9" s="2" t="s">
        <v>80</v>
      </c>
      <c r="C9" s="108"/>
      <c r="D9" s="108"/>
      <c r="E9" s="108"/>
      <c r="F9" s="108"/>
    </row>
    <row r="10" spans="1:9" s="88" customFormat="1" ht="30" x14ac:dyDescent="0.25">
      <c r="A10" s="100">
        <f>+A9+0.01</f>
        <v>22.01</v>
      </c>
      <c r="B10" s="5" t="s">
        <v>231</v>
      </c>
      <c r="C10" s="68">
        <v>0</v>
      </c>
      <c r="D10" s="200">
        <v>0</v>
      </c>
      <c r="E10" s="200">
        <v>0</v>
      </c>
      <c r="F10" s="201">
        <v>0</v>
      </c>
    </row>
    <row r="11" spans="1:9" s="88" customFormat="1" ht="60" x14ac:dyDescent="0.25">
      <c r="A11" s="100">
        <f t="shared" ref="A11:A12" si="0">+A10+0.01</f>
        <v>22.020000000000003</v>
      </c>
      <c r="B11" s="5" t="s">
        <v>177</v>
      </c>
      <c r="C11" s="50">
        <v>0</v>
      </c>
      <c r="D11" s="187">
        <v>0</v>
      </c>
      <c r="E11" s="187">
        <v>0</v>
      </c>
      <c r="F11" s="188">
        <v>0</v>
      </c>
    </row>
    <row r="12" spans="1:9" x14ac:dyDescent="0.25">
      <c r="A12" s="100">
        <f t="shared" si="0"/>
        <v>22.030000000000005</v>
      </c>
      <c r="B12" s="31" t="s">
        <v>91</v>
      </c>
      <c r="C12" s="523" t="s">
        <v>79</v>
      </c>
      <c r="D12" s="523"/>
      <c r="E12" s="523"/>
      <c r="F12" s="523"/>
    </row>
  </sheetData>
  <mergeCells count="2">
    <mergeCell ref="C1:F1"/>
    <mergeCell ref="C12:F12"/>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3665" r:id="rId4" name="Button 1">
              <controlPr defaultSize="0" print="0" autoFill="0" autoPict="0" macro="[0]!Zone_Entry_22" altText="Add Zone">
                <anchor moveWithCells="1" sizeWithCells="1">
                  <from>
                    <xdr:col>0</xdr:col>
                    <xdr:colOff>19050</xdr:colOff>
                    <xdr:row>4</xdr:row>
                    <xdr:rowOff>19050</xdr:rowOff>
                  </from>
                  <to>
                    <xdr:col>1</xdr:col>
                    <xdr:colOff>533400</xdr:colOff>
                    <xdr:row>5</xdr:row>
                    <xdr:rowOff>190500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tabColor theme="4" tint="0.59999389629810485"/>
    <pageSetUpPr fitToPage="1"/>
  </sheetPr>
  <dimension ref="A1:H12"/>
  <sheetViews>
    <sheetView zoomScaleNormal="100" workbookViewId="0">
      <selection activeCell="E16" sqref="E16"/>
    </sheetView>
  </sheetViews>
  <sheetFormatPr defaultRowHeight="15" x14ac:dyDescent="0.25"/>
  <cols>
    <col min="1" max="1" width="6.85546875" customWidth="1"/>
    <col min="2" max="2" width="71.42578125" customWidth="1"/>
    <col min="3" max="6" width="15.7109375" customWidth="1"/>
    <col min="7" max="7" width="14.5703125" customWidth="1"/>
  </cols>
  <sheetData>
    <row r="1" spans="1:8" x14ac:dyDescent="0.25">
      <c r="A1" s="129"/>
      <c r="B1" s="85" t="s">
        <v>14</v>
      </c>
      <c r="C1" s="485" t="str">
        <f>+'#1 Reserve Margins'!C1</f>
        <v>CAISO</v>
      </c>
      <c r="D1" s="486"/>
      <c r="E1" s="486"/>
      <c r="F1" s="486"/>
    </row>
    <row r="2" spans="1:8" x14ac:dyDescent="0.25">
      <c r="A2" s="130"/>
      <c r="B2" s="131"/>
      <c r="C2" s="104"/>
      <c r="D2" s="105"/>
      <c r="E2" s="105"/>
      <c r="F2" s="105"/>
    </row>
    <row r="3" spans="1:8" x14ac:dyDescent="0.25">
      <c r="A3" s="179" t="s">
        <v>33</v>
      </c>
      <c r="B3" s="111"/>
      <c r="C3" s="104"/>
      <c r="D3" s="105"/>
      <c r="E3" s="105"/>
      <c r="F3" s="105"/>
      <c r="H3" s="3"/>
    </row>
    <row r="4" spans="1:8" x14ac:dyDescent="0.25">
      <c r="A4" s="88"/>
      <c r="B4" s="88"/>
      <c r="C4" s="88"/>
      <c r="D4" s="88"/>
      <c r="E4" s="88"/>
      <c r="F4" s="88"/>
    </row>
    <row r="5" spans="1:8" x14ac:dyDescent="0.25">
      <c r="A5" s="129"/>
      <c r="B5" s="177"/>
      <c r="C5" s="177"/>
      <c r="D5" s="177"/>
      <c r="E5" s="177"/>
      <c r="F5" s="177"/>
    </row>
    <row r="6" spans="1:8" x14ac:dyDescent="0.25">
      <c r="A6" s="129"/>
      <c r="B6" s="177"/>
      <c r="C6" s="177"/>
      <c r="D6" s="177"/>
      <c r="E6" s="177"/>
      <c r="F6" s="177"/>
    </row>
    <row r="7" spans="1:8" x14ac:dyDescent="0.25">
      <c r="A7" s="112"/>
      <c r="B7" s="93" t="str">
        <f>+'#1 Reserve Margins'!$B$4</f>
        <v>Reporting Period</v>
      </c>
      <c r="C7" s="91">
        <f>+'#1 Reserve Margins'!$C$4</f>
        <v>2019</v>
      </c>
      <c r="D7" s="94">
        <f>+'#1 Reserve Margins'!$D$4</f>
        <v>2020</v>
      </c>
      <c r="E7" s="94">
        <f>+'#1 Reserve Margins'!$E$4</f>
        <v>2021</v>
      </c>
      <c r="F7" s="94">
        <f>+'#1 Reserve Margins'!$F$4</f>
        <v>2022</v>
      </c>
    </row>
    <row r="8" spans="1:8" x14ac:dyDescent="0.25">
      <c r="A8" s="106" t="s">
        <v>34</v>
      </c>
      <c r="B8" s="108"/>
      <c r="C8" s="108"/>
      <c r="D8" s="108"/>
      <c r="E8" s="108"/>
      <c r="F8" s="108"/>
    </row>
    <row r="9" spans="1:8" x14ac:dyDescent="0.25">
      <c r="A9" s="109">
        <v>23</v>
      </c>
      <c r="B9" s="2" t="s">
        <v>80</v>
      </c>
      <c r="C9" s="108"/>
      <c r="D9" s="108"/>
      <c r="E9" s="108"/>
      <c r="F9" s="108"/>
    </row>
    <row r="10" spans="1:8" ht="35.1" customHeight="1" x14ac:dyDescent="0.25">
      <c r="A10" s="100">
        <f>+A9+0.01</f>
        <v>23.01</v>
      </c>
      <c r="B10" s="43" t="s">
        <v>232</v>
      </c>
      <c r="C10" s="68">
        <v>0</v>
      </c>
      <c r="D10" s="200">
        <v>0</v>
      </c>
      <c r="E10" s="200">
        <v>0</v>
      </c>
      <c r="F10" s="201">
        <v>0</v>
      </c>
    </row>
    <row r="11" spans="1:8" ht="60" x14ac:dyDescent="0.25">
      <c r="A11" s="100">
        <f t="shared" ref="A11:A12" si="0">+A10+0.01</f>
        <v>23.020000000000003</v>
      </c>
      <c r="B11" s="43" t="s">
        <v>178</v>
      </c>
      <c r="C11" s="50">
        <v>0</v>
      </c>
      <c r="D11" s="187">
        <v>0</v>
      </c>
      <c r="E11" s="187">
        <v>0</v>
      </c>
      <c r="F11" s="188">
        <v>0</v>
      </c>
    </row>
    <row r="12" spans="1:8" x14ac:dyDescent="0.25">
      <c r="A12" s="100">
        <f t="shared" si="0"/>
        <v>23.030000000000005</v>
      </c>
      <c r="B12" s="31" t="s">
        <v>91</v>
      </c>
      <c r="C12" s="540" t="s">
        <v>79</v>
      </c>
      <c r="D12" s="540"/>
      <c r="E12" s="540"/>
      <c r="F12" s="540"/>
    </row>
  </sheetData>
  <mergeCells count="2">
    <mergeCell ref="C1:F1"/>
    <mergeCell ref="C12:F12"/>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4689" r:id="rId4" name="Button 1">
              <controlPr defaultSize="0" print="0" autoFill="0" autoPict="0" macro="[0]!Zone_Entry_23" altText="Add Zone">
                <anchor moveWithCells="1" sizeWithCells="1">
                  <from>
                    <xdr:col>0</xdr:col>
                    <xdr:colOff>19050</xdr:colOff>
                    <xdr:row>4</xdr:row>
                    <xdr:rowOff>19050</xdr:rowOff>
                  </from>
                  <to>
                    <xdr:col>1</xdr:col>
                    <xdr:colOff>533400</xdr:colOff>
                    <xdr:row>5</xdr:row>
                    <xdr:rowOff>190500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theme="4" tint="0.59999389629810485"/>
    <pageSetUpPr fitToPage="1"/>
  </sheetPr>
  <dimension ref="A1:F12"/>
  <sheetViews>
    <sheetView zoomScaleNormal="100" workbookViewId="0">
      <selection activeCell="E16" sqref="E16"/>
    </sheetView>
  </sheetViews>
  <sheetFormatPr defaultRowHeight="15" x14ac:dyDescent="0.25"/>
  <cols>
    <col min="1" max="1" width="7.42578125" customWidth="1"/>
    <col min="2" max="2" width="71.42578125" customWidth="1"/>
    <col min="3" max="6" width="15.7109375" customWidth="1"/>
    <col min="7" max="7" width="14.5703125" customWidth="1"/>
  </cols>
  <sheetData>
    <row r="1" spans="1:6" x14ac:dyDescent="0.25">
      <c r="A1" s="129"/>
      <c r="B1" s="85" t="s">
        <v>14</v>
      </c>
      <c r="C1" s="485" t="str">
        <f>+'#1 Reserve Margins'!C1</f>
        <v>CAISO</v>
      </c>
      <c r="D1" s="486"/>
      <c r="E1" s="486"/>
      <c r="F1" s="486"/>
    </row>
    <row r="2" spans="1:6" x14ac:dyDescent="0.25">
      <c r="A2" s="129"/>
      <c r="B2" s="85"/>
      <c r="C2" s="105"/>
      <c r="D2" s="105"/>
      <c r="E2" s="105"/>
      <c r="F2" s="105"/>
    </row>
    <row r="3" spans="1:6" x14ac:dyDescent="0.25">
      <c r="A3" s="179" t="s">
        <v>35</v>
      </c>
      <c r="B3" s="111"/>
      <c r="C3" s="104"/>
      <c r="D3" s="146"/>
      <c r="E3" s="146"/>
      <c r="F3" s="146"/>
    </row>
    <row r="4" spans="1:6" x14ac:dyDescent="0.25">
      <c r="A4" s="129"/>
      <c r="B4" s="564"/>
      <c r="C4" s="564"/>
      <c r="D4" s="564"/>
      <c r="E4" s="564"/>
      <c r="F4" s="564"/>
    </row>
    <row r="5" spans="1:6" x14ac:dyDescent="0.25">
      <c r="A5" s="88"/>
      <c r="B5" s="88"/>
      <c r="C5" s="146"/>
      <c r="D5" s="146"/>
      <c r="E5" s="146"/>
      <c r="F5" s="146"/>
    </row>
    <row r="6" spans="1:6" x14ac:dyDescent="0.25">
      <c r="A6" s="88"/>
      <c r="B6" s="23"/>
      <c r="C6" s="146"/>
      <c r="D6" s="146"/>
      <c r="E6" s="146"/>
      <c r="F6" s="146"/>
    </row>
    <row r="7" spans="1:6" x14ac:dyDescent="0.25">
      <c r="A7" s="112"/>
      <c r="B7" s="327" t="str">
        <f>+'#1 Reserve Margins'!$B$4</f>
        <v>Reporting Period</v>
      </c>
      <c r="C7" s="91">
        <f>+'#1 Reserve Margins'!$C$4</f>
        <v>2019</v>
      </c>
      <c r="D7" s="94">
        <f>+'#1 Reserve Margins'!$D$4</f>
        <v>2020</v>
      </c>
      <c r="E7" s="94">
        <f>+'#1 Reserve Margins'!$E$4</f>
        <v>2021</v>
      </c>
      <c r="F7" s="94">
        <f>+'#1 Reserve Margins'!$F$4</f>
        <v>2022</v>
      </c>
    </row>
    <row r="8" spans="1:6" x14ac:dyDescent="0.25">
      <c r="A8" s="106" t="s">
        <v>45</v>
      </c>
      <c r="B8" s="106"/>
      <c r="C8" s="106"/>
      <c r="D8" s="106"/>
      <c r="E8" s="106"/>
      <c r="F8" s="106"/>
    </row>
    <row r="9" spans="1:6" x14ac:dyDescent="0.25">
      <c r="A9" s="109">
        <v>24</v>
      </c>
      <c r="B9" s="2" t="s">
        <v>80</v>
      </c>
      <c r="C9" s="106"/>
      <c r="D9" s="106"/>
      <c r="E9" s="106"/>
      <c r="F9" s="106"/>
    </row>
    <row r="10" spans="1:6" ht="82.9" customHeight="1" x14ac:dyDescent="0.25">
      <c r="A10" s="100">
        <f>+A9+0.01</f>
        <v>24.01</v>
      </c>
      <c r="B10" s="43" t="s">
        <v>256</v>
      </c>
      <c r="C10" s="68">
        <v>0</v>
      </c>
      <c r="D10" s="200">
        <v>0</v>
      </c>
      <c r="E10" s="200">
        <v>0</v>
      </c>
      <c r="F10" s="201">
        <v>0</v>
      </c>
    </row>
    <row r="11" spans="1:6" ht="45" x14ac:dyDescent="0.25">
      <c r="A11" s="100">
        <f t="shared" ref="A11:A12" si="0">+A10+0.01</f>
        <v>24.020000000000003</v>
      </c>
      <c r="B11" s="5" t="s">
        <v>179</v>
      </c>
      <c r="C11" s="50">
        <v>0</v>
      </c>
      <c r="D11" s="187">
        <v>0</v>
      </c>
      <c r="E11" s="187">
        <v>0</v>
      </c>
      <c r="F11" s="188">
        <v>0</v>
      </c>
    </row>
    <row r="12" spans="1:6" x14ac:dyDescent="0.25">
      <c r="A12" s="100">
        <f t="shared" si="0"/>
        <v>24.030000000000005</v>
      </c>
      <c r="B12" s="31" t="s">
        <v>91</v>
      </c>
      <c r="C12" s="540" t="s">
        <v>79</v>
      </c>
      <c r="D12" s="540"/>
      <c r="E12" s="540"/>
      <c r="F12" s="540"/>
    </row>
  </sheetData>
  <mergeCells count="3">
    <mergeCell ref="B4:F4"/>
    <mergeCell ref="C1:F1"/>
    <mergeCell ref="C12:F12"/>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5714" r:id="rId4" name="Button 2">
              <controlPr defaultSize="0" print="0" autoFill="0" autoPict="0" macro="[0]!Zone_Entry_24">
                <anchor moveWithCells="1" sizeWithCells="1">
                  <from>
                    <xdr:col>0</xdr:col>
                    <xdr:colOff>76200</xdr:colOff>
                    <xdr:row>3</xdr:row>
                    <xdr:rowOff>85725</xdr:rowOff>
                  </from>
                  <to>
                    <xdr:col>1</xdr:col>
                    <xdr:colOff>628650</xdr:colOff>
                    <xdr:row>6</xdr:row>
                    <xdr:rowOff>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theme="4" tint="0.59999389629810485"/>
    <pageSetUpPr fitToPage="1"/>
  </sheetPr>
  <dimension ref="A1:G21"/>
  <sheetViews>
    <sheetView zoomScaleNormal="100" workbookViewId="0">
      <selection activeCell="I7" sqref="I7"/>
    </sheetView>
  </sheetViews>
  <sheetFormatPr defaultRowHeight="15" x14ac:dyDescent="0.25"/>
  <cols>
    <col min="1" max="1" width="7.42578125" customWidth="1"/>
    <col min="2" max="2" width="71.42578125" customWidth="1"/>
    <col min="3" max="6" width="15.7109375" customWidth="1"/>
    <col min="7" max="7" width="14.5703125" customWidth="1"/>
  </cols>
  <sheetData>
    <row r="1" spans="1:7" ht="15.75" x14ac:dyDescent="0.25">
      <c r="A1" s="15"/>
      <c r="B1" s="17" t="s">
        <v>14</v>
      </c>
      <c r="C1" s="566" t="str">
        <f>+'#1 Reserve Margins'!C1</f>
        <v>CAISO</v>
      </c>
      <c r="D1" s="567"/>
      <c r="E1" s="567"/>
      <c r="F1" s="567"/>
    </row>
    <row r="2" spans="1:7" ht="15.75" x14ac:dyDescent="0.25">
      <c r="A2" s="15"/>
      <c r="B2" s="17"/>
      <c r="C2" s="4"/>
      <c r="D2" s="4"/>
      <c r="E2" s="4"/>
      <c r="F2" s="4"/>
    </row>
    <row r="3" spans="1:7" ht="15.75" x14ac:dyDescent="0.25">
      <c r="A3" s="37" t="s">
        <v>138</v>
      </c>
      <c r="B3" s="38"/>
      <c r="C3" s="104"/>
      <c r="D3" s="24"/>
      <c r="E3" s="24"/>
      <c r="F3" s="24"/>
    </row>
    <row r="4" spans="1:7" ht="15.75" x14ac:dyDescent="0.25">
      <c r="A4" s="15"/>
      <c r="B4" s="565"/>
      <c r="C4" s="565"/>
      <c r="D4" s="565"/>
      <c r="E4" s="565"/>
      <c r="F4" s="565"/>
    </row>
    <row r="5" spans="1:7" ht="15.75" x14ac:dyDescent="0.25">
      <c r="B5" s="565"/>
      <c r="C5" s="565"/>
      <c r="D5" s="565"/>
      <c r="E5" s="565"/>
      <c r="F5" s="565"/>
    </row>
    <row r="6" spans="1:7" ht="15.75" x14ac:dyDescent="0.25">
      <c r="A6" s="6"/>
      <c r="B6" s="23"/>
      <c r="C6" s="24"/>
      <c r="D6" s="24"/>
      <c r="E6" s="24"/>
      <c r="F6" s="24"/>
    </row>
    <row r="7" spans="1:7" ht="15.75" x14ac:dyDescent="0.25">
      <c r="A7" s="9"/>
      <c r="B7" s="327" t="str">
        <f>+'#1 Reserve Margins'!$B$4</f>
        <v>Reporting Period</v>
      </c>
      <c r="C7" s="91">
        <f>+'#1 Reserve Margins'!$C$4</f>
        <v>2019</v>
      </c>
      <c r="D7" s="94">
        <f>+'#1 Reserve Margins'!$D$4</f>
        <v>2020</v>
      </c>
      <c r="E7" s="94">
        <f>+'#1 Reserve Margins'!$E$4</f>
        <v>2021</v>
      </c>
      <c r="F7" s="94">
        <f>+'#1 Reserve Margins'!$F$4</f>
        <v>2022</v>
      </c>
    </row>
    <row r="8" spans="1:7" s="88" customFormat="1" x14ac:dyDescent="0.25">
      <c r="A8" s="106" t="s">
        <v>60</v>
      </c>
      <c r="B8" s="108"/>
      <c r="C8" s="262"/>
      <c r="D8" s="263"/>
      <c r="E8" s="263"/>
      <c r="F8" s="264"/>
    </row>
    <row r="9" spans="1:7" s="88" customFormat="1" ht="34.5" customHeight="1" x14ac:dyDescent="0.25">
      <c r="A9" s="143">
        <v>25</v>
      </c>
      <c r="B9" s="43" t="s">
        <v>233</v>
      </c>
      <c r="C9" s="271" t="s">
        <v>94</v>
      </c>
      <c r="D9" s="272" t="s">
        <v>94</v>
      </c>
      <c r="E9" s="272" t="s">
        <v>94</v>
      </c>
      <c r="F9" s="273" t="s">
        <v>94</v>
      </c>
    </row>
    <row r="10" spans="1:7" s="88" customFormat="1" x14ac:dyDescent="0.25">
      <c r="A10" s="193">
        <f>+A9+0.01</f>
        <v>25.01</v>
      </c>
      <c r="B10" s="210" t="s">
        <v>234</v>
      </c>
      <c r="C10" s="274" t="s">
        <v>94</v>
      </c>
      <c r="D10" s="275" t="s">
        <v>94</v>
      </c>
      <c r="E10" s="275" t="s">
        <v>94</v>
      </c>
      <c r="F10" s="276" t="s">
        <v>94</v>
      </c>
    </row>
    <row r="11" spans="1:7" s="88" customFormat="1" ht="35.1" customHeight="1" x14ac:dyDescent="0.25">
      <c r="A11" s="193">
        <f t="shared" ref="A11:A21" si="0">+A10+0.01</f>
        <v>25.020000000000003</v>
      </c>
      <c r="B11" s="43" t="s">
        <v>181</v>
      </c>
      <c r="C11" s="50">
        <v>0</v>
      </c>
      <c r="D11" s="187">
        <v>0</v>
      </c>
      <c r="E11" s="187">
        <v>0</v>
      </c>
      <c r="F11" s="188">
        <v>0</v>
      </c>
    </row>
    <row r="12" spans="1:7" s="88" customFormat="1" ht="30" x14ac:dyDescent="0.25">
      <c r="A12" s="193">
        <f t="shared" si="0"/>
        <v>25.030000000000005</v>
      </c>
      <c r="B12" s="43" t="s">
        <v>180</v>
      </c>
      <c r="C12" s="50">
        <v>0</v>
      </c>
      <c r="D12" s="187">
        <v>0</v>
      </c>
      <c r="E12" s="187">
        <v>0</v>
      </c>
      <c r="F12" s="188">
        <v>0</v>
      </c>
    </row>
    <row r="13" spans="1:7" s="88" customFormat="1" ht="35.1" customHeight="1" x14ac:dyDescent="0.25">
      <c r="A13" s="193">
        <f t="shared" si="0"/>
        <v>25.040000000000006</v>
      </c>
      <c r="B13" s="43" t="s">
        <v>255</v>
      </c>
      <c r="C13" s="59">
        <v>0</v>
      </c>
      <c r="D13" s="60">
        <v>0</v>
      </c>
      <c r="E13" s="60">
        <v>0</v>
      </c>
      <c r="F13" s="61">
        <v>0</v>
      </c>
    </row>
    <row r="14" spans="1:7" s="88" customFormat="1" x14ac:dyDescent="0.25">
      <c r="A14" s="193">
        <f t="shared" si="0"/>
        <v>25.050000000000008</v>
      </c>
      <c r="B14" s="31" t="s">
        <v>91</v>
      </c>
      <c r="C14" s="568" t="s">
        <v>79</v>
      </c>
      <c r="D14" s="568"/>
      <c r="E14" s="568"/>
      <c r="F14" s="568"/>
    </row>
    <row r="15" spans="1:7" x14ac:dyDescent="0.25">
      <c r="A15" s="189" t="s">
        <v>36</v>
      </c>
      <c r="B15" s="190"/>
      <c r="C15" s="191" t="s">
        <v>44</v>
      </c>
      <c r="D15" s="192" t="s">
        <v>44</v>
      </c>
      <c r="E15" s="192" t="s">
        <v>44</v>
      </c>
      <c r="F15" s="192" t="s">
        <v>44</v>
      </c>
      <c r="G15" s="88"/>
    </row>
    <row r="16" spans="1:7" x14ac:dyDescent="0.25">
      <c r="A16" s="112"/>
      <c r="B16" s="93" t="str">
        <f>+'#1 Reserve Margins'!$B$4</f>
        <v>Reporting Period</v>
      </c>
      <c r="C16" s="91">
        <f>+'#1 Reserve Margins'!$C$4</f>
        <v>2019</v>
      </c>
      <c r="D16" s="94">
        <f>+'#1 Reserve Margins'!$D$4</f>
        <v>2020</v>
      </c>
      <c r="E16" s="94">
        <f>+'#1 Reserve Margins'!$E$4</f>
        <v>2021</v>
      </c>
      <c r="F16" s="94">
        <f>+'#1 Reserve Margins'!$F$4</f>
        <v>2022</v>
      </c>
      <c r="G16" s="88"/>
    </row>
    <row r="17" spans="1:7" x14ac:dyDescent="0.25">
      <c r="A17" s="193">
        <v>25.06</v>
      </c>
      <c r="B17" s="2" t="s">
        <v>80</v>
      </c>
      <c r="C17" s="194"/>
      <c r="D17" s="195"/>
      <c r="E17" s="195"/>
      <c r="F17" s="196"/>
      <c r="G17" s="88"/>
    </row>
    <row r="18" spans="1:7" ht="45" x14ac:dyDescent="0.25">
      <c r="A18" s="193">
        <f t="shared" si="0"/>
        <v>25.07</v>
      </c>
      <c r="B18" s="43" t="s">
        <v>184</v>
      </c>
      <c r="C18" s="50">
        <v>0</v>
      </c>
      <c r="D18" s="62">
        <v>0</v>
      </c>
      <c r="E18" s="62">
        <v>0</v>
      </c>
      <c r="F18" s="404">
        <v>0</v>
      </c>
      <c r="G18" s="88"/>
    </row>
    <row r="19" spans="1:7" ht="45" x14ac:dyDescent="0.25">
      <c r="A19" s="193">
        <f t="shared" si="0"/>
        <v>25.080000000000002</v>
      </c>
      <c r="B19" s="43" t="s">
        <v>183</v>
      </c>
      <c r="C19" s="197">
        <v>0</v>
      </c>
      <c r="D19" s="62">
        <v>0</v>
      </c>
      <c r="E19" s="187">
        <v>0</v>
      </c>
      <c r="F19" s="188">
        <v>0</v>
      </c>
      <c r="G19" s="88"/>
    </row>
    <row r="20" spans="1:7" ht="45" x14ac:dyDescent="0.25">
      <c r="A20" s="193">
        <f t="shared" si="0"/>
        <v>25.090000000000003</v>
      </c>
      <c r="B20" s="43" t="s">
        <v>254</v>
      </c>
      <c r="C20" s="59">
        <v>0</v>
      </c>
      <c r="D20" s="60">
        <v>0</v>
      </c>
      <c r="E20" s="60">
        <v>0</v>
      </c>
      <c r="F20" s="61">
        <v>0</v>
      </c>
      <c r="G20" s="88"/>
    </row>
    <row r="21" spans="1:7" ht="30" x14ac:dyDescent="0.25">
      <c r="A21" s="143">
        <f t="shared" si="0"/>
        <v>25.100000000000005</v>
      </c>
      <c r="B21" s="43" t="s">
        <v>182</v>
      </c>
      <c r="C21" s="58">
        <v>0</v>
      </c>
      <c r="D21" s="198">
        <v>0</v>
      </c>
      <c r="E21" s="198">
        <v>0</v>
      </c>
      <c r="F21" s="199">
        <v>0</v>
      </c>
      <c r="G21" s="88"/>
    </row>
  </sheetData>
  <mergeCells count="4">
    <mergeCell ref="B4:F4"/>
    <mergeCell ref="B5:F5"/>
    <mergeCell ref="C1:F1"/>
    <mergeCell ref="C14:F14"/>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6739" r:id="rId4" name="Button 3">
              <controlPr defaultSize="0" print="0" autoFill="0" autoPict="0" macro="[0]!Zone_Entry_25">
                <anchor moveWithCells="1" sizeWithCells="1">
                  <from>
                    <xdr:col>0</xdr:col>
                    <xdr:colOff>76200</xdr:colOff>
                    <xdr:row>4</xdr:row>
                    <xdr:rowOff>85725</xdr:rowOff>
                  </from>
                  <to>
                    <xdr:col>1</xdr:col>
                    <xdr:colOff>533400</xdr:colOff>
                    <xdr:row>6</xdr:row>
                    <xdr:rowOff>57150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tabColor theme="4" tint="0.59999389629810485"/>
    <pageSetUpPr fitToPage="1"/>
  </sheetPr>
  <dimension ref="A1:F22"/>
  <sheetViews>
    <sheetView zoomScaleNormal="100" workbookViewId="0">
      <selection activeCell="H19" sqref="H19"/>
    </sheetView>
  </sheetViews>
  <sheetFormatPr defaultRowHeight="15" x14ac:dyDescent="0.25"/>
  <cols>
    <col min="1" max="1" width="7.42578125" customWidth="1"/>
    <col min="2" max="2" width="71.42578125" customWidth="1"/>
    <col min="3" max="6" width="15.7109375" customWidth="1"/>
    <col min="7" max="7" width="14.5703125" customWidth="1"/>
  </cols>
  <sheetData>
    <row r="1" spans="1:6" x14ac:dyDescent="0.25">
      <c r="A1" s="129"/>
      <c r="B1" s="85" t="s">
        <v>14</v>
      </c>
      <c r="C1" s="485" t="str">
        <f>+'#1 Reserve Margins'!C1</f>
        <v>CAISO</v>
      </c>
      <c r="D1" s="486"/>
      <c r="E1" s="486"/>
      <c r="F1" s="486"/>
    </row>
    <row r="2" spans="1:6" x14ac:dyDescent="0.25">
      <c r="A2" s="129"/>
      <c r="B2" s="85"/>
      <c r="C2" s="105"/>
      <c r="D2" s="105"/>
      <c r="E2" s="105"/>
      <c r="F2" s="105"/>
    </row>
    <row r="3" spans="1:6" x14ac:dyDescent="0.25">
      <c r="A3" s="179" t="s">
        <v>141</v>
      </c>
      <c r="B3" s="111"/>
      <c r="C3" s="104"/>
      <c r="D3" s="146"/>
      <c r="E3" s="146"/>
      <c r="F3" s="146"/>
    </row>
    <row r="4" spans="1:6" x14ac:dyDescent="0.25">
      <c r="A4" s="129"/>
      <c r="B4" s="564"/>
      <c r="C4" s="564"/>
      <c r="D4" s="564"/>
      <c r="E4" s="564"/>
      <c r="F4" s="564"/>
    </row>
    <row r="5" spans="1:6" x14ac:dyDescent="0.25">
      <c r="A5" s="88"/>
      <c r="B5" s="88"/>
      <c r="C5" s="146"/>
      <c r="D5" s="146"/>
      <c r="E5" s="146"/>
      <c r="F5" s="146"/>
    </row>
    <row r="6" spans="1:6" x14ac:dyDescent="0.25">
      <c r="A6" s="88"/>
      <c r="B6" s="23"/>
      <c r="C6" s="146"/>
      <c r="D6" s="146"/>
      <c r="E6" s="146"/>
      <c r="F6" s="146"/>
    </row>
    <row r="7" spans="1:6" x14ac:dyDescent="0.25">
      <c r="A7" s="112"/>
      <c r="B7" s="93" t="str">
        <f>+'#1 Reserve Margins'!$B$4</f>
        <v>Reporting Period</v>
      </c>
      <c r="C7" s="91">
        <f>+'#1 Reserve Margins'!$C$4</f>
        <v>2019</v>
      </c>
      <c r="D7" s="94">
        <f>+'#1 Reserve Margins'!$D$4</f>
        <v>2020</v>
      </c>
      <c r="E7" s="94">
        <f>+'#1 Reserve Margins'!$E$4</f>
        <v>2021</v>
      </c>
      <c r="F7" s="94">
        <f>+'#1 Reserve Margins'!$F$4</f>
        <v>2022</v>
      </c>
    </row>
    <row r="8" spans="1:6" x14ac:dyDescent="0.25">
      <c r="A8" s="189" t="s">
        <v>47</v>
      </c>
      <c r="B8" s="108"/>
      <c r="C8" s="262"/>
      <c r="D8" s="263"/>
      <c r="E8" s="263"/>
      <c r="F8" s="264"/>
    </row>
    <row r="9" spans="1:6" ht="43.9" customHeight="1" x14ac:dyDescent="0.25">
      <c r="A9" s="143">
        <v>26</v>
      </c>
      <c r="B9" s="43" t="s">
        <v>186</v>
      </c>
      <c r="C9" s="68"/>
      <c r="D9" s="200"/>
      <c r="E9" s="200"/>
      <c r="F9" s="201"/>
    </row>
    <row r="10" spans="1:6" x14ac:dyDescent="0.25">
      <c r="A10" s="193">
        <f>+A9+0.01</f>
        <v>26.01</v>
      </c>
      <c r="B10" s="43" t="s">
        <v>235</v>
      </c>
      <c r="C10" s="50">
        <v>0</v>
      </c>
      <c r="D10" s="187">
        <v>0</v>
      </c>
      <c r="E10" s="187">
        <v>0</v>
      </c>
      <c r="F10" s="188">
        <v>0</v>
      </c>
    </row>
    <row r="11" spans="1:6" x14ac:dyDescent="0.25">
      <c r="A11" s="193">
        <f t="shared" ref="A11:A18" si="0">+A10+0.01</f>
        <v>26.020000000000003</v>
      </c>
      <c r="B11" s="43" t="s">
        <v>236</v>
      </c>
      <c r="C11" s="50">
        <v>0</v>
      </c>
      <c r="D11" s="187">
        <v>0</v>
      </c>
      <c r="E11" s="187">
        <v>0</v>
      </c>
      <c r="F11" s="188">
        <v>0</v>
      </c>
    </row>
    <row r="12" spans="1:6" x14ac:dyDescent="0.25">
      <c r="A12" s="193">
        <f t="shared" si="0"/>
        <v>26.030000000000005</v>
      </c>
      <c r="B12" s="31" t="s">
        <v>91</v>
      </c>
      <c r="C12" s="569" t="s">
        <v>79</v>
      </c>
      <c r="D12" s="569"/>
      <c r="E12" s="569"/>
      <c r="F12" s="569"/>
    </row>
    <row r="13" spans="1:6" x14ac:dyDescent="0.25">
      <c r="A13" s="189" t="s">
        <v>46</v>
      </c>
      <c r="B13" s="108"/>
      <c r="C13" s="189"/>
      <c r="D13" s="108"/>
      <c r="E13" s="189"/>
      <c r="F13" s="108"/>
    </row>
    <row r="14" spans="1:6" ht="30.6" customHeight="1" x14ac:dyDescent="0.25">
      <c r="A14" s="88"/>
      <c r="B14" s="93" t="str">
        <f>+'#1 Reserve Margins'!$B$4</f>
        <v>Reporting Period</v>
      </c>
      <c r="C14" s="91">
        <f>+'#1 Reserve Margins'!$C$4</f>
        <v>2019</v>
      </c>
      <c r="D14" s="94">
        <f>+'#1 Reserve Margins'!$D$4</f>
        <v>2020</v>
      </c>
      <c r="E14" s="94">
        <f>+'#1 Reserve Margins'!$E$4</f>
        <v>2021</v>
      </c>
      <c r="F14" s="94">
        <f>+'#1 Reserve Margins'!$F$4</f>
        <v>2022</v>
      </c>
    </row>
    <row r="15" spans="1:6" x14ac:dyDescent="0.25">
      <c r="A15" s="193">
        <v>26.04</v>
      </c>
      <c r="B15" s="2" t="s">
        <v>80</v>
      </c>
      <c r="C15" s="194"/>
      <c r="D15" s="195"/>
      <c r="E15" s="195"/>
      <c r="F15" s="196"/>
    </row>
    <row r="16" spans="1:6" ht="45" x14ac:dyDescent="0.25">
      <c r="A16" s="193">
        <f t="shared" si="0"/>
        <v>26.05</v>
      </c>
      <c r="B16" s="43" t="s">
        <v>185</v>
      </c>
      <c r="C16" s="197">
        <v>0</v>
      </c>
      <c r="D16" s="62">
        <v>0</v>
      </c>
      <c r="E16" s="187">
        <v>0</v>
      </c>
      <c r="F16" s="188">
        <v>0</v>
      </c>
    </row>
    <row r="17" spans="1:6" x14ac:dyDescent="0.25">
      <c r="A17" s="193">
        <f t="shared" si="0"/>
        <v>26.060000000000002</v>
      </c>
      <c r="B17" s="210" t="s">
        <v>238</v>
      </c>
      <c r="C17" s="50">
        <v>0</v>
      </c>
      <c r="D17" s="62">
        <v>0</v>
      </c>
      <c r="E17" s="62">
        <v>0</v>
      </c>
      <c r="F17" s="63">
        <v>0</v>
      </c>
    </row>
    <row r="18" spans="1:6" x14ac:dyDescent="0.25">
      <c r="A18" s="193">
        <f t="shared" si="0"/>
        <v>26.070000000000004</v>
      </c>
      <c r="B18" s="210" t="s">
        <v>237</v>
      </c>
      <c r="C18" s="58">
        <v>0</v>
      </c>
      <c r="D18" s="198">
        <v>0</v>
      </c>
      <c r="E18" s="198">
        <v>0</v>
      </c>
      <c r="F18" s="199">
        <v>0</v>
      </c>
    </row>
    <row r="22" spans="1:6" x14ac:dyDescent="0.25">
      <c r="B22" s="3"/>
    </row>
  </sheetData>
  <mergeCells count="3">
    <mergeCell ref="B4:F4"/>
    <mergeCell ref="C1:F1"/>
    <mergeCell ref="C12:F12"/>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7762" r:id="rId4" name="Button 2">
              <controlPr defaultSize="0" print="0" autoFill="0" autoPict="0" macro="[0]!Zone_Entry_26">
                <anchor moveWithCells="1" sizeWithCells="1">
                  <from>
                    <xdr:col>0</xdr:col>
                    <xdr:colOff>76200</xdr:colOff>
                    <xdr:row>4</xdr:row>
                    <xdr:rowOff>85725</xdr:rowOff>
                  </from>
                  <to>
                    <xdr:col>1</xdr:col>
                    <xdr:colOff>552450</xdr:colOff>
                    <xdr:row>6</xdr:row>
                    <xdr:rowOff>57150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tabColor theme="4" tint="0.59999389629810485"/>
    <pageSetUpPr fitToPage="1"/>
  </sheetPr>
  <dimension ref="A1:I19"/>
  <sheetViews>
    <sheetView zoomScaleNormal="100" workbookViewId="0">
      <selection activeCell="G21" sqref="G21"/>
    </sheetView>
  </sheetViews>
  <sheetFormatPr defaultRowHeight="15" x14ac:dyDescent="0.25"/>
  <cols>
    <col min="1" max="1" width="13" customWidth="1"/>
    <col min="2" max="2" width="77.7109375" customWidth="1"/>
    <col min="3" max="6" width="15.7109375" customWidth="1"/>
    <col min="7" max="7" width="14.5703125" customWidth="1"/>
    <col min="9" max="9" width="29.28515625" customWidth="1"/>
  </cols>
  <sheetData>
    <row r="1" spans="1:9" x14ac:dyDescent="0.25">
      <c r="A1" s="129"/>
      <c r="B1" s="85" t="s">
        <v>14</v>
      </c>
      <c r="C1" s="485" t="str">
        <f>+'#1 Reserve Margins'!C1</f>
        <v>CAISO</v>
      </c>
      <c r="D1" s="486"/>
      <c r="E1" s="486"/>
      <c r="F1" s="486"/>
    </row>
    <row r="2" spans="1:9" x14ac:dyDescent="0.25">
      <c r="A2" s="129"/>
      <c r="B2" s="85"/>
      <c r="C2" s="105"/>
      <c r="D2" s="105"/>
      <c r="E2" s="105"/>
      <c r="F2" s="105"/>
    </row>
    <row r="3" spans="1:9" ht="15.75" x14ac:dyDescent="0.25">
      <c r="A3" s="179" t="s">
        <v>140</v>
      </c>
      <c r="B3" s="111"/>
      <c r="C3" s="104"/>
      <c r="D3" s="146"/>
      <c r="E3" s="146"/>
      <c r="F3" s="146"/>
      <c r="I3" s="70"/>
    </row>
    <row r="4" spans="1:9" x14ac:dyDescent="0.25">
      <c r="A4" s="129"/>
      <c r="B4" s="564"/>
      <c r="C4" s="564"/>
      <c r="D4" s="564"/>
      <c r="E4" s="564"/>
      <c r="F4" s="564"/>
      <c r="I4" s="71"/>
    </row>
    <row r="5" spans="1:9" x14ac:dyDescent="0.25">
      <c r="A5" s="88"/>
      <c r="B5" s="88"/>
      <c r="C5" s="146"/>
      <c r="D5" s="146"/>
      <c r="E5" s="146"/>
      <c r="F5" s="146"/>
    </row>
    <row r="6" spans="1:9" x14ac:dyDescent="0.25">
      <c r="A6" s="88"/>
      <c r="B6" s="88"/>
      <c r="C6" s="308"/>
      <c r="D6" s="308"/>
      <c r="E6" s="308"/>
      <c r="F6" s="308"/>
    </row>
    <row r="7" spans="1:9" ht="87" customHeight="1" x14ac:dyDescent="0.25">
      <c r="A7" s="315" t="s">
        <v>119</v>
      </c>
      <c r="B7" s="69"/>
      <c r="C7" s="146"/>
      <c r="D7" s="146"/>
      <c r="E7" s="146"/>
      <c r="F7" s="146"/>
    </row>
    <row r="8" spans="1:9" x14ac:dyDescent="0.25">
      <c r="A8" s="112"/>
      <c r="B8" s="93" t="str">
        <f>+'#1 Reserve Margins'!$B$4</f>
        <v>Reporting Period</v>
      </c>
      <c r="C8" s="91">
        <f>+'#1 Reserve Margins'!$C$4</f>
        <v>2019</v>
      </c>
      <c r="D8" s="94">
        <f>+'#1 Reserve Margins'!$D$4</f>
        <v>2020</v>
      </c>
      <c r="E8" s="94">
        <f>+'#1 Reserve Margins'!$E$4</f>
        <v>2021</v>
      </c>
      <c r="F8" s="94">
        <f>+'#1 Reserve Margins'!$F$4</f>
        <v>2022</v>
      </c>
    </row>
    <row r="9" spans="1:9" x14ac:dyDescent="0.25">
      <c r="A9" s="106" t="s">
        <v>128</v>
      </c>
      <c r="B9" s="108"/>
      <c r="C9" s="262"/>
      <c r="D9" s="263"/>
      <c r="E9" s="263"/>
      <c r="F9" s="264"/>
    </row>
    <row r="10" spans="1:9" ht="30" x14ac:dyDescent="0.25">
      <c r="A10" s="143">
        <v>27</v>
      </c>
      <c r="B10" s="43" t="s">
        <v>241</v>
      </c>
      <c r="C10" s="68">
        <v>0</v>
      </c>
      <c r="D10" s="200">
        <v>0</v>
      </c>
      <c r="E10" s="200">
        <v>0</v>
      </c>
      <c r="F10" s="201">
        <v>0</v>
      </c>
    </row>
    <row r="11" spans="1:9" ht="30" x14ac:dyDescent="0.25">
      <c r="A11" s="193">
        <f>+A10+0.01</f>
        <v>27.01</v>
      </c>
      <c r="B11" s="43" t="s">
        <v>187</v>
      </c>
      <c r="C11" s="197">
        <v>0</v>
      </c>
      <c r="D11" s="187">
        <v>0</v>
      </c>
      <c r="E11" s="187">
        <v>0</v>
      </c>
      <c r="F11" s="188">
        <v>0</v>
      </c>
    </row>
    <row r="12" spans="1:9" x14ac:dyDescent="0.25">
      <c r="A12" s="193">
        <f>+A11+0.01</f>
        <v>27.020000000000003</v>
      </c>
      <c r="B12" s="31" t="s">
        <v>91</v>
      </c>
      <c r="C12" s="569" t="s">
        <v>79</v>
      </c>
      <c r="D12" s="569"/>
      <c r="E12" s="569"/>
      <c r="F12" s="569"/>
    </row>
    <row r="13" spans="1:9" x14ac:dyDescent="0.25">
      <c r="A13" s="106" t="s">
        <v>129</v>
      </c>
      <c r="B13" s="108"/>
      <c r="C13" s="265"/>
      <c r="D13" s="266"/>
      <c r="E13" s="266"/>
      <c r="F13" s="266"/>
    </row>
    <row r="14" spans="1:9" x14ac:dyDescent="0.25">
      <c r="A14" s="88"/>
      <c r="B14" s="314" t="str">
        <f>+'#1 Reserve Margins'!$B$4</f>
        <v>Reporting Period</v>
      </c>
      <c r="C14" s="91">
        <f>+'#1 Reserve Margins'!$C$4</f>
        <v>2019</v>
      </c>
      <c r="D14" s="94">
        <f>+'#1 Reserve Margins'!$D$4</f>
        <v>2020</v>
      </c>
      <c r="E14" s="94">
        <f>+'#1 Reserve Margins'!$E$4</f>
        <v>2021</v>
      </c>
      <c r="F14" s="94">
        <f>+'#1 Reserve Margins'!$F$4</f>
        <v>2022</v>
      </c>
    </row>
    <row r="15" spans="1:9" x14ac:dyDescent="0.25">
      <c r="A15" s="193">
        <v>27.03</v>
      </c>
      <c r="B15" s="2" t="s">
        <v>80</v>
      </c>
      <c r="C15" s="194"/>
      <c r="D15" s="195"/>
      <c r="E15" s="195"/>
      <c r="F15" s="196"/>
    </row>
    <row r="16" spans="1:9" ht="30" x14ac:dyDescent="0.25">
      <c r="A16" s="193">
        <f t="shared" ref="A16:A17" si="0">+A15+0.01</f>
        <v>27.040000000000003</v>
      </c>
      <c r="B16" s="43" t="s">
        <v>240</v>
      </c>
      <c r="C16" s="347">
        <v>0</v>
      </c>
      <c r="D16" s="344">
        <v>0</v>
      </c>
      <c r="E16" s="344">
        <v>0</v>
      </c>
      <c r="F16" s="405">
        <v>0</v>
      </c>
    </row>
    <row r="17" spans="1:6" ht="30" x14ac:dyDescent="0.25">
      <c r="A17" s="193">
        <f t="shared" si="0"/>
        <v>27.050000000000004</v>
      </c>
      <c r="B17" s="43" t="s">
        <v>239</v>
      </c>
      <c r="C17" s="348">
        <v>0</v>
      </c>
      <c r="D17" s="345">
        <v>0</v>
      </c>
      <c r="E17" s="345">
        <v>0</v>
      </c>
      <c r="F17" s="346">
        <v>0</v>
      </c>
    </row>
    <row r="19" spans="1:6" x14ac:dyDescent="0.25">
      <c r="F19" s="187"/>
    </row>
  </sheetData>
  <mergeCells count="3">
    <mergeCell ref="B4:F4"/>
    <mergeCell ref="C1:F1"/>
    <mergeCell ref="C12:F12"/>
  </mergeCells>
  <pageMargins left="0.25" right="0.25" top="0.75" bottom="0.75" header="0.3" footer="0.3"/>
  <pageSetup scale="79"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6" r:id="rId4" name="Button 2">
              <controlPr defaultSize="0" print="0" autoFill="0" autoPict="0" macro="[0]!Zone_Entry_27">
                <anchor moveWithCells="1" sizeWithCells="1">
                  <from>
                    <xdr:col>0</xdr:col>
                    <xdr:colOff>9525</xdr:colOff>
                    <xdr:row>3</xdr:row>
                    <xdr:rowOff>0</xdr:rowOff>
                  </from>
                  <to>
                    <xdr:col>1</xdr:col>
                    <xdr:colOff>485775</xdr:colOff>
                    <xdr:row>6</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F12"/>
  <sheetViews>
    <sheetView topLeftCell="A2" zoomScale="98" zoomScaleNormal="98" workbookViewId="0">
      <selection activeCell="D7" sqref="D7"/>
    </sheetView>
  </sheetViews>
  <sheetFormatPr defaultRowHeight="15" x14ac:dyDescent="0.25"/>
  <cols>
    <col min="1" max="1" width="6.7109375" customWidth="1"/>
    <col min="2" max="2" width="61.85546875" customWidth="1"/>
    <col min="3" max="6" width="15.7109375" customWidth="1"/>
    <col min="7" max="7" width="14.5703125" customWidth="1"/>
  </cols>
  <sheetData>
    <row r="1" spans="1:6" x14ac:dyDescent="0.25">
      <c r="A1" s="129"/>
      <c r="B1" s="85" t="s">
        <v>14</v>
      </c>
      <c r="C1" s="485" t="str">
        <f>+'#1 Reserve Margins'!C1</f>
        <v>CAISO</v>
      </c>
      <c r="D1" s="486"/>
      <c r="E1" s="486"/>
      <c r="F1" s="486"/>
    </row>
    <row r="2" spans="1:6" x14ac:dyDescent="0.25">
      <c r="A2" s="130"/>
      <c r="B2" s="335"/>
      <c r="C2" s="104"/>
      <c r="D2" s="105"/>
      <c r="E2" s="105"/>
      <c r="F2" s="105"/>
    </row>
    <row r="3" spans="1:6" ht="15.75" x14ac:dyDescent="0.25">
      <c r="A3" s="114" t="s">
        <v>51</v>
      </c>
      <c r="B3" s="110"/>
      <c r="C3" s="83"/>
      <c r="D3" s="331"/>
      <c r="E3" s="331"/>
      <c r="F3" s="331"/>
    </row>
    <row r="4" spans="1:6" ht="107.45" customHeight="1" x14ac:dyDescent="0.25">
      <c r="A4" s="251"/>
      <c r="B4" s="232"/>
    </row>
    <row r="5" spans="1:6" x14ac:dyDescent="0.25">
      <c r="A5" s="92"/>
      <c r="B5" s="214" t="s">
        <v>148</v>
      </c>
      <c r="C5" s="91">
        <f>+'#1 Reserve Margins'!C4</f>
        <v>2019</v>
      </c>
      <c r="D5" s="94">
        <f>+'#1 Reserve Margins'!D4</f>
        <v>2020</v>
      </c>
      <c r="E5" s="94">
        <f>+'#1 Reserve Margins'!E4</f>
        <v>2021</v>
      </c>
      <c r="F5" s="94">
        <f>+'#1 Reserve Margins'!F4</f>
        <v>2022</v>
      </c>
    </row>
    <row r="6" spans="1:6" x14ac:dyDescent="0.25">
      <c r="A6" s="42">
        <f>+'#1 Reserve Margins'!A5+1</f>
        <v>2</v>
      </c>
      <c r="B6" s="88" t="s">
        <v>24</v>
      </c>
      <c r="C6" s="132" t="s">
        <v>323</v>
      </c>
      <c r="D6" s="133" t="s">
        <v>323</v>
      </c>
      <c r="E6" s="133" t="s">
        <v>323</v>
      </c>
      <c r="F6" s="133" t="s">
        <v>323</v>
      </c>
    </row>
    <row r="7" spans="1:6" ht="15" customHeight="1" x14ac:dyDescent="0.25">
      <c r="A7" s="42">
        <f>+A6+0.01</f>
        <v>2.0099999999999998</v>
      </c>
      <c r="B7" s="5" t="s">
        <v>25</v>
      </c>
      <c r="C7" s="472">
        <v>10033.64</v>
      </c>
      <c r="D7" s="473">
        <v>10438.9</v>
      </c>
      <c r="E7" s="473">
        <v>10591.94</v>
      </c>
      <c r="F7" s="474">
        <v>12059.3</v>
      </c>
    </row>
    <row r="8" spans="1:6" x14ac:dyDescent="0.25">
      <c r="A8" s="42">
        <f t="shared" ref="A8:A11" si="0">+A7+0.01</f>
        <v>2.0199999999999996</v>
      </c>
      <c r="B8" s="88" t="s">
        <v>26</v>
      </c>
      <c r="C8" s="134" t="s">
        <v>323</v>
      </c>
      <c r="D8" s="135" t="s">
        <v>323</v>
      </c>
      <c r="E8" s="133" t="s">
        <v>323</v>
      </c>
      <c r="F8" s="133" t="s">
        <v>323</v>
      </c>
    </row>
    <row r="9" spans="1:6" x14ac:dyDescent="0.25">
      <c r="A9" s="42">
        <f t="shared" si="0"/>
        <v>2.0299999999999994</v>
      </c>
      <c r="B9" s="88" t="s">
        <v>27</v>
      </c>
      <c r="C9" s="472">
        <v>10721.93</v>
      </c>
      <c r="D9" s="473">
        <v>10747.78</v>
      </c>
      <c r="E9" s="473">
        <v>10629.06</v>
      </c>
      <c r="F9" s="474">
        <v>10160.030000000001</v>
      </c>
    </row>
    <row r="10" spans="1:6" x14ac:dyDescent="0.25">
      <c r="A10" s="42">
        <f t="shared" si="0"/>
        <v>2.0399999999999991</v>
      </c>
      <c r="B10" s="88" t="s">
        <v>28</v>
      </c>
      <c r="C10" s="472">
        <v>7355.28</v>
      </c>
      <c r="D10" s="473">
        <v>7319.56</v>
      </c>
      <c r="E10" s="473">
        <v>7334.98</v>
      </c>
      <c r="F10" s="475">
        <v>7363.7</v>
      </c>
    </row>
    <row r="11" spans="1:6" ht="30" x14ac:dyDescent="0.25">
      <c r="A11" s="42">
        <f t="shared" si="0"/>
        <v>2.0499999999999989</v>
      </c>
      <c r="B11" s="5" t="s">
        <v>64</v>
      </c>
      <c r="C11" s="487" t="s">
        <v>322</v>
      </c>
      <c r="D11" s="487"/>
      <c r="E11" s="487"/>
      <c r="F11" s="487"/>
    </row>
    <row r="12" spans="1:6" x14ac:dyDescent="0.25">
      <c r="D12" s="84"/>
    </row>
  </sheetData>
  <mergeCells count="2">
    <mergeCell ref="C11:F11"/>
    <mergeCell ref="C1:F1"/>
  </mergeCells>
  <pageMargins left="0.25" right="0.25" top="0.75" bottom="0.75" header="0.3" footer="0.3"/>
  <pageSetup scale="90"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
    <tabColor theme="4" tint="0.59999389629810485"/>
    <pageSetUpPr fitToPage="1"/>
  </sheetPr>
  <dimension ref="A1:J19"/>
  <sheetViews>
    <sheetView zoomScaleNormal="100" workbookViewId="0">
      <selection activeCell="F22" sqref="F22"/>
    </sheetView>
  </sheetViews>
  <sheetFormatPr defaultRowHeight="15" x14ac:dyDescent="0.25"/>
  <cols>
    <col min="1" max="1" width="10.28515625" customWidth="1"/>
    <col min="2" max="2" width="71.42578125" customWidth="1"/>
    <col min="3" max="6" width="15.7109375" customWidth="1"/>
    <col min="7" max="7" width="14.5703125" customWidth="1"/>
    <col min="10" max="10" width="32.85546875" customWidth="1"/>
  </cols>
  <sheetData>
    <row r="1" spans="1:10" ht="15.75" x14ac:dyDescent="0.25">
      <c r="A1" s="15"/>
      <c r="B1" s="17" t="s">
        <v>14</v>
      </c>
      <c r="C1" s="566" t="str">
        <f>+'#1 Reserve Margins'!C1</f>
        <v>CAISO</v>
      </c>
      <c r="D1" s="567"/>
      <c r="E1" s="567"/>
      <c r="F1" s="567"/>
    </row>
    <row r="2" spans="1:10" ht="15.75" x14ac:dyDescent="0.25">
      <c r="A2" s="15"/>
      <c r="B2" s="340"/>
      <c r="C2" s="4"/>
      <c r="D2" s="4"/>
      <c r="E2" s="4"/>
      <c r="F2" s="4"/>
    </row>
    <row r="3" spans="1:10" x14ac:dyDescent="0.25">
      <c r="A3" s="179" t="s">
        <v>139</v>
      </c>
      <c r="B3" s="111"/>
      <c r="C3" s="104"/>
      <c r="D3" s="146"/>
      <c r="E3" s="146"/>
      <c r="F3" s="146"/>
    </row>
    <row r="4" spans="1:10" x14ac:dyDescent="0.25">
      <c r="A4" s="129"/>
      <c r="B4" s="564"/>
      <c r="C4" s="564"/>
      <c r="D4" s="564"/>
      <c r="E4" s="564"/>
      <c r="F4" s="564"/>
    </row>
    <row r="5" spans="1:10" ht="15.75" x14ac:dyDescent="0.25">
      <c r="A5" s="88"/>
      <c r="B5" s="88"/>
      <c r="C5" s="146"/>
      <c r="D5" s="146"/>
      <c r="E5" s="146"/>
      <c r="F5" s="146"/>
      <c r="J5" s="70"/>
    </row>
    <row r="6" spans="1:10" x14ac:dyDescent="0.25">
      <c r="A6" s="88"/>
      <c r="B6" s="23"/>
      <c r="C6" s="146"/>
      <c r="D6" s="146"/>
      <c r="E6" s="146"/>
      <c r="F6" s="146"/>
      <c r="J6" s="71"/>
    </row>
    <row r="7" spans="1:10" ht="130.9" customHeight="1" x14ac:dyDescent="0.25">
      <c r="A7" s="315" t="s">
        <v>119</v>
      </c>
      <c r="C7" s="308"/>
      <c r="D7" s="308"/>
      <c r="E7" s="308"/>
      <c r="F7" s="308"/>
      <c r="J7" s="71"/>
    </row>
    <row r="8" spans="1:10" x14ac:dyDescent="0.25">
      <c r="A8" s="112"/>
      <c r="B8" s="93" t="str">
        <f>+'#1 Reserve Margins'!$B$4</f>
        <v>Reporting Period</v>
      </c>
      <c r="C8" s="91">
        <f>+'#1 Reserve Margins'!$C$4</f>
        <v>2019</v>
      </c>
      <c r="D8" s="94">
        <f>+'#1 Reserve Margins'!$D$4</f>
        <v>2020</v>
      </c>
      <c r="E8" s="94">
        <f>+'#1 Reserve Margins'!$E$4</f>
        <v>2021</v>
      </c>
      <c r="F8" s="94">
        <f>+'#1 Reserve Margins'!$F$4</f>
        <v>2022</v>
      </c>
      <c r="J8" s="69"/>
    </row>
    <row r="9" spans="1:10" x14ac:dyDescent="0.25">
      <c r="A9" s="106" t="s">
        <v>126</v>
      </c>
      <c r="B9" s="108"/>
      <c r="C9" s="262"/>
      <c r="D9" s="263"/>
      <c r="E9" s="263"/>
      <c r="F9" s="264"/>
      <c r="J9" s="71"/>
    </row>
    <row r="10" spans="1:10" ht="34.5" customHeight="1" x14ac:dyDescent="0.25">
      <c r="A10" s="143">
        <v>28</v>
      </c>
      <c r="B10" s="43" t="s">
        <v>248</v>
      </c>
      <c r="C10" s="68">
        <v>0</v>
      </c>
      <c r="D10" s="200">
        <v>0</v>
      </c>
      <c r="E10" s="200">
        <v>0</v>
      </c>
      <c r="F10" s="201">
        <v>0</v>
      </c>
      <c r="J10" s="71"/>
    </row>
    <row r="11" spans="1:10" ht="30" x14ac:dyDescent="0.25">
      <c r="A11" s="193">
        <f>+A10+0.01</f>
        <v>28.01</v>
      </c>
      <c r="B11" s="43" t="s">
        <v>188</v>
      </c>
      <c r="C11" s="50"/>
      <c r="D11" s="62"/>
      <c r="E11" s="62"/>
      <c r="F11" s="63"/>
      <c r="J11" s="71"/>
    </row>
    <row r="12" spans="1:10" x14ac:dyDescent="0.25">
      <c r="A12" s="193">
        <f>+A11+0.01</f>
        <v>28.020000000000003</v>
      </c>
      <c r="B12" s="31" t="s">
        <v>91</v>
      </c>
      <c r="C12" s="569" t="s">
        <v>79</v>
      </c>
      <c r="D12" s="569"/>
      <c r="E12" s="569"/>
      <c r="F12" s="569"/>
      <c r="J12" s="71"/>
    </row>
    <row r="13" spans="1:10" x14ac:dyDescent="0.25">
      <c r="A13" s="106" t="s">
        <v>127</v>
      </c>
      <c r="B13" s="108"/>
      <c r="C13" s="265"/>
      <c r="D13" s="266"/>
      <c r="E13" s="266"/>
      <c r="F13" s="266"/>
      <c r="J13" s="71"/>
    </row>
    <row r="14" spans="1:10" x14ac:dyDescent="0.25">
      <c r="A14" s="88"/>
      <c r="B14" s="93" t="str">
        <f>+'#1 Reserve Margins'!$B$4</f>
        <v>Reporting Period</v>
      </c>
      <c r="C14" s="91">
        <f>+'#1 Reserve Margins'!$C$4</f>
        <v>2019</v>
      </c>
      <c r="D14" s="94">
        <f>+'#1 Reserve Margins'!$D$4</f>
        <v>2020</v>
      </c>
      <c r="E14" s="94">
        <f>+'#1 Reserve Margins'!$E$4</f>
        <v>2021</v>
      </c>
      <c r="F14" s="94">
        <f>+'#1 Reserve Margins'!$F$4</f>
        <v>2022</v>
      </c>
      <c r="J14" s="69"/>
    </row>
    <row r="15" spans="1:10" x14ac:dyDescent="0.25">
      <c r="A15" s="193">
        <v>28.03</v>
      </c>
      <c r="B15" s="2" t="s">
        <v>80</v>
      </c>
      <c r="C15" s="194"/>
      <c r="D15" s="195"/>
      <c r="E15" s="195"/>
      <c r="F15" s="196"/>
    </row>
    <row r="16" spans="1:10" ht="30" x14ac:dyDescent="0.25">
      <c r="A16" s="193">
        <f t="shared" ref="A16:A17" si="0">+A15+0.01</f>
        <v>28.040000000000003</v>
      </c>
      <c r="B16" s="210" t="s">
        <v>246</v>
      </c>
      <c r="C16" s="197">
        <v>0</v>
      </c>
      <c r="D16" s="62">
        <v>0</v>
      </c>
      <c r="E16" s="187">
        <v>0</v>
      </c>
      <c r="F16" s="188">
        <v>0</v>
      </c>
    </row>
    <row r="17" spans="1:6" ht="30" x14ac:dyDescent="0.25">
      <c r="A17" s="193">
        <f t="shared" si="0"/>
        <v>28.050000000000004</v>
      </c>
      <c r="B17" s="43" t="s">
        <v>247</v>
      </c>
      <c r="C17" s="349">
        <v>0</v>
      </c>
      <c r="D17" s="352">
        <v>0</v>
      </c>
      <c r="E17" s="350">
        <v>0</v>
      </c>
      <c r="F17" s="351">
        <v>0</v>
      </c>
    </row>
    <row r="19" spans="1:6" x14ac:dyDescent="0.25">
      <c r="B19" s="3"/>
    </row>
  </sheetData>
  <mergeCells count="3">
    <mergeCell ref="B4:F4"/>
    <mergeCell ref="C1:F1"/>
    <mergeCell ref="C12:F12"/>
  </mergeCells>
  <pageMargins left="0.25" right="0.25" top="0.75" bottom="0.75" header="0.3" footer="0.3"/>
  <pageSetup scale="83"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11" r:id="rId4" name="Button 3">
              <controlPr defaultSize="0" print="0" autoFill="0" autoPict="0" macro="[0]!Zone_Entry_28">
                <anchor moveWithCells="1" sizeWithCells="1">
                  <from>
                    <xdr:col>0</xdr:col>
                    <xdr:colOff>76200</xdr:colOff>
                    <xdr:row>4</xdr:row>
                    <xdr:rowOff>85725</xdr:rowOff>
                  </from>
                  <to>
                    <xdr:col>1</xdr:col>
                    <xdr:colOff>457200</xdr:colOff>
                    <xdr:row>5</xdr:row>
                    <xdr:rowOff>180975</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0">
    <tabColor theme="4" tint="0.59999389629810485"/>
    <pageSetUpPr fitToPage="1"/>
  </sheetPr>
  <dimension ref="A1:I19"/>
  <sheetViews>
    <sheetView zoomScaleNormal="100" workbookViewId="0">
      <selection activeCell="G8" sqref="G8"/>
    </sheetView>
  </sheetViews>
  <sheetFormatPr defaultRowHeight="15" x14ac:dyDescent="0.25"/>
  <cols>
    <col min="1" max="1" width="7.42578125" customWidth="1"/>
    <col min="2" max="2" width="71.42578125" customWidth="1"/>
    <col min="3" max="6" width="15.7109375" customWidth="1"/>
    <col min="7" max="7" width="14.5703125" customWidth="1"/>
    <col min="8" max="8" width="47.42578125" customWidth="1"/>
  </cols>
  <sheetData>
    <row r="1" spans="1:9" ht="15.75" x14ac:dyDescent="0.25">
      <c r="A1" s="15"/>
      <c r="B1" s="17" t="s">
        <v>14</v>
      </c>
      <c r="C1" s="566" t="str">
        <f>+'#1 Reserve Margins'!C1</f>
        <v>CAISO</v>
      </c>
      <c r="D1" s="567"/>
      <c r="E1" s="567"/>
      <c r="F1" s="567"/>
    </row>
    <row r="2" spans="1:9" ht="15.75" x14ac:dyDescent="0.25">
      <c r="A2" s="15"/>
      <c r="B2" s="17"/>
      <c r="C2" s="4"/>
      <c r="D2" s="4"/>
      <c r="E2" s="4"/>
      <c r="F2" s="4"/>
    </row>
    <row r="3" spans="1:9" ht="15.75" x14ac:dyDescent="0.25">
      <c r="A3" s="37" t="s">
        <v>123</v>
      </c>
      <c r="B3" s="38"/>
      <c r="C3" s="104"/>
      <c r="D3" s="24"/>
      <c r="E3" s="24"/>
      <c r="F3" s="24"/>
      <c r="H3" s="69"/>
      <c r="I3" s="70"/>
    </row>
    <row r="4" spans="1:9" x14ac:dyDescent="0.25">
      <c r="A4" s="129"/>
      <c r="B4" s="564"/>
      <c r="C4" s="564"/>
      <c r="D4" s="564"/>
      <c r="E4" s="564"/>
      <c r="F4" s="564"/>
    </row>
    <row r="5" spans="1:9" x14ac:dyDescent="0.25">
      <c r="A5" s="88"/>
      <c r="B5" s="88"/>
      <c r="C5" s="146"/>
      <c r="D5" s="146"/>
      <c r="E5" s="146"/>
      <c r="F5" s="146"/>
    </row>
    <row r="6" spans="1:9" x14ac:dyDescent="0.25">
      <c r="A6" s="88"/>
      <c r="B6" s="23"/>
      <c r="C6" s="146"/>
      <c r="D6" s="146"/>
      <c r="E6" s="146"/>
      <c r="F6" s="146"/>
    </row>
    <row r="7" spans="1:9" x14ac:dyDescent="0.25">
      <c r="A7" s="112"/>
      <c r="B7" s="93" t="str">
        <f>+'#1 Reserve Margins'!$B$4</f>
        <v>Reporting Period</v>
      </c>
      <c r="C7" s="91">
        <f>+'#1 Reserve Margins'!$C$4</f>
        <v>2019</v>
      </c>
      <c r="D7" s="94">
        <f>+'#1 Reserve Margins'!$D$4</f>
        <v>2020</v>
      </c>
      <c r="E7" s="94">
        <f>+'#1 Reserve Margins'!$E$4</f>
        <v>2021</v>
      </c>
      <c r="F7" s="94">
        <f>+'#1 Reserve Margins'!$F$4</f>
        <v>2022</v>
      </c>
    </row>
    <row r="8" spans="1:9" x14ac:dyDescent="0.25">
      <c r="A8" s="106" t="s">
        <v>125</v>
      </c>
      <c r="B8" s="108"/>
      <c r="C8" s="194"/>
      <c r="D8" s="195"/>
      <c r="E8" s="195"/>
      <c r="F8" s="196"/>
    </row>
    <row r="9" spans="1:9" ht="24.95" customHeight="1" x14ac:dyDescent="0.25">
      <c r="A9" s="143">
        <v>29</v>
      </c>
      <c r="B9" s="43" t="s">
        <v>242</v>
      </c>
      <c r="C9" s="51">
        <v>0</v>
      </c>
      <c r="D9" s="202">
        <v>0</v>
      </c>
      <c r="E9" s="202">
        <v>0</v>
      </c>
      <c r="F9" s="203">
        <v>0</v>
      </c>
    </row>
    <row r="10" spans="1:9" x14ac:dyDescent="0.25">
      <c r="A10" s="143">
        <f>+A9+0.01</f>
        <v>29.01</v>
      </c>
      <c r="B10" s="43" t="s">
        <v>243</v>
      </c>
      <c r="C10" s="54">
        <v>0</v>
      </c>
      <c r="D10" s="204">
        <v>0</v>
      </c>
      <c r="E10" s="204">
        <v>0</v>
      </c>
      <c r="F10" s="205">
        <v>0</v>
      </c>
    </row>
    <row r="11" spans="1:9" ht="30" x14ac:dyDescent="0.25">
      <c r="A11" s="143">
        <f t="shared" ref="A11:A14" si="0">+A10+0.01</f>
        <v>29.020000000000003</v>
      </c>
      <c r="B11" s="43" t="s">
        <v>249</v>
      </c>
      <c r="C11" s="223">
        <f>+'#28 Under Perform'!C11</f>
        <v>0</v>
      </c>
      <c r="D11" s="224">
        <f>+'#28 Under Perform'!D11</f>
        <v>0</v>
      </c>
      <c r="E11" s="224">
        <f>+'#28 Under Perform'!E11</f>
        <v>0</v>
      </c>
      <c r="F11" s="225">
        <f>+'#28 Under Perform'!F11</f>
        <v>0</v>
      </c>
    </row>
    <row r="12" spans="1:9" ht="30" x14ac:dyDescent="0.25">
      <c r="A12" s="143">
        <f t="shared" si="0"/>
        <v>29.030000000000005</v>
      </c>
      <c r="B12" s="43" t="s">
        <v>250</v>
      </c>
      <c r="C12" s="223">
        <f>+'#26 Capacity Obligation'!C9</f>
        <v>0</v>
      </c>
      <c r="D12" s="224">
        <f>+'#26 Capacity Obligation'!D9</f>
        <v>0</v>
      </c>
      <c r="E12" s="224">
        <f>+'#26 Capacity Obligation'!E9</f>
        <v>0</v>
      </c>
      <c r="F12" s="225">
        <f>+'#26 Capacity Obligation'!F9</f>
        <v>0</v>
      </c>
    </row>
    <row r="13" spans="1:9" ht="45" x14ac:dyDescent="0.25">
      <c r="A13" s="143">
        <f t="shared" si="0"/>
        <v>29.040000000000006</v>
      </c>
      <c r="B13" s="43" t="s">
        <v>189</v>
      </c>
      <c r="C13" s="229" t="e">
        <f>+C11/C12</f>
        <v>#DIV/0!</v>
      </c>
      <c r="D13" s="230" t="e">
        <f t="shared" ref="D13:F13" si="1">+D11/D12</f>
        <v>#DIV/0!</v>
      </c>
      <c r="E13" s="230" t="e">
        <f t="shared" si="1"/>
        <v>#DIV/0!</v>
      </c>
      <c r="F13" s="231" t="e">
        <f t="shared" si="1"/>
        <v>#DIV/0!</v>
      </c>
    </row>
    <row r="14" spans="1:9" x14ac:dyDescent="0.25">
      <c r="A14" s="143">
        <f t="shared" si="0"/>
        <v>29.050000000000008</v>
      </c>
      <c r="B14" s="31" t="s">
        <v>91</v>
      </c>
      <c r="C14" s="570" t="s">
        <v>79</v>
      </c>
      <c r="D14" s="570"/>
      <c r="E14" s="570"/>
      <c r="F14" s="570"/>
    </row>
    <row r="15" spans="1:9" x14ac:dyDescent="0.25">
      <c r="A15" s="106" t="s">
        <v>124</v>
      </c>
      <c r="B15" s="108"/>
      <c r="C15" s="194"/>
      <c r="D15" s="195"/>
      <c r="E15" s="195"/>
      <c r="F15" s="264"/>
    </row>
    <row r="16" spans="1:9" x14ac:dyDescent="0.25">
      <c r="A16" s="88"/>
      <c r="B16" s="93" t="str">
        <f>+'#1 Reserve Margins'!$B$4</f>
        <v>Reporting Period</v>
      </c>
      <c r="C16" s="91">
        <f>+'#1 Reserve Margins'!$C$4</f>
        <v>2019</v>
      </c>
      <c r="D16" s="94">
        <f>+'#1 Reserve Margins'!$D$4</f>
        <v>2020</v>
      </c>
      <c r="E16" s="94">
        <f>+'#1 Reserve Margins'!$E$4</f>
        <v>2021</v>
      </c>
      <c r="F16" s="419">
        <f>+'#1 Reserve Margins'!$F$4</f>
        <v>2022</v>
      </c>
    </row>
    <row r="17" spans="1:6" x14ac:dyDescent="0.25">
      <c r="A17" s="193">
        <v>29.06</v>
      </c>
      <c r="B17" s="2" t="s">
        <v>80</v>
      </c>
      <c r="C17" s="194"/>
      <c r="D17" s="195"/>
      <c r="E17" s="195"/>
      <c r="F17" s="196"/>
    </row>
    <row r="18" spans="1:6" x14ac:dyDescent="0.25">
      <c r="A18" s="193">
        <f t="shared" ref="A18:A19" si="2">+A17+0.01</f>
        <v>29.07</v>
      </c>
      <c r="B18" s="43" t="s">
        <v>244</v>
      </c>
      <c r="C18" s="206">
        <v>0</v>
      </c>
      <c r="D18" s="64">
        <v>0</v>
      </c>
      <c r="E18" s="204">
        <v>0</v>
      </c>
      <c r="F18" s="205">
        <v>0</v>
      </c>
    </row>
    <row r="19" spans="1:6" x14ac:dyDescent="0.25">
      <c r="A19" s="193">
        <f t="shared" si="2"/>
        <v>29.080000000000002</v>
      </c>
      <c r="B19" s="210" t="s">
        <v>245</v>
      </c>
      <c r="C19" s="65">
        <v>0</v>
      </c>
      <c r="D19" s="207">
        <v>0</v>
      </c>
      <c r="E19" s="66">
        <v>0</v>
      </c>
      <c r="F19" s="67">
        <v>0</v>
      </c>
    </row>
  </sheetData>
  <mergeCells count="3">
    <mergeCell ref="B4:F4"/>
    <mergeCell ref="C1:F1"/>
    <mergeCell ref="C14:F14"/>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4" r:id="rId4" name="Button 2">
              <controlPr defaultSize="0" print="0" autoFill="0" autoPict="0" macro="[0]!Zone_Entry_29">
                <anchor moveWithCells="1" sizeWithCells="1">
                  <from>
                    <xdr:col>0</xdr:col>
                    <xdr:colOff>76200</xdr:colOff>
                    <xdr:row>4</xdr:row>
                    <xdr:rowOff>85725</xdr:rowOff>
                  </from>
                  <to>
                    <xdr:col>1</xdr:col>
                    <xdr:colOff>533400</xdr:colOff>
                    <xdr:row>6</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J34"/>
  <sheetViews>
    <sheetView topLeftCell="A8" zoomScaleNormal="100" workbookViewId="0">
      <selection activeCell="C32" sqref="C32"/>
    </sheetView>
  </sheetViews>
  <sheetFormatPr defaultRowHeight="15" x14ac:dyDescent="0.25"/>
  <cols>
    <col min="1" max="1" width="6" customWidth="1"/>
    <col min="2" max="2" width="56.42578125" customWidth="1"/>
    <col min="3" max="6" width="15.7109375" customWidth="1"/>
    <col min="7" max="7" width="14.5703125" customWidth="1"/>
  </cols>
  <sheetData>
    <row r="1" spans="1:10" x14ac:dyDescent="0.25">
      <c r="A1" s="129"/>
      <c r="B1" s="85" t="s">
        <v>14</v>
      </c>
      <c r="C1" s="485" t="str">
        <f>+'#1 Reserve Margins'!C1</f>
        <v>CAISO</v>
      </c>
      <c r="D1" s="486"/>
      <c r="E1" s="486"/>
      <c r="F1" s="486"/>
      <c r="G1" s="88"/>
      <c r="H1" s="88"/>
      <c r="I1" s="88"/>
    </row>
    <row r="2" spans="1:10" x14ac:dyDescent="0.25">
      <c r="A2" s="129"/>
      <c r="B2" s="97"/>
      <c r="C2" s="104"/>
      <c r="D2" s="105"/>
      <c r="E2" s="105"/>
      <c r="F2" s="105"/>
      <c r="G2" s="88"/>
      <c r="H2" s="88"/>
      <c r="I2" s="88"/>
    </row>
    <row r="3" spans="1:10" ht="15.75" x14ac:dyDescent="0.25">
      <c r="A3" s="136" t="s">
        <v>52</v>
      </c>
      <c r="B3" s="110"/>
      <c r="C3" s="83"/>
      <c r="D3" s="88"/>
      <c r="E3" s="88"/>
      <c r="F3" s="88"/>
      <c r="G3" s="88"/>
      <c r="H3" s="88"/>
      <c r="I3" s="88"/>
    </row>
    <row r="4" spans="1:10" x14ac:dyDescent="0.25">
      <c r="A4" s="88"/>
      <c r="B4" s="93" t="str">
        <f>+'#1 Reserve Margins'!B4</f>
        <v>Reporting Period</v>
      </c>
      <c r="C4" s="91">
        <f>+'#1 Reserve Margins'!C4</f>
        <v>2019</v>
      </c>
      <c r="D4" s="94">
        <f>+'#1 Reserve Margins'!D4</f>
        <v>2020</v>
      </c>
      <c r="E4" s="94">
        <f>+'#1 Reserve Margins'!E4</f>
        <v>2021</v>
      </c>
      <c r="F4" s="94">
        <f>+'#1 Reserve Margins'!F4</f>
        <v>2022</v>
      </c>
      <c r="G4" s="88"/>
      <c r="H4" s="88"/>
      <c r="I4" s="88"/>
    </row>
    <row r="5" spans="1:10" x14ac:dyDescent="0.25">
      <c r="A5" s="137" t="s">
        <v>190</v>
      </c>
      <c r="B5" s="5"/>
      <c r="C5" s="138"/>
      <c r="D5" s="138"/>
      <c r="E5" s="138"/>
      <c r="F5" s="138"/>
      <c r="G5" s="88"/>
      <c r="H5" s="88"/>
      <c r="I5" s="88"/>
    </row>
    <row r="6" spans="1:10" x14ac:dyDescent="0.25">
      <c r="A6" s="42">
        <f>1+'#2 Heat Rates'!A6</f>
        <v>3</v>
      </c>
      <c r="B6" s="92" t="s">
        <v>8</v>
      </c>
      <c r="C6" s="437">
        <v>843</v>
      </c>
      <c r="D6" s="438">
        <v>773</v>
      </c>
      <c r="E6" s="438">
        <v>744</v>
      </c>
      <c r="F6" s="385">
        <v>716</v>
      </c>
      <c r="G6" s="88"/>
      <c r="H6" s="88"/>
      <c r="I6" s="88"/>
    </row>
    <row r="7" spans="1:10" x14ac:dyDescent="0.25">
      <c r="A7" s="139">
        <f>+A6+0.01</f>
        <v>3.01</v>
      </c>
      <c r="B7" s="92" t="s">
        <v>3</v>
      </c>
      <c r="C7" s="439">
        <v>498</v>
      </c>
      <c r="D7" s="440">
        <v>498</v>
      </c>
      <c r="E7" s="440">
        <v>498</v>
      </c>
      <c r="F7" s="386">
        <v>496</v>
      </c>
      <c r="G7" s="88"/>
      <c r="H7" s="88"/>
      <c r="I7" s="88"/>
    </row>
    <row r="8" spans="1:10" x14ac:dyDescent="0.25">
      <c r="A8" s="139">
        <f t="shared" ref="A8:A17" si="0">+A7+0.01</f>
        <v>3.0199999999999996</v>
      </c>
      <c r="B8" s="92" t="s">
        <v>29</v>
      </c>
      <c r="C8" s="439">
        <v>1785</v>
      </c>
      <c r="D8" s="440">
        <v>1544</v>
      </c>
      <c r="E8" s="440">
        <v>1576</v>
      </c>
      <c r="F8" s="386">
        <v>1597</v>
      </c>
      <c r="G8" s="88"/>
      <c r="H8" s="88"/>
      <c r="I8" s="88"/>
    </row>
    <row r="9" spans="1:10" x14ac:dyDescent="0.25">
      <c r="A9" s="139">
        <f t="shared" si="0"/>
        <v>3.0299999999999994</v>
      </c>
      <c r="B9" s="92" t="s">
        <v>4</v>
      </c>
      <c r="C9" s="439">
        <v>36181</v>
      </c>
      <c r="D9" s="440">
        <v>35905</v>
      </c>
      <c r="E9" s="440">
        <v>33938</v>
      </c>
      <c r="F9" s="386">
        <v>33877</v>
      </c>
      <c r="G9" s="88"/>
      <c r="H9" s="88"/>
      <c r="I9" s="88"/>
      <c r="J9" s="28"/>
    </row>
    <row r="10" spans="1:10" x14ac:dyDescent="0.25">
      <c r="A10" s="139">
        <f t="shared" si="0"/>
        <v>3.0399999999999991</v>
      </c>
      <c r="B10" s="92" t="s">
        <v>74</v>
      </c>
      <c r="C10" s="439">
        <v>579</v>
      </c>
      <c r="D10" s="440">
        <v>488</v>
      </c>
      <c r="E10" s="440">
        <v>952</v>
      </c>
      <c r="F10" s="386">
        <v>2105</v>
      </c>
      <c r="G10" s="88"/>
      <c r="H10" s="88"/>
      <c r="I10" s="88"/>
      <c r="J10" s="28"/>
    </row>
    <row r="11" spans="1:10" x14ac:dyDescent="0.25">
      <c r="A11" s="139">
        <f t="shared" si="0"/>
        <v>3.0499999999999989</v>
      </c>
      <c r="B11" s="92" t="s">
        <v>12</v>
      </c>
      <c r="C11" s="439">
        <v>165</v>
      </c>
      <c r="D11" s="440">
        <v>165</v>
      </c>
      <c r="E11" s="440">
        <v>110</v>
      </c>
      <c r="F11" s="386">
        <v>110</v>
      </c>
      <c r="G11" s="88"/>
      <c r="H11" s="88"/>
      <c r="I11" s="88"/>
      <c r="J11" s="28"/>
    </row>
    <row r="12" spans="1:10" x14ac:dyDescent="0.25">
      <c r="A12" s="139">
        <f t="shared" si="0"/>
        <v>3.0599999999999987</v>
      </c>
      <c r="B12" s="92" t="s">
        <v>5</v>
      </c>
      <c r="C12" s="439">
        <v>12957</v>
      </c>
      <c r="D12" s="440">
        <v>14227</v>
      </c>
      <c r="E12" s="440">
        <v>15763</v>
      </c>
      <c r="F12" s="386">
        <v>16475</v>
      </c>
      <c r="G12" s="88"/>
      <c r="H12" s="88"/>
      <c r="I12" s="88"/>
      <c r="J12" s="28"/>
    </row>
    <row r="13" spans="1:10" x14ac:dyDescent="0.25">
      <c r="A13" s="139">
        <f t="shared" si="0"/>
        <v>3.0699999999999985</v>
      </c>
      <c r="B13" s="88" t="s">
        <v>37</v>
      </c>
      <c r="C13" s="439">
        <v>2935</v>
      </c>
      <c r="D13" s="440">
        <v>2935</v>
      </c>
      <c r="E13" s="440">
        <v>2935</v>
      </c>
      <c r="F13" s="386">
        <v>2935</v>
      </c>
      <c r="G13" s="88"/>
      <c r="H13" s="88"/>
      <c r="I13" s="88"/>
      <c r="J13" s="28"/>
    </row>
    <row r="14" spans="1:10" x14ac:dyDescent="0.25">
      <c r="A14" s="139">
        <f t="shared" si="0"/>
        <v>3.0799999999999983</v>
      </c>
      <c r="B14" s="92" t="s">
        <v>48</v>
      </c>
      <c r="C14" s="439">
        <v>8539</v>
      </c>
      <c r="D14" s="440">
        <v>8826</v>
      </c>
      <c r="E14" s="440">
        <v>8805</v>
      </c>
      <c r="F14" s="386">
        <v>9331</v>
      </c>
      <c r="G14" s="88"/>
      <c r="H14" s="88"/>
      <c r="I14" s="88"/>
      <c r="J14" s="28"/>
    </row>
    <row r="15" spans="1:10" x14ac:dyDescent="0.25">
      <c r="A15" s="139">
        <f t="shared" si="0"/>
        <v>3.0899999999999981</v>
      </c>
      <c r="B15" s="92" t="s">
        <v>72</v>
      </c>
      <c r="C15" s="439">
        <v>1832</v>
      </c>
      <c r="D15" s="440">
        <v>1832</v>
      </c>
      <c r="E15" s="440">
        <v>1832</v>
      </c>
      <c r="F15" s="386">
        <v>1832</v>
      </c>
      <c r="G15" s="88"/>
      <c r="H15" s="88"/>
      <c r="I15" s="88"/>
      <c r="J15" s="73"/>
    </row>
    <row r="16" spans="1:10" x14ac:dyDescent="0.25">
      <c r="A16" s="139">
        <f t="shared" si="0"/>
        <v>3.0999999999999979</v>
      </c>
      <c r="B16" s="88" t="s">
        <v>7</v>
      </c>
      <c r="C16" s="441">
        <v>7057</v>
      </c>
      <c r="D16" s="442">
        <v>7724</v>
      </c>
      <c r="E16" s="442">
        <v>8590</v>
      </c>
      <c r="F16" s="387">
        <v>8360</v>
      </c>
      <c r="G16" s="88"/>
      <c r="H16" s="88"/>
      <c r="I16" s="88"/>
      <c r="J16" s="28"/>
    </row>
    <row r="17" spans="1:10" x14ac:dyDescent="0.25">
      <c r="A17" s="139">
        <f t="shared" si="0"/>
        <v>3.1099999999999977</v>
      </c>
      <c r="B17" s="92" t="s">
        <v>65</v>
      </c>
      <c r="C17" s="441">
        <v>136</v>
      </c>
      <c r="D17" s="442">
        <v>1590</v>
      </c>
      <c r="E17" s="442">
        <v>3301</v>
      </c>
      <c r="F17" s="387">
        <v>4853</v>
      </c>
      <c r="G17" s="88"/>
      <c r="H17" s="88"/>
      <c r="I17" s="88"/>
      <c r="J17" s="84"/>
    </row>
    <row r="18" spans="1:10" x14ac:dyDescent="0.25">
      <c r="A18" s="137" t="s">
        <v>191</v>
      </c>
      <c r="B18" s="88"/>
      <c r="C18" s="79"/>
      <c r="D18" s="79"/>
      <c r="E18" s="79"/>
      <c r="F18" s="418"/>
      <c r="G18" s="88"/>
      <c r="H18" s="88"/>
      <c r="I18" s="88"/>
      <c r="J18" s="28"/>
    </row>
    <row r="19" spans="1:10" x14ac:dyDescent="0.25">
      <c r="A19" s="139">
        <f>+A17+0.01</f>
        <v>3.1199999999999974</v>
      </c>
      <c r="B19" s="92" t="s">
        <v>8</v>
      </c>
      <c r="C19" s="443">
        <v>4258289</v>
      </c>
      <c r="D19" s="444">
        <v>4098696</v>
      </c>
      <c r="E19" s="444">
        <v>4531976</v>
      </c>
      <c r="F19" s="417">
        <v>3909362</v>
      </c>
      <c r="G19" s="140"/>
      <c r="H19" s="88"/>
      <c r="I19" s="88"/>
    </row>
    <row r="20" spans="1:10" x14ac:dyDescent="0.25">
      <c r="A20" s="139">
        <f>+A19+0.01</f>
        <v>3.1299999999999972</v>
      </c>
      <c r="B20" s="92" t="s">
        <v>3</v>
      </c>
      <c r="C20" s="439">
        <v>2275451</v>
      </c>
      <c r="D20" s="440">
        <v>2343726</v>
      </c>
      <c r="E20" s="440">
        <v>2910141</v>
      </c>
      <c r="F20" s="386">
        <v>1589927</v>
      </c>
      <c r="G20" s="88"/>
      <c r="H20" s="88"/>
      <c r="I20" s="88"/>
    </row>
    <row r="21" spans="1:10" x14ac:dyDescent="0.25">
      <c r="A21" s="139">
        <f t="shared" ref="A21:A29" si="1">+A20+0.01</f>
        <v>3.139999999999997</v>
      </c>
      <c r="B21" s="92" t="s">
        <v>29</v>
      </c>
      <c r="C21" s="439">
        <v>8594860</v>
      </c>
      <c r="D21" s="440">
        <v>8680576</v>
      </c>
      <c r="E21" s="440">
        <v>9947137</v>
      </c>
      <c r="F21" s="386">
        <v>8750522</v>
      </c>
      <c r="G21" s="88"/>
      <c r="H21" s="88"/>
      <c r="I21" s="88"/>
    </row>
    <row r="22" spans="1:10" x14ac:dyDescent="0.25">
      <c r="A22" s="139">
        <f t="shared" si="1"/>
        <v>3.1499999999999968</v>
      </c>
      <c r="B22" s="92" t="s">
        <v>4</v>
      </c>
      <c r="C22" s="439">
        <v>65259254</v>
      </c>
      <c r="D22" s="440">
        <v>71475345</v>
      </c>
      <c r="E22" s="440">
        <v>86102357</v>
      </c>
      <c r="F22" s="386">
        <v>75249804</v>
      </c>
      <c r="G22" s="88"/>
      <c r="H22" s="88"/>
      <c r="I22" s="88"/>
    </row>
    <row r="23" spans="1:10" x14ac:dyDescent="0.25">
      <c r="A23" s="139">
        <f t="shared" si="1"/>
        <v>3.1599999999999966</v>
      </c>
      <c r="B23" s="92" t="s">
        <v>11</v>
      </c>
      <c r="C23" s="439">
        <v>454414</v>
      </c>
      <c r="D23" s="440">
        <v>371821</v>
      </c>
      <c r="E23" s="440">
        <v>405625</v>
      </c>
      <c r="F23" s="386">
        <v>1053177</v>
      </c>
      <c r="G23" s="88"/>
      <c r="H23" s="88"/>
      <c r="I23" s="88"/>
    </row>
    <row r="24" spans="1:10" x14ac:dyDescent="0.25">
      <c r="A24" s="139">
        <f t="shared" si="1"/>
        <v>3.1699999999999964</v>
      </c>
      <c r="B24" s="92" t="s">
        <v>12</v>
      </c>
      <c r="C24" s="439">
        <v>4236</v>
      </c>
      <c r="D24" s="440">
        <v>4825</v>
      </c>
      <c r="E24" s="440">
        <v>8390</v>
      </c>
      <c r="F24" s="386">
        <v>32709</v>
      </c>
      <c r="G24" s="88"/>
      <c r="H24" s="88"/>
      <c r="I24" s="88"/>
    </row>
    <row r="25" spans="1:10" x14ac:dyDescent="0.25">
      <c r="A25" s="139">
        <f t="shared" si="1"/>
        <v>3.1799999999999962</v>
      </c>
      <c r="B25" s="92" t="s">
        <v>5</v>
      </c>
      <c r="C25" s="439">
        <v>29276424</v>
      </c>
      <c r="D25" s="440">
        <v>31502145</v>
      </c>
      <c r="E25" s="440">
        <v>42163825</v>
      </c>
      <c r="F25" s="386">
        <v>38206903</v>
      </c>
      <c r="G25" s="88"/>
      <c r="H25" s="88"/>
      <c r="I25" s="88"/>
    </row>
    <row r="26" spans="1:10" x14ac:dyDescent="0.25">
      <c r="A26" s="139">
        <f t="shared" si="1"/>
        <v>3.1899999999999959</v>
      </c>
      <c r="B26" s="88" t="s">
        <v>37</v>
      </c>
      <c r="C26" s="439">
        <v>21237196</v>
      </c>
      <c r="D26" s="440">
        <v>22214547</v>
      </c>
      <c r="E26" s="440">
        <v>24290920</v>
      </c>
      <c r="F26" s="386">
        <v>22686271</v>
      </c>
      <c r="G26" s="88"/>
      <c r="H26" s="88"/>
      <c r="I26" s="88"/>
    </row>
    <row r="27" spans="1:10" x14ac:dyDescent="0.25">
      <c r="A27" s="139">
        <f t="shared" si="1"/>
        <v>3.1999999999999957</v>
      </c>
      <c r="B27" s="92" t="s">
        <v>48</v>
      </c>
      <c r="C27" s="439">
        <v>29318675</v>
      </c>
      <c r="D27" s="440">
        <v>17007941</v>
      </c>
      <c r="E27" s="440">
        <v>13695767</v>
      </c>
      <c r="F27" s="386">
        <v>15220222</v>
      </c>
      <c r="G27" s="88"/>
      <c r="H27" s="88"/>
      <c r="I27" s="88"/>
    </row>
    <row r="28" spans="1:10" x14ac:dyDescent="0.25">
      <c r="A28" s="139">
        <f t="shared" si="1"/>
        <v>3.2099999999999955</v>
      </c>
      <c r="B28" s="88" t="s">
        <v>7</v>
      </c>
      <c r="C28" s="439">
        <v>16609400</v>
      </c>
      <c r="D28" s="440">
        <v>17374763</v>
      </c>
      <c r="E28" s="440">
        <v>24102593</v>
      </c>
      <c r="F28" s="406">
        <v>20952395</v>
      </c>
      <c r="G28" s="88"/>
      <c r="H28" s="88"/>
      <c r="I28" s="88"/>
    </row>
    <row r="29" spans="1:10" ht="78" customHeight="1" x14ac:dyDescent="0.25">
      <c r="A29" s="139">
        <f t="shared" si="1"/>
        <v>3.2199999999999953</v>
      </c>
      <c r="B29" s="244" t="s">
        <v>87</v>
      </c>
      <c r="C29" s="488" t="s">
        <v>297</v>
      </c>
      <c r="D29" s="489"/>
      <c r="E29" s="489"/>
      <c r="F29" s="490"/>
      <c r="G29" s="88"/>
      <c r="H29" s="88"/>
      <c r="I29" s="88"/>
    </row>
    <row r="30" spans="1:10" x14ac:dyDescent="0.25">
      <c r="A30" s="88"/>
      <c r="B30" s="88"/>
      <c r="C30" s="88"/>
      <c r="D30" s="88"/>
      <c r="E30" s="88"/>
      <c r="F30" s="88"/>
      <c r="G30" s="88"/>
      <c r="H30" s="88"/>
      <c r="I30" s="88"/>
    </row>
    <row r="31" spans="1:10" x14ac:dyDescent="0.25">
      <c r="A31" s="88"/>
      <c r="B31" s="88" t="s">
        <v>49</v>
      </c>
      <c r="C31" s="88"/>
      <c r="D31" s="88"/>
      <c r="E31" s="88"/>
      <c r="F31" s="88"/>
      <c r="G31" s="88"/>
      <c r="H31" s="88"/>
      <c r="I31" s="88"/>
    </row>
    <row r="32" spans="1:10" x14ac:dyDescent="0.25">
      <c r="A32" s="88"/>
      <c r="B32" s="88" t="s">
        <v>324</v>
      </c>
      <c r="C32" s="88"/>
      <c r="D32" s="88"/>
      <c r="E32" s="88"/>
      <c r="F32" s="88"/>
      <c r="G32" s="88"/>
      <c r="H32" s="88"/>
      <c r="I32" s="88"/>
    </row>
    <row r="33" spans="1:9" x14ac:dyDescent="0.25">
      <c r="A33" s="88"/>
      <c r="B33" s="88"/>
      <c r="C33" s="88"/>
      <c r="D33" s="88"/>
      <c r="E33" s="88"/>
      <c r="F33" s="88"/>
      <c r="G33" s="88"/>
      <c r="H33" s="88"/>
      <c r="I33" s="88"/>
    </row>
    <row r="34" spans="1:9" x14ac:dyDescent="0.25">
      <c r="B34" s="3"/>
    </row>
  </sheetData>
  <mergeCells count="2">
    <mergeCell ref="C1:F1"/>
    <mergeCell ref="C29:F29"/>
  </mergeCells>
  <pageMargins left="0.25" right="0.25" top="0.75" bottom="0.75" header="0.3" footer="0.3"/>
  <pageSetup scale="9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O19"/>
  <sheetViews>
    <sheetView showWhiteSpace="0" zoomScaleNormal="100" workbookViewId="0">
      <selection activeCell="D15" sqref="D15:O15"/>
    </sheetView>
  </sheetViews>
  <sheetFormatPr defaultRowHeight="15" x14ac:dyDescent="0.25"/>
  <cols>
    <col min="1" max="1" width="6" customWidth="1"/>
    <col min="2" max="2" width="40.7109375" customWidth="1"/>
    <col min="3" max="3" width="28.140625" customWidth="1"/>
    <col min="4" max="4" width="4.5703125" customWidth="1"/>
    <col min="5" max="5" width="5.5703125" customWidth="1"/>
    <col min="6" max="6" width="8.7109375" customWidth="1"/>
    <col min="7" max="7" width="4.5703125" customWidth="1"/>
    <col min="8" max="8" width="5.5703125" customWidth="1"/>
    <col min="9" max="9" width="5.140625" customWidth="1"/>
    <col min="10" max="10" width="4.5703125" customWidth="1"/>
    <col min="11" max="11" width="5.5703125" customWidth="1"/>
    <col min="12" max="12" width="5.42578125" customWidth="1"/>
    <col min="13" max="13" width="4.5703125" customWidth="1"/>
    <col min="14" max="14" width="5.5703125" customWidth="1"/>
    <col min="15" max="15" width="7.140625" customWidth="1"/>
  </cols>
  <sheetData>
    <row r="1" spans="1:15" x14ac:dyDescent="0.25">
      <c r="A1" s="498" t="s">
        <v>14</v>
      </c>
      <c r="B1" s="498"/>
      <c r="C1" s="499"/>
      <c r="D1" s="485" t="s">
        <v>290</v>
      </c>
      <c r="E1" s="486"/>
      <c r="F1" s="486"/>
      <c r="G1" s="486"/>
      <c r="H1" s="486"/>
      <c r="I1" s="486"/>
      <c r="J1" s="486"/>
      <c r="K1" s="486"/>
      <c r="L1" s="486"/>
      <c r="M1" s="486"/>
      <c r="N1" s="486"/>
      <c r="O1" s="486"/>
    </row>
    <row r="2" spans="1:15" x14ac:dyDescent="0.25">
      <c r="A2" s="336"/>
      <c r="B2" s="336"/>
      <c r="C2" s="336"/>
      <c r="D2" s="333"/>
      <c r="E2" s="333"/>
      <c r="F2" s="94"/>
      <c r="G2" s="337"/>
      <c r="H2" s="337"/>
      <c r="I2" s="337"/>
      <c r="J2" s="338"/>
      <c r="K2" s="338"/>
      <c r="L2" s="338"/>
      <c r="M2" s="88"/>
      <c r="N2" s="88"/>
      <c r="O2" s="88"/>
    </row>
    <row r="3" spans="1:15" ht="15.75" x14ac:dyDescent="0.25">
      <c r="A3" s="136" t="s">
        <v>53</v>
      </c>
      <c r="B3" s="136"/>
      <c r="D3" s="83"/>
      <c r="E3" s="112"/>
      <c r="F3" s="88"/>
      <c r="G3" s="330"/>
      <c r="H3" s="330"/>
      <c r="I3" s="330"/>
      <c r="J3" s="328"/>
      <c r="K3" s="328"/>
      <c r="L3" s="328"/>
      <c r="M3" s="328"/>
      <c r="N3" s="328"/>
      <c r="O3" s="328"/>
    </row>
    <row r="4" spans="1:15" x14ac:dyDescent="0.25">
      <c r="A4" s="142"/>
      <c r="B4" s="142"/>
      <c r="C4" s="93" t="str">
        <f>+'#1 Reserve Margins'!B4</f>
        <v>Reporting Period</v>
      </c>
      <c r="D4" s="494">
        <f>+'#1 Reserve Margins'!C4</f>
        <v>2019</v>
      </c>
      <c r="E4" s="495"/>
      <c r="F4" s="495"/>
      <c r="G4" s="494">
        <f>+'#1 Reserve Margins'!D4</f>
        <v>2020</v>
      </c>
      <c r="H4" s="495"/>
      <c r="I4" s="495"/>
      <c r="J4" s="494">
        <f>+'#1 Reserve Margins'!E4</f>
        <v>2021</v>
      </c>
      <c r="K4" s="495"/>
      <c r="L4" s="495"/>
      <c r="M4" s="494">
        <f>+'#1 Reserve Margins'!F4</f>
        <v>2022</v>
      </c>
      <c r="N4" s="495"/>
      <c r="O4" s="496"/>
    </row>
    <row r="5" spans="1:15" x14ac:dyDescent="0.25">
      <c r="A5" s="142"/>
      <c r="B5" s="2" t="s">
        <v>120</v>
      </c>
      <c r="C5" s="353" t="s">
        <v>193</v>
      </c>
      <c r="D5" s="491" t="s">
        <v>192</v>
      </c>
      <c r="E5" s="492"/>
      <c r="F5" s="493"/>
      <c r="G5" s="491" t="s">
        <v>192</v>
      </c>
      <c r="H5" s="492"/>
      <c r="I5" s="493"/>
      <c r="J5" s="491" t="s">
        <v>192</v>
      </c>
      <c r="K5" s="492"/>
      <c r="L5" s="493"/>
      <c r="M5" s="491" t="s">
        <v>192</v>
      </c>
      <c r="N5" s="492"/>
      <c r="O5" s="493"/>
    </row>
    <row r="6" spans="1:15" x14ac:dyDescent="0.25">
      <c r="A6" s="139">
        <v>4</v>
      </c>
      <c r="B6" s="88" t="s">
        <v>66</v>
      </c>
      <c r="C6" s="284" t="s">
        <v>9</v>
      </c>
      <c r="D6" s="521">
        <v>0.52</v>
      </c>
      <c r="E6" s="508"/>
      <c r="F6" s="508"/>
      <c r="G6" s="508">
        <v>0.54</v>
      </c>
      <c r="H6" s="508"/>
      <c r="I6" s="508"/>
      <c r="J6" s="508">
        <v>0.67</v>
      </c>
      <c r="K6" s="508"/>
      <c r="L6" s="508"/>
      <c r="M6" s="519">
        <v>0.37</v>
      </c>
      <c r="N6" s="519"/>
      <c r="O6" s="520"/>
    </row>
    <row r="7" spans="1:15" x14ac:dyDescent="0.25">
      <c r="A7" s="92">
        <f>+A6+0.01</f>
        <v>4.01</v>
      </c>
      <c r="B7" s="88" t="s">
        <v>70</v>
      </c>
      <c r="C7" s="284" t="s">
        <v>9</v>
      </c>
      <c r="D7" s="500">
        <v>0</v>
      </c>
      <c r="E7" s="501"/>
      <c r="F7" s="501"/>
      <c r="G7" s="501">
        <v>0</v>
      </c>
      <c r="H7" s="501"/>
      <c r="I7" s="501"/>
      <c r="J7" s="501">
        <v>0.01</v>
      </c>
      <c r="K7" s="501"/>
      <c r="L7" s="501"/>
      <c r="M7" s="506">
        <v>0.03</v>
      </c>
      <c r="N7" s="506"/>
      <c r="O7" s="507"/>
    </row>
    <row r="8" spans="1:15" x14ac:dyDescent="0.25">
      <c r="A8" s="92">
        <f t="shared" ref="A8:A15" si="0">+A7+0.01</f>
        <v>4.0199999999999996</v>
      </c>
      <c r="B8" s="88" t="s">
        <v>71</v>
      </c>
      <c r="C8" s="284" t="s">
        <v>9</v>
      </c>
      <c r="D8" s="504">
        <v>0.21</v>
      </c>
      <c r="E8" s="505"/>
      <c r="F8" s="505"/>
      <c r="G8" s="505">
        <v>0.23</v>
      </c>
      <c r="H8" s="505"/>
      <c r="I8" s="505"/>
      <c r="J8" s="505">
        <v>0.28999999999999998</v>
      </c>
      <c r="K8" s="505"/>
      <c r="L8" s="505"/>
      <c r="M8" s="514">
        <v>0.25</v>
      </c>
      <c r="N8" s="514"/>
      <c r="O8" s="515"/>
    </row>
    <row r="9" spans="1:15" x14ac:dyDescent="0.25">
      <c r="A9" s="92">
        <f t="shared" si="0"/>
        <v>4.0299999999999994</v>
      </c>
      <c r="B9" s="88" t="s">
        <v>67</v>
      </c>
      <c r="C9" s="284" t="s">
        <v>9</v>
      </c>
      <c r="D9" s="504"/>
      <c r="E9" s="505"/>
      <c r="F9" s="505"/>
      <c r="G9" s="505"/>
      <c r="H9" s="505"/>
      <c r="I9" s="505"/>
      <c r="J9" s="505"/>
      <c r="K9" s="505"/>
      <c r="L9" s="505"/>
      <c r="M9" s="505"/>
      <c r="N9" s="505"/>
      <c r="O9" s="516"/>
    </row>
    <row r="10" spans="1:15" x14ac:dyDescent="0.25">
      <c r="A10" s="92">
        <f t="shared" si="0"/>
        <v>4.0399999999999991</v>
      </c>
      <c r="B10" s="88" t="s">
        <v>13</v>
      </c>
      <c r="C10" s="284" t="s">
        <v>9</v>
      </c>
      <c r="D10" s="504"/>
      <c r="E10" s="505"/>
      <c r="F10" s="505"/>
      <c r="G10" s="505"/>
      <c r="H10" s="505"/>
      <c r="I10" s="505"/>
      <c r="J10" s="505"/>
      <c r="K10" s="505"/>
      <c r="L10" s="505"/>
      <c r="M10" s="517"/>
      <c r="N10" s="517"/>
      <c r="O10" s="518"/>
    </row>
    <row r="11" spans="1:15" x14ac:dyDescent="0.25">
      <c r="A11" s="92">
        <f t="shared" si="0"/>
        <v>4.0499999999999989</v>
      </c>
      <c r="B11" s="88" t="s">
        <v>37</v>
      </c>
      <c r="C11" s="284" t="s">
        <v>9</v>
      </c>
      <c r="D11" s="500">
        <v>0.83</v>
      </c>
      <c r="E11" s="501"/>
      <c r="F11" s="501"/>
      <c r="G11" s="501">
        <v>0.86</v>
      </c>
      <c r="H11" s="501"/>
      <c r="I11" s="501"/>
      <c r="J11" s="501">
        <v>0.94</v>
      </c>
      <c r="K11" s="501"/>
      <c r="L11" s="501"/>
      <c r="M11" s="506">
        <v>0.88</v>
      </c>
      <c r="N11" s="506"/>
      <c r="O11" s="507"/>
    </row>
    <row r="12" spans="1:15" x14ac:dyDescent="0.25">
      <c r="A12" s="92">
        <f t="shared" si="0"/>
        <v>4.0599999999999987</v>
      </c>
      <c r="B12" s="88" t="s">
        <v>6</v>
      </c>
      <c r="C12" s="284" t="s">
        <v>9</v>
      </c>
      <c r="D12" s="500">
        <v>0.39</v>
      </c>
      <c r="E12" s="501"/>
      <c r="F12" s="501"/>
      <c r="G12" s="501">
        <v>0.22</v>
      </c>
      <c r="H12" s="501"/>
      <c r="I12" s="501"/>
      <c r="J12" s="501">
        <v>0.18</v>
      </c>
      <c r="K12" s="501"/>
      <c r="L12" s="501"/>
      <c r="M12" s="506">
        <v>0.19</v>
      </c>
      <c r="N12" s="506"/>
      <c r="O12" s="507"/>
    </row>
    <row r="13" spans="1:15" x14ac:dyDescent="0.25">
      <c r="A13" s="92">
        <f t="shared" si="0"/>
        <v>4.0699999999999985</v>
      </c>
      <c r="B13" s="92" t="s">
        <v>7</v>
      </c>
      <c r="C13" s="284" t="s">
        <v>9</v>
      </c>
      <c r="D13" s="500">
        <v>0.27</v>
      </c>
      <c r="E13" s="501"/>
      <c r="F13" s="501"/>
      <c r="G13" s="501">
        <v>0.26</v>
      </c>
      <c r="H13" s="501"/>
      <c r="I13" s="501"/>
      <c r="J13" s="501">
        <v>0.32</v>
      </c>
      <c r="K13" s="501"/>
      <c r="L13" s="501"/>
      <c r="M13" s="506">
        <v>0.28999999999999998</v>
      </c>
      <c r="N13" s="506"/>
      <c r="O13" s="507"/>
    </row>
    <row r="14" spans="1:15" x14ac:dyDescent="0.25">
      <c r="A14" s="92">
        <f t="shared" si="0"/>
        <v>4.0799999999999983</v>
      </c>
      <c r="B14" s="92" t="s">
        <v>5</v>
      </c>
      <c r="C14" s="284" t="s">
        <v>9</v>
      </c>
      <c r="D14" s="502">
        <v>0.26</v>
      </c>
      <c r="E14" s="503"/>
      <c r="F14" s="503"/>
      <c r="G14" s="501">
        <v>0.25</v>
      </c>
      <c r="H14" s="501"/>
      <c r="I14" s="501"/>
      <c r="J14" s="501">
        <v>0.31</v>
      </c>
      <c r="K14" s="501"/>
      <c r="L14" s="501"/>
      <c r="M14" s="512">
        <v>0.26</v>
      </c>
      <c r="N14" s="512"/>
      <c r="O14" s="513"/>
    </row>
    <row r="15" spans="1:15" ht="62.25" customHeight="1" x14ac:dyDescent="0.25">
      <c r="A15" s="251">
        <f t="shared" si="0"/>
        <v>4.0899999999999981</v>
      </c>
      <c r="B15" s="497" t="s">
        <v>88</v>
      </c>
      <c r="C15" s="497"/>
      <c r="D15" s="509" t="s">
        <v>298</v>
      </c>
      <c r="E15" s="510"/>
      <c r="F15" s="510"/>
      <c r="G15" s="510"/>
      <c r="H15" s="510"/>
      <c r="I15" s="510"/>
      <c r="J15" s="510"/>
      <c r="K15" s="510"/>
      <c r="L15" s="510"/>
      <c r="M15" s="510"/>
      <c r="N15" s="510"/>
      <c r="O15" s="511"/>
    </row>
    <row r="16" spans="1:15" ht="15.75" x14ac:dyDescent="0.25">
      <c r="B16" s="10"/>
      <c r="C16" s="25"/>
      <c r="D16" s="5"/>
      <c r="E16" s="5"/>
      <c r="F16" s="12"/>
      <c r="G16" s="12"/>
      <c r="H16" s="12"/>
      <c r="I16" s="12"/>
    </row>
    <row r="17" spans="2:5" x14ac:dyDescent="0.25">
      <c r="D17" s="31" t="s">
        <v>194</v>
      </c>
      <c r="E17" s="13"/>
    </row>
    <row r="18" spans="2:5" x14ac:dyDescent="0.25">
      <c r="D18" s="3"/>
      <c r="E18" s="3"/>
    </row>
    <row r="19" spans="2:5" x14ac:dyDescent="0.25">
      <c r="B19" s="3"/>
    </row>
  </sheetData>
  <mergeCells count="40">
    <mergeCell ref="J14:L14"/>
    <mergeCell ref="M13:O13"/>
    <mergeCell ref="G6:I6"/>
    <mergeCell ref="J6:L6"/>
    <mergeCell ref="D15:O15"/>
    <mergeCell ref="M12:O12"/>
    <mergeCell ref="M11:O11"/>
    <mergeCell ref="M14:O14"/>
    <mergeCell ref="M8:O10"/>
    <mergeCell ref="J7:L7"/>
    <mergeCell ref="M7:O7"/>
    <mergeCell ref="D7:F7"/>
    <mergeCell ref="G7:I7"/>
    <mergeCell ref="M6:O6"/>
    <mergeCell ref="D6:F6"/>
    <mergeCell ref="B15:C15"/>
    <mergeCell ref="A1:C1"/>
    <mergeCell ref="D12:F12"/>
    <mergeCell ref="G12:I12"/>
    <mergeCell ref="J12:L12"/>
    <mergeCell ref="D11:F11"/>
    <mergeCell ref="G11:I11"/>
    <mergeCell ref="J11:L11"/>
    <mergeCell ref="D14:F14"/>
    <mergeCell ref="G14:I14"/>
    <mergeCell ref="D13:F13"/>
    <mergeCell ref="G13:I13"/>
    <mergeCell ref="J13:L13"/>
    <mergeCell ref="D8:F10"/>
    <mergeCell ref="G8:I10"/>
    <mergeCell ref="J8:L10"/>
    <mergeCell ref="D1:O1"/>
    <mergeCell ref="D5:F5"/>
    <mergeCell ref="G5:I5"/>
    <mergeCell ref="J5:L5"/>
    <mergeCell ref="M4:O4"/>
    <mergeCell ref="M5:O5"/>
    <mergeCell ref="D4:F4"/>
    <mergeCell ref="G4:I4"/>
    <mergeCell ref="J4:L4"/>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M19"/>
  <sheetViews>
    <sheetView topLeftCell="C2" zoomScale="70" zoomScaleNormal="70" workbookViewId="0">
      <selection activeCell="F9" sqref="F9"/>
    </sheetView>
  </sheetViews>
  <sheetFormatPr defaultRowHeight="15" x14ac:dyDescent="0.25"/>
  <cols>
    <col min="1" max="1" width="5.5703125" customWidth="1"/>
    <col min="2" max="2" width="60.5703125" customWidth="1"/>
    <col min="3" max="3" width="34.5703125" customWidth="1"/>
    <col min="4" max="4" width="66.7109375" customWidth="1"/>
    <col min="5" max="5" width="32" customWidth="1"/>
    <col min="6" max="6" width="44.42578125" customWidth="1"/>
    <col min="7" max="7" width="14.5703125" customWidth="1"/>
  </cols>
  <sheetData>
    <row r="1" spans="1:13" x14ac:dyDescent="0.25">
      <c r="A1" s="129"/>
      <c r="B1" s="85" t="s">
        <v>14</v>
      </c>
      <c r="C1" s="485" t="str">
        <f>+'#1 Reserve Margins'!C1</f>
        <v>CAISO</v>
      </c>
      <c r="D1" s="486"/>
      <c r="E1" s="486"/>
      <c r="F1" s="486"/>
    </row>
    <row r="2" spans="1:13" x14ac:dyDescent="0.25">
      <c r="A2" s="129"/>
      <c r="B2" s="97"/>
      <c r="C2" s="104"/>
      <c r="D2" s="18"/>
      <c r="E2" s="18"/>
      <c r="F2" s="18"/>
    </row>
    <row r="3" spans="1:13" ht="15.75" x14ac:dyDescent="0.25">
      <c r="A3" s="136" t="s">
        <v>130</v>
      </c>
      <c r="B3" s="110"/>
      <c r="C3" s="83"/>
      <c r="D3" s="18"/>
      <c r="E3" s="18"/>
      <c r="F3" s="18"/>
    </row>
    <row r="4" spans="1:13" x14ac:dyDescent="0.25">
      <c r="A4" s="88"/>
      <c r="B4" s="93" t="str">
        <f>+'#1 Reserve Margins'!B4</f>
        <v>Reporting Period</v>
      </c>
      <c r="C4" s="91">
        <f>+'#1 Reserve Margins'!C4</f>
        <v>2019</v>
      </c>
      <c r="D4" s="94">
        <f>+'#1 Reserve Margins'!D4</f>
        <v>2020</v>
      </c>
      <c r="E4" s="94">
        <f>+'#1 Reserve Margins'!E4</f>
        <v>2021</v>
      </c>
      <c r="F4" s="94">
        <f>+'#1 Reserve Margins'!F4</f>
        <v>2022</v>
      </c>
    </row>
    <row r="5" spans="1:13" ht="60" x14ac:dyDescent="0.25">
      <c r="A5" s="143">
        <v>5</v>
      </c>
      <c r="B5" s="144" t="s">
        <v>195</v>
      </c>
      <c r="C5" s="422">
        <v>2</v>
      </c>
      <c r="D5" s="422">
        <v>6</v>
      </c>
      <c r="E5" s="422">
        <v>2</v>
      </c>
      <c r="F5" s="423">
        <v>6</v>
      </c>
      <c r="M5" s="421"/>
    </row>
    <row r="6" spans="1:13" ht="60" x14ac:dyDescent="0.25">
      <c r="A6" s="143">
        <f>+A5+0.01</f>
        <v>5.01</v>
      </c>
      <c r="B6" s="144" t="s">
        <v>196</v>
      </c>
      <c r="C6" s="424" t="s">
        <v>281</v>
      </c>
      <c r="D6" s="425" t="s">
        <v>283</v>
      </c>
      <c r="E6" s="424" t="s">
        <v>282</v>
      </c>
      <c r="F6" s="425" t="s">
        <v>284</v>
      </c>
      <c r="M6" s="421"/>
    </row>
    <row r="7" spans="1:13" ht="60" x14ac:dyDescent="0.25">
      <c r="A7" s="143">
        <f>+A6+0.01</f>
        <v>5.0199999999999996</v>
      </c>
      <c r="B7" s="43" t="s">
        <v>197</v>
      </c>
      <c r="C7" s="426">
        <v>0</v>
      </c>
      <c r="D7" s="426" t="s">
        <v>285</v>
      </c>
      <c r="E7" s="426">
        <v>0</v>
      </c>
      <c r="F7" s="426">
        <v>0</v>
      </c>
      <c r="M7" s="421"/>
    </row>
    <row r="8" spans="1:13" x14ac:dyDescent="0.25">
      <c r="A8" s="143">
        <f>+A7+0.01</f>
        <v>5.0299999999999994</v>
      </c>
      <c r="B8" s="88" t="s">
        <v>89</v>
      </c>
      <c r="C8" s="523" t="s">
        <v>79</v>
      </c>
      <c r="D8" s="523"/>
      <c r="E8" s="523"/>
      <c r="F8" s="523"/>
      <c r="M8" s="421"/>
    </row>
    <row r="9" spans="1:13" ht="409.5" x14ac:dyDescent="0.25">
      <c r="A9" s="88"/>
      <c r="B9" s="88"/>
      <c r="C9" s="43" t="s">
        <v>289</v>
      </c>
      <c r="D9" s="5" t="s">
        <v>288</v>
      </c>
      <c r="E9" s="43" t="s">
        <v>286</v>
      </c>
      <c r="F9" s="43" t="s">
        <v>287</v>
      </c>
    </row>
    <row r="11" spans="1:13" x14ac:dyDescent="0.25">
      <c r="B11" s="3"/>
    </row>
    <row r="13" spans="1:13" x14ac:dyDescent="0.25">
      <c r="B13" s="522"/>
      <c r="C13" s="497"/>
    </row>
    <row r="14" spans="1:13" x14ac:dyDescent="0.25">
      <c r="B14" s="421"/>
    </row>
    <row r="15" spans="1:13" x14ac:dyDescent="0.25">
      <c r="B15" s="421"/>
      <c r="M15" s="421"/>
    </row>
    <row r="16" spans="1:13" x14ac:dyDescent="0.25">
      <c r="B16" s="421"/>
    </row>
    <row r="17" spans="2:2" x14ac:dyDescent="0.25">
      <c r="B17" s="421"/>
    </row>
    <row r="19" spans="2:2" x14ac:dyDescent="0.25">
      <c r="B19" s="421"/>
    </row>
  </sheetData>
  <mergeCells count="3">
    <mergeCell ref="C1:F1"/>
    <mergeCell ref="B13:C13"/>
    <mergeCell ref="C8:F8"/>
  </mergeCells>
  <pageMargins left="0.25" right="0.25" top="0.75" bottom="0.75" header="0.3" footer="0.3"/>
  <pageSetup scale="92"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O22"/>
  <sheetViews>
    <sheetView showWhiteSpace="0" topLeftCell="A3" zoomScaleNormal="100" workbookViewId="0">
      <selection activeCell="B14" sqref="B14"/>
    </sheetView>
  </sheetViews>
  <sheetFormatPr defaultRowHeight="15" x14ac:dyDescent="0.25"/>
  <cols>
    <col min="1" max="1" width="5.85546875" customWidth="1"/>
    <col min="2" max="2" width="24.7109375" customWidth="1"/>
    <col min="3" max="3" width="31.7109375" customWidth="1"/>
    <col min="4" max="4" width="4.5703125" customWidth="1"/>
    <col min="5" max="5" width="5.5703125" customWidth="1"/>
    <col min="6" max="6" width="8.7109375" customWidth="1"/>
    <col min="7" max="7" width="4.5703125" customWidth="1"/>
    <col min="8" max="8" width="5.5703125" customWidth="1"/>
    <col min="9" max="9" width="5.140625" customWidth="1"/>
    <col min="10" max="10" width="4.5703125" customWidth="1"/>
    <col min="11" max="11" width="5.5703125" customWidth="1"/>
    <col min="12" max="12" width="5.42578125" customWidth="1"/>
    <col min="13" max="13" width="4.5703125" customWidth="1"/>
    <col min="14" max="14" width="5.5703125" customWidth="1"/>
    <col min="15" max="15" width="7.140625" customWidth="1"/>
  </cols>
  <sheetData>
    <row r="1" spans="1:15" x14ac:dyDescent="0.25">
      <c r="A1" s="498" t="s">
        <v>14</v>
      </c>
      <c r="B1" s="498"/>
      <c r="C1" s="499"/>
      <c r="D1" s="485" t="str">
        <f>+'#1 Reserve Margins'!C1</f>
        <v>CAISO</v>
      </c>
      <c r="E1" s="486"/>
      <c r="F1" s="486"/>
      <c r="G1" s="486"/>
      <c r="H1" s="486"/>
      <c r="I1" s="486"/>
      <c r="J1" s="486"/>
      <c r="K1" s="486"/>
      <c r="L1" s="486"/>
      <c r="M1" s="486"/>
      <c r="N1" s="486"/>
      <c r="O1" s="486"/>
    </row>
    <row r="2" spans="1:15" x14ac:dyDescent="0.25">
      <c r="A2" s="534"/>
      <c r="B2" s="535"/>
      <c r="C2" s="535"/>
      <c r="D2" s="535"/>
      <c r="E2" s="535"/>
      <c r="F2" s="535"/>
      <c r="G2" s="535"/>
      <c r="H2" s="535"/>
      <c r="I2" s="535"/>
      <c r="J2" s="535"/>
      <c r="K2" s="535"/>
      <c r="L2" s="535"/>
      <c r="M2" s="535"/>
      <c r="N2" s="535"/>
      <c r="O2" s="535"/>
    </row>
    <row r="3" spans="1:15" ht="15.75" x14ac:dyDescent="0.25">
      <c r="A3" s="136" t="s">
        <v>131</v>
      </c>
      <c r="B3" s="145"/>
      <c r="C3" s="329"/>
      <c r="D3" s="329"/>
      <c r="E3" s="329"/>
      <c r="F3" s="83"/>
      <c r="G3" s="304"/>
      <c r="H3" s="304"/>
      <c r="I3" s="304"/>
      <c r="J3" s="304"/>
      <c r="K3" s="304"/>
      <c r="L3" s="304"/>
      <c r="M3" s="304"/>
      <c r="N3" s="304"/>
      <c r="O3" s="304"/>
    </row>
    <row r="4" spans="1:15" ht="199.9" customHeight="1" x14ac:dyDescent="0.25">
      <c r="A4" s="303"/>
      <c r="B4" s="278"/>
      <c r="C4" s="304"/>
      <c r="D4" s="304"/>
      <c r="E4" s="304"/>
      <c r="F4" s="304"/>
      <c r="G4" s="304"/>
      <c r="H4" s="304"/>
      <c r="I4" s="294"/>
      <c r="J4" s="294"/>
      <c r="K4" s="294"/>
      <c r="L4" s="294"/>
      <c r="M4" s="294"/>
      <c r="N4" s="294"/>
      <c r="O4" s="294"/>
    </row>
    <row r="5" spans="1:15" x14ac:dyDescent="0.25">
      <c r="A5" s="142"/>
      <c r="B5" s="232"/>
      <c r="C5" s="93" t="str">
        <f>+'#1 Reserve Margins'!B4</f>
        <v>Reporting Period</v>
      </c>
      <c r="D5" s="494">
        <f>+'#1 Reserve Margins'!C4</f>
        <v>2019</v>
      </c>
      <c r="E5" s="495"/>
      <c r="F5" s="495"/>
      <c r="G5" s="494">
        <f>+'#1 Reserve Margins'!D4</f>
        <v>2020</v>
      </c>
      <c r="H5" s="495"/>
      <c r="I5" s="495"/>
      <c r="J5" s="494">
        <f>+'#1 Reserve Margins'!E4</f>
        <v>2021</v>
      </c>
      <c r="K5" s="495"/>
      <c r="L5" s="495"/>
      <c r="M5" s="494">
        <f>+'#1 Reserve Margins'!F4</f>
        <v>2022</v>
      </c>
      <c r="N5" s="495"/>
      <c r="O5" s="496"/>
    </row>
    <row r="6" spans="1:15" x14ac:dyDescent="0.25">
      <c r="A6" s="142"/>
      <c r="B6" s="2" t="s">
        <v>120</v>
      </c>
      <c r="C6" s="353" t="s">
        <v>193</v>
      </c>
      <c r="D6" s="491" t="s">
        <v>10</v>
      </c>
      <c r="E6" s="492"/>
      <c r="F6" s="493"/>
      <c r="G6" s="491" t="s">
        <v>10</v>
      </c>
      <c r="H6" s="492"/>
      <c r="I6" s="493"/>
      <c r="J6" s="491" t="s">
        <v>10</v>
      </c>
      <c r="K6" s="492"/>
      <c r="L6" s="493"/>
      <c r="M6" s="491" t="s">
        <v>10</v>
      </c>
      <c r="N6" s="492"/>
      <c r="O6" s="493"/>
    </row>
    <row r="7" spans="1:15" x14ac:dyDescent="0.25">
      <c r="A7" s="139">
        <v>6</v>
      </c>
      <c r="B7" s="88" t="s">
        <v>66</v>
      </c>
      <c r="C7" s="284" t="s">
        <v>9</v>
      </c>
      <c r="D7" s="536">
        <v>0.307705261263158</v>
      </c>
      <c r="E7" s="537"/>
      <c r="F7" s="537"/>
      <c r="G7" s="537">
        <v>0.73728435413972337</v>
      </c>
      <c r="H7" s="537"/>
      <c r="I7" s="537"/>
      <c r="J7" s="537">
        <v>0.98592106626506038</v>
      </c>
      <c r="K7" s="537"/>
      <c r="L7" s="537"/>
      <c r="M7" s="538">
        <v>0.90431299293955603</v>
      </c>
      <c r="N7" s="538"/>
      <c r="O7" s="539"/>
    </row>
    <row r="8" spans="1:15" x14ac:dyDescent="0.25">
      <c r="A8" s="92">
        <f>+A7+0.01</f>
        <v>6.01</v>
      </c>
      <c r="B8" s="88" t="s">
        <v>70</v>
      </c>
      <c r="C8" s="284" t="s">
        <v>9</v>
      </c>
      <c r="D8" s="526">
        <v>0</v>
      </c>
      <c r="E8" s="527"/>
      <c r="F8" s="527"/>
      <c r="G8" s="527">
        <v>0</v>
      </c>
      <c r="H8" s="527"/>
      <c r="I8" s="527"/>
      <c r="J8" s="527">
        <v>0</v>
      </c>
      <c r="K8" s="527"/>
      <c r="L8" s="527"/>
      <c r="M8" s="528">
        <v>0</v>
      </c>
      <c r="N8" s="528"/>
      <c r="O8" s="529"/>
    </row>
    <row r="9" spans="1:15" x14ac:dyDescent="0.25">
      <c r="A9" s="92">
        <f t="shared" ref="A9:A16" si="0">+A8+0.01</f>
        <v>6.02</v>
      </c>
      <c r="B9" s="88" t="s">
        <v>71</v>
      </c>
      <c r="C9" s="284" t="s">
        <v>9</v>
      </c>
      <c r="D9" s="526">
        <v>0.48219746710593803</v>
      </c>
      <c r="E9" s="527"/>
      <c r="F9" s="527"/>
      <c r="G9" s="527">
        <v>0.57813778616737388</v>
      </c>
      <c r="H9" s="527"/>
      <c r="I9" s="527"/>
      <c r="J9" s="527">
        <v>0.80059620383688335</v>
      </c>
      <c r="K9" s="527"/>
      <c r="L9" s="527"/>
      <c r="M9" s="528">
        <v>0.78786273190822798</v>
      </c>
      <c r="N9" s="528"/>
      <c r="O9" s="529"/>
    </row>
    <row r="10" spans="1:15" x14ac:dyDescent="0.25">
      <c r="A10" s="92">
        <f t="shared" si="0"/>
        <v>6.0299999999999994</v>
      </c>
      <c r="B10" s="88" t="s">
        <v>67</v>
      </c>
      <c r="C10" s="284" t="s">
        <v>9</v>
      </c>
      <c r="D10" s="526">
        <v>0</v>
      </c>
      <c r="E10" s="527"/>
      <c r="F10" s="527"/>
      <c r="G10" s="527">
        <v>0</v>
      </c>
      <c r="H10" s="527"/>
      <c r="I10" s="527"/>
      <c r="J10" s="527">
        <v>0</v>
      </c>
      <c r="K10" s="527"/>
      <c r="L10" s="527"/>
      <c r="M10" s="528">
        <v>0</v>
      </c>
      <c r="N10" s="528"/>
      <c r="O10" s="529"/>
    </row>
    <row r="11" spans="1:15" x14ac:dyDescent="0.25">
      <c r="A11" s="92">
        <f t="shared" si="0"/>
        <v>6.0399999999999991</v>
      </c>
      <c r="B11" s="88" t="s">
        <v>13</v>
      </c>
      <c r="C11" s="284" t="s">
        <v>9</v>
      </c>
      <c r="D11" s="526">
        <v>0.54822616532771395</v>
      </c>
      <c r="E11" s="527"/>
      <c r="F11" s="527"/>
      <c r="G11" s="527">
        <v>0.61685121748444693</v>
      </c>
      <c r="H11" s="527"/>
      <c r="I11" s="527"/>
      <c r="J11" s="527">
        <v>0.73422951946970494</v>
      </c>
      <c r="K11" s="527"/>
      <c r="L11" s="527"/>
      <c r="M11" s="528">
        <v>0.84136191152657491</v>
      </c>
      <c r="N11" s="528"/>
      <c r="O11" s="529"/>
    </row>
    <row r="12" spans="1:15" x14ac:dyDescent="0.25">
      <c r="A12" s="92">
        <f t="shared" si="0"/>
        <v>6.0499999999999989</v>
      </c>
      <c r="B12" s="88" t="s">
        <v>37</v>
      </c>
      <c r="C12" s="284" t="s">
        <v>9</v>
      </c>
      <c r="D12" s="526">
        <v>0.98612991848086895</v>
      </c>
      <c r="E12" s="527"/>
      <c r="F12" s="527"/>
      <c r="G12" s="527">
        <v>1.0157016954715639</v>
      </c>
      <c r="H12" s="527"/>
      <c r="I12" s="527"/>
      <c r="J12" s="527">
        <v>1.0154545312890433</v>
      </c>
      <c r="K12" s="527"/>
      <c r="L12" s="527"/>
      <c r="M12" s="528">
        <v>1.0084947558584121</v>
      </c>
      <c r="N12" s="528"/>
      <c r="O12" s="529"/>
    </row>
    <row r="13" spans="1:15" x14ac:dyDescent="0.25">
      <c r="A13" s="92">
        <f t="shared" si="0"/>
        <v>6.0599999999999987</v>
      </c>
      <c r="B13" s="88" t="s">
        <v>6</v>
      </c>
      <c r="C13" s="284" t="s">
        <v>9</v>
      </c>
      <c r="D13" s="526">
        <v>0.604863448384653</v>
      </c>
      <c r="E13" s="527"/>
      <c r="F13" s="527"/>
      <c r="G13" s="527">
        <v>0.40165178543408236</v>
      </c>
      <c r="H13" s="527"/>
      <c r="I13" s="527"/>
      <c r="J13" s="527">
        <v>0.41745801441209435</v>
      </c>
      <c r="K13" s="527"/>
      <c r="L13" s="527"/>
      <c r="M13" s="528">
        <v>0.49396907749824071</v>
      </c>
      <c r="N13" s="528"/>
      <c r="O13" s="529"/>
    </row>
    <row r="14" spans="1:15" x14ac:dyDescent="0.25">
      <c r="A14" s="92">
        <f t="shared" si="0"/>
        <v>6.0699999999999985</v>
      </c>
      <c r="B14" s="92" t="s">
        <v>7</v>
      </c>
      <c r="C14" s="284" t="s">
        <v>9</v>
      </c>
      <c r="D14" s="526">
        <v>5.8743813310653002E-2</v>
      </c>
      <c r="E14" s="527"/>
      <c r="F14" s="527"/>
      <c r="G14" s="527">
        <v>0.18966133339593363</v>
      </c>
      <c r="H14" s="527"/>
      <c r="I14" s="527"/>
      <c r="J14" s="527">
        <v>0.34874448788698659</v>
      </c>
      <c r="K14" s="527"/>
      <c r="L14" s="527"/>
      <c r="M14" s="528">
        <v>0.18594072263124126</v>
      </c>
      <c r="N14" s="528"/>
      <c r="O14" s="529"/>
    </row>
    <row r="15" spans="1:15" x14ac:dyDescent="0.25">
      <c r="A15" s="92">
        <f t="shared" si="0"/>
        <v>6.0799999999999983</v>
      </c>
      <c r="B15" s="92" t="s">
        <v>5</v>
      </c>
      <c r="C15" s="284" t="s">
        <v>9</v>
      </c>
      <c r="D15" s="526">
        <v>0.21387500926883701</v>
      </c>
      <c r="E15" s="527"/>
      <c r="F15" s="527"/>
      <c r="G15" s="527">
        <v>0.44411306646953314</v>
      </c>
      <c r="H15" s="527"/>
      <c r="I15" s="527"/>
      <c r="J15" s="527">
        <v>0.6397406934489317</v>
      </c>
      <c r="K15" s="527"/>
      <c r="L15" s="527"/>
      <c r="M15" s="531">
        <v>0.43254012855560264</v>
      </c>
      <c r="N15" s="531"/>
      <c r="O15" s="532"/>
    </row>
    <row r="16" spans="1:15" ht="409.5" customHeight="1" x14ac:dyDescent="0.25">
      <c r="A16" s="277">
        <f t="shared" si="0"/>
        <v>6.0899999999999981</v>
      </c>
      <c r="B16" s="530" t="s">
        <v>326</v>
      </c>
      <c r="C16" s="530"/>
      <c r="D16" s="533" t="s">
        <v>299</v>
      </c>
      <c r="E16" s="525"/>
      <c r="F16" s="525"/>
      <c r="G16" s="533" t="s">
        <v>300</v>
      </c>
      <c r="H16" s="525"/>
      <c r="I16" s="525"/>
      <c r="J16" s="524" t="s">
        <v>301</v>
      </c>
      <c r="K16" s="525"/>
      <c r="L16" s="525"/>
      <c r="M16" s="524" t="s">
        <v>302</v>
      </c>
      <c r="N16" s="525"/>
      <c r="O16" s="525"/>
    </row>
    <row r="17" spans="1:15" x14ac:dyDescent="0.25">
      <c r="A17" s="305"/>
      <c r="B17" s="3"/>
      <c r="C17" s="88"/>
      <c r="D17" s="5"/>
      <c r="E17" s="5"/>
      <c r="F17" s="105"/>
      <c r="G17" s="105"/>
      <c r="H17" s="105"/>
      <c r="I17" s="105"/>
      <c r="J17" s="88"/>
      <c r="K17" s="88"/>
      <c r="L17" s="88"/>
      <c r="M17" s="88"/>
      <c r="N17" s="88"/>
      <c r="O17" s="88"/>
    </row>
    <row r="18" spans="1:15" x14ac:dyDescent="0.25">
      <c r="A18" s="88"/>
      <c r="B18" s="88"/>
      <c r="C18" s="88"/>
      <c r="D18" s="88"/>
      <c r="E18" s="88"/>
      <c r="F18" s="88"/>
      <c r="G18" s="88"/>
      <c r="H18" s="88"/>
      <c r="I18" s="88"/>
      <c r="J18" s="88"/>
      <c r="K18" s="88"/>
      <c r="L18" s="88"/>
      <c r="M18" s="88"/>
      <c r="N18" s="88"/>
      <c r="O18" s="88"/>
    </row>
    <row r="22" spans="1:15" x14ac:dyDescent="0.25">
      <c r="B22" s="3"/>
    </row>
  </sheetData>
  <mergeCells count="52">
    <mergeCell ref="D8:F8"/>
    <mergeCell ref="G8:I8"/>
    <mergeCell ref="J8:L8"/>
    <mergeCell ref="M8:O8"/>
    <mergeCell ref="D1:O1"/>
    <mergeCell ref="J5:L5"/>
    <mergeCell ref="G5:I5"/>
    <mergeCell ref="D7:F7"/>
    <mergeCell ref="G7:I7"/>
    <mergeCell ref="J7:L7"/>
    <mergeCell ref="M7:O7"/>
    <mergeCell ref="A1:C1"/>
    <mergeCell ref="A2:O2"/>
    <mergeCell ref="D5:F5"/>
    <mergeCell ref="M5:O5"/>
    <mergeCell ref="D10:F10"/>
    <mergeCell ref="G10:I10"/>
    <mergeCell ref="J10:L10"/>
    <mergeCell ref="M10:O10"/>
    <mergeCell ref="D9:F9"/>
    <mergeCell ref="G9:I9"/>
    <mergeCell ref="J9:L9"/>
    <mergeCell ref="M9:O9"/>
    <mergeCell ref="D6:F6"/>
    <mergeCell ref="G6:I6"/>
    <mergeCell ref="J6:L6"/>
    <mergeCell ref="M6:O6"/>
    <mergeCell ref="B16:C16"/>
    <mergeCell ref="D13:F13"/>
    <mergeCell ref="G13:I13"/>
    <mergeCell ref="J13:L13"/>
    <mergeCell ref="M13:O13"/>
    <mergeCell ref="D14:F14"/>
    <mergeCell ref="G14:I14"/>
    <mergeCell ref="J14:L14"/>
    <mergeCell ref="M14:O14"/>
    <mergeCell ref="D15:F15"/>
    <mergeCell ref="G15:I15"/>
    <mergeCell ref="M15:O15"/>
    <mergeCell ref="J15:L15"/>
    <mergeCell ref="D16:F16"/>
    <mergeCell ref="G16:I16"/>
    <mergeCell ref="J16:L16"/>
    <mergeCell ref="M16:O16"/>
    <mergeCell ref="D11:F11"/>
    <mergeCell ref="G11:I11"/>
    <mergeCell ref="J11:L11"/>
    <mergeCell ref="M11:O11"/>
    <mergeCell ref="D12:F12"/>
    <mergeCell ref="G12:I12"/>
    <mergeCell ref="J12:L12"/>
    <mergeCell ref="M12:O12"/>
  </mergeCells>
  <pageMargins left="0.25" right="0.25" top="0.75" bottom="0.75" header="0.3" footer="0.3"/>
  <pageSetup scale="91"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pageSetUpPr fitToPage="1"/>
  </sheetPr>
  <dimension ref="A1:G16"/>
  <sheetViews>
    <sheetView showWhiteSpace="0" zoomScaleNormal="100" workbookViewId="0">
      <selection activeCell="C28" sqref="C28"/>
    </sheetView>
  </sheetViews>
  <sheetFormatPr defaultRowHeight="15" x14ac:dyDescent="0.25"/>
  <cols>
    <col min="1" max="1" width="6" customWidth="1"/>
    <col min="2" max="2" width="35.42578125" customWidth="1"/>
    <col min="3" max="3" width="36.7109375" customWidth="1"/>
  </cols>
  <sheetData>
    <row r="1" spans="1:7" x14ac:dyDescent="0.25">
      <c r="A1" s="498" t="s">
        <v>14</v>
      </c>
      <c r="B1" s="498"/>
      <c r="C1" s="499"/>
      <c r="D1" s="485" t="s">
        <v>290</v>
      </c>
      <c r="E1" s="486"/>
      <c r="F1" s="486"/>
      <c r="G1" s="486"/>
    </row>
    <row r="2" spans="1:7" x14ac:dyDescent="0.25">
      <c r="A2" s="88"/>
      <c r="B2" s="3"/>
      <c r="C2" s="141"/>
    </row>
    <row r="3" spans="1:7" ht="15.75" x14ac:dyDescent="0.25">
      <c r="A3" s="136" t="s">
        <v>132</v>
      </c>
      <c r="B3" s="136"/>
      <c r="D3" s="83"/>
    </row>
    <row r="4" spans="1:7" x14ac:dyDescent="0.25">
      <c r="A4" s="142"/>
      <c r="B4" s="142"/>
      <c r="C4" s="141" t="str">
        <f>+'#1 Reserve Margins'!B4</f>
        <v>Reporting Period</v>
      </c>
      <c r="D4" s="254">
        <f>+'#1 Reserve Margins'!C4</f>
        <v>2019</v>
      </c>
      <c r="E4" s="255">
        <f>+'#1 Reserve Margins'!D4</f>
        <v>2020</v>
      </c>
      <c r="F4" s="255">
        <f>+'#1 Reserve Margins'!E4</f>
        <v>2021</v>
      </c>
      <c r="G4" s="419">
        <f>+'#1 Reserve Margins'!F4</f>
        <v>2022</v>
      </c>
    </row>
    <row r="5" spans="1:7" x14ac:dyDescent="0.25">
      <c r="A5" s="142"/>
      <c r="B5" s="2" t="s">
        <v>120</v>
      </c>
      <c r="C5" s="353" t="s">
        <v>193</v>
      </c>
      <c r="D5" s="249" t="s">
        <v>2</v>
      </c>
      <c r="E5" s="250" t="s">
        <v>2</v>
      </c>
      <c r="F5" s="250" t="s">
        <v>2</v>
      </c>
      <c r="G5" s="389" t="s">
        <v>2</v>
      </c>
    </row>
    <row r="6" spans="1:7" x14ac:dyDescent="0.25">
      <c r="A6" s="139">
        <v>7</v>
      </c>
      <c r="B6" s="88" t="s">
        <v>66</v>
      </c>
      <c r="C6" s="284" t="s">
        <v>9</v>
      </c>
      <c r="D6" s="247">
        <v>0</v>
      </c>
      <c r="E6" s="248">
        <v>0</v>
      </c>
      <c r="F6" s="248">
        <v>0</v>
      </c>
      <c r="G6" s="390">
        <v>0</v>
      </c>
    </row>
    <row r="7" spans="1:7" x14ac:dyDescent="0.25">
      <c r="A7" s="147">
        <f>+A6+0.01</f>
        <v>7.01</v>
      </c>
      <c r="B7" s="88" t="s">
        <v>70</v>
      </c>
      <c r="C7" s="284" t="s">
        <v>9</v>
      </c>
      <c r="D7" s="247">
        <v>0</v>
      </c>
      <c r="E7" s="248">
        <v>0</v>
      </c>
      <c r="F7" s="248">
        <v>0</v>
      </c>
      <c r="G7" s="390">
        <v>0</v>
      </c>
    </row>
    <row r="8" spans="1:7" x14ac:dyDescent="0.25">
      <c r="A8" s="147">
        <f t="shared" ref="A8:A15" si="0">+A7+0.01</f>
        <v>7.02</v>
      </c>
      <c r="B8" s="88" t="s">
        <v>71</v>
      </c>
      <c r="C8" s="284" t="s">
        <v>9</v>
      </c>
      <c r="D8" s="247">
        <v>0</v>
      </c>
      <c r="E8" s="248">
        <v>0</v>
      </c>
      <c r="F8" s="248">
        <v>0</v>
      </c>
      <c r="G8" s="390">
        <v>0</v>
      </c>
    </row>
    <row r="9" spans="1:7" x14ac:dyDescent="0.25">
      <c r="A9" s="147">
        <f t="shared" si="0"/>
        <v>7.0299999999999994</v>
      </c>
      <c r="B9" s="88" t="s">
        <v>67</v>
      </c>
      <c r="C9" s="284" t="s">
        <v>9</v>
      </c>
      <c r="D9" s="247">
        <v>0</v>
      </c>
      <c r="E9" s="248">
        <v>0</v>
      </c>
      <c r="F9" s="248">
        <v>0</v>
      </c>
      <c r="G9" s="390">
        <v>0</v>
      </c>
    </row>
    <row r="10" spans="1:7" x14ac:dyDescent="0.25">
      <c r="A10" s="147">
        <f t="shared" si="0"/>
        <v>7.0399999999999991</v>
      </c>
      <c r="B10" s="88" t="s">
        <v>13</v>
      </c>
      <c r="C10" s="284" t="s">
        <v>9</v>
      </c>
      <c r="D10" s="247">
        <v>0</v>
      </c>
      <c r="E10" s="248">
        <v>0</v>
      </c>
      <c r="F10" s="248">
        <v>0</v>
      </c>
      <c r="G10" s="390">
        <v>0</v>
      </c>
    </row>
    <row r="11" spans="1:7" x14ac:dyDescent="0.25">
      <c r="A11" s="147">
        <f t="shared" si="0"/>
        <v>7.0499999999999989</v>
      </c>
      <c r="B11" s="88" t="s">
        <v>37</v>
      </c>
      <c r="C11" s="284" t="s">
        <v>9</v>
      </c>
      <c r="D11" s="247">
        <v>0</v>
      </c>
      <c r="E11" s="248">
        <v>0</v>
      </c>
      <c r="F11" s="248">
        <v>0</v>
      </c>
      <c r="G11" s="390">
        <v>0</v>
      </c>
    </row>
    <row r="12" spans="1:7" x14ac:dyDescent="0.25">
      <c r="A12" s="147">
        <f t="shared" si="0"/>
        <v>7.0599999999999987</v>
      </c>
      <c r="B12" s="88" t="s">
        <v>6</v>
      </c>
      <c r="C12" s="284" t="s">
        <v>9</v>
      </c>
      <c r="D12" s="247">
        <v>0</v>
      </c>
      <c r="E12" s="248">
        <v>0</v>
      </c>
      <c r="F12" s="248">
        <v>0</v>
      </c>
      <c r="G12" s="390">
        <v>0</v>
      </c>
    </row>
    <row r="13" spans="1:7" x14ac:dyDescent="0.25">
      <c r="A13" s="147">
        <f t="shared" si="0"/>
        <v>7.0699999999999985</v>
      </c>
      <c r="B13" s="147" t="s">
        <v>7</v>
      </c>
      <c r="C13" s="284" t="s">
        <v>9</v>
      </c>
      <c r="D13" s="247">
        <v>0</v>
      </c>
      <c r="E13" s="248">
        <v>0</v>
      </c>
      <c r="F13" s="248">
        <v>0</v>
      </c>
      <c r="G13" s="390">
        <v>0</v>
      </c>
    </row>
    <row r="14" spans="1:7" x14ac:dyDescent="0.25">
      <c r="A14" s="147">
        <f t="shared" si="0"/>
        <v>7.0799999999999983</v>
      </c>
      <c r="B14" s="147" t="s">
        <v>5</v>
      </c>
      <c r="C14" s="284" t="s">
        <v>9</v>
      </c>
      <c r="D14" s="247">
        <v>0</v>
      </c>
      <c r="E14" s="248">
        <v>0</v>
      </c>
      <c r="F14" s="248">
        <v>0</v>
      </c>
      <c r="G14" s="407">
        <v>0</v>
      </c>
    </row>
    <row r="15" spans="1:7" x14ac:dyDescent="0.25">
      <c r="A15" s="251">
        <f t="shared" si="0"/>
        <v>7.0899999999999981</v>
      </c>
      <c r="B15" s="88" t="s">
        <v>89</v>
      </c>
      <c r="C15" s="88"/>
      <c r="D15" s="540" t="s">
        <v>325</v>
      </c>
      <c r="E15" s="540"/>
      <c r="F15" s="540"/>
      <c r="G15" s="540"/>
    </row>
    <row r="16" spans="1:7" ht="15.75" x14ac:dyDescent="0.25">
      <c r="A16" s="10"/>
      <c r="B16" s="3"/>
      <c r="C16" s="11"/>
    </row>
  </sheetData>
  <mergeCells count="3">
    <mergeCell ref="D1:G1"/>
    <mergeCell ref="A1:C1"/>
    <mergeCell ref="D15:G15"/>
  </mergeCells>
  <pageMargins left="0.25" right="0.25" top="0.75" bottom="0.75" header="0.3" footer="0.3"/>
  <pageSetup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A1:I14"/>
  <sheetViews>
    <sheetView topLeftCell="B1" zoomScaleNormal="100" workbookViewId="0">
      <selection activeCell="F9" sqref="F9"/>
    </sheetView>
  </sheetViews>
  <sheetFormatPr defaultColWidth="8.85546875" defaultRowHeight="15" x14ac:dyDescent="0.25"/>
  <cols>
    <col min="1" max="1" width="5.5703125" style="88" customWidth="1"/>
    <col min="2" max="2" width="73.5703125" style="88" customWidth="1"/>
    <col min="3" max="6" width="15.7109375" style="88" customWidth="1"/>
    <col min="7" max="7" width="14.5703125" style="88" customWidth="1"/>
    <col min="8" max="16384" width="8.85546875" style="88"/>
  </cols>
  <sheetData>
    <row r="1" spans="1:9" x14ac:dyDescent="0.25">
      <c r="A1" s="16"/>
      <c r="B1" s="85" t="s">
        <v>14</v>
      </c>
      <c r="C1" s="86" t="s">
        <v>290</v>
      </c>
      <c r="D1" s="87"/>
      <c r="E1" s="87"/>
      <c r="F1" s="87"/>
    </row>
    <row r="2" spans="1:9" x14ac:dyDescent="0.25">
      <c r="A2" s="16"/>
      <c r="B2" s="85"/>
      <c r="C2" s="104"/>
      <c r="D2" s="18"/>
      <c r="E2" s="18"/>
      <c r="F2" s="18"/>
    </row>
    <row r="3" spans="1:9" ht="15.75" x14ac:dyDescent="0.25">
      <c r="A3" s="89" t="s">
        <v>143</v>
      </c>
      <c r="B3" s="90"/>
      <c r="C3" s="83"/>
      <c r="D3" s="91"/>
      <c r="E3" s="91"/>
      <c r="F3" s="91"/>
    </row>
    <row r="4" spans="1:9" x14ac:dyDescent="0.25">
      <c r="A4" s="92"/>
      <c r="B4" s="93" t="str">
        <f>+'#1 Reserve Margins'!B4</f>
        <v>Reporting Period</v>
      </c>
      <c r="C4" s="91">
        <f>+'#1 Reserve Margins'!C4</f>
        <v>2019</v>
      </c>
      <c r="D4" s="94">
        <f>+'#1 Reserve Margins'!D4</f>
        <v>2020</v>
      </c>
      <c r="E4" s="94">
        <f>+'#1 Reserve Margins'!E4</f>
        <v>2021</v>
      </c>
      <c r="F4" s="94">
        <f>+'#1 Reserve Margins'!F4</f>
        <v>2022</v>
      </c>
    </row>
    <row r="5" spans="1:9" ht="90" x14ac:dyDescent="0.25">
      <c r="A5" s="95">
        <v>8</v>
      </c>
      <c r="B5" s="43" t="s">
        <v>198</v>
      </c>
      <c r="C5" s="98">
        <v>5</v>
      </c>
      <c r="D5" s="99">
        <v>6</v>
      </c>
      <c r="E5" s="99">
        <v>6</v>
      </c>
      <c r="F5" s="391">
        <v>6</v>
      </c>
      <c r="I5" s="96"/>
    </row>
    <row r="6" spans="1:9" ht="30" x14ac:dyDescent="0.25">
      <c r="A6" s="95">
        <f>+A5+0.01</f>
        <v>8.01</v>
      </c>
      <c r="B6" s="43" t="s">
        <v>149</v>
      </c>
      <c r="C6" s="252">
        <v>260.2</v>
      </c>
      <c r="D6" s="245">
        <v>289.39999999999998</v>
      </c>
      <c r="E6" s="245">
        <v>469.2</v>
      </c>
      <c r="F6" s="388">
        <v>469.2</v>
      </c>
    </row>
    <row r="7" spans="1:9" x14ac:dyDescent="0.25">
      <c r="A7" s="95">
        <f t="shared" ref="A7:A9" si="0">+A6+0.01</f>
        <v>8.02</v>
      </c>
      <c r="B7" s="43" t="s">
        <v>86</v>
      </c>
      <c r="C7" s="236">
        <f>+'#1 Reserve Margins'!C12</f>
        <v>53432</v>
      </c>
      <c r="D7" s="234">
        <f>+'#1 Reserve Margins'!D12</f>
        <v>48889</v>
      </c>
      <c r="E7" s="234">
        <f>+'#1 Reserve Margins'!E12</f>
        <v>50256</v>
      </c>
      <c r="F7" s="392">
        <f>+'#1 Reserve Margins'!F12</f>
        <v>52702</v>
      </c>
    </row>
    <row r="8" spans="1:9" ht="45" x14ac:dyDescent="0.25">
      <c r="A8" s="95">
        <f t="shared" si="0"/>
        <v>8.0299999999999994</v>
      </c>
      <c r="B8" s="43" t="s">
        <v>154</v>
      </c>
      <c r="C8" s="253">
        <f>+C6/C7</f>
        <v>4.8697409791885011E-3</v>
      </c>
      <c r="D8" s="246">
        <f t="shared" ref="D8:F8" si="1">+D6/D7</f>
        <v>5.9195320010636335E-3</v>
      </c>
      <c r="E8" s="246">
        <f t="shared" si="1"/>
        <v>9.3361986628462262E-3</v>
      </c>
      <c r="F8" s="408">
        <f t="shared" si="1"/>
        <v>8.9028879359417095E-3</v>
      </c>
    </row>
    <row r="9" spans="1:9" ht="409.5" x14ac:dyDescent="0.25">
      <c r="A9" s="95">
        <f t="shared" si="0"/>
        <v>8.0399999999999991</v>
      </c>
      <c r="B9" s="244" t="s">
        <v>87</v>
      </c>
      <c r="C9" s="427" t="s">
        <v>327</v>
      </c>
      <c r="D9" s="427" t="s">
        <v>328</v>
      </c>
      <c r="E9" s="427" t="s">
        <v>329</v>
      </c>
      <c r="F9" s="427" t="s">
        <v>328</v>
      </c>
    </row>
    <row r="14" spans="1:9" x14ac:dyDescent="0.25">
      <c r="B14" s="3"/>
    </row>
  </sheetData>
  <pageMargins left="0.25" right="0.25" top="0.75" bottom="0.75" header="0.3" footer="0.3"/>
  <pageSetup scale="8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SO Document" ma:contentTypeID="0x010100B72ED250C60CFC47AE0A3A0E8940792600DFC9B55E6CF6DC448C6A83C2A62C89DB" ma:contentTypeVersion="157" ma:contentTypeDescription="" ma:contentTypeScope="" ma:versionID="003bb33589d38bf6edd87a18aa205fc4">
  <xsd:schema xmlns:xsd="http://www.w3.org/2001/XMLSchema" xmlns:xs="http://www.w3.org/2001/XMLSchema" xmlns:p="http://schemas.microsoft.com/office/2006/metadata/properties" xmlns:ns1="http://schemas.microsoft.com/sharepoint/v3" xmlns:ns2="c21bdecf-9e2c-4c41-a449-550529a26489" xmlns:ns3="dcc7e218-8b47-4273-ba28-07719656e1ad" xmlns:ns4="2e64aaae-efe8-4b36-9ab4-486f04499e09" xmlns:ns5="aacef3a8-fbaf-4939-b485-706baa531e6f" targetNamespace="http://schemas.microsoft.com/office/2006/metadata/properties" ma:root="true" ma:fieldsID="525949eed54c1b4dd066594c14f66fc2" ns1:_="" ns2:_="" ns3:_="" ns4:_="" ns5:_="">
    <xsd:import namespace="http://schemas.microsoft.com/sharepoint/v3"/>
    <xsd:import namespace="c21bdecf-9e2c-4c41-a449-550529a26489"/>
    <xsd:import namespace="dcc7e218-8b47-4273-ba28-07719656e1ad"/>
    <xsd:import namespace="2e64aaae-efe8-4b36-9ab4-486f04499e09"/>
    <xsd:import namespace="aacef3a8-fbaf-4939-b485-706baa531e6f"/>
    <xsd:element name="properties">
      <xsd:complexType>
        <xsd:sequence>
          <xsd:element name="documentManagement">
            <xsd:complexType>
              <xsd:all>
                <xsd:element ref="ns2:Doc_x0020_Owner" minOccurs="0"/>
                <xsd:element ref="ns2:Doc_x0020_Status" minOccurs="0"/>
                <xsd:element ref="ns3:InfoSec_x0020_Classification" minOccurs="0"/>
                <xsd:element ref="ns3:ISO_x0020_Department" minOccurs="0"/>
                <xsd:element ref="ns3:Division" minOccurs="0"/>
                <xsd:element ref="ns3:Intellectual_x0020_Property_x0020_Type" minOccurs="0"/>
                <xsd:element ref="ns3:_dlc_DocId" minOccurs="0"/>
                <xsd:element ref="ns3:_dlc_DocIdUrl" minOccurs="0"/>
                <xsd:element ref="ns3:_dlc_DocIdPersistId" minOccurs="0"/>
                <xsd:element ref="ns3:Date_x0020_Became_x0020_Record" minOccurs="0"/>
                <xsd:element ref="ns1:_dlc_Exempt" minOccurs="0"/>
                <xsd:element ref="ns1:_dlc_ExpireDateSaved" minOccurs="0"/>
                <xsd:element ref="ns1:_dlc_ExpireDate" minOccurs="0"/>
                <xsd:element ref="ns4:b096d808b59a41b7a526eb1052d792f3" minOccurs="0"/>
                <xsd:element ref="ns4:TaxCatchAll" minOccurs="0"/>
                <xsd:element ref="ns4:TaxCatchAllLabel" minOccurs="0"/>
                <xsd:element ref="ns4:ac6042663e6544a5b5f6c47baa21cbec" minOccurs="0"/>
                <xsd:element ref="ns4:mb7a63be961241008d728fcf8db72869" minOccurs="0"/>
                <xsd:element ref="ns1:CSMeta2010Field"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8" nillable="true" ma:displayName="Exempt from Policy" ma:hidden="true" ma:internalName="_dlc_Exempt" ma:readOnly="true">
      <xsd:simpleType>
        <xsd:restriction base="dms:Unknown"/>
      </xsd:simpleType>
    </xsd:element>
    <xsd:element name="_dlc_ExpireDateSaved" ma:index="19" nillable="true" ma:displayName="Original Expiration Date" ma:hidden="true" ma:internalName="_dlc_ExpireDateSaved" ma:readOnly="true">
      <xsd:simpleType>
        <xsd:restriction base="dms:DateTime"/>
      </xsd:simpleType>
    </xsd:element>
    <xsd:element name="_dlc_ExpireDate" ma:index="20" nillable="true" ma:displayName="Expiration Date" ma:description="" ma:hidden="true" ma:indexed="true" ma:internalName="_dlc_ExpireDate" ma:readOnly="true">
      <xsd:simpleType>
        <xsd:restriction base="dms:DateTime"/>
      </xsd:simpleType>
    </xsd:element>
    <xsd:element name="CSMeta2010Field" ma:index="29" nillable="true" ma:displayName="Classification Status" ma:hidden="true" ma:internalName="CSMeta2010Field"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21bdecf-9e2c-4c41-a449-550529a26489" elementFormDefault="qualified">
    <xsd:import namespace="http://schemas.microsoft.com/office/2006/documentManagement/types"/>
    <xsd:import namespace="http://schemas.microsoft.com/office/infopath/2007/PartnerControls"/>
    <xsd:element name="Doc_x0020_Owner" ma:index="1" nillable="true" ma:displayName="Doc Owner" ma:list="UserInfo" ma:SharePointGroup="0" ma:internalName="Doc_x0020_Own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_x0020_Status" ma:index="2" nillable="true" ma:displayName="Doc Status" ma:format="Dropdown" ma:internalName="Doc_x0020_Status" ma:readOnly="false">
      <xsd:simpleType>
        <xsd:restriction base="dms:Choice">
          <xsd:enumeration value="Draft"/>
          <xsd:enumeration value="Under Review"/>
          <xsd:enumeration value="Final"/>
        </xsd:restriction>
      </xsd:simpleType>
    </xsd:element>
  </xsd:schema>
  <xsd:schema xmlns:xsd="http://www.w3.org/2001/XMLSchema" xmlns:xs="http://www.w3.org/2001/XMLSchema" xmlns:dms="http://schemas.microsoft.com/office/2006/documentManagement/types" xmlns:pc="http://schemas.microsoft.com/office/infopath/2007/PartnerControls" targetNamespace="dcc7e218-8b47-4273-ba28-07719656e1ad" elementFormDefault="qualified">
    <xsd:import namespace="http://schemas.microsoft.com/office/2006/documentManagement/types"/>
    <xsd:import namespace="http://schemas.microsoft.com/office/infopath/2007/PartnerControls"/>
    <xsd:element name="InfoSec_x0020_Classification" ma:index="3" nillable="true" ma:displayName="Information Classification" ma:format="Dropdown" ma:internalName="InfoSec_x0020_Classification">
      <xsd:simpleType>
        <xsd:restriction base="dms:Choice">
          <xsd:enumeration value="- Current Classifications -"/>
          <xsd:enumeration value="ISO Public"/>
          <xsd:enumeration value="ISO Limited Distribution - Green"/>
          <xsd:enumeration value="ISO Limited Distribution - Amber"/>
          <xsd:enumeration value="ISO Limited Distribution - Red"/>
          <xsd:enumeration value="ISO Internal Use"/>
          <xsd:enumeration value="ISO Confidential"/>
          <xsd:enumeration value="ISO Restricted"/>
          <xsd:enumeration value="- Past Classifications -"/>
          <xsd:enumeration value="CAISO Public"/>
          <xsd:enumeration value="California ISO INTERNAL USE. For use by all authorized California ISO personnel. Do not release or disclose outside the California ISO."/>
          <xsd:enumeration value="California ISO CONFIDENTIAL. For use by authorized California ISO personnel only with a need to know. Do not release or disclose outside the California ISO."/>
          <xsd:enumeration value="California ISO RESTRICTED. This information is for use solely by authorized California ISO employees with a need to know and a signed confidentiality non-disclosure agreement.  Do not release, disclose or reproduce this information."/>
          <xsd:enumeration value="PCII or CEII"/>
          <xsd:enumeration value="Privileged and Confidential. (Legal Use Only)."/>
          <xsd:enumeration value="Copyright 2019 California ISO"/>
          <xsd:enumeration value="Copyright 2018 California ISO"/>
          <xsd:enumeration value="Copyright 2017 California ISO"/>
          <xsd:enumeration value="Copyright 2016 California ISO"/>
          <xsd:enumeration value="Copyright 2015 California ISO"/>
          <xsd:enumeration value="Copyright 2014 California ISO"/>
          <xsd:enumeration value="Copyright 2013 California ISO"/>
          <xsd:enumeration value="Copyright 2012 California ISO"/>
          <xsd:enumeration value="Copyright 2011 California ISO"/>
        </xsd:restriction>
      </xsd:simpleType>
    </xsd:element>
    <xsd:element name="ISO_x0020_Department" ma:index="4" nillable="true" ma:displayName="ISO Department" ma:format="Dropdown" ma:internalName="ISO_x0020_Department" ma:readOnly="false">
      <xsd:simpleType>
        <xsd:restriction base="dms:Choice">
          <xsd:enumeration value="Business Planning and Operations"/>
          <xsd:enumeration value="Business Solutions"/>
          <xsd:enumeration value="Business Solutions and Quality"/>
          <xsd:enumeration value="Campus Operations"/>
          <xsd:enumeration value="CFO &amp; Treasurer"/>
          <xsd:enumeration value="Communications &amp; Public Relations"/>
          <xsd:enumeration value="Compensation &amp; Benefits"/>
          <xsd:enumeration value="Compliance &amp; Corporate Affairs"/>
          <xsd:enumeration value="Corporate Business Operations"/>
          <xsd:enumeration value="Corporate Secretary"/>
          <xsd:enumeration value="Customer Service and Stakeholder Affairs"/>
          <xsd:enumeration value="Customer Services &amp; Industrial Affairs"/>
          <xsd:enumeration value="Day-Ahead Market and Real-Time Operations Support"/>
          <xsd:enumeration value="Enterprise Model Management"/>
          <xsd:enumeration value="Executive Advisor - Operations"/>
          <xsd:enumeration value="Executive Office"/>
          <xsd:enumeration value="Federal Affairs"/>
          <xsd:enumeration value="Government Affairs"/>
          <xsd:enumeration value="Grid Assets"/>
          <xsd:enumeration value="Human Resources"/>
          <xsd:enumeration value="Human Resources Operations"/>
          <xsd:enumeration value="Information Security"/>
          <xsd:enumeration value="Infrastructure Contracts and Management"/>
          <xsd:enumeration value="Infrastructure Development"/>
          <xsd:enumeration value="Interconnection Implementation"/>
          <xsd:enumeration value="Internal Audit"/>
          <xsd:enumeration value="IT Architecture"/>
          <xsd:enumeration value="IT Enterprise Support &amp; Campus Operations"/>
          <xsd:enumeration value="IT Infrastructure Engineering &amp; Network Operations"/>
          <xsd:enumeration value="IT Infrastructure Engineering &amp; Systems Operations"/>
          <xsd:enumeration value="IT Operations"/>
          <xsd:enumeration value="Learning &amp; Leadership Development"/>
          <xsd:enumeration value="Legal"/>
          <xsd:enumeration value="Market &amp; Infrastructure Compliance"/>
          <xsd:enumeration value="Market &amp; Infrastructure Policy"/>
          <xsd:enumeration value="Market Analysis &amp; Development"/>
          <xsd:enumeration value="Market Analysis and Development"/>
          <xsd:enumeration value="Market and Infrastructure Policy"/>
          <xsd:enumeration value="Market Development and Analysis"/>
          <xsd:enumeration value="Market Monitoring"/>
          <xsd:enumeration value="Market Services"/>
          <xsd:enumeration value="Market Services Support"/>
          <xsd:enumeration value="Market Validation and Quality Analysis"/>
          <xsd:enumeration value="Operational Readiness"/>
          <xsd:enumeration value="Operations Compliance &amp; Control"/>
          <xsd:enumeration value="Operations Engineering Services"/>
          <xsd:enumeration value="Operations Process, Procedures and Training"/>
          <xsd:enumeration value="Power Systems and Smart Grid Technology Development"/>
          <xsd:enumeration value="Power Systems Technology Development"/>
          <xsd:enumeration value="Power Systems Technology Oerations"/>
          <xsd:enumeration value="Power Systems Technology Operations"/>
          <xsd:enumeration value="Program Office"/>
          <xsd:enumeration value="QA, Architecture and Enterprise Data Mgmt"/>
          <xsd:enumeration value="Regional Affairs"/>
          <xsd:enumeration value="Regulatory Affairs"/>
          <xsd:enumeration value="Regulatory Affairs - DER"/>
          <xsd:enumeration value="Regulatory Contracts"/>
          <xsd:enumeration value="Renewable Studies"/>
          <xsd:enumeration value="Security, Architecture, Model Management &amp; Quality"/>
          <xsd:enumeration value="Short-Term Demand and Renewable Forecasting"/>
          <xsd:enumeration value="Smart Grid Technologies &amp; Strategy"/>
          <xsd:enumeration value="State Affairs"/>
          <xsd:enumeration value="State Regulatory Strategy"/>
          <xsd:enumeration value="Strategic Alliances"/>
          <xsd:enumeration value="System Operations"/>
          <xsd:enumeration value="Corporate Compliance"/>
        </xsd:restriction>
      </xsd:simpleType>
    </xsd:element>
    <xsd:element name="Division" ma:index="5" nillable="true" ma:displayName="ISO Division" ma:format="Dropdown" ma:internalName="Division">
      <xsd:simpleType>
        <xsd:restriction base="dms:Choice">
          <xsd:enumeration value="Executive Office"/>
          <xsd:enumeration value="Customer &amp; State Affairs"/>
          <xsd:enumeration value="Finance"/>
          <xsd:enumeration value="General Counsel"/>
          <xsd:enumeration value="Human Resources"/>
          <xsd:enumeration value="Market and Infrastructure Development"/>
          <xsd:enumeration value="Market Monitoring"/>
          <xsd:enumeration value="Market Quality &amp; Renewable Integration"/>
          <xsd:enumeration value="Operations"/>
          <xsd:enumeration value="Policy &amp; Client Services"/>
          <xsd:enumeration value="Regional &amp; Federal Affairs"/>
          <xsd:enumeration value="Technology"/>
          <xsd:enumeration value="General Counsel &amp; Administration"/>
        </xsd:restriction>
      </xsd:simpleType>
    </xsd:element>
    <xsd:element name="Intellectual_x0020_Property_x0020_Type" ma:index="9" nillable="true" ma:displayName="Intellectual Property Type" ma:format="Dropdown" ma:hidden="true" ma:internalName="Intellectual_x0020_Property_x0020_Type" ma:readOnly="false">
      <xsd:simpleType>
        <xsd:restriction base="dms:Choice">
          <xsd:enumeration value="Copyright"/>
          <xsd:enumeration value="Trademark"/>
          <xsd:enumeration value="Patent"/>
        </xsd:restriction>
      </xsd:simple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Date_x0020_Became_x0020_Record" ma:index="17" nillable="true" ma:displayName="Date Became Record" ma:default="[today]" ma:format="DateOnly" ma:hidden="true" ma:internalName="Date_x0020_Became_x0020_Recor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64aaae-efe8-4b36-9ab4-486f04499e09" elementFormDefault="qualified">
    <xsd:import namespace="http://schemas.microsoft.com/office/2006/documentManagement/types"/>
    <xsd:import namespace="http://schemas.microsoft.com/office/infopath/2007/PartnerControls"/>
    <xsd:element name="b096d808b59a41b7a526eb1052d792f3" ma:index="21" nillable="true" ma:taxonomy="true" ma:internalName="b096d808b59a41b7a526eb1052d792f3" ma:taxonomyFieldName="AutoClassRecordSeries" ma:displayName="Automatically Updated Record Series" ma:readOnly="false" ma:default="" ma:fieldId="{b096d808-b59a-41b7-a526-eb1052d792f3}" ma:sspId="2e7ee6ce-ef65-4ea8-ac93-b3dccb6c50ab" ma:termSetId="7d168031-9c36-4bb0-a326-5d21d4010fef"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9243204-667d-4d3c-91c4-71aed3ed835f}" ma:internalName="TaxCatchAll" ma:showField="CatchAllData" ma:web="c21bdecf-9e2c-4c41-a449-550529a26489">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hidden="true" ma:list="{19243204-667d-4d3c-91c4-71aed3ed835f}" ma:internalName="TaxCatchAllLabel" ma:readOnly="true" ma:showField="CatchAllDataLabel" ma:web="c21bdecf-9e2c-4c41-a449-550529a26489">
      <xsd:complexType>
        <xsd:complexContent>
          <xsd:extension base="dms:MultiChoiceLookup">
            <xsd:sequence>
              <xsd:element name="Value" type="dms:Lookup" maxOccurs="unbounded" minOccurs="0" nillable="true"/>
            </xsd:sequence>
          </xsd:extension>
        </xsd:complexContent>
      </xsd:complexType>
    </xsd:element>
    <xsd:element name="ac6042663e6544a5b5f6c47baa21cbec" ma:index="25" nillable="true" ma:taxonomy="true" ma:internalName="ac6042663e6544a5b5f6c47baa21cbec" ma:taxonomyFieldName="AutoClassDocumentType" ma:displayName="Automatically Updated Document Type" ma:readOnly="false" ma:default="" ma:fieldId="{ac604266-3e65-44a5-b5f6-c47baa21cbec}" ma:sspId="2e7ee6ce-ef65-4ea8-ac93-b3dccb6c50ab" ma:termSetId="0970d2fb-dc85-4fb5-b352-cf8dd925641e" ma:anchorId="00000000-0000-0000-0000-000000000000" ma:open="false" ma:isKeyword="false">
      <xsd:complexType>
        <xsd:sequence>
          <xsd:element ref="pc:Terms" minOccurs="0" maxOccurs="1"/>
        </xsd:sequence>
      </xsd:complexType>
    </xsd:element>
    <xsd:element name="mb7a63be961241008d728fcf8db72869" ma:index="27" nillable="true" ma:taxonomy="true" ma:internalName="mb7a63be961241008d728fcf8db72869" ma:taxonomyFieldName="AutoClassTopic" ma:displayName="Automatically Updated Topic" ma:readOnly="false" ma:default="" ma:fieldId="{6b7a63be-9612-4100-8d72-8fcf8db72869}" ma:taxonomyMulti="true" ma:sspId="2e7ee6ce-ef65-4ea8-ac93-b3dccb6c50ab" ma:termSetId="8b5665c4-6659-459b-90b1-69777ba5afa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acef3a8-fbaf-4939-b485-706baa531e6f"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2613f182-e424-487f-ac7f-33bed2fc986a">
      <Value>1</Value>
      <Value>6</Value>
    </TaxCatchAll>
    <ISOKeywordsTaxHTField0 xmlns="2613f182-e424-487f-ac7f-33bed2fc986a">
      <Terms xmlns="http://schemas.microsoft.com/office/infopath/2007/PartnerControls"/>
    </ISOKeywordsTaxHTField0>
    <Important xmlns="2613f182-e424-487f-ac7f-33bed2fc986a">false</Important>
    <ISOGroupTaxHTField0 xmlns="2613f182-e424-487f-ac7f-33bed2fc986a">
      <Terms xmlns="http://schemas.microsoft.com/office/infopath/2007/PartnerControls"/>
    </ISOGroupTaxHTField0>
    <PostDate xmlns="2613f182-e424-487f-ac7f-33bed2fc986a">2023-04-25T15:32:40+00:00</PostDate>
    <ExpireDate xmlns="2613f182-e424-487f-ac7f-33bed2fc986a" xsi:nil="true"/>
    <Content_x0020_Owner xmlns="2613f182-e424-487f-ac7f-33bed2fc986a">
      <UserInfo>
        <DisplayName>Sedgley, Martha</DisplayName>
        <AccountId>124</AccountId>
        <AccountType/>
      </UserInfo>
    </Content_x0020_Owner>
    <ISOContributor xmlns="2613f182-e424-487f-ac7f-33bed2fc986a">
      <UserInfo>
        <DisplayName>Meredith, Jacqueline</DisplayName>
        <AccountId>102</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Meredith, Jacqueline</DisplayName>
        <AccountId>102</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Regulatory</TermName>
          <TermId xmlns="http://schemas.microsoft.com/office/infopath/2007/PartnerControls">d905a69f-e397-48d6-a9c3-78e5efbd61a1</TermId>
        </TermInfo>
      </Terms>
    </ISOTopicTaxHTField0>
    <ISOArchived xmlns="2613f182-e424-487f-ac7f-33bed2fc986a">Not Archived</ISOArchived>
    <ISOGroupSequence xmlns="2613f182-e424-487f-ac7f-33bed2fc986a" xsi:nil="true"/>
    <ISOOwner xmlns="2613f182-e424-487f-ac7f-33bed2fc986a">Sedgley, Martha</ISOOwner>
    <ISOSummary xmlns="2613f182-e424-487f-ac7f-33bed2fc986a">Apr 24, 2023 Common Performance Metrics Data Spreadsheet - Performance Metrics for ISOs, RTOs, and Regions Outside of ISOs and RTOs (AD19-16)</ISOSummary>
    <Market_x0020_Notice xmlns="5bcbeff6-7c02-4b0f-b125-f1b3d566cc14">false</Market_x0020_Notice>
    <Document_x0020_Type xmlns="5bcbeff6-7c02-4b0f-b125-f1b3d566cc14">Filing</Document_x0020_Type>
    <News_x0020_Release xmlns="5bcbeff6-7c02-4b0f-b125-f1b3d566cc14">false</News_x0020_Release>
    <ParentISOGroups xmlns="5bcbeff6-7c02-4b0f-b125-f1b3d566cc14">FERC filings - 2023|d6f85d3b-9b12-4d88-9cf9-493d379dbc17</ParentISOGroups>
    <Orig_x0020_Post_x0020_Date xmlns="5bcbeff6-7c02-4b0f-b125-f1b3d566cc14">2023-04-24T22:29:59+00:00</Orig_x0020_Post_x0020_Date>
    <ContentReviewInterval xmlns="5bcbeff6-7c02-4b0f-b125-f1b3d566cc14">24</ContentReviewInterval>
    <IsDisabled xmlns="5bcbeff6-7c02-4b0f-b125-f1b3d566cc14">false</IsDisabled>
    <CrawlableUniqueID xmlns="5bcbeff6-7c02-4b0f-b125-f1b3d566cc14">bc649ef7-2b68-4109-b3af-1e00a504b83f</CrawlableUniqueID>
  </documentManagement>
</p:properties>
</file>

<file path=customXml/item5.xml><?xml version="1.0" encoding="utf-8"?>
<?mso-contentType ?>
<SharedContentType xmlns="Microsoft.SharePoint.Taxonomy.ContentTypeSync" SourceId="c1ea9f00-2c89-4a86-aea0-dbfd1bc7b96c" ContentTypeId="0x010100B72ED250C60CFC47AE0A3A0E89407926" PreviousValue="false"/>
</file>

<file path=customXml/item6.xml><?xml version="1.0" encoding="utf-8"?>
<?mso-contentType ?>
<FormTemplates xmlns="http://schemas.microsoft.com/sharepoint/v3/contenttype/forms"/>
</file>

<file path=customXml/itemProps1.xml><?xml version="1.0" encoding="utf-8"?>
<ds:datastoreItem xmlns:ds="http://schemas.openxmlformats.org/officeDocument/2006/customXml" ds:itemID="{CE8FA272-EEF3-45E1-AB72-E51574B240B8}">
  <ds:schemaRefs>
    <ds:schemaRef ds:uri="http://schemas.microsoft.com/sharepoint/v3/contenttype/forms"/>
  </ds:schemaRefs>
</ds:datastoreItem>
</file>

<file path=customXml/itemProps2.xml><?xml version="1.0" encoding="utf-8"?>
<ds:datastoreItem xmlns:ds="http://schemas.openxmlformats.org/officeDocument/2006/customXml" ds:itemID="{E0503730-DB3D-4E84-BBB2-E811A528A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21bdecf-9e2c-4c41-a449-550529a26489"/>
    <ds:schemaRef ds:uri="dcc7e218-8b47-4273-ba28-07719656e1ad"/>
    <ds:schemaRef ds:uri="2e64aaae-efe8-4b36-9ab4-486f04499e09"/>
    <ds:schemaRef ds:uri="aacef3a8-fbaf-4939-b485-706baa531e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B9CA15-87DE-4F63-9149-AB6FD9EF6E8E}"/>
</file>

<file path=customXml/itemProps4.xml><?xml version="1.0" encoding="utf-8"?>
<ds:datastoreItem xmlns:ds="http://schemas.openxmlformats.org/officeDocument/2006/customXml" ds:itemID="{09B886F9-580A-47EC-9EEC-EA77DC12F48B}">
  <ds:schemaRefs>
    <ds:schemaRef ds:uri="http://schemas.microsoft.com/sharepoint/v3"/>
    <ds:schemaRef ds:uri="http://schemas.microsoft.com/office/2006/metadata/properties"/>
    <ds:schemaRef ds:uri="http://purl.org/dc/terms/"/>
    <ds:schemaRef ds:uri="dcc7e218-8b47-4273-ba28-07719656e1ad"/>
    <ds:schemaRef ds:uri="http://schemas.microsoft.com/office/infopath/2007/PartnerControls"/>
    <ds:schemaRef ds:uri="http://schemas.microsoft.com/office/2006/documentManagement/types"/>
    <ds:schemaRef ds:uri="http://schemas.openxmlformats.org/package/2006/metadata/core-properties"/>
    <ds:schemaRef ds:uri="aacef3a8-fbaf-4939-b485-706baa531e6f"/>
    <ds:schemaRef ds:uri="http://purl.org/dc/elements/1.1/"/>
    <ds:schemaRef ds:uri="2e64aaae-efe8-4b36-9ab4-486f04499e09"/>
    <ds:schemaRef ds:uri="c21bdecf-9e2c-4c41-a449-550529a26489"/>
    <ds:schemaRef ds:uri="http://www.w3.org/XML/1998/namespace"/>
    <ds:schemaRef ds:uri="http://purl.org/dc/dcmitype/"/>
  </ds:schemaRefs>
</ds:datastoreItem>
</file>

<file path=customXml/itemProps5.xml><?xml version="1.0" encoding="utf-8"?>
<ds:datastoreItem xmlns:ds="http://schemas.openxmlformats.org/officeDocument/2006/customXml" ds:itemID="{FC1025A2-D67C-4F1E-8F15-3E46277115AD}">
  <ds:schemaRefs>
    <ds:schemaRef ds:uri="Microsoft.SharePoint.Taxonomy.ContentTypeSync"/>
  </ds:schemaRefs>
</ds:datastoreItem>
</file>

<file path=customXml/itemProps6.xml><?xml version="1.0" encoding="utf-8"?>
<ds:datastoreItem xmlns:ds="http://schemas.openxmlformats.org/officeDocument/2006/customXml" ds:itemID="{542F3FF3-B338-4DC1-B8F5-B37435476C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vt:i4>
      </vt:variant>
    </vt:vector>
  </HeadingPairs>
  <TitlesOfParts>
    <vt:vector size="33" baseType="lpstr">
      <vt:lpstr>Instructions </vt:lpstr>
      <vt:lpstr>#1 Reserve Margins</vt:lpstr>
      <vt:lpstr>#2 Heat Rates</vt:lpstr>
      <vt:lpstr>#3 Fuel Diversity </vt:lpstr>
      <vt:lpstr>#4 Capacity Factor</vt:lpstr>
      <vt:lpstr>#5 EEA Hours</vt:lpstr>
      <vt:lpstr>#6 Performance During EEA</vt:lpstr>
      <vt:lpstr>#7 Resource Availability</vt:lpstr>
      <vt:lpstr>#8 RMR Capacity </vt:lpstr>
      <vt:lpstr>#9 RMR Contract</vt:lpstr>
      <vt:lpstr>#10 Demand Response</vt:lpstr>
      <vt:lpstr>#11 UnitHours Mtgted</vt:lpstr>
      <vt:lpstr>Sheet1</vt:lpstr>
      <vt:lpstr>#12 Wholesale Power</vt:lpstr>
      <vt:lpstr>#13 Price Cost Markup</vt:lpstr>
      <vt:lpstr>#14 Fuel Adj Price</vt:lpstr>
      <vt:lpstr>#15 Price Convergence</vt:lpstr>
      <vt:lpstr>#16 Congestion Management</vt:lpstr>
      <vt:lpstr>#17 Admin Cost</vt:lpstr>
      <vt:lpstr>#18 Net Revenues</vt:lpstr>
      <vt:lpstr>#19 Avail 825 Shortage</vt:lpstr>
      <vt:lpstr>#20 Net CONE Comparison</vt:lpstr>
      <vt:lpstr>#21 Resource Deliverability</vt:lpstr>
      <vt:lpstr>#22 New Capacity (Entry)</vt:lpstr>
      <vt:lpstr>#23 Capacity Retire (Exit) </vt:lpstr>
      <vt:lpstr>#24 Forecasted Demand</vt:lpstr>
      <vt:lpstr>#25 Capacity Procure</vt:lpstr>
      <vt:lpstr>#26 Capacity Obligation</vt:lpstr>
      <vt:lpstr>#27 Over Perform</vt:lpstr>
      <vt:lpstr>#28 Under Perform</vt:lpstr>
      <vt:lpstr>#29 Total Bonus</vt:lpstr>
      <vt:lpstr>'#1 Reserve Margins'!Print_Titles</vt:lpstr>
      <vt:lpstr>'#14 Fuel Adj Price'!Print_Titles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 24, 2023 Common Performance Metrics Data Spreadsheet - Performance Metrics for ISOs, RTOs, and Regions Outside of ISOs and RTOs (AD19-16)</dc:title>
  <dc:creator/>
  <cp:lastModifiedBy/>
  <dcterms:created xsi:type="dcterms:W3CDTF">2020-01-24T16:21:38Z</dcterms:created>
  <dcterms:modified xsi:type="dcterms:W3CDTF">2023-04-24T19:18:16Z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155a89b-0f08-4a93-8ea2-8a916d6643b5_Enabled">
    <vt:lpwstr>true</vt:lpwstr>
  </property>
  <property fmtid="{D5CDD505-2E9C-101B-9397-08002B2CF9AE}" pid="3" name="MSIP_Label_6155a89b-0f08-4a93-8ea2-8a916d6643b5_SetDate">
    <vt:lpwstr>2023-01-18T20:57:04Z</vt:lpwstr>
  </property>
  <property fmtid="{D5CDD505-2E9C-101B-9397-08002B2CF9AE}" pid="4" name="MSIP_Label_6155a89b-0f08-4a93-8ea2-8a916d6643b5_Method">
    <vt:lpwstr>Privileged</vt:lpwstr>
  </property>
  <property fmtid="{D5CDD505-2E9C-101B-9397-08002B2CF9AE}" pid="5" name="MSIP_Label_6155a89b-0f08-4a93-8ea2-8a916d6643b5_Name">
    <vt:lpwstr>6155a89b-0f08-4a93-8ea2-8a916d6643b5</vt:lpwstr>
  </property>
  <property fmtid="{D5CDD505-2E9C-101B-9397-08002B2CF9AE}" pid="6" name="MSIP_Label_6155a89b-0f08-4a93-8ea2-8a916d6643b5_SiteId">
    <vt:lpwstr>19caa9e9-04ff-43fa-885f-d77fac387903</vt:lpwstr>
  </property>
  <property fmtid="{D5CDD505-2E9C-101B-9397-08002B2CF9AE}" pid="7" name="MSIP_Label_6155a89b-0f08-4a93-8ea2-8a916d6643b5_ActionId">
    <vt:lpwstr>0aaf3009-9685-4ee2-8228-4ca8adf25d50</vt:lpwstr>
  </property>
  <property fmtid="{D5CDD505-2E9C-101B-9397-08002B2CF9AE}" pid="8" name="MSIP_Label_6155a89b-0f08-4a93-8ea2-8a916d6643b5_ContentBits">
    <vt:lpwstr>0</vt:lpwstr>
  </property>
  <property fmtid="{D5CDD505-2E9C-101B-9397-08002B2CF9AE}" pid="9" name="ContentTypeId">
    <vt:lpwstr>0x0101000BEF1A1EAF553945AAFC1DE188AA7EC100496CDC402DE9B8469629C69FFFFA4218</vt:lpwstr>
  </property>
  <property fmtid="{D5CDD505-2E9C-101B-9397-08002B2CF9AE}" pid="10" name="_dlc_policyId">
    <vt:lpwstr>/sites/GCA/legal/Records</vt:lpwstr>
  </property>
  <property fmtid="{D5CDD505-2E9C-101B-9397-08002B2CF9AE}" pid="11" name="ItemRetentionFormula">
    <vt:lpwstr/>
  </property>
  <property fmtid="{D5CDD505-2E9C-101B-9397-08002B2CF9AE}" pid="12" name="_dlc_DocIdItemGuid">
    <vt:lpwstr>0a0c4423-f777-41c9-8710-fbc303eaf414</vt:lpwstr>
  </property>
  <property fmtid="{D5CDD505-2E9C-101B-9397-08002B2CF9AE}" pid="13" name="AutoClassRecordSeries">
    <vt:lpwstr/>
  </property>
  <property fmtid="{D5CDD505-2E9C-101B-9397-08002B2CF9AE}" pid="14" name="AutoClassTopic">
    <vt:lpwstr/>
  </property>
  <property fmtid="{D5CDD505-2E9C-101B-9397-08002B2CF9AE}" pid="15" name="AutoClassDocumentType">
    <vt:lpwstr/>
  </property>
  <property fmtid="{D5CDD505-2E9C-101B-9397-08002B2CF9AE}" pid="16" name="ISOArchive">
    <vt:lpwstr>1;#Not Archived|d4ac4999-fa66-470b-a400-7ab6671d1fab</vt:lpwstr>
  </property>
  <property fmtid="{D5CDD505-2E9C-101B-9397-08002B2CF9AE}" pid="17" name="ISOGroup">
    <vt:lpwstr/>
  </property>
  <property fmtid="{D5CDD505-2E9C-101B-9397-08002B2CF9AE}" pid="18" name="ISOTopic">
    <vt:lpwstr>6;#Regulatory|d905a69f-e397-48d6-a9c3-78e5efbd61a1</vt:lpwstr>
  </property>
  <property fmtid="{D5CDD505-2E9C-101B-9397-08002B2CF9AE}" pid="19" name="ISOKeywords">
    <vt:lpwstr/>
  </property>
</Properties>
</file>