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 File 2012\350 SB\June 3 Results Posting\"/>
    </mc:Choice>
  </mc:AlternateContent>
  <bookViews>
    <workbookView xWindow="0" yWindow="0" windowWidth="20490" windowHeight="7155"/>
  </bookViews>
  <sheets>
    <sheet name="MW ac dashboard" sheetId="1" r:id="rId1"/>
  </sheets>
  <definedNames>
    <definedName name="_xlnm.Print_Area" localSheetId="0">'MW ac dashboard'!$A$1:$Z$50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9" i="1" l="1"/>
  <c r="AJ49" i="1"/>
  <c r="AI49" i="1"/>
  <c r="AH49" i="1"/>
  <c r="AG49" i="1"/>
  <c r="AE49" i="1"/>
  <c r="AD49" i="1"/>
  <c r="G44" i="1"/>
  <c r="F44" i="1"/>
  <c r="E44" i="1"/>
  <c r="D44" i="1"/>
  <c r="R50" i="1"/>
  <c r="Q50" i="1"/>
  <c r="P50" i="1"/>
  <c r="O50" i="1"/>
  <c r="N50" i="1"/>
  <c r="Z49" i="1"/>
  <c r="X49" i="1"/>
  <c r="W49" i="1"/>
  <c r="R49" i="1"/>
  <c r="N49" i="1"/>
  <c r="L49" i="1"/>
  <c r="Q49" i="1" s="1"/>
  <c r="K49" i="1"/>
  <c r="P49" i="1" s="1"/>
  <c r="G45" i="1"/>
  <c r="G47" i="1" s="1"/>
  <c r="F45" i="1"/>
  <c r="E45" i="1"/>
  <c r="D45" i="1"/>
  <c r="D47" i="1" s="1"/>
  <c r="L43" i="1"/>
  <c r="K43" i="1"/>
  <c r="J43" i="1"/>
  <c r="I43" i="1"/>
  <c r="L42" i="1"/>
  <c r="K42" i="1"/>
  <c r="J42" i="1"/>
  <c r="I42" i="1"/>
  <c r="L41" i="1"/>
  <c r="K41" i="1"/>
  <c r="J41" i="1"/>
  <c r="I41" i="1"/>
  <c r="L39" i="1"/>
  <c r="Z39" i="1" s="1"/>
  <c r="K39" i="1"/>
  <c r="J39" i="1"/>
  <c r="I39" i="1"/>
  <c r="W39" i="1" s="1"/>
  <c r="L36" i="1"/>
  <c r="K36" i="1"/>
  <c r="Y36" i="1" s="1"/>
  <c r="J36" i="1"/>
  <c r="X36" i="1" s="1"/>
  <c r="I36" i="1"/>
  <c r="L33" i="1"/>
  <c r="Z33" i="1" s="1"/>
  <c r="K33" i="1"/>
  <c r="J33" i="1"/>
  <c r="R33" i="1" s="1"/>
  <c r="I33" i="1"/>
  <c r="W33" i="1" s="1"/>
  <c r="L31" i="1"/>
  <c r="K31" i="1"/>
  <c r="Y31" i="1" s="1"/>
  <c r="J31" i="1"/>
  <c r="I31" i="1"/>
  <c r="W31" i="1" s="1"/>
  <c r="L28" i="1"/>
  <c r="Z28" i="1" s="1"/>
  <c r="Z45" i="1" s="1"/>
  <c r="AE45" i="1" s="1"/>
  <c r="K28" i="1"/>
  <c r="J28" i="1"/>
  <c r="I28" i="1"/>
  <c r="W28" i="1" s="1"/>
  <c r="W45" i="1" s="1"/>
  <c r="AB45" i="1" s="1"/>
  <c r="Z24" i="1"/>
  <c r="Z43" i="1" s="1"/>
  <c r="AE43" i="1" s="1"/>
  <c r="Y24" i="1"/>
  <c r="Y43" i="1" s="1"/>
  <c r="AD43" i="1" s="1"/>
  <c r="X24" i="1"/>
  <c r="X43" i="1" s="1"/>
  <c r="AC43" i="1" s="1"/>
  <c r="W24" i="1"/>
  <c r="W43" i="1" s="1"/>
  <c r="AB43" i="1" s="1"/>
  <c r="R24" i="1"/>
  <c r="R43" i="1" s="1"/>
  <c r="Q24" i="1"/>
  <c r="Q43" i="1" s="1"/>
  <c r="P24" i="1"/>
  <c r="P43" i="1" s="1"/>
  <c r="O24" i="1"/>
  <c r="O43" i="1" s="1"/>
  <c r="N24" i="1"/>
  <c r="N43" i="1" s="1"/>
  <c r="Z22" i="1"/>
  <c r="Y22" i="1"/>
  <c r="X22" i="1"/>
  <c r="W22" i="1"/>
  <c r="R22" i="1"/>
  <c r="Q22" i="1"/>
  <c r="P22" i="1"/>
  <c r="O22" i="1"/>
  <c r="N22" i="1"/>
  <c r="Z21" i="1"/>
  <c r="Y21" i="1"/>
  <c r="X21" i="1"/>
  <c r="W21" i="1"/>
  <c r="R21" i="1"/>
  <c r="Q21" i="1"/>
  <c r="P21" i="1"/>
  <c r="O21" i="1"/>
  <c r="N21" i="1"/>
  <c r="Z20" i="1"/>
  <c r="Y20" i="1"/>
  <c r="X20" i="1"/>
  <c r="W20" i="1"/>
  <c r="R20" i="1"/>
  <c r="Q20" i="1"/>
  <c r="P20" i="1"/>
  <c r="O20" i="1"/>
  <c r="N20" i="1"/>
  <c r="Z19" i="1"/>
  <c r="Y19" i="1"/>
  <c r="X19" i="1"/>
  <c r="W19" i="1"/>
  <c r="R19" i="1"/>
  <c r="Q19" i="1"/>
  <c r="P19" i="1"/>
  <c r="O19" i="1"/>
  <c r="N19" i="1"/>
  <c r="Z18" i="1"/>
  <c r="Y18" i="1"/>
  <c r="X18" i="1"/>
  <c r="W18" i="1"/>
  <c r="R18" i="1"/>
  <c r="Q18" i="1"/>
  <c r="P18" i="1"/>
  <c r="O18" i="1"/>
  <c r="N18" i="1"/>
  <c r="Z17" i="1"/>
  <c r="Y17" i="1"/>
  <c r="X17" i="1"/>
  <c r="W17" i="1"/>
  <c r="R17" i="1"/>
  <c r="Q17" i="1"/>
  <c r="P17" i="1"/>
  <c r="O17" i="1"/>
  <c r="N17" i="1"/>
  <c r="Z14" i="1"/>
  <c r="Y14" i="1"/>
  <c r="X14" i="1"/>
  <c r="W14" i="1"/>
  <c r="R14" i="1"/>
  <c r="Q14" i="1"/>
  <c r="P14" i="1"/>
  <c r="O14" i="1"/>
  <c r="N14" i="1"/>
  <c r="Z13" i="1"/>
  <c r="Y13" i="1"/>
  <c r="X13" i="1"/>
  <c r="W13" i="1"/>
  <c r="R13" i="1"/>
  <c r="Q13" i="1"/>
  <c r="P13" i="1"/>
  <c r="O13" i="1"/>
  <c r="N13" i="1"/>
  <c r="Z12" i="1"/>
  <c r="Y12" i="1"/>
  <c r="X12" i="1"/>
  <c r="W12" i="1"/>
  <c r="R12" i="1"/>
  <c r="Q12" i="1"/>
  <c r="P12" i="1"/>
  <c r="O12" i="1"/>
  <c r="N12" i="1"/>
  <c r="Z11" i="1"/>
  <c r="Y11" i="1"/>
  <c r="X11" i="1"/>
  <c r="W11" i="1"/>
  <c r="R11" i="1"/>
  <c r="Q11" i="1"/>
  <c r="P11" i="1"/>
  <c r="O11" i="1"/>
  <c r="N11" i="1"/>
  <c r="Z10" i="1"/>
  <c r="Y10" i="1"/>
  <c r="X10" i="1"/>
  <c r="W10" i="1"/>
  <c r="R10" i="1"/>
  <c r="Q10" i="1"/>
  <c r="P10" i="1"/>
  <c r="O10" i="1"/>
  <c r="N10" i="1"/>
  <c r="Z9" i="1"/>
  <c r="Y9" i="1"/>
  <c r="X9" i="1"/>
  <c r="W9" i="1"/>
  <c r="R9" i="1"/>
  <c r="Q9" i="1"/>
  <c r="P9" i="1"/>
  <c r="O9" i="1"/>
  <c r="N9" i="1"/>
  <c r="Z8" i="1"/>
  <c r="Y8" i="1"/>
  <c r="X8" i="1"/>
  <c r="W8" i="1"/>
  <c r="R8" i="1"/>
  <c r="Q8" i="1"/>
  <c r="P8" i="1"/>
  <c r="O8" i="1"/>
  <c r="N8" i="1"/>
  <c r="AK43" i="1" l="1"/>
  <c r="AJ43" i="1"/>
  <c r="AG43" i="1"/>
  <c r="AI43" i="1"/>
  <c r="AH43" i="1"/>
  <c r="AJ45" i="1"/>
  <c r="AK45" i="1"/>
  <c r="R28" i="1"/>
  <c r="F47" i="1"/>
  <c r="Y49" i="1"/>
  <c r="E47" i="1"/>
  <c r="Q41" i="1"/>
  <c r="N31" i="1"/>
  <c r="Q36" i="1"/>
  <c r="O39" i="1"/>
  <c r="K47" i="1"/>
  <c r="N39" i="1"/>
  <c r="N42" i="1"/>
  <c r="R42" i="1"/>
  <c r="Z42" i="1"/>
  <c r="AE42" i="1" s="1"/>
  <c r="Y41" i="1"/>
  <c r="AD41" i="1" s="1"/>
  <c r="W42" i="1"/>
  <c r="AB42" i="1" s="1"/>
  <c r="R36" i="1"/>
  <c r="X41" i="1"/>
  <c r="AC41" i="1" s="1"/>
  <c r="R41" i="1"/>
  <c r="Z41" i="1"/>
  <c r="AE41" i="1" s="1"/>
  <c r="Q42" i="1"/>
  <c r="Y42" i="1"/>
  <c r="AD42" i="1" s="1"/>
  <c r="P42" i="1"/>
  <c r="X42" i="1"/>
  <c r="AC42" i="1" s="1"/>
  <c r="AG42" i="1" s="1"/>
  <c r="I45" i="1"/>
  <c r="O28" i="1"/>
  <c r="X31" i="1"/>
  <c r="Q33" i="1"/>
  <c r="P36" i="1"/>
  <c r="Z36" i="1"/>
  <c r="O33" i="1"/>
  <c r="X39" i="1"/>
  <c r="O42" i="1"/>
  <c r="P31" i="1"/>
  <c r="W41" i="1"/>
  <c r="AB41" i="1" s="1"/>
  <c r="L45" i="1"/>
  <c r="N36" i="1"/>
  <c r="P39" i="1"/>
  <c r="N41" i="1"/>
  <c r="L47" i="1"/>
  <c r="P28" i="1"/>
  <c r="X28" i="1"/>
  <c r="X45" i="1" s="1"/>
  <c r="AC45" i="1" s="1"/>
  <c r="AG45" i="1" s="1"/>
  <c r="R31" i="1"/>
  <c r="Z31" i="1"/>
  <c r="P33" i="1"/>
  <c r="X33" i="1"/>
  <c r="O36" i="1"/>
  <c r="W36" i="1"/>
  <c r="W46" i="1" s="1"/>
  <c r="AB46" i="1" s="1"/>
  <c r="Q39" i="1"/>
  <c r="Y39" i="1"/>
  <c r="O41" i="1"/>
  <c r="K45" i="1"/>
  <c r="I47" i="1"/>
  <c r="O49" i="1"/>
  <c r="Q31" i="1"/>
  <c r="J45" i="1"/>
  <c r="Q28" i="1"/>
  <c r="Y28" i="1"/>
  <c r="Y45" i="1" s="1"/>
  <c r="AD45" i="1" s="1"/>
  <c r="O31" i="1"/>
  <c r="Y33" i="1"/>
  <c r="R39" i="1"/>
  <c r="P41" i="1"/>
  <c r="J47" i="1"/>
  <c r="N28" i="1"/>
  <c r="N33" i="1"/>
  <c r="AH45" i="1" l="1"/>
  <c r="AI45" i="1"/>
  <c r="AI42" i="1"/>
  <c r="AH42" i="1"/>
  <c r="AG41" i="1"/>
  <c r="AJ42" i="1"/>
  <c r="AK42" i="1"/>
  <c r="AK41" i="1"/>
  <c r="AJ41" i="1"/>
  <c r="AI41" i="1"/>
  <c r="AH41" i="1"/>
  <c r="N47" i="1"/>
  <c r="R47" i="1"/>
  <c r="Z46" i="1"/>
  <c r="AE46" i="1" s="1"/>
  <c r="O45" i="1"/>
  <c r="P45" i="1"/>
  <c r="X46" i="1"/>
  <c r="AC46" i="1" s="1"/>
  <c r="AG46" i="1" s="1"/>
  <c r="R45" i="1"/>
  <c r="Q45" i="1"/>
  <c r="P47" i="1"/>
  <c r="N45" i="1"/>
  <c r="Q47" i="1"/>
  <c r="Y46" i="1"/>
  <c r="AD46" i="1" s="1"/>
  <c r="O47" i="1"/>
  <c r="AI46" i="1" l="1"/>
  <c r="AH46" i="1"/>
  <c r="AK46" i="1"/>
  <c r="AJ46" i="1"/>
</calcChain>
</file>

<file path=xl/sharedStrings.xml><?xml version="1.0" encoding="utf-8"?>
<sst xmlns="http://schemas.openxmlformats.org/spreadsheetml/2006/main" count="204" uniqueCount="105">
  <si>
    <t>RESOLVE</t>
  </si>
  <si>
    <t>Detailed</t>
  </si>
  <si>
    <t>Difference</t>
  </si>
  <si>
    <t>Check</t>
  </si>
  <si>
    <t>Change Export</t>
  </si>
  <si>
    <t>Change 2</t>
  </si>
  <si>
    <t>Change 3</t>
  </si>
  <si>
    <t>ac Reqt</t>
  </si>
  <si>
    <t>Scenario 1a</t>
  </si>
  <si>
    <t>Scenario 1b</t>
  </si>
  <si>
    <t>Scenario 2</t>
  </si>
  <si>
    <t>Scenario 3</t>
  </si>
  <si>
    <t>1b minus 1a</t>
  </si>
  <si>
    <t>per site</t>
  </si>
  <si>
    <t>1a</t>
  </si>
  <si>
    <t>1b</t>
  </si>
  <si>
    <t>(ac/MW)</t>
  </si>
  <si>
    <t>(ac)</t>
  </si>
  <si>
    <t>Portfolio Composition (MW)</t>
  </si>
  <si>
    <t>Physical Detail</t>
  </si>
  <si>
    <t>Technology</t>
  </si>
  <si>
    <t>California Solar</t>
  </si>
  <si>
    <t>Solar</t>
  </si>
  <si>
    <t>Greater_Carrizo_Solar</t>
  </si>
  <si>
    <t>Greater Carrizo</t>
  </si>
  <si>
    <t>Greater_Imperial_Solar</t>
  </si>
  <si>
    <t>Greater Imperial</t>
  </si>
  <si>
    <t>Kramer_Inyokern_Solar</t>
  </si>
  <si>
    <t>Kramer &amp; Inyokern</t>
  </si>
  <si>
    <t>Owens_Valley_Solar</t>
  </si>
  <si>
    <t>Inyo and Owens Valley</t>
  </si>
  <si>
    <t>Riverside_East_Palm_Springs_Solar</t>
  </si>
  <si>
    <t>Riverside East &amp; Palm Springs</t>
  </si>
  <si>
    <t>Tehachapi_Solar</t>
  </si>
  <si>
    <t>Tehachapi</t>
  </si>
  <si>
    <t>Westlands_Solar</t>
  </si>
  <si>
    <t>Westlands</t>
  </si>
  <si>
    <t>California Wind</t>
  </si>
  <si>
    <t>Wind</t>
  </si>
  <si>
    <t>Central_Valley_North_Los_Banos_Wind</t>
  </si>
  <si>
    <t>Central Valley and Los Banos</t>
  </si>
  <si>
    <t>Greater_Carrizo_Wind</t>
  </si>
  <si>
    <t>Greater_Imperial_Wind</t>
  </si>
  <si>
    <t>Riverside_East_Palm_Springs_Wind</t>
  </si>
  <si>
    <t>Solano_Wind</t>
  </si>
  <si>
    <t>Solano</t>
  </si>
  <si>
    <t>Tehachapi_Wind</t>
  </si>
  <si>
    <t>California Geothermal</t>
  </si>
  <si>
    <t>Geothermal</t>
  </si>
  <si>
    <t>Greater_Imperial_Geothermal</t>
  </si>
  <si>
    <t>Geo</t>
  </si>
  <si>
    <t>Southwest Solar, Existing Transmission</t>
  </si>
  <si>
    <t>Southwest Solar: Hoodoo Wash</t>
  </si>
  <si>
    <t>Southwest Solar RECs</t>
  </si>
  <si>
    <t>REC</t>
  </si>
  <si>
    <t>Southwest Solar: Harquahala</t>
  </si>
  <si>
    <t>SW_Solar</t>
  </si>
  <si>
    <t>SW_Acres</t>
  </si>
  <si>
    <t>Northwest Wind, Existing Transmission</t>
  </si>
  <si>
    <t>Oregon North</t>
  </si>
  <si>
    <t>Northwest Wind RECs</t>
  </si>
  <si>
    <t>Oregon/Columbia River</t>
  </si>
  <si>
    <t>NW_Wind</t>
  </si>
  <si>
    <t>NW_Acres</t>
  </si>
  <si>
    <t>Utah Wind, Existing Transmission</t>
  </si>
  <si>
    <t>UT_Wind</t>
  </si>
  <si>
    <t>Utah_Acres</t>
  </si>
  <si>
    <t>Wyoming Wind, Existing Transmission</t>
  </si>
  <si>
    <t>Wyoming Central</t>
  </si>
  <si>
    <t>Wyoming Wind, New Transmission</t>
  </si>
  <si>
    <t>Wyoming East</t>
  </si>
  <si>
    <t>WY_Wind</t>
  </si>
  <si>
    <t>WY_Acres</t>
  </si>
  <si>
    <t>New Mexico Wind, Existing Transmission</t>
  </si>
  <si>
    <t>New Mexico Central</t>
  </si>
  <si>
    <t>New Mexico Wind, New Transmission</t>
  </si>
  <si>
    <t>New Mexico East</t>
  </si>
  <si>
    <t>NM_Wind</t>
  </si>
  <si>
    <t>NM_Acres</t>
  </si>
  <si>
    <t xml:space="preserve">Total California Solar </t>
  </si>
  <si>
    <t>CA Solar (ac)</t>
  </si>
  <si>
    <t>Total California Wind</t>
  </si>
  <si>
    <t>CA Wind (ac)</t>
  </si>
  <si>
    <t>Total California Geothermal</t>
  </si>
  <si>
    <t>CA Geo (ac)</t>
  </si>
  <si>
    <t>OOS Solar (ac)</t>
  </si>
  <si>
    <t>Total Out-of-State for CA</t>
  </si>
  <si>
    <t>OOS Wind (ac)</t>
  </si>
  <si>
    <t>Total Renewable Buildout</t>
  </si>
  <si>
    <t>OOS Beyond RPS (ac)</t>
  </si>
  <si>
    <t>Energy Storage (MW)</t>
  </si>
  <si>
    <t xml:space="preserve">WY_NM_ wind </t>
  </si>
  <si>
    <t>Portfolios and Physical Details</t>
  </si>
  <si>
    <t>Incremental renewable procurement by CREZ (MW and acreage)</t>
  </si>
  <si>
    <t>RESOLVE 2030 Portfolios, inc Munis (MW)</t>
  </si>
  <si>
    <t>Total California</t>
  </si>
  <si>
    <t>Rounded</t>
  </si>
  <si>
    <t>Ac</t>
  </si>
  <si>
    <t>R2 minus 1a</t>
  </si>
  <si>
    <t>R2 minus 1b</t>
  </si>
  <si>
    <t>R3 minus 1a</t>
  </si>
  <si>
    <t>R3 minus 1b</t>
  </si>
  <si>
    <t>Acreage requred for scenarios</t>
  </si>
  <si>
    <t>(MW)</t>
  </si>
  <si>
    <t>OOS Beyond 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</si>
</sst>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3" fontId="1" fillId="5" borderId="0" xfId="0" applyNumberFormat="1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3" fillId="5" borderId="0" xfId="0" applyFont="1" applyFill="1"/>
    <xf numFmtId="0" fontId="4" fillId="5" borderId="0" xfId="0" applyFont="1" applyFill="1"/>
    <xf numFmtId="0" fontId="3" fillId="5" borderId="0" xfId="0" applyFont="1" applyFill="1" applyAlignment="1">
      <alignment horizontal="right"/>
    </xf>
    <xf numFmtId="3" fontId="3" fillId="5" borderId="0" xfId="0" applyNumberFormat="1" applyFont="1" applyFill="1" applyAlignment="1">
      <alignment horizontal="right"/>
    </xf>
    <xf numFmtId="0" fontId="1" fillId="6" borderId="0" xfId="0" applyFont="1" applyFill="1"/>
    <xf numFmtId="0" fontId="5" fillId="6" borderId="0" xfId="0" applyFont="1" applyFill="1"/>
    <xf numFmtId="3" fontId="5" fillId="6" borderId="0" xfId="0" applyNumberFormat="1" applyFont="1" applyFill="1" applyAlignment="1">
      <alignment horizontal="center"/>
    </xf>
    <xf numFmtId="3" fontId="3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right"/>
    </xf>
    <xf numFmtId="3" fontId="1" fillId="6" borderId="0" xfId="0" applyNumberFormat="1" applyFont="1" applyFill="1"/>
    <xf numFmtId="0" fontId="1" fillId="4" borderId="0" xfId="0" applyFont="1" applyFill="1"/>
    <xf numFmtId="3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6" borderId="0" xfId="0" applyFont="1" applyFill="1"/>
    <xf numFmtId="3" fontId="1" fillId="5" borderId="0" xfId="0" applyNumberFormat="1" applyFont="1" applyFill="1"/>
    <xf numFmtId="0" fontId="6" fillId="0" borderId="0" xfId="0" applyFont="1"/>
    <xf numFmtId="3" fontId="1" fillId="5" borderId="0" xfId="0" applyNumberFormat="1" applyFont="1" applyFill="1" applyAlignment="1">
      <alignment horizontal="right"/>
    </xf>
    <xf numFmtId="0" fontId="3" fillId="5" borderId="1" xfId="0" applyFont="1" applyFill="1" applyBorder="1"/>
    <xf numFmtId="0" fontId="4" fillId="5" borderId="1" xfId="0" applyFont="1" applyFill="1" applyBorder="1"/>
    <xf numFmtId="3" fontId="3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tabSelected="1" topLeftCell="M1" zoomScale="70" zoomScaleNormal="70" zoomScaleSheetLayoutView="85" workbookViewId="0">
      <selection activeCell="AB50" sqref="AB50"/>
    </sheetView>
  </sheetViews>
  <sheetFormatPr defaultRowHeight="15" x14ac:dyDescent="0.25"/>
  <cols>
    <col min="1" max="1" width="37.7109375" bestFit="1" customWidth="1"/>
    <col min="2" max="2" width="37.7109375" customWidth="1"/>
    <col min="3" max="3" width="16.7109375" customWidth="1"/>
    <col min="4" max="7" width="14.7109375" style="2" customWidth="1"/>
    <col min="8" max="8" width="1.7109375" customWidth="1"/>
    <col min="9" max="11" width="14.7109375" style="2" customWidth="1"/>
    <col min="12" max="12" width="14.7109375" customWidth="1"/>
    <col min="13" max="13" width="1.7109375" customWidth="1"/>
    <col min="14" max="18" width="16.7109375" customWidth="1"/>
    <col min="19" max="19" width="1.7109375" customWidth="1"/>
    <col min="20" max="20" width="9.140625" customWidth="1"/>
    <col min="21" max="21" width="20" customWidth="1"/>
    <col min="22" max="22" width="8.85546875" bestFit="1" customWidth="1"/>
    <col min="23" max="26" width="10.7109375" customWidth="1"/>
    <col min="27" max="27" width="1.7109375" customWidth="1"/>
    <col min="28" max="31" width="11.7109375" customWidth="1"/>
    <col min="32" max="32" width="1.7109375" customWidth="1"/>
    <col min="33" max="37" width="15.7109375" customWidth="1"/>
  </cols>
  <sheetData>
    <row r="1" spans="1:37" ht="18.75" x14ac:dyDescent="0.3">
      <c r="A1" s="1" t="s">
        <v>92</v>
      </c>
      <c r="D1" s="33" t="s">
        <v>93</v>
      </c>
      <c r="V1" t="s">
        <v>102</v>
      </c>
    </row>
    <row r="2" spans="1:37" s="4" customFormat="1" x14ac:dyDescent="0.25">
      <c r="A2" s="4" t="s">
        <v>94</v>
      </c>
      <c r="D2" s="5" t="s">
        <v>0</v>
      </c>
      <c r="E2" s="5" t="s">
        <v>0</v>
      </c>
      <c r="F2" s="5" t="s">
        <v>0</v>
      </c>
      <c r="G2" s="5" t="s">
        <v>0</v>
      </c>
      <c r="I2" s="5" t="s">
        <v>1</v>
      </c>
      <c r="J2" s="5" t="s">
        <v>1</v>
      </c>
      <c r="K2" s="5" t="s">
        <v>1</v>
      </c>
      <c r="L2" s="5" t="s">
        <v>1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W2" s="6" t="s">
        <v>97</v>
      </c>
      <c r="X2" s="6" t="s">
        <v>97</v>
      </c>
      <c r="Y2" s="6" t="s">
        <v>97</v>
      </c>
      <c r="Z2" s="6" t="s">
        <v>97</v>
      </c>
      <c r="AA2" s="6"/>
      <c r="AB2" s="6" t="s">
        <v>96</v>
      </c>
      <c r="AC2" s="6" t="s">
        <v>96</v>
      </c>
      <c r="AD2" s="6" t="s">
        <v>96</v>
      </c>
      <c r="AE2" s="6" t="s">
        <v>96</v>
      </c>
      <c r="AG2" s="5" t="s">
        <v>2</v>
      </c>
      <c r="AH2" s="5" t="s">
        <v>2</v>
      </c>
      <c r="AI2" s="5" t="s">
        <v>2</v>
      </c>
      <c r="AJ2" s="5" t="s">
        <v>2</v>
      </c>
      <c r="AK2" s="5" t="s">
        <v>2</v>
      </c>
    </row>
    <row r="3" spans="1:37" x14ac:dyDescent="0.25">
      <c r="I3" s="7" t="s">
        <v>3</v>
      </c>
      <c r="J3" s="7" t="s">
        <v>3</v>
      </c>
      <c r="K3" s="7" t="s">
        <v>3</v>
      </c>
      <c r="L3" s="7" t="s">
        <v>3</v>
      </c>
      <c r="N3" s="7" t="s">
        <v>4</v>
      </c>
      <c r="O3" s="7" t="s">
        <v>5</v>
      </c>
      <c r="P3" s="7" t="s">
        <v>5</v>
      </c>
      <c r="Q3" s="7" t="s">
        <v>6</v>
      </c>
      <c r="R3" s="7" t="s">
        <v>6</v>
      </c>
      <c r="T3" s="8"/>
      <c r="U3" s="8"/>
      <c r="V3" s="9" t="s">
        <v>7</v>
      </c>
      <c r="W3" s="9" t="s">
        <v>7</v>
      </c>
      <c r="X3" s="9" t="s">
        <v>7</v>
      </c>
      <c r="Y3" s="9" t="s">
        <v>7</v>
      </c>
      <c r="Z3" s="9" t="s">
        <v>7</v>
      </c>
      <c r="AA3" s="8"/>
      <c r="AB3" s="9" t="s">
        <v>7</v>
      </c>
      <c r="AC3" s="9" t="s">
        <v>7</v>
      </c>
      <c r="AD3" s="9" t="s">
        <v>7</v>
      </c>
      <c r="AE3" s="9" t="s">
        <v>7</v>
      </c>
      <c r="AF3" s="9"/>
      <c r="AG3" s="7" t="s">
        <v>4</v>
      </c>
      <c r="AH3" s="7" t="s">
        <v>5</v>
      </c>
      <c r="AI3" s="7" t="s">
        <v>5</v>
      </c>
      <c r="AJ3" s="7" t="s">
        <v>6</v>
      </c>
      <c r="AK3" s="7" t="s">
        <v>6</v>
      </c>
    </row>
    <row r="4" spans="1:37" x14ac:dyDescent="0.25">
      <c r="D4" s="2" t="s">
        <v>8</v>
      </c>
      <c r="E4" s="2" t="s">
        <v>9</v>
      </c>
      <c r="F4" s="2" t="s">
        <v>10</v>
      </c>
      <c r="G4" s="2" t="s">
        <v>11</v>
      </c>
      <c r="I4" s="2" t="s">
        <v>8</v>
      </c>
      <c r="J4" s="2" t="s">
        <v>9</v>
      </c>
      <c r="K4" s="2" t="s">
        <v>10</v>
      </c>
      <c r="L4" s="2" t="s">
        <v>11</v>
      </c>
      <c r="N4" s="2" t="s">
        <v>12</v>
      </c>
      <c r="O4" s="2" t="s">
        <v>98</v>
      </c>
      <c r="P4" s="2" t="s">
        <v>99</v>
      </c>
      <c r="Q4" s="2" t="s">
        <v>100</v>
      </c>
      <c r="R4" s="2" t="s">
        <v>101</v>
      </c>
      <c r="T4" s="8"/>
      <c r="U4" s="8"/>
      <c r="V4" s="10" t="s">
        <v>13</v>
      </c>
      <c r="W4" s="9" t="s">
        <v>14</v>
      </c>
      <c r="X4" s="9" t="s">
        <v>15</v>
      </c>
      <c r="Y4" s="9">
        <v>2</v>
      </c>
      <c r="Z4" s="9">
        <v>3</v>
      </c>
      <c r="AA4" s="8"/>
      <c r="AB4" s="9" t="s">
        <v>14</v>
      </c>
      <c r="AC4" s="9" t="s">
        <v>15</v>
      </c>
      <c r="AD4" s="9">
        <v>2</v>
      </c>
      <c r="AE4" s="9">
        <v>3</v>
      </c>
      <c r="AF4" s="9"/>
      <c r="AG4" s="2" t="s">
        <v>12</v>
      </c>
      <c r="AH4" s="2" t="s">
        <v>98</v>
      </c>
      <c r="AI4" s="2" t="s">
        <v>99</v>
      </c>
      <c r="AJ4" s="2" t="s">
        <v>100</v>
      </c>
      <c r="AK4" s="2" t="s">
        <v>101</v>
      </c>
    </row>
    <row r="5" spans="1:37" x14ac:dyDescent="0.25">
      <c r="D5" s="2" t="s">
        <v>103</v>
      </c>
      <c r="E5" s="2" t="s">
        <v>103</v>
      </c>
      <c r="F5" s="2" t="s">
        <v>103</v>
      </c>
      <c r="G5" s="2" t="s">
        <v>103</v>
      </c>
      <c r="I5" s="2" t="s">
        <v>103</v>
      </c>
      <c r="J5" s="2" t="s">
        <v>103</v>
      </c>
      <c r="K5" s="2" t="s">
        <v>103</v>
      </c>
      <c r="L5" s="2" t="s">
        <v>103</v>
      </c>
      <c r="N5" s="2" t="s">
        <v>103</v>
      </c>
      <c r="O5" s="2" t="s">
        <v>103</v>
      </c>
      <c r="P5" s="2" t="s">
        <v>103</v>
      </c>
      <c r="Q5" s="2" t="s">
        <v>103</v>
      </c>
      <c r="R5" s="2" t="s">
        <v>103</v>
      </c>
      <c r="V5" s="10" t="s">
        <v>16</v>
      </c>
      <c r="W5" s="3" t="s">
        <v>17</v>
      </c>
      <c r="X5" s="3" t="s">
        <v>17</v>
      </c>
      <c r="Y5" s="3" t="s">
        <v>17</v>
      </c>
      <c r="Z5" s="3" t="s">
        <v>17</v>
      </c>
    </row>
    <row r="6" spans="1:37" s="11" customFormat="1" x14ac:dyDescent="0.25">
      <c r="A6" s="11" t="s">
        <v>18</v>
      </c>
      <c r="B6" s="11" t="s">
        <v>19</v>
      </c>
      <c r="C6" s="12" t="s">
        <v>20</v>
      </c>
      <c r="D6" s="13"/>
      <c r="E6" s="13"/>
      <c r="F6" s="13"/>
      <c r="G6" s="13"/>
      <c r="I6" s="13"/>
      <c r="J6" s="13"/>
      <c r="K6" s="13"/>
    </row>
    <row r="7" spans="1:37" x14ac:dyDescent="0.25">
      <c r="A7" t="s">
        <v>21</v>
      </c>
      <c r="C7" s="15" t="s">
        <v>22</v>
      </c>
      <c r="D7" s="2">
        <v>7600.747599669201</v>
      </c>
      <c r="E7" s="2">
        <v>8278.747599669201</v>
      </c>
      <c r="F7" s="2">
        <v>7803.747599669201</v>
      </c>
      <c r="G7" s="2">
        <v>3439.6344430382342</v>
      </c>
    </row>
    <row r="8" spans="1:37" x14ac:dyDescent="0.25">
      <c r="B8" t="s">
        <v>23</v>
      </c>
      <c r="C8" s="16"/>
      <c r="I8" s="2">
        <v>570</v>
      </c>
      <c r="J8" s="2">
        <v>570</v>
      </c>
      <c r="K8" s="2">
        <v>570</v>
      </c>
      <c r="L8" s="2">
        <v>0</v>
      </c>
      <c r="N8" s="2">
        <f>+J8-I8</f>
        <v>0</v>
      </c>
      <c r="O8" s="2">
        <f>+K8-I8</f>
        <v>0</v>
      </c>
      <c r="P8" s="2">
        <f t="shared" ref="P8:P14" si="0">+K8-J8</f>
        <v>0</v>
      </c>
      <c r="Q8" s="2">
        <f t="shared" ref="Q8:Q14" si="1">+L8-I8</f>
        <v>-570</v>
      </c>
      <c r="R8" s="2">
        <f t="shared" ref="R8:R14" si="2">+L8-J8</f>
        <v>-570</v>
      </c>
      <c r="T8" t="s">
        <v>22</v>
      </c>
      <c r="U8" t="s">
        <v>24</v>
      </c>
      <c r="V8">
        <v>7</v>
      </c>
      <c r="W8" s="17">
        <f>+$V8*I8</f>
        <v>3990</v>
      </c>
      <c r="X8" s="17">
        <f>+$V8*J8</f>
        <v>3990</v>
      </c>
      <c r="Y8" s="17">
        <f>+$V8*K8</f>
        <v>3990</v>
      </c>
      <c r="Z8" s="17">
        <f>+$V8*L8</f>
        <v>0</v>
      </c>
    </row>
    <row r="9" spans="1:37" x14ac:dyDescent="0.25">
      <c r="B9" t="s">
        <v>25</v>
      </c>
      <c r="C9" s="16"/>
      <c r="I9" s="2">
        <v>923.31708946494473</v>
      </c>
      <c r="J9" s="2">
        <v>923.31708946494473</v>
      </c>
      <c r="K9" s="2">
        <v>923.31708946494473</v>
      </c>
      <c r="L9" s="2">
        <v>512.3815764382374</v>
      </c>
      <c r="N9" s="2">
        <f>+J9-I9</f>
        <v>0</v>
      </c>
      <c r="O9" s="2">
        <f>+K9-I9</f>
        <v>0</v>
      </c>
      <c r="P9" s="2">
        <f>+K9-J9</f>
        <v>0</v>
      </c>
      <c r="Q9" s="2">
        <f>+L9-I9</f>
        <v>-410.93551302670733</v>
      </c>
      <c r="R9" s="2">
        <f>+L9-J9</f>
        <v>-410.93551302670733</v>
      </c>
      <c r="T9" t="s">
        <v>22</v>
      </c>
      <c r="U9" t="s">
        <v>26</v>
      </c>
      <c r="V9">
        <v>7</v>
      </c>
      <c r="W9" s="17">
        <f t="shared" ref="W9:Z14" si="3">+$V9*I9</f>
        <v>6463.2196262546131</v>
      </c>
      <c r="X9" s="17">
        <f t="shared" si="3"/>
        <v>6463.2196262546131</v>
      </c>
      <c r="Y9" s="17">
        <f t="shared" si="3"/>
        <v>6463.2196262546131</v>
      </c>
      <c r="Z9" s="17">
        <f t="shared" si="3"/>
        <v>3586.6710350676617</v>
      </c>
    </row>
    <row r="10" spans="1:37" x14ac:dyDescent="0.25">
      <c r="B10" t="s">
        <v>27</v>
      </c>
      <c r="C10" s="16"/>
      <c r="I10" s="2">
        <v>375</v>
      </c>
      <c r="J10" s="2">
        <v>375</v>
      </c>
      <c r="K10" s="2">
        <v>375</v>
      </c>
      <c r="L10" s="2">
        <v>375</v>
      </c>
      <c r="N10" s="2">
        <f t="shared" ref="N10:N14" si="4">+J10-I10</f>
        <v>0</v>
      </c>
      <c r="O10" s="2">
        <f t="shared" ref="O10:O39" si="5">+K10-I10</f>
        <v>0</v>
      </c>
      <c r="P10" s="2">
        <f t="shared" si="0"/>
        <v>0</v>
      </c>
      <c r="Q10" s="2">
        <f t="shared" si="1"/>
        <v>0</v>
      </c>
      <c r="R10" s="2">
        <f t="shared" si="2"/>
        <v>0</v>
      </c>
      <c r="T10" t="s">
        <v>22</v>
      </c>
      <c r="U10" t="s">
        <v>28</v>
      </c>
      <c r="V10">
        <v>7</v>
      </c>
      <c r="W10" s="17">
        <f t="shared" si="3"/>
        <v>2625</v>
      </c>
      <c r="X10" s="17">
        <f t="shared" si="3"/>
        <v>2625</v>
      </c>
      <c r="Y10" s="17">
        <f t="shared" si="3"/>
        <v>2625</v>
      </c>
      <c r="Z10" s="17">
        <f t="shared" si="3"/>
        <v>2625</v>
      </c>
    </row>
    <row r="11" spans="1:37" x14ac:dyDescent="0.25">
      <c r="B11" t="s">
        <v>29</v>
      </c>
      <c r="C11" s="16"/>
      <c r="I11" s="2">
        <v>578.29306672028622</v>
      </c>
      <c r="J11" s="2">
        <v>578.29306672028622</v>
      </c>
      <c r="K11" s="2">
        <v>578.29306672028622</v>
      </c>
      <c r="L11" s="2">
        <v>305.44136932125815</v>
      </c>
      <c r="N11" s="2">
        <f>+J11-I11</f>
        <v>0</v>
      </c>
      <c r="O11" s="2">
        <f>+K11-I11</f>
        <v>0</v>
      </c>
      <c r="P11" s="2">
        <f>+K11-J11</f>
        <v>0</v>
      </c>
      <c r="Q11" s="2">
        <f>+L11-I11</f>
        <v>-272.85169739902807</v>
      </c>
      <c r="R11" s="2">
        <f>+L11-J11</f>
        <v>-272.85169739902807</v>
      </c>
      <c r="T11" t="s">
        <v>22</v>
      </c>
      <c r="U11" t="s">
        <v>30</v>
      </c>
      <c r="V11">
        <v>7</v>
      </c>
      <c r="W11" s="17">
        <f t="shared" si="3"/>
        <v>4048.0514670420034</v>
      </c>
      <c r="X11" s="17">
        <f t="shared" si="3"/>
        <v>4048.0514670420034</v>
      </c>
      <c r="Y11" s="17">
        <f t="shared" si="3"/>
        <v>4048.0514670420034</v>
      </c>
      <c r="Z11" s="17">
        <f t="shared" si="3"/>
        <v>2138.089585248807</v>
      </c>
    </row>
    <row r="12" spans="1:37" x14ac:dyDescent="0.25">
      <c r="B12" t="s">
        <v>31</v>
      </c>
      <c r="C12" s="16"/>
      <c r="I12" s="2">
        <v>331</v>
      </c>
      <c r="J12" s="2">
        <v>2459</v>
      </c>
      <c r="K12" s="2">
        <v>1984</v>
      </c>
      <c r="L12" s="2">
        <v>0</v>
      </c>
      <c r="N12" s="2">
        <f t="shared" si="4"/>
        <v>2128</v>
      </c>
      <c r="O12" s="2">
        <f t="shared" si="5"/>
        <v>1653</v>
      </c>
      <c r="P12" s="2">
        <f t="shared" si="0"/>
        <v>-475</v>
      </c>
      <c r="Q12" s="2">
        <f t="shared" si="1"/>
        <v>-331</v>
      </c>
      <c r="R12" s="2">
        <f t="shared" si="2"/>
        <v>-2459</v>
      </c>
      <c r="T12" t="s">
        <v>22</v>
      </c>
      <c r="U12" t="s">
        <v>32</v>
      </c>
      <c r="V12">
        <v>7</v>
      </c>
      <c r="W12" s="17">
        <f t="shared" si="3"/>
        <v>2317</v>
      </c>
      <c r="X12" s="17">
        <f t="shared" si="3"/>
        <v>17213</v>
      </c>
      <c r="Y12" s="17">
        <f t="shared" si="3"/>
        <v>13888</v>
      </c>
      <c r="Z12" s="17">
        <f t="shared" si="3"/>
        <v>0</v>
      </c>
    </row>
    <row r="13" spans="1:37" x14ac:dyDescent="0.25">
      <c r="B13" t="s">
        <v>33</v>
      </c>
      <c r="C13" s="16"/>
      <c r="I13" s="2">
        <v>2500</v>
      </c>
      <c r="J13" s="2">
        <v>2500</v>
      </c>
      <c r="K13" s="2">
        <v>2500</v>
      </c>
      <c r="L13" s="2">
        <v>1761</v>
      </c>
      <c r="N13" s="2">
        <f t="shared" si="4"/>
        <v>0</v>
      </c>
      <c r="O13" s="2">
        <f t="shared" si="5"/>
        <v>0</v>
      </c>
      <c r="P13" s="2">
        <f t="shared" si="0"/>
        <v>0</v>
      </c>
      <c r="Q13" s="2">
        <f t="shared" si="1"/>
        <v>-739</v>
      </c>
      <c r="R13" s="2">
        <f t="shared" si="2"/>
        <v>-739</v>
      </c>
      <c r="T13" t="s">
        <v>22</v>
      </c>
      <c r="U13" t="s">
        <v>34</v>
      </c>
      <c r="V13">
        <v>7</v>
      </c>
      <c r="W13" s="17">
        <f t="shared" si="3"/>
        <v>17500</v>
      </c>
      <c r="X13" s="17">
        <f t="shared" si="3"/>
        <v>17500</v>
      </c>
      <c r="Y13" s="17">
        <f t="shared" si="3"/>
        <v>17500</v>
      </c>
      <c r="Z13" s="17">
        <f t="shared" si="3"/>
        <v>12327</v>
      </c>
    </row>
    <row r="14" spans="1:37" x14ac:dyDescent="0.25">
      <c r="B14" t="s">
        <v>35</v>
      </c>
      <c r="C14" s="16"/>
      <c r="I14" s="2">
        <v>2323.1374434839699</v>
      </c>
      <c r="J14" s="2">
        <v>873.13744348397017</v>
      </c>
      <c r="K14" s="2">
        <v>873.13744348397017</v>
      </c>
      <c r="L14" s="2">
        <v>485.81149727873884</v>
      </c>
      <c r="N14" s="2">
        <f t="shared" si="4"/>
        <v>-1449.9999999999998</v>
      </c>
      <c r="O14" s="2">
        <f t="shared" si="5"/>
        <v>-1449.9999999999998</v>
      </c>
      <c r="P14" s="2">
        <f t="shared" si="0"/>
        <v>0</v>
      </c>
      <c r="Q14" s="2">
        <f t="shared" si="1"/>
        <v>-1837.325946205231</v>
      </c>
      <c r="R14" s="2">
        <f t="shared" si="2"/>
        <v>-387.32594620523133</v>
      </c>
      <c r="T14" t="s">
        <v>22</v>
      </c>
      <c r="U14" t="s">
        <v>36</v>
      </c>
      <c r="V14">
        <v>7</v>
      </c>
      <c r="W14" s="17">
        <f t="shared" si="3"/>
        <v>16261.962104387789</v>
      </c>
      <c r="X14" s="17">
        <f t="shared" si="3"/>
        <v>6111.9621043877914</v>
      </c>
      <c r="Y14" s="17">
        <f t="shared" si="3"/>
        <v>6111.9621043877914</v>
      </c>
      <c r="Z14" s="17">
        <f t="shared" si="3"/>
        <v>3400.6804809511718</v>
      </c>
    </row>
    <row r="16" spans="1:37" x14ac:dyDescent="0.25">
      <c r="A16" t="s">
        <v>37</v>
      </c>
      <c r="C16" s="15" t="s">
        <v>38</v>
      </c>
      <c r="D16" s="2">
        <v>3000</v>
      </c>
      <c r="E16" s="2">
        <v>3000</v>
      </c>
      <c r="F16" s="2">
        <v>1900</v>
      </c>
      <c r="G16" s="2">
        <v>1900</v>
      </c>
      <c r="O16" s="2"/>
    </row>
    <row r="17" spans="1:26" x14ac:dyDescent="0.25">
      <c r="B17" t="s">
        <v>39</v>
      </c>
      <c r="C17" s="16"/>
      <c r="I17" s="2">
        <v>150</v>
      </c>
      <c r="J17" s="2">
        <v>150</v>
      </c>
      <c r="K17" s="2">
        <v>150</v>
      </c>
      <c r="L17" s="2">
        <v>150</v>
      </c>
      <c r="N17" s="2">
        <f t="shared" ref="N17:N22" si="6">+J17-I17</f>
        <v>0</v>
      </c>
      <c r="O17" s="2">
        <f t="shared" si="5"/>
        <v>0</v>
      </c>
      <c r="P17" s="2">
        <f t="shared" ref="P17:P22" si="7">+K17-J17</f>
        <v>0</v>
      </c>
      <c r="Q17" s="2">
        <f t="shared" ref="Q17:Q22" si="8">+L17-I17</f>
        <v>0</v>
      </c>
      <c r="R17" s="2">
        <f t="shared" ref="R17:R22" si="9">+L17-J17</f>
        <v>0</v>
      </c>
      <c r="T17" t="s">
        <v>38</v>
      </c>
      <c r="U17" t="s">
        <v>40</v>
      </c>
      <c r="V17">
        <v>40</v>
      </c>
      <c r="W17" s="17">
        <f t="shared" ref="W17:Z22" si="10">+$V17*I17</f>
        <v>6000</v>
      </c>
      <c r="X17" s="17">
        <f t="shared" si="10"/>
        <v>6000</v>
      </c>
      <c r="Y17" s="17">
        <f t="shared" si="10"/>
        <v>6000</v>
      </c>
      <c r="Z17" s="17">
        <f t="shared" si="10"/>
        <v>6000</v>
      </c>
    </row>
    <row r="18" spans="1:26" x14ac:dyDescent="0.25">
      <c r="B18" t="s">
        <v>41</v>
      </c>
      <c r="C18" s="16"/>
      <c r="I18" s="2">
        <v>500</v>
      </c>
      <c r="J18" s="2">
        <v>500</v>
      </c>
      <c r="K18" s="2">
        <v>500</v>
      </c>
      <c r="L18" s="2">
        <v>500</v>
      </c>
      <c r="N18" s="2">
        <f t="shared" si="6"/>
        <v>0</v>
      </c>
      <c r="O18" s="2">
        <f t="shared" si="5"/>
        <v>0</v>
      </c>
      <c r="P18" s="2">
        <f t="shared" si="7"/>
        <v>0</v>
      </c>
      <c r="Q18" s="2">
        <f t="shared" si="8"/>
        <v>0</v>
      </c>
      <c r="R18" s="2">
        <f t="shared" si="9"/>
        <v>0</v>
      </c>
      <c r="T18" t="s">
        <v>38</v>
      </c>
      <c r="U18" t="s">
        <v>24</v>
      </c>
      <c r="V18">
        <v>40</v>
      </c>
      <c r="W18" s="17">
        <f t="shared" si="10"/>
        <v>20000</v>
      </c>
      <c r="X18" s="17">
        <f t="shared" si="10"/>
        <v>20000</v>
      </c>
      <c r="Y18" s="17">
        <f t="shared" si="10"/>
        <v>20000</v>
      </c>
      <c r="Z18" s="17">
        <f t="shared" si="10"/>
        <v>20000</v>
      </c>
    </row>
    <row r="19" spans="1:26" x14ac:dyDescent="0.25">
      <c r="B19" t="s">
        <v>42</v>
      </c>
      <c r="C19" s="16"/>
      <c r="I19" s="2">
        <v>400</v>
      </c>
      <c r="J19" s="2">
        <v>400</v>
      </c>
      <c r="K19" s="2">
        <v>400</v>
      </c>
      <c r="L19" s="2">
        <v>400</v>
      </c>
      <c r="N19" s="2">
        <f t="shared" si="6"/>
        <v>0</v>
      </c>
      <c r="O19" s="2">
        <f t="shared" si="5"/>
        <v>0</v>
      </c>
      <c r="P19" s="2">
        <f t="shared" si="7"/>
        <v>0</v>
      </c>
      <c r="Q19" s="2">
        <f t="shared" si="8"/>
        <v>0</v>
      </c>
      <c r="R19" s="2">
        <f t="shared" si="9"/>
        <v>0</v>
      </c>
      <c r="T19" t="s">
        <v>38</v>
      </c>
      <c r="U19" t="s">
        <v>26</v>
      </c>
      <c r="V19">
        <v>40</v>
      </c>
      <c r="W19" s="17">
        <f t="shared" si="10"/>
        <v>16000</v>
      </c>
      <c r="X19" s="17">
        <f t="shared" si="10"/>
        <v>16000</v>
      </c>
      <c r="Y19" s="17">
        <f t="shared" si="10"/>
        <v>16000</v>
      </c>
      <c r="Z19" s="17">
        <f t="shared" si="10"/>
        <v>16000</v>
      </c>
    </row>
    <row r="20" spans="1:26" x14ac:dyDescent="0.25">
      <c r="B20" t="s">
        <v>43</v>
      </c>
      <c r="C20" s="16"/>
      <c r="I20" s="2">
        <v>500</v>
      </c>
      <c r="J20" s="2">
        <v>500</v>
      </c>
      <c r="K20" s="2">
        <v>0</v>
      </c>
      <c r="L20" s="2">
        <v>0</v>
      </c>
      <c r="N20" s="2">
        <f t="shared" si="6"/>
        <v>0</v>
      </c>
      <c r="O20" s="2">
        <f t="shared" si="5"/>
        <v>-500</v>
      </c>
      <c r="P20" s="2">
        <f t="shared" si="7"/>
        <v>-500</v>
      </c>
      <c r="Q20" s="2">
        <f t="shared" si="8"/>
        <v>-500</v>
      </c>
      <c r="R20" s="2">
        <f t="shared" si="9"/>
        <v>-500</v>
      </c>
      <c r="T20" t="s">
        <v>38</v>
      </c>
      <c r="U20" t="s">
        <v>32</v>
      </c>
      <c r="V20">
        <v>40</v>
      </c>
      <c r="W20" s="17">
        <f t="shared" si="10"/>
        <v>20000</v>
      </c>
      <c r="X20" s="17">
        <f t="shared" si="10"/>
        <v>20000</v>
      </c>
      <c r="Y20" s="17">
        <f t="shared" si="10"/>
        <v>0</v>
      </c>
      <c r="Z20" s="17">
        <f t="shared" si="10"/>
        <v>0</v>
      </c>
    </row>
    <row r="21" spans="1:26" x14ac:dyDescent="0.25">
      <c r="B21" t="s">
        <v>44</v>
      </c>
      <c r="C21" s="16"/>
      <c r="I21" s="2">
        <v>600</v>
      </c>
      <c r="J21" s="2">
        <v>600</v>
      </c>
      <c r="K21" s="2">
        <v>0</v>
      </c>
      <c r="L21" s="2">
        <v>0</v>
      </c>
      <c r="N21" s="2">
        <f t="shared" si="6"/>
        <v>0</v>
      </c>
      <c r="O21" s="2">
        <f t="shared" si="5"/>
        <v>-600</v>
      </c>
      <c r="P21" s="2">
        <f t="shared" si="7"/>
        <v>-600</v>
      </c>
      <c r="Q21" s="2">
        <f t="shared" si="8"/>
        <v>-600</v>
      </c>
      <c r="R21" s="2">
        <f t="shared" si="9"/>
        <v>-600</v>
      </c>
      <c r="T21" t="s">
        <v>38</v>
      </c>
      <c r="U21" t="s">
        <v>45</v>
      </c>
      <c r="V21">
        <v>40</v>
      </c>
      <c r="W21" s="17">
        <f t="shared" si="10"/>
        <v>24000</v>
      </c>
      <c r="X21" s="17">
        <f t="shared" si="10"/>
        <v>24000</v>
      </c>
      <c r="Y21" s="17">
        <f t="shared" si="10"/>
        <v>0</v>
      </c>
      <c r="Z21" s="17">
        <f t="shared" si="10"/>
        <v>0</v>
      </c>
    </row>
    <row r="22" spans="1:26" x14ac:dyDescent="0.25">
      <c r="B22" t="s">
        <v>46</v>
      </c>
      <c r="C22" s="16"/>
      <c r="I22" s="2">
        <v>850</v>
      </c>
      <c r="J22" s="2">
        <v>850</v>
      </c>
      <c r="K22" s="2">
        <v>850</v>
      </c>
      <c r="L22" s="2">
        <v>850</v>
      </c>
      <c r="N22" s="2">
        <f t="shared" si="6"/>
        <v>0</v>
      </c>
      <c r="O22" s="2">
        <f t="shared" si="5"/>
        <v>0</v>
      </c>
      <c r="P22" s="2">
        <f t="shared" si="7"/>
        <v>0</v>
      </c>
      <c r="Q22" s="2">
        <f t="shared" si="8"/>
        <v>0</v>
      </c>
      <c r="R22" s="2">
        <f t="shared" si="9"/>
        <v>0</v>
      </c>
      <c r="T22" t="s">
        <v>38</v>
      </c>
      <c r="U22" t="s">
        <v>34</v>
      </c>
      <c r="V22">
        <v>40</v>
      </c>
      <c r="W22" s="17">
        <f t="shared" si="10"/>
        <v>34000</v>
      </c>
      <c r="X22" s="17">
        <f t="shared" si="10"/>
        <v>34000</v>
      </c>
      <c r="Y22" s="17">
        <f t="shared" si="10"/>
        <v>34000</v>
      </c>
      <c r="Z22" s="17">
        <f t="shared" si="10"/>
        <v>34000</v>
      </c>
    </row>
    <row r="23" spans="1:26" x14ac:dyDescent="0.25">
      <c r="A23" t="s">
        <v>47</v>
      </c>
      <c r="C23" s="15" t="s">
        <v>48</v>
      </c>
      <c r="D23" s="2">
        <v>500</v>
      </c>
      <c r="E23" s="2">
        <v>500</v>
      </c>
      <c r="F23" s="2">
        <v>500</v>
      </c>
      <c r="G23" s="2">
        <v>500</v>
      </c>
      <c r="O23" s="2"/>
    </row>
    <row r="24" spans="1:26" x14ac:dyDescent="0.25">
      <c r="B24" t="s">
        <v>49</v>
      </c>
      <c r="C24" s="16"/>
      <c r="I24" s="2">
        <v>500</v>
      </c>
      <c r="J24" s="2">
        <v>500</v>
      </c>
      <c r="K24" s="2">
        <v>500</v>
      </c>
      <c r="L24" s="2">
        <v>500</v>
      </c>
      <c r="N24" s="2">
        <f t="shared" ref="N24" si="11">+J24-I24</f>
        <v>0</v>
      </c>
      <c r="O24" s="2">
        <f t="shared" si="5"/>
        <v>0</v>
      </c>
      <c r="P24" s="2">
        <f t="shared" ref="P24" si="12">+K24-J24</f>
        <v>0</v>
      </c>
      <c r="Q24" s="2">
        <f>+L24-I24</f>
        <v>0</v>
      </c>
      <c r="R24" s="2">
        <f>+L24-J24</f>
        <v>0</v>
      </c>
      <c r="T24" t="s">
        <v>50</v>
      </c>
      <c r="U24" t="s">
        <v>26</v>
      </c>
      <c r="V24">
        <v>6</v>
      </c>
      <c r="W24" s="17">
        <f t="shared" ref="W24:Z24" si="13">+$V24*I24</f>
        <v>3000</v>
      </c>
      <c r="X24" s="17">
        <f t="shared" si="13"/>
        <v>3000</v>
      </c>
      <c r="Y24" s="17">
        <f t="shared" si="13"/>
        <v>3000</v>
      </c>
      <c r="Z24" s="17">
        <f t="shared" si="13"/>
        <v>3000</v>
      </c>
    </row>
    <row r="25" spans="1:26" x14ac:dyDescent="0.25">
      <c r="C25" s="16"/>
      <c r="L25" s="2"/>
      <c r="O25" s="2"/>
    </row>
    <row r="26" spans="1:26" x14ac:dyDescent="0.25">
      <c r="A26" t="s">
        <v>51</v>
      </c>
      <c r="C26" s="15" t="s">
        <v>22</v>
      </c>
      <c r="D26" s="2">
        <v>0</v>
      </c>
      <c r="E26" s="2">
        <v>272</v>
      </c>
      <c r="F26" s="2">
        <v>500</v>
      </c>
      <c r="G26" s="2">
        <v>500</v>
      </c>
      <c r="L26" s="2"/>
      <c r="O26" s="2"/>
      <c r="T26" t="s">
        <v>22</v>
      </c>
      <c r="U26" t="s">
        <v>52</v>
      </c>
    </row>
    <row r="27" spans="1:26" x14ac:dyDescent="0.25">
      <c r="A27" t="s">
        <v>53</v>
      </c>
      <c r="C27" s="15" t="s">
        <v>54</v>
      </c>
      <c r="D27" s="2">
        <v>1000</v>
      </c>
      <c r="E27" s="2">
        <v>1000</v>
      </c>
      <c r="F27" s="2">
        <v>1000</v>
      </c>
      <c r="G27" s="2">
        <v>1000</v>
      </c>
      <c r="L27" s="2"/>
      <c r="O27" s="2"/>
      <c r="T27" t="s">
        <v>22</v>
      </c>
      <c r="U27" t="s">
        <v>55</v>
      </c>
    </row>
    <row r="28" spans="1:26" x14ac:dyDescent="0.25">
      <c r="B28" t="s">
        <v>56</v>
      </c>
      <c r="C28" s="15"/>
      <c r="I28" s="2">
        <f>+SUM(D26:D27)</f>
        <v>1000</v>
      </c>
      <c r="J28" s="2">
        <f>+SUM(E26:E27)</f>
        <v>1272</v>
      </c>
      <c r="K28" s="2">
        <f>+SUM(F26:F27)</f>
        <v>1500</v>
      </c>
      <c r="L28" s="2">
        <f>+SUM(G26:G27)</f>
        <v>1500</v>
      </c>
      <c r="N28" s="2">
        <f t="shared" ref="N28" si="14">+J28-I28</f>
        <v>272</v>
      </c>
      <c r="O28" s="2">
        <f>+K28-I28</f>
        <v>500</v>
      </c>
      <c r="P28" s="2">
        <f>+K28-J28</f>
        <v>228</v>
      </c>
      <c r="Q28" s="2">
        <f>+L28-I28</f>
        <v>500</v>
      </c>
      <c r="R28" s="2">
        <f>+L28-J28</f>
        <v>228</v>
      </c>
      <c r="U28" t="s">
        <v>57</v>
      </c>
      <c r="V28">
        <v>7</v>
      </c>
      <c r="W28" s="17">
        <f t="shared" ref="W28:Z28" si="15">+$V28*I28</f>
        <v>7000</v>
      </c>
      <c r="X28" s="17">
        <f t="shared" si="15"/>
        <v>8904</v>
      </c>
      <c r="Y28" s="17">
        <f t="shared" si="15"/>
        <v>10500</v>
      </c>
      <c r="Z28" s="17">
        <f t="shared" si="15"/>
        <v>10500</v>
      </c>
    </row>
    <row r="29" spans="1:26" x14ac:dyDescent="0.25">
      <c r="A29" t="s">
        <v>58</v>
      </c>
      <c r="C29" s="15" t="s">
        <v>38</v>
      </c>
      <c r="D29" s="2">
        <v>1447.0825509234273</v>
      </c>
      <c r="E29" s="2">
        <v>447.08255092342733</v>
      </c>
      <c r="F29" s="2">
        <v>562.08255092342733</v>
      </c>
      <c r="G29" s="2">
        <v>317.67352049756784</v>
      </c>
      <c r="O29" s="2"/>
      <c r="T29" t="s">
        <v>38</v>
      </c>
      <c r="U29" t="s">
        <v>59</v>
      </c>
    </row>
    <row r="30" spans="1:26" x14ac:dyDescent="0.25">
      <c r="A30" t="s">
        <v>60</v>
      </c>
      <c r="C30" s="15" t="s">
        <v>54</v>
      </c>
      <c r="D30" s="2">
        <v>1000</v>
      </c>
      <c r="E30" s="2">
        <v>0</v>
      </c>
      <c r="F30" s="2">
        <v>1000</v>
      </c>
      <c r="G30" s="2">
        <v>0</v>
      </c>
      <c r="O30" s="2"/>
      <c r="T30" t="s">
        <v>38</v>
      </c>
      <c r="U30" t="s">
        <v>61</v>
      </c>
    </row>
    <row r="31" spans="1:26" x14ac:dyDescent="0.25">
      <c r="B31" t="s">
        <v>62</v>
      </c>
      <c r="C31" s="15"/>
      <c r="I31" s="2">
        <f>+SUM(D29:D30)</f>
        <v>2447.0825509234273</v>
      </c>
      <c r="J31" s="2">
        <f>+SUM(E29:E30)</f>
        <v>447.08255092342733</v>
      </c>
      <c r="K31" s="2">
        <f>+SUM(F29:F30)</f>
        <v>1562.0825509234273</v>
      </c>
      <c r="L31" s="2">
        <f>+SUM(G29:G30)</f>
        <v>317.67352049756784</v>
      </c>
      <c r="N31" s="2">
        <f t="shared" ref="N31" si="16">+J31-I31</f>
        <v>-2000</v>
      </c>
      <c r="O31" s="2">
        <f t="shared" si="5"/>
        <v>-885</v>
      </c>
      <c r="P31" s="2">
        <f>+K31-J31</f>
        <v>1115</v>
      </c>
      <c r="Q31" s="2">
        <f>+L31-I31</f>
        <v>-2129.4090304258593</v>
      </c>
      <c r="R31" s="2">
        <f>+L31-J31</f>
        <v>-129.4090304258595</v>
      </c>
      <c r="U31" t="s">
        <v>63</v>
      </c>
      <c r="V31">
        <v>40</v>
      </c>
      <c r="W31" s="17">
        <f t="shared" ref="W31:Z31" si="17">+$V31*I31</f>
        <v>97883.302036937093</v>
      </c>
      <c r="X31" s="17">
        <f t="shared" si="17"/>
        <v>17883.302036937093</v>
      </c>
      <c r="Y31" s="17">
        <f t="shared" si="17"/>
        <v>62483.302036937093</v>
      </c>
      <c r="Z31" s="17">
        <f t="shared" si="17"/>
        <v>12706.940819902713</v>
      </c>
    </row>
    <row r="32" spans="1:26" x14ac:dyDescent="0.25">
      <c r="A32" t="s">
        <v>64</v>
      </c>
      <c r="C32" s="15" t="s">
        <v>38</v>
      </c>
      <c r="D32" s="2">
        <v>603.99928847388458</v>
      </c>
      <c r="E32" s="2">
        <v>603.99928847388458</v>
      </c>
      <c r="F32" s="2">
        <v>603.99928847388458</v>
      </c>
      <c r="G32" s="2">
        <v>419.98188281672992</v>
      </c>
      <c r="L32" s="2"/>
      <c r="O32" s="2"/>
    </row>
    <row r="33" spans="1:37" x14ac:dyDescent="0.25">
      <c r="B33" t="s">
        <v>65</v>
      </c>
      <c r="C33" s="15"/>
      <c r="I33" s="2">
        <f>+SUM(D32)</f>
        <v>603.99928847388458</v>
      </c>
      <c r="J33" s="2">
        <f>+SUM(E32)</f>
        <v>603.99928847388458</v>
      </c>
      <c r="K33" s="2">
        <f>+SUM(F32)</f>
        <v>603.99928847388458</v>
      </c>
      <c r="L33" s="2">
        <f>+SUM(G32)</f>
        <v>419.98188281672992</v>
      </c>
      <c r="N33" s="2">
        <f t="shared" ref="N33" si="18">+J33-I33</f>
        <v>0</v>
      </c>
      <c r="O33" s="2">
        <f t="shared" si="5"/>
        <v>0</v>
      </c>
      <c r="P33" s="2">
        <f>+K33-J33</f>
        <v>0</v>
      </c>
      <c r="Q33" s="2">
        <f>+L33-I33</f>
        <v>-184.01740565715465</v>
      </c>
      <c r="R33" s="2">
        <f>+L33-J33</f>
        <v>-184.01740565715465</v>
      </c>
      <c r="U33" t="s">
        <v>66</v>
      </c>
      <c r="V33">
        <v>40</v>
      </c>
      <c r="W33" s="17">
        <f t="shared" ref="W33:Z33" si="19">+$V33*I33</f>
        <v>24159.971538955382</v>
      </c>
      <c r="X33" s="17">
        <f t="shared" si="19"/>
        <v>24159.971538955382</v>
      </c>
      <c r="Y33" s="17">
        <f t="shared" si="19"/>
        <v>24159.971538955382</v>
      </c>
      <c r="Z33" s="17">
        <f t="shared" si="19"/>
        <v>16799.275312669197</v>
      </c>
    </row>
    <row r="34" spans="1:37" x14ac:dyDescent="0.25">
      <c r="A34" t="s">
        <v>67</v>
      </c>
      <c r="C34" s="15" t="s">
        <v>38</v>
      </c>
      <c r="D34" s="2">
        <v>500</v>
      </c>
      <c r="E34" s="2">
        <v>500</v>
      </c>
      <c r="F34" s="2">
        <v>500</v>
      </c>
      <c r="G34" s="2">
        <v>500</v>
      </c>
      <c r="L34" s="2"/>
      <c r="O34" s="2"/>
      <c r="T34" t="s">
        <v>38</v>
      </c>
      <c r="U34" t="s">
        <v>68</v>
      </c>
    </row>
    <row r="35" spans="1:37" x14ac:dyDescent="0.25">
      <c r="A35" t="s">
        <v>69</v>
      </c>
      <c r="C35" s="15" t="s">
        <v>38</v>
      </c>
      <c r="D35" s="2">
        <v>0</v>
      </c>
      <c r="E35" s="2">
        <v>0</v>
      </c>
      <c r="F35" s="2">
        <v>0</v>
      </c>
      <c r="G35" s="2">
        <v>1994.6677370805453</v>
      </c>
      <c r="L35" s="2"/>
      <c r="O35" s="2"/>
      <c r="T35" t="s">
        <v>38</v>
      </c>
      <c r="U35" t="s">
        <v>70</v>
      </c>
    </row>
    <row r="36" spans="1:37" x14ac:dyDescent="0.25">
      <c r="B36" t="s">
        <v>71</v>
      </c>
      <c r="C36" s="15"/>
      <c r="I36" s="2">
        <f>+SUM(D34:D35)</f>
        <v>500</v>
      </c>
      <c r="J36" s="2">
        <f>+SUM(E34:E35)</f>
        <v>500</v>
      </c>
      <c r="K36" s="2">
        <f>+SUM(F34:F35)</f>
        <v>500</v>
      </c>
      <c r="L36" s="2">
        <f>+SUM(G34:G35)</f>
        <v>2494.6677370805455</v>
      </c>
      <c r="N36" s="2">
        <f t="shared" ref="N36" si="20">+J36-I36</f>
        <v>0</v>
      </c>
      <c r="O36" s="2">
        <f t="shared" si="5"/>
        <v>0</v>
      </c>
      <c r="P36" s="2">
        <f>+K36-J36</f>
        <v>0</v>
      </c>
      <c r="Q36" s="2">
        <f>+L36-I36</f>
        <v>1994.6677370805455</v>
      </c>
      <c r="R36" s="2">
        <f>+L36-J36</f>
        <v>1994.6677370805455</v>
      </c>
      <c r="U36" t="s">
        <v>72</v>
      </c>
      <c r="V36">
        <v>40</v>
      </c>
      <c r="W36" s="17">
        <f t="shared" ref="W36:Z36" si="21">+$V36*I36</f>
        <v>20000</v>
      </c>
      <c r="X36" s="17">
        <f t="shared" si="21"/>
        <v>20000</v>
      </c>
      <c r="Y36" s="17">
        <f t="shared" si="21"/>
        <v>20000</v>
      </c>
      <c r="Z36" s="17">
        <f t="shared" si="21"/>
        <v>99786.709483221814</v>
      </c>
    </row>
    <row r="37" spans="1:37" x14ac:dyDescent="0.25">
      <c r="A37" t="s">
        <v>73</v>
      </c>
      <c r="C37" s="15" t="s">
        <v>38</v>
      </c>
      <c r="D37" s="2">
        <v>1000</v>
      </c>
      <c r="E37" s="2">
        <v>1000</v>
      </c>
      <c r="F37" s="2">
        <v>1000</v>
      </c>
      <c r="G37" s="2">
        <v>1000</v>
      </c>
      <c r="L37" s="2"/>
      <c r="O37" s="2"/>
      <c r="T37" t="s">
        <v>38</v>
      </c>
      <c r="U37" t="s">
        <v>74</v>
      </c>
    </row>
    <row r="38" spans="1:37" x14ac:dyDescent="0.25">
      <c r="A38" t="s">
        <v>75</v>
      </c>
      <c r="C38" s="15" t="s">
        <v>38</v>
      </c>
      <c r="D38" s="2">
        <v>0</v>
      </c>
      <c r="E38" s="2">
        <v>0</v>
      </c>
      <c r="F38" s="2">
        <v>0</v>
      </c>
      <c r="G38" s="2">
        <v>1961.8849891994616</v>
      </c>
      <c r="L38" s="2"/>
      <c r="O38" s="2"/>
      <c r="T38" t="s">
        <v>38</v>
      </c>
      <c r="U38" t="s">
        <v>76</v>
      </c>
    </row>
    <row r="39" spans="1:37" x14ac:dyDescent="0.25">
      <c r="B39" t="s">
        <v>77</v>
      </c>
      <c r="C39" s="15"/>
      <c r="I39" s="2">
        <f>+SUM(D37:D38)</f>
        <v>1000</v>
      </c>
      <c r="J39" s="2">
        <f>+SUM(E37:E38)</f>
        <v>1000</v>
      </c>
      <c r="K39" s="2">
        <f>+SUM(F37:F38)</f>
        <v>1000</v>
      </c>
      <c r="L39" s="2">
        <f>+SUM(G37:G38)</f>
        <v>2961.8849891994614</v>
      </c>
      <c r="N39" s="2">
        <f t="shared" ref="N39" si="22">+J39-I39</f>
        <v>0</v>
      </c>
      <c r="O39" s="2">
        <f t="shared" si="5"/>
        <v>0</v>
      </c>
      <c r="P39" s="2">
        <f>+K39-J39</f>
        <v>0</v>
      </c>
      <c r="Q39" s="2">
        <f>+L39-I39</f>
        <v>1961.8849891994614</v>
      </c>
      <c r="R39" s="2">
        <f>+L39-J39</f>
        <v>1961.8849891994614</v>
      </c>
      <c r="U39" t="s">
        <v>78</v>
      </c>
      <c r="V39">
        <v>40</v>
      </c>
      <c r="W39" s="17">
        <f t="shared" ref="W39:Z39" si="23">+$V39*I39</f>
        <v>40000</v>
      </c>
      <c r="X39" s="17">
        <f t="shared" si="23"/>
        <v>40000</v>
      </c>
      <c r="Y39" s="17">
        <f t="shared" si="23"/>
        <v>40000</v>
      </c>
      <c r="Z39" s="17">
        <f t="shared" si="23"/>
        <v>118475.39956797846</v>
      </c>
    </row>
    <row r="40" spans="1:37" x14ac:dyDescent="0.25">
      <c r="C40" s="15"/>
      <c r="L40" s="2"/>
      <c r="N40" s="2"/>
      <c r="O40" s="2"/>
      <c r="P40" s="2"/>
      <c r="Q40" s="2"/>
      <c r="R40" s="2"/>
      <c r="W40" s="17"/>
      <c r="X40" s="17"/>
      <c r="Y40" s="17"/>
      <c r="Z40" s="17"/>
    </row>
    <row r="41" spans="1:37" s="11" customFormat="1" x14ac:dyDescent="0.25">
      <c r="A41" s="18" t="s">
        <v>79</v>
      </c>
      <c r="B41" s="19"/>
      <c r="C41" s="19"/>
      <c r="D41" s="14"/>
      <c r="E41" s="14"/>
      <c r="F41" s="14"/>
      <c r="G41" s="14"/>
      <c r="I41" s="14">
        <f>+SUM(I8:I14)</f>
        <v>7600.747599669201</v>
      </c>
      <c r="J41" s="14">
        <f>+SUM(J8:J14)</f>
        <v>8278.747599669201</v>
      </c>
      <c r="K41" s="14">
        <f>+SUM(K8:K14)</f>
        <v>7803.747599669201</v>
      </c>
      <c r="L41" s="14">
        <f>+SUM(L8:L14)</f>
        <v>3439.6344430382342</v>
      </c>
      <c r="N41" s="14">
        <f>+SUM(N8:N14)</f>
        <v>678.00000000000023</v>
      </c>
      <c r="O41" s="14">
        <f>+SUM(O8:O14)</f>
        <v>203.00000000000023</v>
      </c>
      <c r="P41" s="14">
        <f>+SUM(P8:P14)</f>
        <v>-475</v>
      </c>
      <c r="Q41" s="14">
        <f>+SUM(Q8:Q14)</f>
        <v>-4161.1131566309668</v>
      </c>
      <c r="R41" s="14">
        <f>+SUM(R8:R14)</f>
        <v>-4839.1131566309659</v>
      </c>
      <c r="U41" s="20" t="s">
        <v>80</v>
      </c>
      <c r="V41" s="20"/>
      <c r="W41" s="21">
        <f>+SUM(W8:W14)</f>
        <v>53205.2331976844</v>
      </c>
      <c r="X41" s="21">
        <f>+SUM(X8:X14)</f>
        <v>57951.233197684407</v>
      </c>
      <c r="Y41" s="21">
        <f>+SUM(Y8:Y14)</f>
        <v>54626.233197684407</v>
      </c>
      <c r="Z41" s="21">
        <f>+SUM(Z8:Z14)</f>
        <v>24077.441101267639</v>
      </c>
      <c r="AA41" s="20"/>
      <c r="AB41" s="32">
        <f>+ROUND(W41,-2)</f>
        <v>53200</v>
      </c>
      <c r="AC41" s="32">
        <f t="shared" ref="AC41:AC46" si="24">+ROUND(X41,-2)</f>
        <v>58000</v>
      </c>
      <c r="AD41" s="32">
        <f t="shared" ref="AD41:AD46" si="25">+ROUND(Y41,-2)</f>
        <v>54600</v>
      </c>
      <c r="AE41" s="32">
        <f t="shared" ref="AE41:AE46" si="26">+ROUND(Z41,-2)</f>
        <v>24100</v>
      </c>
      <c r="AF41" s="32"/>
      <c r="AG41" s="32">
        <f t="shared" ref="AG41" si="27">+AC41-AB41</f>
        <v>4800</v>
      </c>
      <c r="AH41" s="32">
        <f t="shared" ref="AH41" si="28">+AD41-AB41</f>
        <v>1400</v>
      </c>
      <c r="AI41" s="32">
        <f>+AD41-AC41</f>
        <v>-3400</v>
      </c>
      <c r="AJ41" s="32">
        <f>+AE41-AB41</f>
        <v>-29100</v>
      </c>
      <c r="AK41" s="32">
        <f>+AE41-AC41</f>
        <v>-33900</v>
      </c>
    </row>
    <row r="42" spans="1:37" s="11" customFormat="1" x14ac:dyDescent="0.25">
      <c r="A42" s="18" t="s">
        <v>81</v>
      </c>
      <c r="B42" s="19"/>
      <c r="C42" s="19"/>
      <c r="I42" s="14">
        <f>+SUM(I17:I22)</f>
        <v>3000</v>
      </c>
      <c r="J42" s="14">
        <f>+SUM(J17:J22)</f>
        <v>3000</v>
      </c>
      <c r="K42" s="14">
        <f>+SUM(K17:K22)</f>
        <v>1900</v>
      </c>
      <c r="L42" s="14">
        <f>+SUM(L17:L22)</f>
        <v>1900</v>
      </c>
      <c r="N42" s="14">
        <f>+SUM(N17:N22)</f>
        <v>0</v>
      </c>
      <c r="O42" s="14">
        <f>+SUM(O17:O22)</f>
        <v>-1100</v>
      </c>
      <c r="P42" s="14">
        <f>+SUM(P17:P22)</f>
        <v>-1100</v>
      </c>
      <c r="Q42" s="14">
        <f>+SUM(Q17:Q22)</f>
        <v>-1100</v>
      </c>
      <c r="R42" s="14">
        <f>+SUM(R17:R22)</f>
        <v>-1100</v>
      </c>
      <c r="U42" s="20" t="s">
        <v>82</v>
      </c>
      <c r="V42" s="20"/>
      <c r="W42" s="21">
        <f>+SUM(W17:W22)</f>
        <v>120000</v>
      </c>
      <c r="X42" s="21">
        <f>+SUM(X17:X22)</f>
        <v>120000</v>
      </c>
      <c r="Y42" s="21">
        <f>+SUM(Y17:Y22)</f>
        <v>76000</v>
      </c>
      <c r="Z42" s="21">
        <f>+SUM(Z17:Z22)</f>
        <v>76000</v>
      </c>
      <c r="AA42" s="20"/>
      <c r="AB42" s="32">
        <f t="shared" ref="AB42:AB46" si="29">+ROUND(W42,-2)</f>
        <v>120000</v>
      </c>
      <c r="AC42" s="32">
        <f t="shared" si="24"/>
        <v>120000</v>
      </c>
      <c r="AD42" s="32">
        <f t="shared" si="25"/>
        <v>76000</v>
      </c>
      <c r="AE42" s="32">
        <f t="shared" si="26"/>
        <v>76000</v>
      </c>
      <c r="AF42" s="32"/>
      <c r="AG42" s="32">
        <f t="shared" ref="AG42:AG43" si="30">+AC42-AB42</f>
        <v>0</v>
      </c>
      <c r="AH42" s="32">
        <f t="shared" ref="AH42:AH43" si="31">+AD42-AB42</f>
        <v>-44000</v>
      </c>
      <c r="AI42" s="32">
        <f>+AD42-AC42</f>
        <v>-44000</v>
      </c>
      <c r="AJ42" s="32">
        <f>+AE42-AB42</f>
        <v>-44000</v>
      </c>
      <c r="AK42" s="32">
        <f>+AE42-AC42</f>
        <v>-44000</v>
      </c>
    </row>
    <row r="43" spans="1:37" s="11" customFormat="1" x14ac:dyDescent="0.25">
      <c r="A43" s="35" t="s">
        <v>83</v>
      </c>
      <c r="B43" s="36"/>
      <c r="C43" s="36"/>
      <c r="D43" s="37"/>
      <c r="E43" s="37"/>
      <c r="F43" s="37"/>
      <c r="G43" s="37"/>
      <c r="H43" s="38"/>
      <c r="I43" s="37">
        <f>+I24</f>
        <v>500</v>
      </c>
      <c r="J43" s="37">
        <f>+J24</f>
        <v>500</v>
      </c>
      <c r="K43" s="37">
        <f>+K24</f>
        <v>500</v>
      </c>
      <c r="L43" s="37">
        <f>+L24</f>
        <v>500</v>
      </c>
      <c r="M43" s="38"/>
      <c r="N43" s="37">
        <f>+N24</f>
        <v>0</v>
      </c>
      <c r="O43" s="37">
        <f>+O24</f>
        <v>0</v>
      </c>
      <c r="P43" s="37">
        <f>+P24</f>
        <v>0</v>
      </c>
      <c r="Q43" s="37">
        <f>+Q24</f>
        <v>0</v>
      </c>
      <c r="R43" s="37">
        <f>+R24</f>
        <v>0</v>
      </c>
      <c r="U43" s="20" t="s">
        <v>84</v>
      </c>
      <c r="V43" s="20"/>
      <c r="W43" s="21">
        <f>+W24</f>
        <v>3000</v>
      </c>
      <c r="X43" s="21">
        <f>+X24</f>
        <v>3000</v>
      </c>
      <c r="Y43" s="21">
        <f>+Y24</f>
        <v>3000</v>
      </c>
      <c r="Z43" s="21">
        <f>+Z24</f>
        <v>3000</v>
      </c>
      <c r="AA43" s="20"/>
      <c r="AB43" s="32">
        <f t="shared" si="29"/>
        <v>3000</v>
      </c>
      <c r="AC43" s="32">
        <f t="shared" si="24"/>
        <v>3000</v>
      </c>
      <c r="AD43" s="32">
        <f t="shared" si="25"/>
        <v>3000</v>
      </c>
      <c r="AE43" s="32">
        <f t="shared" si="26"/>
        <v>3000</v>
      </c>
      <c r="AF43" s="32"/>
      <c r="AG43" s="32">
        <f t="shared" si="30"/>
        <v>0</v>
      </c>
      <c r="AH43" s="32">
        <f t="shared" si="31"/>
        <v>0</v>
      </c>
      <c r="AI43" s="32">
        <f>+AD43-AC43</f>
        <v>0</v>
      </c>
      <c r="AJ43" s="32">
        <f>+AE43-AB43</f>
        <v>0</v>
      </c>
      <c r="AK43" s="32">
        <f>+AE43-AC43</f>
        <v>0</v>
      </c>
    </row>
    <row r="44" spans="1:37" s="11" customFormat="1" x14ac:dyDescent="0.25">
      <c r="A44" s="18" t="s">
        <v>95</v>
      </c>
      <c r="B44" s="19"/>
      <c r="C44" s="19"/>
      <c r="D44" s="14">
        <f>+D23+D16+D7</f>
        <v>11100.747599669201</v>
      </c>
      <c r="E44" s="14">
        <f>+E23+E16+E7</f>
        <v>11778.747599669201</v>
      </c>
      <c r="F44" s="14">
        <f>+F23+F16+F7</f>
        <v>10203.747599669201</v>
      </c>
      <c r="G44" s="14">
        <f>+G23+G16+G7</f>
        <v>5839.6344430382342</v>
      </c>
      <c r="I44" s="14"/>
      <c r="J44" s="14"/>
      <c r="K44" s="14"/>
      <c r="L44" s="14"/>
      <c r="N44" s="14"/>
      <c r="O44" s="14"/>
      <c r="P44" s="14"/>
      <c r="Q44" s="14"/>
      <c r="R44" s="14"/>
      <c r="U44" s="20"/>
      <c r="V44" s="20"/>
      <c r="W44" s="21"/>
      <c r="X44" s="21"/>
      <c r="Y44" s="21"/>
      <c r="Z44" s="21"/>
      <c r="AA44" s="20"/>
      <c r="AB44" s="32"/>
      <c r="AC44" s="32"/>
      <c r="AD44" s="32"/>
      <c r="AE44" s="32"/>
      <c r="AF44" s="32"/>
    </row>
    <row r="45" spans="1:37" s="11" customFormat="1" x14ac:dyDescent="0.25">
      <c r="A45" s="11" t="s">
        <v>86</v>
      </c>
      <c r="D45" s="13">
        <f>+SUM(D25:D38)</f>
        <v>5551.0818393973113</v>
      </c>
      <c r="E45" s="13">
        <f>+SUM(E25:E38)</f>
        <v>3823.0818393973118</v>
      </c>
      <c r="F45" s="13">
        <f>+SUM(F25:F38)</f>
        <v>5166.0818393973113</v>
      </c>
      <c r="G45" s="13">
        <f>+SUM(G25:G38)</f>
        <v>7694.2081295943044</v>
      </c>
      <c r="I45" s="13">
        <f>+SUM(I28:I39)</f>
        <v>5551.0818393973113</v>
      </c>
      <c r="J45" s="13">
        <f>+SUM(J28:J39)</f>
        <v>3823.0818393973118</v>
      </c>
      <c r="K45" s="13">
        <f>+SUM(K28:K39)</f>
        <v>5166.0818393973113</v>
      </c>
      <c r="L45" s="13">
        <f>+SUM(L28:L39)</f>
        <v>7694.2081295943044</v>
      </c>
      <c r="N45" s="13">
        <f>+SUM(N28:N39)</f>
        <v>-1728</v>
      </c>
      <c r="O45" s="13">
        <f>+SUM(O28:O39)</f>
        <v>-385</v>
      </c>
      <c r="P45" s="13">
        <f>+SUM(P28:P39)</f>
        <v>1343</v>
      </c>
      <c r="Q45" s="13">
        <f>+SUM(Q28:Q39)</f>
        <v>2143.1262901969931</v>
      </c>
      <c r="R45" s="13">
        <f>+SUM(R28:R39)</f>
        <v>3871.1262901969931</v>
      </c>
      <c r="U45" s="21" t="s">
        <v>85</v>
      </c>
      <c r="V45" s="20"/>
      <c r="W45" s="34">
        <f>+W28</f>
        <v>7000</v>
      </c>
      <c r="X45" s="34">
        <f>+X28</f>
        <v>8904</v>
      </c>
      <c r="Y45" s="34">
        <f>+Y28</f>
        <v>10500</v>
      </c>
      <c r="Z45" s="34">
        <f>+Z28</f>
        <v>10500</v>
      </c>
      <c r="AA45" s="20"/>
      <c r="AB45" s="32">
        <f t="shared" si="29"/>
        <v>7000</v>
      </c>
      <c r="AC45" s="32">
        <f t="shared" si="24"/>
        <v>8900</v>
      </c>
      <c r="AD45" s="32">
        <f t="shared" si="25"/>
        <v>10500</v>
      </c>
      <c r="AE45" s="32">
        <f t="shared" si="26"/>
        <v>10500</v>
      </c>
      <c r="AF45" s="32"/>
      <c r="AG45" s="32">
        <f t="shared" ref="AG45:AG46" si="32">+AC45-AB45</f>
        <v>1900</v>
      </c>
      <c r="AH45" s="32">
        <f t="shared" ref="AH45:AH46" si="33">+AD45-AB45</f>
        <v>3500</v>
      </c>
      <c r="AI45" s="32">
        <f>+AD45-AC45</f>
        <v>1600</v>
      </c>
      <c r="AJ45" s="32">
        <f>+AE45-AB45</f>
        <v>3500</v>
      </c>
      <c r="AK45" s="32">
        <f>+AE45-AC45</f>
        <v>1600</v>
      </c>
    </row>
    <row r="46" spans="1:37" s="11" customFormat="1" x14ac:dyDescent="0.25">
      <c r="U46" s="21" t="s">
        <v>87</v>
      </c>
      <c r="V46" s="21"/>
      <c r="W46" s="34">
        <f>+W39+W36+W33+W31</f>
        <v>182043.27357589247</v>
      </c>
      <c r="X46" s="34">
        <f>+X39+X36+X33+X31</f>
        <v>102043.27357589247</v>
      </c>
      <c r="Y46" s="34">
        <f>+Y39+Y36+Y33+Y31</f>
        <v>146643.27357589247</v>
      </c>
      <c r="Z46" s="34">
        <f>+Z39+Z36+Z33+Z31</f>
        <v>247768.32518377219</v>
      </c>
      <c r="AA46" s="21"/>
      <c r="AB46" s="32">
        <f t="shared" si="29"/>
        <v>182000</v>
      </c>
      <c r="AC46" s="32">
        <f t="shared" si="24"/>
        <v>102000</v>
      </c>
      <c r="AD46" s="32">
        <f t="shared" si="25"/>
        <v>146600</v>
      </c>
      <c r="AE46" s="32">
        <f t="shared" si="26"/>
        <v>247800</v>
      </c>
      <c r="AF46" s="32"/>
      <c r="AG46" s="32">
        <f t="shared" si="32"/>
        <v>-80000</v>
      </c>
      <c r="AH46" s="32">
        <f t="shared" si="33"/>
        <v>-35400</v>
      </c>
      <c r="AI46" s="32">
        <f>+AD46-AC46</f>
        <v>44600</v>
      </c>
      <c r="AJ46" s="32">
        <f>+AE46-AB46</f>
        <v>65800</v>
      </c>
      <c r="AK46" s="32">
        <f>+AE46-AC46</f>
        <v>145800</v>
      </c>
    </row>
    <row r="47" spans="1:37" s="11" customFormat="1" x14ac:dyDescent="0.25">
      <c r="A47" s="11" t="s">
        <v>88</v>
      </c>
      <c r="D47" s="13">
        <f>+D45+D44</f>
        <v>16651.829439066511</v>
      </c>
      <c r="E47" s="13">
        <f>+E45+E44</f>
        <v>15601.829439066512</v>
      </c>
      <c r="F47" s="13">
        <f>+F45+F44</f>
        <v>15369.829439066512</v>
      </c>
      <c r="G47" s="13">
        <f>+G45+G44</f>
        <v>13533.842572632539</v>
      </c>
      <c r="I47" s="13">
        <f>+SUM(I8:I39)</f>
        <v>16651.829439066511</v>
      </c>
      <c r="J47" s="13">
        <f>+SUM(J8:J39)</f>
        <v>15601.829439066512</v>
      </c>
      <c r="K47" s="13">
        <f>+SUM(K8:K39)</f>
        <v>15369.829439066512</v>
      </c>
      <c r="L47" s="13">
        <f>+SUM(L8:L39)</f>
        <v>13533.842572632539</v>
      </c>
      <c r="N47" s="13">
        <f>+SUM(N8:N39)</f>
        <v>-1049.9999999999998</v>
      </c>
      <c r="O47" s="13">
        <f>+SUM(O8:O39)</f>
        <v>-1281.9999999999998</v>
      </c>
      <c r="P47" s="13">
        <f>+SUM(P8:P39)</f>
        <v>-232</v>
      </c>
      <c r="Q47" s="13">
        <f>+SUM(Q8:Q39)</f>
        <v>-3117.9868664339738</v>
      </c>
      <c r="R47" s="13">
        <f>+SUM(R8:R39)</f>
        <v>-2067.9868664339738</v>
      </c>
    </row>
    <row r="48" spans="1:37" s="11" customFormat="1" x14ac:dyDescent="0.25">
      <c r="D48" s="13"/>
      <c r="E48" s="13"/>
      <c r="F48" s="13"/>
      <c r="G48" s="13"/>
      <c r="I48" s="13"/>
      <c r="J48" s="13"/>
      <c r="K48" s="13"/>
      <c r="L48" s="13"/>
      <c r="N48" s="13"/>
      <c r="O48" s="13"/>
      <c r="P48" s="13"/>
      <c r="Q48" s="13"/>
      <c r="R48" s="13"/>
    </row>
    <row r="49" spans="1:37" s="22" customFormat="1" x14ac:dyDescent="0.25">
      <c r="A49" s="22" t="s">
        <v>104</v>
      </c>
      <c r="B49" s="31" t="s">
        <v>91</v>
      </c>
      <c r="C49" s="23"/>
      <c r="D49" s="24"/>
      <c r="E49" s="24"/>
      <c r="F49" s="25">
        <v>5000</v>
      </c>
      <c r="G49" s="25">
        <v>5000</v>
      </c>
      <c r="I49" s="24"/>
      <c r="J49" s="24"/>
      <c r="K49" s="25">
        <f>+F49</f>
        <v>5000</v>
      </c>
      <c r="L49" s="25">
        <f>+G49</f>
        <v>5000</v>
      </c>
      <c r="N49" s="25">
        <f t="shared" ref="N49" si="34">+J49-I49</f>
        <v>0</v>
      </c>
      <c r="O49" s="25">
        <f t="shared" ref="O49:O50" si="35">+K49-I49</f>
        <v>5000</v>
      </c>
      <c r="P49" s="25">
        <f t="shared" ref="P49" si="36">+K49-J49</f>
        <v>5000</v>
      </c>
      <c r="Q49" s="25">
        <f>+L49-I49</f>
        <v>5000</v>
      </c>
      <c r="R49" s="25">
        <f>+L49-J49</f>
        <v>5000</v>
      </c>
      <c r="U49" s="26" t="s">
        <v>89</v>
      </c>
      <c r="V49" s="27">
        <v>40</v>
      </c>
      <c r="W49" s="27">
        <f t="shared" ref="W49:Z49" si="37">+$V49*I49</f>
        <v>0</v>
      </c>
      <c r="X49" s="27">
        <f t="shared" si="37"/>
        <v>0</v>
      </c>
      <c r="Y49" s="27">
        <f t="shared" si="37"/>
        <v>200000</v>
      </c>
      <c r="Z49" s="27">
        <f t="shared" si="37"/>
        <v>200000</v>
      </c>
      <c r="AB49" s="27"/>
      <c r="AC49" s="27"/>
      <c r="AD49" s="27">
        <f t="shared" ref="AD49" si="38">+ROUND(Y49,-2)</f>
        <v>200000</v>
      </c>
      <c r="AE49" s="27">
        <f t="shared" ref="AE49" si="39">+ROUND(Z49,-2)</f>
        <v>200000</v>
      </c>
      <c r="AF49" s="27"/>
      <c r="AG49" s="27">
        <f t="shared" ref="AG49" si="40">+AC49-AB49</f>
        <v>0</v>
      </c>
      <c r="AH49" s="27">
        <f t="shared" ref="AH49" si="41">+AD49-AB49</f>
        <v>200000</v>
      </c>
      <c r="AI49" s="27">
        <f>+AD49-AC49</f>
        <v>200000</v>
      </c>
      <c r="AJ49" s="27">
        <f>+AE49-AB49</f>
        <v>200000</v>
      </c>
      <c r="AK49" s="27">
        <f>+AE49-AC49</f>
        <v>200000</v>
      </c>
    </row>
    <row r="50" spans="1:37" s="8" customFormat="1" x14ac:dyDescent="0.25">
      <c r="A50" s="28" t="s">
        <v>90</v>
      </c>
      <c r="B50" s="28"/>
      <c r="C50" s="28"/>
      <c r="D50" s="29">
        <v>972</v>
      </c>
      <c r="E50" s="29">
        <v>500</v>
      </c>
      <c r="F50" s="29">
        <v>500</v>
      </c>
      <c r="G50" s="29">
        <v>500</v>
      </c>
      <c r="H50" s="28"/>
      <c r="I50" s="29">
        <v>972</v>
      </c>
      <c r="J50" s="29">
        <v>500</v>
      </c>
      <c r="K50" s="29">
        <v>500</v>
      </c>
      <c r="L50" s="29">
        <v>500</v>
      </c>
      <c r="M50" s="28"/>
      <c r="N50" s="30">
        <f>+J50-I50</f>
        <v>-472</v>
      </c>
      <c r="O50" s="30">
        <f t="shared" si="35"/>
        <v>-472</v>
      </c>
      <c r="P50" s="30">
        <f>+K50-J50</f>
        <v>0</v>
      </c>
      <c r="Q50" s="30">
        <f>+L50-I50</f>
        <v>-472</v>
      </c>
      <c r="R50" s="30">
        <f>+L50-J50</f>
        <v>0</v>
      </c>
    </row>
    <row r="51" spans="1:37" x14ac:dyDescent="0.25">
      <c r="D51"/>
      <c r="E51"/>
      <c r="F51"/>
      <c r="G51"/>
      <c r="I51"/>
      <c r="J51"/>
      <c r="K51"/>
    </row>
    <row r="52" spans="1:37" x14ac:dyDescent="0.25">
      <c r="D52"/>
      <c r="E52"/>
      <c r="F52"/>
      <c r="G52"/>
      <c r="I52"/>
      <c r="J52"/>
      <c r="K52"/>
    </row>
    <row r="53" spans="1:37" x14ac:dyDescent="0.25">
      <c r="D53"/>
      <c r="E53"/>
      <c r="F53"/>
      <c r="G53"/>
      <c r="I53"/>
      <c r="J53"/>
      <c r="K53"/>
    </row>
    <row r="54" spans="1:37" x14ac:dyDescent="0.25">
      <c r="D54"/>
      <c r="E54"/>
      <c r="F54"/>
      <c r="G54"/>
      <c r="I54"/>
      <c r="J54"/>
      <c r="K54"/>
    </row>
    <row r="55" spans="1:37" x14ac:dyDescent="0.25">
      <c r="D55"/>
      <c r="E55"/>
      <c r="F55"/>
      <c r="G55"/>
      <c r="I55"/>
      <c r="J55"/>
      <c r="K55"/>
    </row>
    <row r="56" spans="1:37" x14ac:dyDescent="0.25">
      <c r="D56"/>
      <c r="E56"/>
      <c r="F56"/>
      <c r="G56"/>
      <c r="I56"/>
      <c r="J56"/>
      <c r="K56"/>
    </row>
    <row r="57" spans="1:37" x14ac:dyDescent="0.25">
      <c r="D57"/>
      <c r="E57"/>
      <c r="F57"/>
      <c r="G57"/>
      <c r="I57"/>
      <c r="J57"/>
      <c r="K57"/>
    </row>
    <row r="58" spans="1:37" x14ac:dyDescent="0.25">
      <c r="D58"/>
      <c r="E58"/>
      <c r="F58"/>
      <c r="G58"/>
      <c r="I58"/>
      <c r="J58"/>
      <c r="K58"/>
    </row>
    <row r="59" spans="1:37" x14ac:dyDescent="0.25">
      <c r="D59"/>
      <c r="E59"/>
      <c r="F59"/>
      <c r="G59"/>
      <c r="I59"/>
      <c r="J59"/>
      <c r="K59"/>
    </row>
    <row r="60" spans="1:37" x14ac:dyDescent="0.25">
      <c r="D60"/>
      <c r="E60"/>
      <c r="F60"/>
      <c r="G60"/>
      <c r="I60"/>
      <c r="J60"/>
      <c r="K60"/>
    </row>
    <row r="61" spans="1:37" x14ac:dyDescent="0.25">
      <c r="D61"/>
      <c r="E61"/>
      <c r="F61"/>
      <c r="G61"/>
      <c r="I61"/>
      <c r="J61"/>
      <c r="K61"/>
    </row>
    <row r="62" spans="1:37" x14ac:dyDescent="0.25">
      <c r="D62"/>
      <c r="E62"/>
      <c r="F62"/>
      <c r="G62"/>
      <c r="I62"/>
      <c r="J62"/>
      <c r="K62"/>
    </row>
    <row r="63" spans="1:37" x14ac:dyDescent="0.25">
      <c r="D63"/>
      <c r="E63"/>
      <c r="F63"/>
      <c r="G63"/>
      <c r="I63"/>
      <c r="J63"/>
      <c r="K63"/>
    </row>
    <row r="64" spans="1:37" x14ac:dyDescent="0.25">
      <c r="D64"/>
      <c r="E64"/>
      <c r="F64"/>
      <c r="G64"/>
      <c r="I64"/>
      <c r="J64"/>
      <c r="K64"/>
    </row>
    <row r="65" spans="4:11" x14ac:dyDescent="0.25">
      <c r="D65"/>
      <c r="E65"/>
      <c r="F65"/>
      <c r="G65"/>
      <c r="I65"/>
      <c r="J65"/>
      <c r="K65"/>
    </row>
    <row r="66" spans="4:11" x14ac:dyDescent="0.25">
      <c r="D66"/>
      <c r="E66"/>
      <c r="F66"/>
      <c r="G66"/>
      <c r="I66"/>
      <c r="J66"/>
      <c r="K66"/>
    </row>
    <row r="67" spans="4:11" x14ac:dyDescent="0.25">
      <c r="D67"/>
      <c r="E67"/>
      <c r="F67"/>
      <c r="G67"/>
      <c r="I67"/>
      <c r="J67"/>
      <c r="K67"/>
    </row>
    <row r="68" spans="4:11" x14ac:dyDescent="0.25">
      <c r="D68"/>
      <c r="E68"/>
      <c r="F68"/>
      <c r="G68"/>
      <c r="I68"/>
      <c r="J68"/>
      <c r="K68"/>
    </row>
    <row r="69" spans="4:11" x14ac:dyDescent="0.25">
      <c r="D69"/>
      <c r="E69"/>
      <c r="F69"/>
      <c r="G69"/>
      <c r="I69"/>
      <c r="J69"/>
      <c r="K69"/>
    </row>
    <row r="70" spans="4:11" x14ac:dyDescent="0.25">
      <c r="D70"/>
      <c r="E70"/>
      <c r="F70"/>
      <c r="G70"/>
      <c r="I70"/>
      <c r="J70"/>
      <c r="K70"/>
    </row>
  </sheetData>
  <pageMargins left="0.25" right="0.25" top="0.75" bottom="0.75" header="0.3" footer="0.3"/>
  <pageSetup scale="35" orientation="landscape" r:id="rId1"/>
  <headerFooter>
    <oddFooter>&amp;L&amp;Z&amp;F&amp;R&amp;D -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2016-06-27T23:45:00+00:00</PostDate>
    <ExpireDate xmlns="2613f182-e424-487f-ac7f-33bed2fc986a">2023-05-26T23:45:55+00:00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Aspen Environmental|b28454f8-74ff-4efc-911c-b8a954792d40</ParentISOGroups>
    <Orig_x0020_Post_x0020_Date xmlns="5bcbeff6-7c02-4b0f-b125-f1b3d566cc14">2021-05-26T23:32:24+00:00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aa4e46bd-b856-401b-a4ac-300b18d1a8c5</CrawlableUniqueID>
  </documentManagement>
</p:properties>
</file>

<file path=customXml/itemProps1.xml><?xml version="1.0" encoding="utf-8"?>
<ds:datastoreItem xmlns:ds="http://schemas.openxmlformats.org/officeDocument/2006/customXml" ds:itemID="{AE161254-E247-48A5-B1E3-9D8E26C27887}"/>
</file>

<file path=customXml/itemProps2.xml><?xml version="1.0" encoding="utf-8"?>
<ds:datastoreItem xmlns:ds="http://schemas.openxmlformats.org/officeDocument/2006/customXml" ds:itemID="{42A4F0C0-3293-4F7F-B1F5-721B699DFC0C}"/>
</file>

<file path=customXml/itemProps3.xml><?xml version="1.0" encoding="utf-8"?>
<ds:datastoreItem xmlns:ds="http://schemas.openxmlformats.org/officeDocument/2006/customXml" ds:itemID="{71BCE813-659F-4CAF-969D-108021000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 ac dashboard</vt:lpstr>
      <vt:lpstr>'MW ac dashboard'!Print_Area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Aspen Acreage Portfolios Dashboard MW details</dc:title>
  <dc:creator>Brewster Birdsall</dc:creator>
  <cp:lastModifiedBy>Le Vine, Debi</cp:lastModifiedBy>
  <cp:lastPrinted>2016-06-03T21:25:54Z</cp:lastPrinted>
  <dcterms:created xsi:type="dcterms:W3CDTF">2016-05-31T21:26:03Z</dcterms:created>
  <dcterms:modified xsi:type="dcterms:W3CDTF">2016-06-03T21:26:13Z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