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homefiles\home\jmeredith\profile\Desktop\Angela Task\Conversion_Project\"/>
    </mc:Choice>
  </mc:AlternateContent>
  <xr:revisionPtr revIDLastSave="0" documentId="8_{CA220F0B-093C-4251-BA5C-9B23F4A00628}" xr6:coauthVersionLast="47" xr6:coauthVersionMax="47" xr10:uidLastSave="{00000000-0000-0000-0000-000000000000}"/>
  <bookViews>
    <workbookView xWindow="28680" yWindow="-120" windowWidth="29040" windowHeight="16440" xr2:uid="{7A3503C9-8307-4019-AD4C-4184223232F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7" i="1" l="1"/>
  <c r="H21" i="1"/>
  <c r="K21" i="1"/>
  <c r="T21" i="1"/>
  <c r="V21" i="1"/>
  <c r="W21" i="1" s="1"/>
  <c r="Y21" i="1"/>
  <c r="N21" i="1" s="1"/>
  <c r="Z21" i="1"/>
  <c r="D27" i="1"/>
  <c r="E27" i="1" s="1"/>
  <c r="J27" i="1"/>
  <c r="D36" i="1"/>
  <c r="E36" i="1" s="1"/>
  <c r="G36" i="1"/>
  <c r="J36" i="1"/>
  <c r="K28" i="1" s="1"/>
  <c r="K36" i="1"/>
  <c r="M36" i="1"/>
  <c r="P36" i="1"/>
  <c r="S36" i="1"/>
  <c r="V36" i="1"/>
  <c r="V40" i="1" s="1"/>
  <c r="W40" i="1" s="1"/>
  <c r="Y36" i="1"/>
  <c r="G40" i="1"/>
  <c r="H40" i="1" s="1"/>
  <c r="M40" i="1"/>
  <c r="N40" i="1" s="1"/>
  <c r="P40" i="1"/>
  <c r="S40" i="1"/>
  <c r="T40" i="1" s="1"/>
  <c r="Y40" i="1"/>
  <c r="Z40" i="1" s="1"/>
  <c r="G47" i="1"/>
  <c r="J47" i="1"/>
  <c r="M47" i="1"/>
  <c r="P47" i="1"/>
  <c r="S47" i="1"/>
  <c r="V47" i="1"/>
  <c r="Y47" i="1"/>
  <c r="D48" i="1"/>
  <c r="G48" i="1"/>
  <c r="J48" i="1"/>
  <c r="M48" i="1"/>
  <c r="P48" i="1"/>
  <c r="S48" i="1"/>
  <c r="V48" i="1"/>
  <c r="Y48" i="1"/>
  <c r="D49" i="1"/>
  <c r="G49" i="1"/>
  <c r="J49" i="1"/>
  <c r="M49" i="1"/>
  <c r="P49" i="1"/>
  <c r="S49" i="1"/>
  <c r="V49" i="1"/>
  <c r="Y49" i="1"/>
  <c r="D50" i="1"/>
  <c r="G50" i="1"/>
  <c r="J50" i="1"/>
  <c r="M50" i="1"/>
  <c r="P50" i="1"/>
  <c r="S50" i="1"/>
  <c r="V50" i="1"/>
  <c r="Y50" i="1"/>
  <c r="D51" i="1"/>
  <c r="G51" i="1"/>
  <c r="J51" i="1"/>
  <c r="M51" i="1"/>
  <c r="P51" i="1"/>
  <c r="S51" i="1"/>
  <c r="V51" i="1"/>
  <c r="Y51" i="1"/>
  <c r="D52" i="1"/>
  <c r="G52" i="1"/>
  <c r="J52" i="1"/>
  <c r="M52" i="1"/>
  <c r="P52" i="1"/>
  <c r="S52" i="1"/>
  <c r="V52" i="1"/>
  <c r="Y52" i="1"/>
  <c r="D53" i="1"/>
  <c r="G53" i="1"/>
  <c r="J53" i="1"/>
  <c r="M53" i="1"/>
  <c r="P53" i="1"/>
  <c r="S53" i="1"/>
  <c r="V53" i="1"/>
  <c r="Y53" i="1"/>
  <c r="D54" i="1"/>
  <c r="G54" i="1"/>
  <c r="J54" i="1"/>
  <c r="M54" i="1"/>
  <c r="P54" i="1"/>
  <c r="S54" i="1"/>
  <c r="V54" i="1"/>
  <c r="Y54" i="1"/>
  <c r="D55" i="1"/>
  <c r="G55" i="1"/>
  <c r="J55" i="1"/>
  <c r="M55" i="1"/>
  <c r="P55" i="1"/>
  <c r="S55" i="1"/>
  <c r="V55" i="1"/>
  <c r="Y55" i="1"/>
  <c r="G56" i="1"/>
  <c r="J56" i="1"/>
  <c r="M56" i="1"/>
  <c r="P56" i="1"/>
  <c r="S56" i="1"/>
  <c r="V56" i="1"/>
  <c r="Y56" i="1"/>
  <c r="G60" i="1"/>
  <c r="J60" i="1"/>
  <c r="M60" i="1"/>
  <c r="P60" i="1"/>
  <c r="Y60" i="1"/>
  <c r="E84" i="1"/>
  <c r="H84" i="1"/>
  <c r="K84" i="1"/>
  <c r="N84" i="1"/>
  <c r="Q84" i="1"/>
  <c r="T84" i="1"/>
  <c r="W84" i="1"/>
  <c r="Z84" i="1"/>
  <c r="E103" i="1"/>
  <c r="H103" i="1"/>
  <c r="K103" i="1"/>
  <c r="N103" i="1"/>
  <c r="Q103" i="1"/>
  <c r="T103" i="1"/>
  <c r="W103" i="1"/>
  <c r="Z103" i="1"/>
  <c r="D110" i="1"/>
  <c r="E110" i="1" s="1"/>
  <c r="G110" i="1"/>
  <c r="H110" i="1"/>
  <c r="J110" i="1"/>
  <c r="K110" i="1" s="1"/>
  <c r="M110" i="1"/>
  <c r="N110" i="1"/>
  <c r="P110" i="1"/>
  <c r="Q110" i="1" s="1"/>
  <c r="S110" i="1"/>
  <c r="T110" i="1"/>
  <c r="V110" i="1"/>
  <c r="W110" i="1"/>
  <c r="D111" i="1"/>
  <c r="E111" i="1" s="1"/>
  <c r="G111" i="1"/>
  <c r="H111" i="1"/>
  <c r="J111" i="1"/>
  <c r="K111" i="1" s="1"/>
  <c r="M111" i="1"/>
  <c r="N111" i="1"/>
  <c r="P111" i="1"/>
  <c r="Q111" i="1"/>
  <c r="S111" i="1"/>
  <c r="T111" i="1"/>
  <c r="V111" i="1"/>
  <c r="W111" i="1"/>
  <c r="D112" i="1"/>
  <c r="Y112" i="1" s="1"/>
  <c r="Z112" i="1" s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D113" i="1"/>
  <c r="E113" i="1" s="1"/>
  <c r="G113" i="1"/>
  <c r="H113" i="1"/>
  <c r="J113" i="1"/>
  <c r="K113" i="1" s="1"/>
  <c r="M113" i="1"/>
  <c r="N113" i="1"/>
  <c r="P113" i="1"/>
  <c r="Q113" i="1" s="1"/>
  <c r="S113" i="1"/>
  <c r="T113" i="1"/>
  <c r="V113" i="1"/>
  <c r="W113" i="1"/>
  <c r="D114" i="1"/>
  <c r="E114" i="1" s="1"/>
  <c r="G114" i="1"/>
  <c r="H114" i="1"/>
  <c r="J114" i="1"/>
  <c r="K114" i="1" s="1"/>
  <c r="M114" i="1"/>
  <c r="N114" i="1"/>
  <c r="P114" i="1"/>
  <c r="Q114" i="1" s="1"/>
  <c r="S114" i="1"/>
  <c r="T114" i="1"/>
  <c r="V114" i="1"/>
  <c r="W114" i="1"/>
  <c r="D115" i="1"/>
  <c r="Y115" i="1" s="1"/>
  <c r="Z115" i="1" s="1"/>
  <c r="E115" i="1"/>
  <c r="G115" i="1"/>
  <c r="H115" i="1"/>
  <c r="J115" i="1"/>
  <c r="K115" i="1"/>
  <c r="M115" i="1"/>
  <c r="N115" i="1"/>
  <c r="P115" i="1"/>
  <c r="Q115" i="1" s="1"/>
  <c r="S115" i="1"/>
  <c r="T115" i="1"/>
  <c r="V115" i="1"/>
  <c r="W115" i="1"/>
  <c r="D116" i="1"/>
  <c r="E116" i="1" s="1"/>
  <c r="G116" i="1"/>
  <c r="H116" i="1"/>
  <c r="J116" i="1"/>
  <c r="K116" i="1" s="1"/>
  <c r="M116" i="1"/>
  <c r="N116" i="1"/>
  <c r="P116" i="1"/>
  <c r="Q116" i="1" s="1"/>
  <c r="S116" i="1"/>
  <c r="T116" i="1"/>
  <c r="V116" i="1"/>
  <c r="W116" i="1"/>
  <c r="D117" i="1"/>
  <c r="E117" i="1" s="1"/>
  <c r="G117" i="1"/>
  <c r="H117" i="1"/>
  <c r="J117" i="1"/>
  <c r="K117" i="1" s="1"/>
  <c r="M117" i="1"/>
  <c r="N117" i="1"/>
  <c r="P117" i="1"/>
  <c r="Q117" i="1" s="1"/>
  <c r="S117" i="1"/>
  <c r="T117" i="1"/>
  <c r="V117" i="1"/>
  <c r="W117" i="1"/>
  <c r="D118" i="1"/>
  <c r="Y118" i="1" s="1"/>
  <c r="Z118" i="1" s="1"/>
  <c r="E118" i="1"/>
  <c r="G118" i="1"/>
  <c r="H118" i="1"/>
  <c r="J118" i="1"/>
  <c r="K118" i="1"/>
  <c r="M118" i="1"/>
  <c r="N118" i="1"/>
  <c r="P118" i="1"/>
  <c r="Q118" i="1" s="1"/>
  <c r="S118" i="1"/>
  <c r="T118" i="1"/>
  <c r="V118" i="1"/>
  <c r="W118" i="1"/>
  <c r="D119" i="1"/>
  <c r="E119" i="1" s="1"/>
  <c r="G119" i="1"/>
  <c r="G123" i="1" s="1"/>
  <c r="H119" i="1"/>
  <c r="J119" i="1"/>
  <c r="K119" i="1" s="1"/>
  <c r="M119" i="1"/>
  <c r="N119" i="1"/>
  <c r="P119" i="1"/>
  <c r="Q119" i="1" s="1"/>
  <c r="S119" i="1"/>
  <c r="S123" i="1" s="1"/>
  <c r="T119" i="1"/>
  <c r="V119" i="1"/>
  <c r="W119" i="1" s="1"/>
  <c r="Z119" i="1"/>
  <c r="V120" i="1"/>
  <c r="W120" i="1"/>
  <c r="Z120" i="1"/>
  <c r="V121" i="1"/>
  <c r="W121" i="1"/>
  <c r="Z121" i="1"/>
  <c r="V122" i="1"/>
  <c r="W122" i="1"/>
  <c r="Z122" i="1"/>
  <c r="D123" i="1"/>
  <c r="M123" i="1"/>
  <c r="P123" i="1"/>
  <c r="Z123" i="1"/>
  <c r="E34" i="1" l="1"/>
  <c r="E32" i="1"/>
  <c r="E30" i="1"/>
  <c r="E28" i="1"/>
  <c r="Q40" i="1"/>
  <c r="K35" i="1"/>
  <c r="K33" i="1"/>
  <c r="K31" i="1"/>
  <c r="K29" i="1"/>
  <c r="K27" i="1"/>
  <c r="V123" i="1"/>
  <c r="J123" i="1"/>
  <c r="Y117" i="1"/>
  <c r="Z117" i="1" s="1"/>
  <c r="Y116" i="1"/>
  <c r="Z116" i="1" s="1"/>
  <c r="Y114" i="1"/>
  <c r="Z114" i="1" s="1"/>
  <c r="Y113" i="1"/>
  <c r="Z113" i="1" s="1"/>
  <c r="Y111" i="1"/>
  <c r="Z111" i="1" s="1"/>
  <c r="Y110" i="1"/>
  <c r="Z110" i="1" s="1"/>
  <c r="D47" i="1"/>
  <c r="D56" i="1" s="1"/>
  <c r="D60" i="1" s="1"/>
  <c r="J40" i="1"/>
  <c r="K40" i="1" s="1"/>
  <c r="D40" i="1"/>
  <c r="E40" i="1" s="1"/>
  <c r="E35" i="1"/>
  <c r="E33" i="1"/>
  <c r="E31" i="1"/>
  <c r="E29" i="1"/>
  <c r="Q21" i="1"/>
  <c r="E21" i="1"/>
  <c r="K34" i="1"/>
  <c r="K32" i="1"/>
  <c r="K30" i="1"/>
</calcChain>
</file>

<file path=xl/sharedStrings.xml><?xml version="1.0" encoding="utf-8"?>
<sst xmlns="http://schemas.openxmlformats.org/spreadsheetml/2006/main" count="186" uniqueCount="52">
  <si>
    <t>FY2000 O&amp;M Budget &amp; Revenue Requirement</t>
  </si>
  <si>
    <t>$ in 000's</t>
  </si>
  <si>
    <t>FY2000 Preliminary Budget</t>
  </si>
  <si>
    <t>As Posted 9/10/99</t>
  </si>
  <si>
    <t>HR/CEO: 1100</t>
  </si>
  <si>
    <t>FIN:        1300</t>
  </si>
  <si>
    <t>IT:            1400</t>
  </si>
  <si>
    <t>OPS:       1500</t>
  </si>
  <si>
    <t>GC:          1600</t>
  </si>
  <si>
    <t>CS:           1700</t>
  </si>
  <si>
    <t>Other</t>
  </si>
  <si>
    <t xml:space="preserve">Total </t>
  </si>
  <si>
    <t>Salaries and Benefits</t>
  </si>
  <si>
    <t>Bldg, Lease &amp; Facility Costs</t>
  </si>
  <si>
    <t>Insurance</t>
  </si>
  <si>
    <t>Third Party Vendor Contracts</t>
  </si>
  <si>
    <t>Prof &amp; Consulting Services</t>
  </si>
  <si>
    <t xml:space="preserve">Audit, Legal  &amp;  Regulatory </t>
  </si>
  <si>
    <t>Training and Travel</t>
  </si>
  <si>
    <t>Miscellaneous</t>
  </si>
  <si>
    <t>Other:  FERC Fees</t>
  </si>
  <si>
    <t>Subtotal</t>
  </si>
  <si>
    <t>Other:  Debt Service</t>
  </si>
  <si>
    <t xml:space="preserve">           Operating Reserve</t>
  </si>
  <si>
    <t xml:space="preserve">           Expense Recovery</t>
  </si>
  <si>
    <t>Total</t>
  </si>
  <si>
    <t>Headcount</t>
  </si>
  <si>
    <t>($1,522 is Unallocated Salary Increases)</t>
  </si>
  <si>
    <t>Changes from 9/10/99 Posting</t>
  </si>
  <si>
    <t>Hardware lease costs from (4)</t>
  </si>
  <si>
    <t>Move recruiting/ relocation to (1)</t>
  </si>
  <si>
    <t>Move equipment leases to (2).  Offset by telephone costs from (8)</t>
  </si>
  <si>
    <t>Move relocation to (1)</t>
  </si>
  <si>
    <t>Reclass-ification of costs from (4)</t>
  </si>
  <si>
    <t>Move to (7)</t>
  </si>
  <si>
    <t>Reclassification</t>
  </si>
  <si>
    <t>Move telephone costs to (4)</t>
  </si>
  <si>
    <t>FY2000 vs. FY1999 O&amp;M Budget and Revenue Requirement Comparison</t>
  </si>
  <si>
    <t>1999 Posted Budget</t>
  </si>
  <si>
    <t>1999 Budget, As Adjusted</t>
  </si>
  <si>
    <t>Includes Transfer of Settlements Group from Client Services to Finance</t>
  </si>
  <si>
    <t>Includes Transfer of Metering from Client Services &amp; EMS from Operations to IT</t>
  </si>
  <si>
    <t>Includes transfer of EMS from Operations to IT, and incremental staff for FY2000</t>
  </si>
  <si>
    <t>Increase is from Contractor Conversions for FY2000.</t>
  </si>
  <si>
    <t>Includes transfer of Settlements Group to Finance, Metering to IT, offset by additional staff for FY2000.</t>
  </si>
  <si>
    <t/>
  </si>
  <si>
    <t xml:space="preserve">Move relocation costs here.  </t>
  </si>
  <si>
    <t>Change in staffing</t>
  </si>
  <si>
    <t>Move relocation costs to HR.  DMA additional staff.</t>
  </si>
  <si>
    <t>Replace contractor with staff, DMA.</t>
  </si>
  <si>
    <t>Approved FY2000 Budget</t>
  </si>
  <si>
    <t>FY2000 Approved Budget vs. 1999 Budget, As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</si>
</sst>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0.0%"/>
  </numFmts>
  <fonts count="8" x14ac:knownFonts="1">
    <font>
      <sz val="10"/>
      <name val="Times New Roman"/>
    </font>
    <font>
      <sz val="10"/>
      <name val="Times New Roman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color indexed="10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7" fillId="0" borderId="0" xfId="0" applyFont="1" applyAlignment="1">
      <alignment vertical="top" wrapText="1"/>
    </xf>
    <xf numFmtId="164" fontId="6" fillId="0" borderId="0" xfId="2" applyNumberFormat="1" applyFont="1" applyAlignment="1">
      <alignment vertical="top"/>
    </xf>
    <xf numFmtId="0" fontId="6" fillId="0" borderId="0" xfId="0" applyFont="1" applyAlignment="1">
      <alignment vertical="top"/>
    </xf>
    <xf numFmtId="0" fontId="7" fillId="2" borderId="1" xfId="0" applyFont="1" applyFill="1" applyBorder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7" fillId="2" borderId="2" xfId="0" applyFont="1" applyFill="1" applyBorder="1" applyAlignment="1">
      <alignment horizontal="centerContinuous" vertical="top" wrapText="1"/>
    </xf>
    <xf numFmtId="0" fontId="3" fillId="2" borderId="3" xfId="0" applyFont="1" applyFill="1" applyBorder="1" applyAlignment="1">
      <alignment horizontal="centerContinuous" vertical="top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42" fontId="3" fillId="0" borderId="8" xfId="0" applyNumberFormat="1" applyFont="1" applyBorder="1" applyAlignment="1">
      <alignment vertical="top"/>
    </xf>
    <xf numFmtId="9" fontId="3" fillId="0" borderId="5" xfId="3" applyFont="1" applyBorder="1" applyAlignment="1">
      <alignment horizontal="center" vertical="top"/>
    </xf>
    <xf numFmtId="41" fontId="3" fillId="0" borderId="0" xfId="0" applyNumberFormat="1" applyFont="1" applyAlignment="1">
      <alignment horizontal="center" vertical="top"/>
    </xf>
    <xf numFmtId="41" fontId="3" fillId="0" borderId="0" xfId="0" applyNumberFormat="1" applyFont="1" applyAlignment="1">
      <alignment vertical="top"/>
    </xf>
    <xf numFmtId="41" fontId="7" fillId="0" borderId="0" xfId="0" applyNumberFormat="1" applyFont="1" applyAlignment="1">
      <alignment horizontal="center" vertical="top"/>
    </xf>
    <xf numFmtId="42" fontId="3" fillId="0" borderId="8" xfId="1" applyNumberFormat="1" applyFont="1" applyBorder="1" applyAlignment="1">
      <alignment vertical="top"/>
    </xf>
    <xf numFmtId="165" fontId="3" fillId="0" borderId="8" xfId="1" applyNumberFormat="1" applyFont="1" applyBorder="1" applyAlignment="1">
      <alignment vertical="top"/>
    </xf>
    <xf numFmtId="41" fontId="4" fillId="0" borderId="0" xfId="0" applyNumberFormat="1" applyFont="1" applyAlignment="1">
      <alignment horizontal="center" vertical="top"/>
    </xf>
    <xf numFmtId="41" fontId="7" fillId="0" borderId="0" xfId="0" applyNumberFormat="1" applyFont="1" applyAlignment="1">
      <alignment vertical="top"/>
    </xf>
    <xf numFmtId="41" fontId="4" fillId="0" borderId="0" xfId="0" applyNumberFormat="1" applyFont="1" applyAlignment="1">
      <alignment vertical="top"/>
    </xf>
    <xf numFmtId="41" fontId="3" fillId="0" borderId="6" xfId="0" applyNumberFormat="1" applyFont="1" applyBorder="1" applyAlignment="1">
      <alignment vertical="top"/>
    </xf>
    <xf numFmtId="42" fontId="3" fillId="0" borderId="9" xfId="0" applyNumberFormat="1" applyFont="1" applyBorder="1" applyAlignment="1">
      <alignment vertical="top"/>
    </xf>
    <xf numFmtId="9" fontId="3" fillId="0" borderId="10" xfId="3" applyFont="1" applyBorder="1" applyAlignment="1">
      <alignment vertical="top"/>
    </xf>
    <xf numFmtId="164" fontId="3" fillId="0" borderId="9" xfId="2" applyNumberFormat="1" applyFont="1" applyBorder="1" applyAlignment="1">
      <alignment vertical="top"/>
    </xf>
    <xf numFmtId="166" fontId="3" fillId="0" borderId="0" xfId="1" applyNumberFormat="1" applyFont="1" applyBorder="1" applyAlignment="1">
      <alignment vertical="top"/>
    </xf>
    <xf numFmtId="9" fontId="3" fillId="0" borderId="5" xfId="3" applyFont="1" applyBorder="1" applyAlignment="1">
      <alignment horizontal="center" vertical="top" wrapText="1"/>
    </xf>
    <xf numFmtId="41" fontId="3" fillId="0" borderId="8" xfId="0" applyNumberFormat="1" applyFont="1" applyBorder="1" applyAlignment="1">
      <alignment vertical="top"/>
    </xf>
    <xf numFmtId="165" fontId="3" fillId="0" borderId="6" xfId="1" applyNumberFormat="1" applyFont="1" applyBorder="1" applyAlignment="1">
      <alignment vertical="top"/>
    </xf>
    <xf numFmtId="9" fontId="3" fillId="0" borderId="10" xfId="3" applyFont="1" applyBorder="1" applyAlignment="1">
      <alignment horizontal="center" vertical="top"/>
    </xf>
    <xf numFmtId="167" fontId="3" fillId="0" borderId="10" xfId="3" applyNumberFormat="1" applyFont="1" applyBorder="1" applyAlignment="1">
      <alignment vertical="top"/>
    </xf>
    <xf numFmtId="164" fontId="3" fillId="0" borderId="6" xfId="2" applyNumberFormat="1" applyFont="1" applyBorder="1" applyAlignment="1">
      <alignment vertical="top"/>
    </xf>
    <xf numFmtId="164" fontId="3" fillId="0" borderId="0" xfId="2" applyNumberFormat="1" applyFont="1" applyAlignment="1">
      <alignment vertical="top"/>
    </xf>
    <xf numFmtId="42" fontId="3" fillId="0" borderId="0" xfId="0" applyNumberFormat="1" applyFont="1" applyAlignment="1">
      <alignment vertical="top"/>
    </xf>
    <xf numFmtId="42" fontId="3" fillId="0" borderId="0" xfId="0" applyNumberFormat="1" applyFont="1" applyBorder="1" applyAlignment="1">
      <alignment vertical="top"/>
    </xf>
    <xf numFmtId="164" fontId="3" fillId="0" borderId="0" xfId="0" applyNumberFormat="1" applyFont="1" applyAlignment="1">
      <alignment vertical="top"/>
    </xf>
    <xf numFmtId="165" fontId="3" fillId="0" borderId="0" xfId="1" applyNumberFormat="1" applyFont="1" applyBorder="1" applyAlignment="1">
      <alignment vertical="top"/>
    </xf>
    <xf numFmtId="166" fontId="3" fillId="0" borderId="0" xfId="1" applyNumberFormat="1" applyFont="1" applyAlignment="1">
      <alignment vertical="top"/>
    </xf>
    <xf numFmtId="166" fontId="3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2</xdr:col>
      <xdr:colOff>1571625</xdr:colOff>
      <xdr:row>0</xdr:row>
      <xdr:rowOff>295275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50DB6318-B0F8-F4C8-285B-1D2821738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19621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62</xdr:row>
      <xdr:rowOff>9525</xdr:rowOff>
    </xdr:from>
    <xdr:to>
      <xdr:col>2</xdr:col>
      <xdr:colOff>1571625</xdr:colOff>
      <xdr:row>63</xdr:row>
      <xdr:rowOff>142875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C75DA0D5-73C6-3503-25BE-AC468FE96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382500"/>
          <a:ext cx="19621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9525</xdr:rowOff>
    </xdr:from>
    <xdr:to>
      <xdr:col>2</xdr:col>
      <xdr:colOff>1571625</xdr:colOff>
      <xdr:row>0</xdr:row>
      <xdr:rowOff>295275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BFA33743-B3E9-4E67-D884-CFF4A57C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19621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62</xdr:row>
      <xdr:rowOff>9525</xdr:rowOff>
    </xdr:from>
    <xdr:to>
      <xdr:col>2</xdr:col>
      <xdr:colOff>1571625</xdr:colOff>
      <xdr:row>63</xdr:row>
      <xdr:rowOff>142875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73F6E04E-C4E3-2F39-27EC-6FD197E4D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382500"/>
          <a:ext cx="19621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9525</xdr:rowOff>
    </xdr:from>
    <xdr:to>
      <xdr:col>2</xdr:col>
      <xdr:colOff>1571625</xdr:colOff>
      <xdr:row>0</xdr:row>
      <xdr:rowOff>295275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5FF1CAA8-DFCF-802C-F4C5-9790D899E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19621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62</xdr:row>
      <xdr:rowOff>9525</xdr:rowOff>
    </xdr:from>
    <xdr:to>
      <xdr:col>2</xdr:col>
      <xdr:colOff>1571625</xdr:colOff>
      <xdr:row>63</xdr:row>
      <xdr:rowOff>142875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3ADEB5F6-3ED7-D239-3DDA-F1A4C987D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382500"/>
          <a:ext cx="19621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6277-3E6E-4B0C-8AC5-0159C941D415}">
  <dimension ref="A1:AC127"/>
  <sheetViews>
    <sheetView tabSelected="1" zoomScale="75" workbookViewId="0">
      <selection activeCell="C4" sqref="C4"/>
    </sheetView>
  </sheetViews>
  <sheetFormatPr defaultRowHeight="12.75" x14ac:dyDescent="0.2"/>
  <cols>
    <col min="1" max="1" width="2.5" style="2" customWidth="1"/>
    <col min="2" max="2" width="5" style="2" customWidth="1"/>
    <col min="3" max="3" width="35.33203125" style="4" customWidth="1"/>
    <col min="4" max="4" width="10.1640625" style="4" customWidth="1"/>
    <col min="5" max="5" width="17" style="4" customWidth="1"/>
    <col min="6" max="6" width="1.1640625" style="4" customWidth="1"/>
    <col min="7" max="7" width="10.5" style="4" customWidth="1"/>
    <col min="8" max="8" width="12.33203125" style="4" customWidth="1"/>
    <col min="9" max="9" width="1" style="4" customWidth="1"/>
    <col min="10" max="10" width="10.5" style="4" customWidth="1"/>
    <col min="11" max="11" width="14" style="4" customWidth="1"/>
    <col min="12" max="12" width="1" style="4" customWidth="1"/>
    <col min="13" max="13" width="12" style="4" customWidth="1"/>
    <col min="14" max="14" width="14.1640625" style="4" customWidth="1"/>
    <col min="15" max="15" width="1.33203125" style="4" customWidth="1"/>
    <col min="16" max="16" width="10.33203125" style="4" customWidth="1"/>
    <col min="17" max="17" width="15.33203125" style="4" customWidth="1"/>
    <col min="18" max="18" width="1" style="4" customWidth="1"/>
    <col min="19" max="19" width="10.33203125" style="4" customWidth="1"/>
    <col min="20" max="20" width="13.83203125" style="4" customWidth="1"/>
    <col min="21" max="21" width="1.33203125" style="4" customWidth="1"/>
    <col min="22" max="22" width="11.5" style="4" customWidth="1"/>
    <col min="23" max="23" width="13.33203125" style="4" customWidth="1"/>
    <col min="24" max="24" width="1.33203125" style="4" customWidth="1"/>
    <col min="25" max="25" width="15.6640625" style="4" customWidth="1"/>
    <col min="26" max="26" width="11.1640625" style="4" customWidth="1"/>
    <col min="27" max="27" width="1.33203125" style="4" customWidth="1"/>
    <col min="28" max="28" width="15.5" style="4" customWidth="1"/>
    <col min="29" max="29" width="9.83203125" style="4" customWidth="1"/>
    <col min="30" max="30" width="1.1640625" style="4" customWidth="1"/>
    <col min="31" max="16384" width="9.33203125" style="4"/>
  </cols>
  <sheetData>
    <row r="1" spans="1:29" ht="25.5" customHeight="1" x14ac:dyDescent="0.2">
      <c r="A1" s="1"/>
      <c r="C1" s="3"/>
      <c r="F1" s="5"/>
      <c r="O1" s="5"/>
      <c r="R1" s="5"/>
      <c r="AC1" s="6"/>
    </row>
    <row r="2" spans="1:29" ht="19.5" customHeight="1" x14ac:dyDescent="0.2">
      <c r="A2" s="1" t="s">
        <v>0</v>
      </c>
      <c r="C2" s="3"/>
      <c r="F2" s="5"/>
      <c r="O2" s="5"/>
      <c r="R2" s="5"/>
    </row>
    <row r="3" spans="1:29" ht="15.75" x14ac:dyDescent="0.2">
      <c r="A3" s="1" t="s">
        <v>1</v>
      </c>
      <c r="C3" s="3"/>
      <c r="F3" s="5"/>
      <c r="O3" s="5"/>
      <c r="R3" s="5"/>
    </row>
    <row r="4" spans="1:29" ht="6" customHeight="1" x14ac:dyDescent="0.2">
      <c r="A4" s="7"/>
      <c r="F4" s="5"/>
      <c r="O4" s="5"/>
      <c r="R4" s="5"/>
    </row>
    <row r="5" spans="1:29" s="11" customFormat="1" x14ac:dyDescent="0.2">
      <c r="A5" s="8"/>
      <c r="B5" s="8"/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9" ht="13.5" thickBot="1" x14ac:dyDescent="0.25">
      <c r="C6" s="9" t="s">
        <v>3</v>
      </c>
      <c r="D6" s="12" t="s">
        <v>4</v>
      </c>
      <c r="E6" s="12"/>
      <c r="F6" s="13"/>
      <c r="G6" s="12" t="s">
        <v>5</v>
      </c>
      <c r="H6" s="12"/>
      <c r="I6" s="14"/>
      <c r="J6" s="12" t="s">
        <v>6</v>
      </c>
      <c r="K6" s="12"/>
      <c r="L6" s="14"/>
      <c r="M6" s="12" t="s">
        <v>7</v>
      </c>
      <c r="N6" s="12"/>
      <c r="O6" s="13"/>
      <c r="P6" s="12" t="s">
        <v>8</v>
      </c>
      <c r="Q6" s="12"/>
      <c r="R6" s="13"/>
      <c r="S6" s="12" t="s">
        <v>9</v>
      </c>
      <c r="T6" s="12"/>
      <c r="U6" s="14"/>
      <c r="V6" s="12" t="s">
        <v>10</v>
      </c>
      <c r="W6" s="12"/>
      <c r="X6" s="14"/>
      <c r="Y6" s="15" t="s">
        <v>11</v>
      </c>
      <c r="Z6" s="16"/>
      <c r="AA6" s="42"/>
      <c r="AB6" s="42"/>
    </row>
    <row r="7" spans="1:29" ht="3.75" customHeight="1" thickTop="1" x14ac:dyDescent="0.2">
      <c r="D7" s="17"/>
      <c r="E7" s="18"/>
      <c r="F7" s="5"/>
      <c r="G7" s="17"/>
      <c r="H7" s="18"/>
      <c r="J7" s="17"/>
      <c r="K7" s="18"/>
      <c r="M7" s="17"/>
      <c r="N7" s="18"/>
      <c r="O7" s="5"/>
      <c r="P7" s="17"/>
      <c r="Q7" s="18"/>
      <c r="R7" s="5"/>
      <c r="S7" s="17"/>
      <c r="T7" s="18"/>
      <c r="V7" s="17"/>
      <c r="W7" s="18"/>
      <c r="Y7" s="19"/>
      <c r="Z7" s="20"/>
      <c r="AB7" s="43"/>
    </row>
    <row r="8" spans="1:29" x14ac:dyDescent="0.2">
      <c r="A8" s="44">
        <v>4844.6949999999997</v>
      </c>
      <c r="B8" s="7">
        <v>1</v>
      </c>
      <c r="C8" s="4" t="s">
        <v>12</v>
      </c>
      <c r="D8" s="21">
        <v>2259.8890000000001</v>
      </c>
      <c r="E8" s="22">
        <v>0.25796005669007754</v>
      </c>
      <c r="F8" s="23"/>
      <c r="G8" s="21">
        <v>4834.982</v>
      </c>
      <c r="H8" s="22">
        <v>0.52811014616417484</v>
      </c>
      <c r="I8" s="24"/>
      <c r="J8" s="21">
        <v>11486.746999999999</v>
      </c>
      <c r="K8" s="22">
        <v>0.17802144986422291</v>
      </c>
      <c r="L8" s="24"/>
      <c r="M8" s="21">
        <v>25289.512999999999</v>
      </c>
      <c r="N8" s="22">
        <v>0.7954542609395624</v>
      </c>
      <c r="O8" s="25"/>
      <c r="P8" s="21">
        <v>4491.7039999999997</v>
      </c>
      <c r="Q8" s="22">
        <v>0.36204324493372048</v>
      </c>
      <c r="R8" s="25"/>
      <c r="S8" s="21">
        <v>3982.2869999999998</v>
      </c>
      <c r="T8" s="22">
        <v>0.77729020093514045</v>
      </c>
      <c r="U8" s="25"/>
      <c r="V8" s="21">
        <v>1508.75</v>
      </c>
      <c r="W8" s="22">
        <v>3.1713251251977152E-2</v>
      </c>
      <c r="X8" s="25"/>
      <c r="Y8" s="26">
        <v>53853.871999999988</v>
      </c>
      <c r="Z8" s="22">
        <v>0.30029341268806636</v>
      </c>
      <c r="AB8" s="45"/>
    </row>
    <row r="9" spans="1:29" x14ac:dyDescent="0.2">
      <c r="A9" s="46">
        <v>1972</v>
      </c>
      <c r="B9" s="7">
        <v>2</v>
      </c>
      <c r="C9" s="4" t="s">
        <v>13</v>
      </c>
      <c r="D9" s="27">
        <v>4339.4759999999997</v>
      </c>
      <c r="E9" s="22">
        <v>0.49533914053532313</v>
      </c>
      <c r="F9" s="25"/>
      <c r="G9" s="27">
        <v>0</v>
      </c>
      <c r="H9" s="22">
        <v>0</v>
      </c>
      <c r="I9" s="24"/>
      <c r="J9" s="27">
        <v>4436.1239999999998</v>
      </c>
      <c r="K9" s="22">
        <v>6.8750989837024878E-2</v>
      </c>
      <c r="L9" s="25"/>
      <c r="M9" s="27">
        <v>0</v>
      </c>
      <c r="N9" s="22">
        <v>0</v>
      </c>
      <c r="O9" s="23"/>
      <c r="P9" s="27">
        <v>0</v>
      </c>
      <c r="Q9" s="22">
        <v>0</v>
      </c>
      <c r="R9" s="25"/>
      <c r="S9" s="27">
        <v>0</v>
      </c>
      <c r="T9" s="22">
        <v>0</v>
      </c>
      <c r="U9" s="25"/>
      <c r="V9" s="27">
        <v>0</v>
      </c>
      <c r="W9" s="22">
        <v>0</v>
      </c>
      <c r="X9" s="25"/>
      <c r="Y9" s="27">
        <v>8775.6</v>
      </c>
      <c r="Z9" s="22">
        <v>4.8933433651444702E-2</v>
      </c>
      <c r="AB9" s="45"/>
    </row>
    <row r="10" spans="1:29" x14ac:dyDescent="0.2">
      <c r="A10" s="46">
        <v>0</v>
      </c>
      <c r="B10" s="7">
        <v>3</v>
      </c>
      <c r="C10" s="4" t="s">
        <v>14</v>
      </c>
      <c r="D10" s="27">
        <v>0</v>
      </c>
      <c r="E10" s="22">
        <v>0</v>
      </c>
      <c r="F10" s="28"/>
      <c r="G10" s="27">
        <v>899.07399999999996</v>
      </c>
      <c r="H10" s="22">
        <v>9.8203075327355796E-2</v>
      </c>
      <c r="I10" s="24"/>
      <c r="J10" s="27">
        <v>0</v>
      </c>
      <c r="K10" s="22">
        <v>0</v>
      </c>
      <c r="L10" s="24"/>
      <c r="M10" s="27">
        <v>0</v>
      </c>
      <c r="N10" s="22">
        <v>0</v>
      </c>
      <c r="O10" s="23"/>
      <c r="P10" s="27">
        <v>0</v>
      </c>
      <c r="Q10" s="22">
        <v>0</v>
      </c>
      <c r="R10" s="25"/>
      <c r="S10" s="27">
        <v>0</v>
      </c>
      <c r="T10" s="22">
        <v>0</v>
      </c>
      <c r="U10" s="25"/>
      <c r="V10" s="27">
        <v>0</v>
      </c>
      <c r="W10" s="22">
        <v>0</v>
      </c>
      <c r="X10" s="25"/>
      <c r="Y10" s="27">
        <v>899.07399999999996</v>
      </c>
      <c r="Z10" s="22">
        <v>5.0133071159509318E-3</v>
      </c>
      <c r="AB10" s="45"/>
    </row>
    <row r="11" spans="1:29" x14ac:dyDescent="0.2">
      <c r="A11" s="46">
        <v>42506</v>
      </c>
      <c r="B11" s="7">
        <v>4</v>
      </c>
      <c r="C11" s="4" t="s">
        <v>15</v>
      </c>
      <c r="D11" s="27">
        <v>503.00400000000002</v>
      </c>
      <c r="E11" s="22">
        <v>5.741651043716562E-2</v>
      </c>
      <c r="F11" s="25"/>
      <c r="G11" s="27">
        <v>1078.4880000000001</v>
      </c>
      <c r="H11" s="22">
        <v>0.11779991224710012</v>
      </c>
      <c r="I11" s="24"/>
      <c r="J11" s="27">
        <v>44377</v>
      </c>
      <c r="K11" s="22">
        <v>0.6886113092743934</v>
      </c>
      <c r="L11" s="25"/>
      <c r="M11" s="27">
        <v>2102.5119999999997</v>
      </c>
      <c r="N11" s="22">
        <v>6.6132239441564614E-2</v>
      </c>
      <c r="O11" s="29"/>
      <c r="P11" s="27">
        <v>26.004000000000001</v>
      </c>
      <c r="Q11" s="22">
        <v>2.0959913078102362E-3</v>
      </c>
      <c r="R11" s="25"/>
      <c r="S11" s="27">
        <v>143.988</v>
      </c>
      <c r="T11" s="22">
        <v>2.8104569422607917E-2</v>
      </c>
      <c r="U11" s="25"/>
      <c r="V11" s="27">
        <v>0</v>
      </c>
      <c r="W11" s="22">
        <v>0</v>
      </c>
      <c r="X11" s="25"/>
      <c r="Y11" s="27">
        <v>48231.3</v>
      </c>
      <c r="Z11" s="22">
        <v>0.26924821699456325</v>
      </c>
      <c r="AB11" s="45"/>
    </row>
    <row r="12" spans="1:29" x14ac:dyDescent="0.2">
      <c r="A12" s="46">
        <v>4301</v>
      </c>
      <c r="B12" s="7">
        <v>5</v>
      </c>
      <c r="C12" s="4" t="s">
        <v>16</v>
      </c>
      <c r="D12" s="27">
        <v>1365</v>
      </c>
      <c r="E12" s="22">
        <v>0.15581096123834218</v>
      </c>
      <c r="F12" s="23"/>
      <c r="G12" s="27">
        <v>568.697</v>
      </c>
      <c r="H12" s="22">
        <v>6.2117016318391206E-2</v>
      </c>
      <c r="I12" s="24"/>
      <c r="J12" s="27">
        <v>1192.4000000000001</v>
      </c>
      <c r="K12" s="22">
        <v>1.8479799095261647E-2</v>
      </c>
      <c r="L12" s="29"/>
      <c r="M12" s="27">
        <v>1815.5050000000001</v>
      </c>
      <c r="N12" s="22">
        <v>5.7104744880104273E-2</v>
      </c>
      <c r="O12" s="23"/>
      <c r="P12" s="27">
        <v>1607</v>
      </c>
      <c r="Q12" s="22">
        <v>0.12952845837759766</v>
      </c>
      <c r="R12" s="25"/>
      <c r="S12" s="27">
        <v>470.00400000000002</v>
      </c>
      <c r="T12" s="22">
        <v>9.1738617432726419E-2</v>
      </c>
      <c r="U12" s="30"/>
      <c r="V12" s="27">
        <v>0</v>
      </c>
      <c r="W12" s="22">
        <v>0</v>
      </c>
      <c r="X12" s="30"/>
      <c r="Y12" s="27">
        <v>7018.6060000000007</v>
      </c>
      <c r="Z12" s="22">
        <v>3.913629735022469E-2</v>
      </c>
      <c r="AB12" s="45"/>
    </row>
    <row r="13" spans="1:29" x14ac:dyDescent="0.2">
      <c r="A13" s="46">
        <v>0</v>
      </c>
      <c r="B13" s="7">
        <v>6</v>
      </c>
      <c r="C13" s="4" t="s">
        <v>17</v>
      </c>
      <c r="D13" s="27">
        <v>179.416</v>
      </c>
      <c r="E13" s="22">
        <v>2.0479838404057437E-2</v>
      </c>
      <c r="F13" s="23"/>
      <c r="G13" s="27">
        <v>1200.0039999999999</v>
      </c>
      <c r="H13" s="22">
        <v>0.13107272950294219</v>
      </c>
      <c r="I13" s="25"/>
      <c r="J13" s="27">
        <v>0</v>
      </c>
      <c r="K13" s="22">
        <v>0</v>
      </c>
      <c r="L13" s="24"/>
      <c r="M13" s="27">
        <v>0</v>
      </c>
      <c r="N13" s="22">
        <v>0</v>
      </c>
      <c r="O13" s="23"/>
      <c r="P13" s="27">
        <v>5000</v>
      </c>
      <c r="Q13" s="22">
        <v>0.40301324946358946</v>
      </c>
      <c r="R13" s="25"/>
      <c r="S13" s="27">
        <v>0</v>
      </c>
      <c r="T13" s="22">
        <v>0</v>
      </c>
      <c r="U13" s="24"/>
      <c r="V13" s="27">
        <v>0</v>
      </c>
      <c r="W13" s="22">
        <v>0</v>
      </c>
      <c r="X13" s="24"/>
      <c r="Y13" s="27">
        <v>6379.42</v>
      </c>
      <c r="Z13" s="22">
        <v>3.5572146098807989E-2</v>
      </c>
      <c r="AB13" s="45"/>
    </row>
    <row r="14" spans="1:29" x14ac:dyDescent="0.2">
      <c r="A14" s="46">
        <v>314.3</v>
      </c>
      <c r="B14" s="7">
        <v>7</v>
      </c>
      <c r="C14" s="4" t="s">
        <v>18</v>
      </c>
      <c r="D14" s="27">
        <v>113.831</v>
      </c>
      <c r="E14" s="22">
        <v>1.2993492695034234E-2</v>
      </c>
      <c r="F14" s="23"/>
      <c r="G14" s="27">
        <v>340.012</v>
      </c>
      <c r="H14" s="22">
        <v>3.7138460291594351E-2</v>
      </c>
      <c r="I14" s="24"/>
      <c r="J14" s="27">
        <v>989.35599999999999</v>
      </c>
      <c r="K14" s="22">
        <v>1.5333025925605233E-2</v>
      </c>
      <c r="L14" s="24"/>
      <c r="M14" s="27">
        <v>1941.7940000000001</v>
      </c>
      <c r="N14" s="22">
        <v>6.1077028694339695E-2</v>
      </c>
      <c r="O14" s="23"/>
      <c r="P14" s="27">
        <v>343.58600000000001</v>
      </c>
      <c r="Q14" s="22">
        <v>2.7693942066039371E-2</v>
      </c>
      <c r="R14" s="25"/>
      <c r="S14" s="27">
        <v>449.4</v>
      </c>
      <c r="T14" s="22">
        <v>8.771698682195736E-2</v>
      </c>
      <c r="U14" s="24"/>
      <c r="V14" s="27">
        <v>0</v>
      </c>
      <c r="W14" s="22">
        <v>0</v>
      </c>
      <c r="X14" s="24"/>
      <c r="Y14" s="27">
        <v>4177.9790000000003</v>
      </c>
      <c r="Z14" s="22">
        <v>2.3296738478694255E-2</v>
      </c>
      <c r="AB14" s="45"/>
    </row>
    <row r="15" spans="1:29" x14ac:dyDescent="0.2">
      <c r="A15" s="46">
        <v>160</v>
      </c>
      <c r="B15" s="7">
        <v>8</v>
      </c>
      <c r="C15" s="4" t="s">
        <v>19</v>
      </c>
      <c r="D15" s="27">
        <v>0</v>
      </c>
      <c r="E15" s="22">
        <v>0</v>
      </c>
      <c r="F15" s="23"/>
      <c r="G15" s="27">
        <v>233.99600000000001</v>
      </c>
      <c r="H15" s="22">
        <v>2.5558660148441562E-2</v>
      </c>
      <c r="I15" s="24"/>
      <c r="J15" s="27">
        <v>1987.576</v>
      </c>
      <c r="K15" s="22">
        <v>3.0803426003491913E-2</v>
      </c>
      <c r="L15" s="24"/>
      <c r="M15" s="27">
        <v>643.21799999999996</v>
      </c>
      <c r="N15" s="22">
        <v>2.0231726044428907E-2</v>
      </c>
      <c r="O15" s="23"/>
      <c r="P15" s="27">
        <v>938.24599999999998</v>
      </c>
      <c r="Q15" s="22">
        <v>7.5625113851242987E-2</v>
      </c>
      <c r="R15" s="25"/>
      <c r="S15" s="27">
        <v>77.616</v>
      </c>
      <c r="T15" s="22">
        <v>1.5149625387567964E-2</v>
      </c>
      <c r="U15" s="29"/>
      <c r="V15" s="27">
        <v>0</v>
      </c>
      <c r="W15" s="22">
        <v>0</v>
      </c>
      <c r="X15" s="29"/>
      <c r="Y15" s="27">
        <v>3880.652</v>
      </c>
      <c r="Z15" s="22">
        <v>2.1638819814752977E-2</v>
      </c>
      <c r="AB15" s="45"/>
    </row>
    <row r="16" spans="1:29" x14ac:dyDescent="0.2">
      <c r="B16" s="7">
        <v>9</v>
      </c>
      <c r="C16" s="4" t="s">
        <v>20</v>
      </c>
      <c r="D16" s="27">
        <v>0</v>
      </c>
      <c r="E16" s="22">
        <v>0</v>
      </c>
      <c r="F16" s="23"/>
      <c r="G16" s="27">
        <v>0</v>
      </c>
      <c r="H16" s="22">
        <v>0</v>
      </c>
      <c r="I16" s="24"/>
      <c r="J16" s="27">
        <v>0</v>
      </c>
      <c r="K16" s="22">
        <v>0</v>
      </c>
      <c r="L16" s="24"/>
      <c r="M16" s="27">
        <v>0</v>
      </c>
      <c r="N16" s="22">
        <v>0</v>
      </c>
      <c r="O16" s="23"/>
      <c r="P16" s="27">
        <v>0</v>
      </c>
      <c r="Q16" s="22">
        <v>0</v>
      </c>
      <c r="R16" s="25"/>
      <c r="S16" s="27">
        <v>0</v>
      </c>
      <c r="T16" s="22">
        <v>0</v>
      </c>
      <c r="U16" s="29"/>
      <c r="V16" s="27">
        <v>0</v>
      </c>
      <c r="W16" s="22">
        <v>0</v>
      </c>
      <c r="X16" s="29"/>
      <c r="Y16" s="27">
        <v>0</v>
      </c>
      <c r="Z16" s="22">
        <v>0</v>
      </c>
      <c r="AB16" s="45"/>
    </row>
    <row r="17" spans="1:28" x14ac:dyDescent="0.2">
      <c r="B17" s="7"/>
      <c r="C17" s="4" t="s">
        <v>21</v>
      </c>
      <c r="D17" s="31">
        <v>8760.6159999999982</v>
      </c>
      <c r="E17" s="22">
        <v>1</v>
      </c>
      <c r="F17" s="23"/>
      <c r="G17" s="31">
        <v>9155.2529999999988</v>
      </c>
      <c r="H17" s="22">
        <v>1</v>
      </c>
      <c r="I17" s="24"/>
      <c r="J17" s="31">
        <v>64470</v>
      </c>
      <c r="K17" s="22">
        <v>1</v>
      </c>
      <c r="L17" s="24"/>
      <c r="M17" s="31">
        <v>31792.542000000001</v>
      </c>
      <c r="N17" s="22">
        <v>1</v>
      </c>
      <c r="O17" s="23"/>
      <c r="P17" s="31">
        <v>12406.54</v>
      </c>
      <c r="Q17" s="22">
        <v>1</v>
      </c>
      <c r="R17" s="25"/>
      <c r="S17" s="31">
        <v>5123.2949999999992</v>
      </c>
      <c r="T17" s="22">
        <v>1</v>
      </c>
      <c r="U17" s="29"/>
      <c r="V17" s="31">
        <v>1508.75</v>
      </c>
      <c r="W17" s="22">
        <v>3.1713251251977152E-2</v>
      </c>
      <c r="X17" s="29"/>
      <c r="Y17" s="31">
        <f>133216.503+0.4</f>
        <v>133216.90299999999</v>
      </c>
      <c r="Z17" s="22">
        <v>0.74313237219250516</v>
      </c>
      <c r="AB17" s="45"/>
    </row>
    <row r="18" spans="1:28" x14ac:dyDescent="0.2">
      <c r="B18" s="7"/>
      <c r="C18" s="4" t="s">
        <v>22</v>
      </c>
      <c r="D18" s="27"/>
      <c r="E18" s="22"/>
      <c r="F18" s="23"/>
      <c r="G18" s="27"/>
      <c r="H18" s="22"/>
      <c r="I18" s="24"/>
      <c r="J18" s="27"/>
      <c r="K18" s="22"/>
      <c r="L18" s="24"/>
      <c r="M18" s="27"/>
      <c r="N18" s="22"/>
      <c r="O18" s="23"/>
      <c r="P18" s="27"/>
      <c r="Q18" s="22"/>
      <c r="R18" s="25"/>
      <c r="S18" s="27"/>
      <c r="T18" s="22"/>
      <c r="U18" s="29"/>
      <c r="V18" s="27">
        <v>38456</v>
      </c>
      <c r="W18" s="22">
        <v>0.80832794707276445</v>
      </c>
      <c r="X18" s="29"/>
      <c r="Y18" s="27">
        <v>38456</v>
      </c>
      <c r="Z18" s="22">
        <v>0.21443367114498812</v>
      </c>
    </row>
    <row r="19" spans="1:28" x14ac:dyDescent="0.2">
      <c r="B19" s="7"/>
      <c r="C19" s="4" t="s">
        <v>23</v>
      </c>
      <c r="D19" s="27"/>
      <c r="E19" s="22"/>
      <c r="F19" s="23"/>
      <c r="G19" s="27"/>
      <c r="H19" s="22"/>
      <c r="I19" s="24"/>
      <c r="J19" s="27"/>
      <c r="K19" s="22"/>
      <c r="L19" s="24"/>
      <c r="M19" s="27"/>
      <c r="N19" s="22"/>
      <c r="O19" s="23"/>
      <c r="P19" s="27"/>
      <c r="Q19" s="22"/>
      <c r="R19" s="25"/>
      <c r="S19" s="27"/>
      <c r="T19" s="22"/>
      <c r="U19" s="29"/>
      <c r="V19" s="27">
        <v>9614</v>
      </c>
      <c r="W19" s="22">
        <v>0.20208198676819111</v>
      </c>
      <c r="X19" s="29"/>
      <c r="Y19" s="27">
        <v>9614</v>
      </c>
      <c r="Z19" s="22">
        <v>5.3608417786247031E-2</v>
      </c>
    </row>
    <row r="20" spans="1:28" x14ac:dyDescent="0.2">
      <c r="B20" s="7"/>
      <c r="C20" s="4" t="s">
        <v>24</v>
      </c>
      <c r="D20" s="27"/>
      <c r="E20" s="22"/>
      <c r="F20" s="23"/>
      <c r="G20" s="27"/>
      <c r="H20" s="22"/>
      <c r="I20" s="24"/>
      <c r="J20" s="27"/>
      <c r="K20" s="22"/>
      <c r="L20" s="24"/>
      <c r="M20" s="27"/>
      <c r="N20" s="22"/>
      <c r="O20" s="23"/>
      <c r="P20" s="27"/>
      <c r="Q20" s="22"/>
      <c r="R20" s="25"/>
      <c r="S20" s="27"/>
      <c r="T20" s="22"/>
      <c r="U20" s="29"/>
      <c r="V20" s="27">
        <v>-2004</v>
      </c>
      <c r="W20" s="22">
        <v>-4.2123185092932704E-2</v>
      </c>
      <c r="X20" s="29"/>
      <c r="Y20" s="27">
        <v>-2004</v>
      </c>
      <c r="Z20" s="22">
        <v>-1.1174461123740279E-2</v>
      </c>
    </row>
    <row r="21" spans="1:28" x14ac:dyDescent="0.2">
      <c r="C21" s="4" t="s">
        <v>25</v>
      </c>
      <c r="D21" s="32">
        <v>8760.6159999999982</v>
      </c>
      <c r="E21" s="40">
        <f>+D21/$Y21</f>
        <v>4.8864759848294061E-2</v>
      </c>
      <c r="F21" s="5"/>
      <c r="G21" s="32">
        <v>9155.2529999999988</v>
      </c>
      <c r="H21" s="40">
        <f>+G21/$Y21</f>
        <v>5.1065956913917215E-2</v>
      </c>
      <c r="J21" s="34">
        <v>64470</v>
      </c>
      <c r="K21" s="40">
        <f>+J21/$Y21</f>
        <v>0.35959926418639038</v>
      </c>
      <c r="M21" s="32">
        <v>31792.542000000001</v>
      </c>
      <c r="N21" s="40">
        <f>+M21/$Y21</f>
        <v>0.1773317001677511</v>
      </c>
      <c r="O21" s="5"/>
      <c r="P21" s="32">
        <v>12406.54</v>
      </c>
      <c r="Q21" s="40">
        <f>+P21/$Y21</f>
        <v>6.920090980454506E-2</v>
      </c>
      <c r="R21" s="5"/>
      <c r="S21" s="32">
        <v>5123.2949999999992</v>
      </c>
      <c r="T21" s="40">
        <f>+S21/$Y21</f>
        <v>2.8576595505038199E-2</v>
      </c>
      <c r="V21" s="32">
        <f>SUM(V17:V20)</f>
        <v>47574.75</v>
      </c>
      <c r="W21" s="40">
        <f>+V21/$Y21</f>
        <v>0.26536133230729758</v>
      </c>
      <c r="Y21" s="32">
        <f>SUM(Y17:Y20)</f>
        <v>179282.90299999999</v>
      </c>
      <c r="Z21" s="40">
        <f>+Y21/$Y21</f>
        <v>1</v>
      </c>
      <c r="AB21" s="24"/>
    </row>
    <row r="22" spans="1:28" ht="3.75" customHeight="1" x14ac:dyDescent="0.2">
      <c r="Y22" s="43"/>
    </row>
    <row r="23" spans="1:28" x14ac:dyDescent="0.2">
      <c r="C23" s="4" t="s">
        <v>26</v>
      </c>
      <c r="D23" s="47">
        <v>22.5</v>
      </c>
      <c r="G23" s="47">
        <v>45.5</v>
      </c>
      <c r="J23" s="47">
        <v>98.5</v>
      </c>
      <c r="M23" s="47">
        <v>215.5</v>
      </c>
      <c r="P23" s="47">
        <v>32.5</v>
      </c>
      <c r="S23" s="47">
        <v>36.5</v>
      </c>
      <c r="V23" s="47"/>
      <c r="Y23" s="35">
        <v>451</v>
      </c>
    </row>
    <row r="24" spans="1:28" s="11" customFormat="1" x14ac:dyDescent="0.2">
      <c r="A24" s="8"/>
      <c r="B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8" ht="13.5" thickBot="1" x14ac:dyDescent="0.25">
      <c r="C25" s="9" t="s">
        <v>50</v>
      </c>
      <c r="D25" s="12" t="s">
        <v>4</v>
      </c>
      <c r="E25" s="12"/>
      <c r="F25" s="13"/>
      <c r="G25" s="12" t="s">
        <v>5</v>
      </c>
      <c r="H25" s="12"/>
      <c r="I25" s="14"/>
      <c r="J25" s="12" t="s">
        <v>6</v>
      </c>
      <c r="K25" s="12"/>
      <c r="L25" s="14"/>
      <c r="M25" s="12" t="s">
        <v>7</v>
      </c>
      <c r="N25" s="12"/>
      <c r="O25" s="13"/>
      <c r="P25" s="12" t="s">
        <v>8</v>
      </c>
      <c r="Q25" s="12"/>
      <c r="R25" s="13"/>
      <c r="S25" s="12" t="s">
        <v>9</v>
      </c>
      <c r="T25" s="12"/>
      <c r="U25" s="14"/>
      <c r="V25" s="12" t="s">
        <v>10</v>
      </c>
      <c r="W25" s="12"/>
      <c r="X25" s="14"/>
      <c r="Y25" s="15" t="s">
        <v>11</v>
      </c>
      <c r="Z25" s="16"/>
      <c r="AA25" s="42"/>
      <c r="AB25" s="42"/>
    </row>
    <row r="26" spans="1:28" ht="3.75" customHeight="1" thickTop="1" x14ac:dyDescent="0.2">
      <c r="D26" s="17"/>
      <c r="E26" s="18"/>
      <c r="F26" s="5"/>
      <c r="G26" s="17"/>
      <c r="H26" s="18"/>
      <c r="J26" s="17"/>
      <c r="K26" s="18"/>
      <c r="M26" s="17"/>
      <c r="N26" s="18"/>
      <c r="O26" s="5"/>
      <c r="P26" s="17"/>
      <c r="Q26" s="18"/>
      <c r="R26" s="5"/>
      <c r="S26" s="17"/>
      <c r="T26" s="18"/>
      <c r="V26" s="17"/>
      <c r="W26" s="18"/>
      <c r="Y26" s="19"/>
      <c r="Z26" s="20"/>
      <c r="AB26" s="43"/>
    </row>
    <row r="27" spans="1:28" x14ac:dyDescent="0.2">
      <c r="A27" s="44">
        <v>4844.6949999999997</v>
      </c>
      <c r="B27" s="7">
        <v>1</v>
      </c>
      <c r="C27" s="4" t="s">
        <v>12</v>
      </c>
      <c r="D27" s="21">
        <f>3356.881+325</f>
        <v>3681.8809999999999</v>
      </c>
      <c r="E27" s="22">
        <f t="shared" ref="E27:E35" si="0">+D27/D$36</f>
        <v>0.41320199474603753</v>
      </c>
      <c r="F27" s="23"/>
      <c r="G27" s="21">
        <v>4835.1760000000004</v>
      </c>
      <c r="H27" s="22">
        <v>0.52786052325613142</v>
      </c>
      <c r="I27" s="24"/>
      <c r="J27" s="21">
        <f>11712.739-325</f>
        <v>11387.739</v>
      </c>
      <c r="K27" s="22">
        <f t="shared" ref="K27:K35" si="1">+J27/J$36</f>
        <v>0.17722590559914567</v>
      </c>
      <c r="L27" s="24"/>
      <c r="M27" s="21">
        <v>25224.039000000001</v>
      </c>
      <c r="N27" s="22">
        <v>0.78824139036516383</v>
      </c>
      <c r="O27" s="25"/>
      <c r="P27" s="21">
        <v>4452.473</v>
      </c>
      <c r="Q27" s="22">
        <v>0.36371935252742987</v>
      </c>
      <c r="R27" s="25"/>
      <c r="S27" s="21">
        <v>3956.3429999999998</v>
      </c>
      <c r="T27" s="22">
        <v>0.77161359552658937</v>
      </c>
      <c r="U27" s="25"/>
      <c r="V27" s="27">
        <v>1521.75</v>
      </c>
      <c r="W27" s="22">
        <v>3.1977767387615513E-2</v>
      </c>
      <c r="X27" s="25"/>
      <c r="Y27" s="26">
        <v>55059.3</v>
      </c>
      <c r="Z27" s="22">
        <v>0.30710874795566317</v>
      </c>
      <c r="AB27" s="45"/>
    </row>
    <row r="28" spans="1:28" x14ac:dyDescent="0.2">
      <c r="A28" s="46">
        <v>1972</v>
      </c>
      <c r="B28" s="7">
        <v>2</v>
      </c>
      <c r="C28" s="4" t="s">
        <v>13</v>
      </c>
      <c r="D28" s="27">
        <v>4339.4759999999997</v>
      </c>
      <c r="E28" s="22">
        <f t="shared" si="0"/>
        <v>0.48700111148419944</v>
      </c>
      <c r="F28" s="25"/>
      <c r="G28" s="27">
        <v>0</v>
      </c>
      <c r="H28" s="22">
        <v>0</v>
      </c>
      <c r="I28" s="24"/>
      <c r="J28" s="27">
        <v>6606.12</v>
      </c>
      <c r="K28" s="22">
        <f t="shared" si="1"/>
        <v>0.10281018905479201</v>
      </c>
      <c r="L28" s="25"/>
      <c r="M28" s="27">
        <v>0</v>
      </c>
      <c r="N28" s="22">
        <v>0</v>
      </c>
      <c r="O28" s="23"/>
      <c r="P28" s="27">
        <v>0</v>
      </c>
      <c r="Q28" s="22">
        <v>0</v>
      </c>
      <c r="R28" s="25"/>
      <c r="S28" s="27">
        <v>0</v>
      </c>
      <c r="T28" s="22">
        <v>0</v>
      </c>
      <c r="U28" s="25"/>
      <c r="V28" s="27"/>
      <c r="W28" s="22">
        <v>0</v>
      </c>
      <c r="X28" s="25"/>
      <c r="Y28" s="27">
        <v>10945.596</v>
      </c>
      <c r="Z28" s="22">
        <v>6.1052031481209079E-2</v>
      </c>
    </row>
    <row r="29" spans="1:28" x14ac:dyDescent="0.2">
      <c r="A29" s="46">
        <v>0</v>
      </c>
      <c r="B29" s="7">
        <v>3</v>
      </c>
      <c r="C29" s="4" t="s">
        <v>14</v>
      </c>
      <c r="D29" s="27">
        <v>0</v>
      </c>
      <c r="E29" s="22">
        <f t="shared" si="0"/>
        <v>0</v>
      </c>
      <c r="F29" s="28"/>
      <c r="G29" s="27">
        <v>899.07399999999996</v>
      </c>
      <c r="H29" s="22">
        <v>9.8152719174231309E-2</v>
      </c>
      <c r="I29" s="24"/>
      <c r="J29" s="27">
        <v>0</v>
      </c>
      <c r="K29" s="22">
        <f t="shared" si="1"/>
        <v>0</v>
      </c>
      <c r="L29" s="24"/>
      <c r="M29" s="27">
        <v>0</v>
      </c>
      <c r="N29" s="22">
        <v>0</v>
      </c>
      <c r="O29" s="23"/>
      <c r="P29" s="27">
        <v>0</v>
      </c>
      <c r="Q29" s="22">
        <v>0</v>
      </c>
      <c r="R29" s="25"/>
      <c r="S29" s="27">
        <v>0</v>
      </c>
      <c r="T29" s="22">
        <v>0</v>
      </c>
      <c r="U29" s="25"/>
      <c r="V29" s="27"/>
      <c r="W29" s="22">
        <v>0</v>
      </c>
      <c r="X29" s="25"/>
      <c r="Y29" s="27">
        <v>899.07399999999996</v>
      </c>
      <c r="Z29" s="22">
        <v>5.0148291743945753E-3</v>
      </c>
      <c r="AB29" s="43"/>
    </row>
    <row r="30" spans="1:28" x14ac:dyDescent="0.2">
      <c r="A30" s="46">
        <v>42506</v>
      </c>
      <c r="B30" s="7">
        <v>4</v>
      </c>
      <c r="C30" s="4" t="s">
        <v>15</v>
      </c>
      <c r="D30" s="27">
        <v>35.003999999999998</v>
      </c>
      <c r="E30" s="22">
        <f t="shared" si="0"/>
        <v>3.9283514660279073E-3</v>
      </c>
      <c r="F30" s="25"/>
      <c r="G30" s="27">
        <v>1078.4880000000001</v>
      </c>
      <c r="H30" s="22">
        <v>0.11773950731172116</v>
      </c>
      <c r="I30" s="24"/>
      <c r="J30" s="27">
        <v>43570.311999999998</v>
      </c>
      <c r="K30" s="22">
        <f t="shared" si="1"/>
        <v>0.67807911662159837</v>
      </c>
      <c r="L30" s="25"/>
      <c r="M30" s="27">
        <v>1607.5160000000001</v>
      </c>
      <c r="N30" s="22">
        <v>5.0234248641712248E-2</v>
      </c>
      <c r="O30" s="29"/>
      <c r="P30" s="27">
        <v>26.004000000000001</v>
      </c>
      <c r="Q30" s="22">
        <v>2.1242482645314835E-3</v>
      </c>
      <c r="R30" s="25"/>
      <c r="S30" s="27">
        <v>163.99199999999999</v>
      </c>
      <c r="T30" s="22">
        <v>3.1983692202014948E-2</v>
      </c>
      <c r="U30" s="25"/>
      <c r="V30" s="27"/>
      <c r="W30" s="22">
        <v>0</v>
      </c>
      <c r="X30" s="25"/>
      <c r="Y30" s="27">
        <v>46481.315999999999</v>
      </c>
      <c r="Z30" s="22">
        <v>0.25926215143698228</v>
      </c>
    </row>
    <row r="31" spans="1:28" x14ac:dyDescent="0.2">
      <c r="A31" s="46">
        <v>4301</v>
      </c>
      <c r="B31" s="7">
        <v>5</v>
      </c>
      <c r="C31" s="4" t="s">
        <v>16</v>
      </c>
      <c r="D31" s="27">
        <v>561</v>
      </c>
      <c r="E31" s="22">
        <f t="shared" si="0"/>
        <v>6.295866679355662E-2</v>
      </c>
      <c r="F31" s="23"/>
      <c r="G31" s="27">
        <v>568.70000000000005</v>
      </c>
      <c r="H31" s="22">
        <v>6.2085491733033488E-2</v>
      </c>
      <c r="I31" s="24"/>
      <c r="J31" s="27">
        <v>1192.4000000000001</v>
      </c>
      <c r="K31" s="22">
        <f t="shared" si="1"/>
        <v>1.8557166601414144E-2</v>
      </c>
      <c r="L31" s="29"/>
      <c r="M31" s="27">
        <v>2302.5210000000002</v>
      </c>
      <c r="N31" s="22">
        <v>7.1952884087476535E-2</v>
      </c>
      <c r="O31" s="23"/>
      <c r="P31" s="27">
        <v>1481.1980000000001</v>
      </c>
      <c r="Q31" s="22">
        <v>0.12099801111088695</v>
      </c>
      <c r="R31" s="25"/>
      <c r="S31" s="27">
        <v>470.00400000000002</v>
      </c>
      <c r="T31" s="22">
        <v>9.1665832904750458E-2</v>
      </c>
      <c r="U31" s="30"/>
      <c r="V31" s="27"/>
      <c r="W31" s="22">
        <v>0</v>
      </c>
      <c r="X31" s="30"/>
      <c r="Y31" s="27">
        <v>6575.8230000000012</v>
      </c>
      <c r="Z31" s="22">
        <v>3.6678436954082613E-2</v>
      </c>
    </row>
    <row r="32" spans="1:28" x14ac:dyDescent="0.2">
      <c r="A32" s="46">
        <v>0</v>
      </c>
      <c r="B32" s="7">
        <v>6</v>
      </c>
      <c r="C32" s="4" t="s">
        <v>17</v>
      </c>
      <c r="D32" s="27">
        <v>0</v>
      </c>
      <c r="E32" s="22">
        <f t="shared" si="0"/>
        <v>0</v>
      </c>
      <c r="F32" s="23"/>
      <c r="G32" s="27">
        <v>1200.0039999999999</v>
      </c>
      <c r="H32" s="22">
        <v>0.13100551858907528</v>
      </c>
      <c r="I32" s="25"/>
      <c r="J32" s="27">
        <v>0</v>
      </c>
      <c r="K32" s="22">
        <f t="shared" si="1"/>
        <v>0</v>
      </c>
      <c r="L32" s="24"/>
      <c r="M32" s="27">
        <v>0</v>
      </c>
      <c r="N32" s="22">
        <v>0</v>
      </c>
      <c r="O32" s="23"/>
      <c r="P32" s="27">
        <v>5000</v>
      </c>
      <c r="Q32" s="22">
        <v>0.40844644372625044</v>
      </c>
      <c r="R32" s="25"/>
      <c r="S32" s="27">
        <v>0</v>
      </c>
      <c r="T32" s="22">
        <v>0</v>
      </c>
      <c r="U32" s="24"/>
      <c r="V32" s="27"/>
      <c r="W32" s="22">
        <v>0</v>
      </c>
      <c r="X32" s="24"/>
      <c r="Y32" s="27">
        <v>6200.0039999999999</v>
      </c>
      <c r="Z32" s="22">
        <v>3.458220451326928E-2</v>
      </c>
    </row>
    <row r="33" spans="1:28" x14ac:dyDescent="0.2">
      <c r="A33" s="46">
        <v>314.3</v>
      </c>
      <c r="B33" s="7">
        <v>7</v>
      </c>
      <c r="C33" s="4" t="s">
        <v>18</v>
      </c>
      <c r="D33" s="27">
        <v>179.416</v>
      </c>
      <c r="E33" s="22">
        <f t="shared" si="0"/>
        <v>2.0135101892036995E-2</v>
      </c>
      <c r="F33" s="23"/>
      <c r="G33" s="27">
        <v>344.512</v>
      </c>
      <c r="H33" s="22">
        <v>3.7610685647847426E-2</v>
      </c>
      <c r="I33" s="24"/>
      <c r="J33" s="27">
        <v>989.35599999999999</v>
      </c>
      <c r="K33" s="22">
        <f t="shared" si="1"/>
        <v>1.5397219154737246E-2</v>
      </c>
      <c r="L33" s="24"/>
      <c r="M33" s="27">
        <v>2204.9070000000002</v>
      </c>
      <c r="N33" s="22">
        <v>6.8902484622144863E-2</v>
      </c>
      <c r="O33" s="23"/>
      <c r="P33" s="27">
        <v>343.58600000000001</v>
      </c>
      <c r="Q33" s="22">
        <v>2.8067295962825499E-2</v>
      </c>
      <c r="R33" s="25"/>
      <c r="S33" s="27">
        <v>458.40800000000002</v>
      </c>
      <c r="T33" s="22">
        <v>8.9404241517520799E-2</v>
      </c>
      <c r="U33" s="24"/>
      <c r="V33" s="27"/>
      <c r="W33" s="22">
        <v>0</v>
      </c>
      <c r="X33" s="24"/>
      <c r="Y33" s="27">
        <v>4520.1850000000004</v>
      </c>
      <c r="Z33" s="22">
        <v>2.521255826735146E-2</v>
      </c>
    </row>
    <row r="34" spans="1:28" x14ac:dyDescent="0.2">
      <c r="A34" s="46">
        <v>160</v>
      </c>
      <c r="B34" s="7">
        <v>8</v>
      </c>
      <c r="C34" s="4" t="s">
        <v>19</v>
      </c>
      <c r="D34" s="27">
        <v>113.831</v>
      </c>
      <c r="E34" s="22">
        <f t="shared" si="0"/>
        <v>1.2774773618141434E-2</v>
      </c>
      <c r="F34" s="23"/>
      <c r="G34" s="27">
        <v>233.99600000000001</v>
      </c>
      <c r="H34" s="22">
        <v>2.5545554287960091E-2</v>
      </c>
      <c r="I34" s="24"/>
      <c r="J34" s="27">
        <v>509.572</v>
      </c>
      <c r="K34" s="22">
        <f t="shared" si="1"/>
        <v>7.9304029683124853E-3</v>
      </c>
      <c r="L34" s="24"/>
      <c r="M34" s="27">
        <v>661.41600000000005</v>
      </c>
      <c r="N34" s="22">
        <v>2.0668992283502465E-2</v>
      </c>
      <c r="O34" s="23"/>
      <c r="P34" s="27">
        <v>938.24599999999998</v>
      </c>
      <c r="Q34" s="22">
        <v>7.6644648408075916E-2</v>
      </c>
      <c r="R34" s="25"/>
      <c r="S34" s="27">
        <v>78.616</v>
      </c>
      <c r="T34" s="22">
        <v>1.5332637849124394E-2</v>
      </c>
      <c r="U34" s="29"/>
      <c r="V34" s="27"/>
      <c r="W34" s="22">
        <v>0</v>
      </c>
      <c r="X34" s="29"/>
      <c r="Y34" s="27">
        <v>2535.6770000000001</v>
      </c>
      <c r="Z34" s="22">
        <v>1.4143426454820533E-2</v>
      </c>
    </row>
    <row r="35" spans="1:28" x14ac:dyDescent="0.2">
      <c r="B35" s="7">
        <v>9</v>
      </c>
      <c r="C35" s="4" t="s">
        <v>20</v>
      </c>
      <c r="D35" s="27">
        <v>0</v>
      </c>
      <c r="E35" s="22">
        <f t="shared" si="0"/>
        <v>0</v>
      </c>
      <c r="F35" s="23"/>
      <c r="G35" s="27">
        <v>0</v>
      </c>
      <c r="H35" s="22">
        <v>0</v>
      </c>
      <c r="I35" s="24"/>
      <c r="J35" s="27">
        <v>0</v>
      </c>
      <c r="K35" s="22">
        <f t="shared" si="1"/>
        <v>0</v>
      </c>
      <c r="L35" s="24"/>
      <c r="M35" s="27">
        <v>0</v>
      </c>
      <c r="N35" s="22">
        <v>0</v>
      </c>
      <c r="O35" s="23"/>
      <c r="P35" s="27">
        <v>0</v>
      </c>
      <c r="Q35" s="22">
        <v>0</v>
      </c>
      <c r="R35" s="25"/>
      <c r="S35" s="27">
        <v>0</v>
      </c>
      <c r="T35" s="22">
        <v>0</v>
      </c>
      <c r="U35" s="29"/>
      <c r="V35" s="27"/>
      <c r="W35" s="22">
        <v>0</v>
      </c>
      <c r="X35" s="29"/>
      <c r="Y35" s="27">
        <v>0</v>
      </c>
      <c r="Z35" s="22">
        <v>0</v>
      </c>
    </row>
    <row r="36" spans="1:28" x14ac:dyDescent="0.2">
      <c r="B36" s="7"/>
      <c r="C36" s="4" t="s">
        <v>21</v>
      </c>
      <c r="D36" s="31">
        <f>SUM(D27:D35)</f>
        <v>8910.6080000000002</v>
      </c>
      <c r="E36" s="22">
        <f>+D36/D$36</f>
        <v>1</v>
      </c>
      <c r="F36" s="23"/>
      <c r="G36" s="31">
        <f>SUM(G27:G35)</f>
        <v>9159.9499999999989</v>
      </c>
      <c r="H36" s="22">
        <v>1</v>
      </c>
      <c r="I36" s="24"/>
      <c r="J36" s="31">
        <f>SUM(J27:J35)</f>
        <v>64255.499000000003</v>
      </c>
      <c r="K36" s="22">
        <f>+J36/J$36</f>
        <v>1</v>
      </c>
      <c r="L36" s="24"/>
      <c r="M36" s="31">
        <f>SUM(M27:M35)</f>
        <v>32000.399000000001</v>
      </c>
      <c r="N36" s="22">
        <v>1</v>
      </c>
      <c r="O36" s="23"/>
      <c r="P36" s="31">
        <f>SUM(P27:P35)</f>
        <v>12241.506999999998</v>
      </c>
      <c r="Q36" s="22">
        <v>1</v>
      </c>
      <c r="R36" s="25"/>
      <c r="S36" s="31">
        <f>SUM(S27:S35)</f>
        <v>5127.3630000000003</v>
      </c>
      <c r="T36" s="22">
        <v>1</v>
      </c>
      <c r="U36" s="29"/>
      <c r="V36" s="31">
        <f>SUM(V27:V35)</f>
        <v>1521.75</v>
      </c>
      <c r="W36" s="22">
        <v>3.1977767387615513E-2</v>
      </c>
      <c r="X36" s="29"/>
      <c r="Y36" s="31">
        <f>SUM(Y27:Y35)</f>
        <v>133216.97500000001</v>
      </c>
      <c r="Z36" s="22">
        <v>0.74305438623777298</v>
      </c>
    </row>
    <row r="37" spans="1:28" x14ac:dyDescent="0.2">
      <c r="B37" s="7"/>
      <c r="C37" s="4" t="s">
        <v>22</v>
      </c>
      <c r="D37" s="27"/>
      <c r="E37" s="22"/>
      <c r="F37" s="23"/>
      <c r="G37" s="27"/>
      <c r="H37" s="22"/>
      <c r="I37" s="24"/>
      <c r="J37" s="27"/>
      <c r="K37" s="22"/>
      <c r="L37" s="24"/>
      <c r="M37" s="27"/>
      <c r="N37" s="22"/>
      <c r="O37" s="23"/>
      <c r="P37" s="27"/>
      <c r="Q37" s="22"/>
      <c r="R37" s="25"/>
      <c r="S37" s="27"/>
      <c r="T37" s="22"/>
      <c r="U37" s="29"/>
      <c r="V37" s="27">
        <v>38456</v>
      </c>
      <c r="W37" s="22">
        <v>0.80810712841014753</v>
      </c>
      <c r="X37" s="29"/>
      <c r="Y37" s="27">
        <v>38456</v>
      </c>
      <c r="Z37" s="22">
        <v>0.21449877399470768</v>
      </c>
    </row>
    <row r="38" spans="1:28" x14ac:dyDescent="0.2">
      <c r="B38" s="7"/>
      <c r="C38" s="4" t="s">
        <v>23</v>
      </c>
      <c r="D38" s="27"/>
      <c r="E38" s="22"/>
      <c r="F38" s="23"/>
      <c r="G38" s="27"/>
      <c r="H38" s="22"/>
      <c r="I38" s="24"/>
      <c r="J38" s="27"/>
      <c r="K38" s="22"/>
      <c r="L38" s="24"/>
      <c r="M38" s="27"/>
      <c r="N38" s="22"/>
      <c r="O38" s="23"/>
      <c r="P38" s="27"/>
      <c r="Q38" s="22"/>
      <c r="R38" s="25"/>
      <c r="S38" s="27"/>
      <c r="T38" s="22"/>
      <c r="U38" s="29"/>
      <c r="V38" s="27">
        <v>9614</v>
      </c>
      <c r="W38" s="22">
        <v>0.20202678210253688</v>
      </c>
      <c r="X38" s="29"/>
      <c r="Y38" s="27">
        <v>9614</v>
      </c>
      <c r="Z38" s="22">
        <v>5.362469349867692E-2</v>
      </c>
    </row>
    <row r="39" spans="1:28" x14ac:dyDescent="0.2">
      <c r="B39" s="7"/>
      <c r="C39" s="4" t="s">
        <v>24</v>
      </c>
      <c r="D39" s="27"/>
      <c r="E39" s="22"/>
      <c r="F39" s="23"/>
      <c r="G39" s="27"/>
      <c r="H39" s="22"/>
      <c r="I39" s="24"/>
      <c r="J39" s="27"/>
      <c r="K39" s="22"/>
      <c r="L39" s="24"/>
      <c r="M39" s="27"/>
      <c r="N39" s="22"/>
      <c r="O39" s="23"/>
      <c r="P39" s="27"/>
      <c r="Q39" s="22"/>
      <c r="R39" s="25"/>
      <c r="S39" s="27"/>
      <c r="T39" s="22"/>
      <c r="U39" s="29"/>
      <c r="V39" s="27">
        <v>-2004</v>
      </c>
      <c r="W39" s="22">
        <v>-4.2111677900299974E-2</v>
      </c>
      <c r="X39" s="29"/>
      <c r="Y39" s="27">
        <v>-2004</v>
      </c>
      <c r="Z39" s="22">
        <v>-1.1177853731157535E-2</v>
      </c>
    </row>
    <row r="40" spans="1:28" x14ac:dyDescent="0.2">
      <c r="C40" s="4" t="s">
        <v>25</v>
      </c>
      <c r="D40" s="32">
        <f>SUM(D36:D39)</f>
        <v>8910.6080000000002</v>
      </c>
      <c r="E40" s="40">
        <f>+D40/$Y40</f>
        <v>4.9701361771802371E-2</v>
      </c>
      <c r="F40" s="5"/>
      <c r="G40" s="32">
        <f>SUM(G36:G39)</f>
        <v>9159.9499999999989</v>
      </c>
      <c r="H40" s="40">
        <f>+G40/$Y40</f>
        <v>5.1092135212504136E-2</v>
      </c>
      <c r="J40" s="32">
        <f>SUM(J36:J39)</f>
        <v>64255.499000000003</v>
      </c>
      <c r="K40" s="40">
        <f>+J40/$Y40</f>
        <v>0.35840268157085192</v>
      </c>
      <c r="M40" s="32">
        <f>SUM(M36:M39)</f>
        <v>32000.399000000001</v>
      </c>
      <c r="N40" s="40">
        <f>+M40/$Y40</f>
        <v>0.17849100841839555</v>
      </c>
      <c r="O40" s="5"/>
      <c r="P40" s="32">
        <f>SUM(P36:P39)</f>
        <v>12241.506999999998</v>
      </c>
      <c r="Q40" s="40">
        <f>+P40/$Y40</f>
        <v>6.8280365160160894E-2</v>
      </c>
      <c r="R40" s="5"/>
      <c r="S40" s="32">
        <f>SUM(S36:S39)</f>
        <v>5127.3630000000003</v>
      </c>
      <c r="T40" s="40">
        <f>+S40/$Y40</f>
        <v>2.8599274415208695E-2</v>
      </c>
      <c r="V40" s="32">
        <f>SUM(V36:V39)</f>
        <v>47587.75</v>
      </c>
      <c r="W40" s="40">
        <f>+V40/$Y40</f>
        <v>0.26543373680629739</v>
      </c>
      <c r="Y40" s="32">
        <f>SUM(Y36:Y39)</f>
        <v>179282.97500000001</v>
      </c>
      <c r="Z40" s="40">
        <f>+Y40/$Y40</f>
        <v>1</v>
      </c>
      <c r="AB40" s="43"/>
    </row>
    <row r="41" spans="1:28" ht="3.75" customHeight="1" x14ac:dyDescent="0.2">
      <c r="J41" s="43"/>
      <c r="Y41" s="43"/>
    </row>
    <row r="42" spans="1:28" x14ac:dyDescent="0.2">
      <c r="C42" s="4" t="s">
        <v>26</v>
      </c>
      <c r="D42" s="47">
        <v>22.5</v>
      </c>
      <c r="G42" s="47">
        <v>45.5</v>
      </c>
      <c r="J42" s="47">
        <v>98.5</v>
      </c>
      <c r="M42" s="47">
        <v>215.5</v>
      </c>
      <c r="P42" s="47">
        <v>33.5</v>
      </c>
      <c r="S42" s="47">
        <v>36.5</v>
      </c>
      <c r="V42" s="2" t="s">
        <v>27</v>
      </c>
      <c r="Y42" s="35">
        <v>452</v>
      </c>
    </row>
    <row r="45" spans="1:28" ht="13.5" thickBot="1" x14ac:dyDescent="0.25">
      <c r="C45" s="9" t="s">
        <v>28</v>
      </c>
      <c r="D45" s="12" t="s">
        <v>4</v>
      </c>
      <c r="E45" s="12"/>
      <c r="F45" s="13"/>
      <c r="G45" s="12" t="s">
        <v>5</v>
      </c>
      <c r="H45" s="12"/>
      <c r="I45" s="14"/>
      <c r="J45" s="12" t="s">
        <v>6</v>
      </c>
      <c r="K45" s="12"/>
      <c r="L45" s="14"/>
      <c r="M45" s="12" t="s">
        <v>7</v>
      </c>
      <c r="N45" s="12"/>
      <c r="O45" s="13"/>
      <c r="P45" s="12" t="s">
        <v>8</v>
      </c>
      <c r="Q45" s="12"/>
      <c r="R45" s="13"/>
      <c r="S45" s="12" t="s">
        <v>9</v>
      </c>
      <c r="T45" s="12"/>
      <c r="U45" s="14"/>
      <c r="V45" s="12" t="s">
        <v>10</v>
      </c>
      <c r="W45" s="12"/>
      <c r="X45" s="14"/>
      <c r="Y45" s="15" t="s">
        <v>11</v>
      </c>
      <c r="Z45" s="16"/>
    </row>
    <row r="46" spans="1:28" ht="4.5" customHeight="1" thickTop="1" x14ac:dyDescent="0.2">
      <c r="D46" s="17"/>
      <c r="E46" s="18"/>
      <c r="F46" s="5"/>
      <c r="G46" s="17"/>
      <c r="H46" s="18"/>
      <c r="J46" s="17"/>
      <c r="K46" s="18"/>
      <c r="M46" s="17"/>
      <c r="N46" s="18"/>
      <c r="O46" s="5"/>
      <c r="P46" s="17"/>
      <c r="Q46" s="18"/>
      <c r="R46" s="5"/>
      <c r="S46" s="17"/>
      <c r="T46" s="18"/>
      <c r="V46" s="17"/>
      <c r="W46" s="18"/>
      <c r="Y46" s="19"/>
      <c r="Z46" s="20"/>
    </row>
    <row r="47" spans="1:28" ht="76.5" x14ac:dyDescent="0.2">
      <c r="A47" s="44">
        <v>4844.6949999999997</v>
      </c>
      <c r="B47" s="7">
        <v>1</v>
      </c>
      <c r="C47" s="4" t="s">
        <v>12</v>
      </c>
      <c r="D47" s="21">
        <f>+D27-D8</f>
        <v>1421.9919999999997</v>
      </c>
      <c r="E47" s="36" t="s">
        <v>46</v>
      </c>
      <c r="F47" s="23"/>
      <c r="G47" s="21">
        <f>+G27-G8</f>
        <v>0.19400000000041473</v>
      </c>
      <c r="H47" s="22"/>
      <c r="I47" s="24"/>
      <c r="J47" s="21">
        <f>+J27-J8</f>
        <v>-99.007999999999811</v>
      </c>
      <c r="K47" s="36" t="s">
        <v>47</v>
      </c>
      <c r="L47" s="24"/>
      <c r="M47" s="21">
        <f>+M27-M8</f>
        <v>-65.473999999998341</v>
      </c>
      <c r="N47" s="22"/>
      <c r="O47" s="25"/>
      <c r="P47" s="21">
        <f>+P27-P8</f>
        <v>-39.230999999999767</v>
      </c>
      <c r="Q47" s="36" t="s">
        <v>48</v>
      </c>
      <c r="R47" s="25"/>
      <c r="S47" s="21">
        <f>+S27-S8</f>
        <v>-25.94399999999996</v>
      </c>
      <c r="T47" s="22"/>
      <c r="U47" s="25"/>
      <c r="V47" s="21">
        <f>+V27-V8</f>
        <v>13</v>
      </c>
      <c r="W47" s="22"/>
      <c r="X47" s="25"/>
      <c r="Y47" s="21">
        <f>+Y27-Y8</f>
        <v>1205.4280000000144</v>
      </c>
      <c r="Z47" s="22"/>
      <c r="AB47" s="43"/>
    </row>
    <row r="48" spans="1:28" ht="38.25" x14ac:dyDescent="0.2">
      <c r="A48" s="46">
        <v>1972</v>
      </c>
      <c r="B48" s="7">
        <v>2</v>
      </c>
      <c r="C48" s="4" t="s">
        <v>13</v>
      </c>
      <c r="D48" s="27">
        <f t="shared" ref="D48:D55" si="2">+D28-D9</f>
        <v>0</v>
      </c>
      <c r="E48" s="22"/>
      <c r="F48" s="25"/>
      <c r="G48" s="27">
        <f t="shared" ref="G48:G55" si="3">+G28-G9</f>
        <v>0</v>
      </c>
      <c r="H48" s="22"/>
      <c r="I48" s="24"/>
      <c r="J48" s="27">
        <f t="shared" ref="J48:J55" si="4">+J28-J9</f>
        <v>2169.9960000000001</v>
      </c>
      <c r="K48" s="36" t="s">
        <v>29</v>
      </c>
      <c r="L48" s="25"/>
      <c r="M48" s="27">
        <f t="shared" ref="M48:M55" si="5">+M28-M9</f>
        <v>0</v>
      </c>
      <c r="N48" s="22"/>
      <c r="O48" s="23"/>
      <c r="P48" s="27">
        <f t="shared" ref="P48:P55" si="6">+P28-P9</f>
        <v>0</v>
      </c>
      <c r="Q48" s="22"/>
      <c r="R48" s="25"/>
      <c r="S48" s="27">
        <f t="shared" ref="S48:S55" si="7">+S28-S9</f>
        <v>0</v>
      </c>
      <c r="T48" s="22"/>
      <c r="U48" s="25"/>
      <c r="V48" s="27">
        <f t="shared" ref="V48:V55" si="8">+V28-V9</f>
        <v>0</v>
      </c>
      <c r="W48" s="22"/>
      <c r="X48" s="25"/>
      <c r="Y48" s="27">
        <f t="shared" ref="Y48:Y55" si="9">+Y28-Y9</f>
        <v>2169.9959999999992</v>
      </c>
      <c r="Z48" s="22"/>
      <c r="AB48" s="43"/>
    </row>
    <row r="49" spans="1:28" x14ac:dyDescent="0.2">
      <c r="A49" s="46">
        <v>0</v>
      </c>
      <c r="B49" s="7">
        <v>3</v>
      </c>
      <c r="C49" s="4" t="s">
        <v>14</v>
      </c>
      <c r="D49" s="27">
        <f t="shared" si="2"/>
        <v>0</v>
      </c>
      <c r="E49" s="22"/>
      <c r="F49" s="28"/>
      <c r="G49" s="27">
        <f t="shared" si="3"/>
        <v>0</v>
      </c>
      <c r="H49" s="22"/>
      <c r="I49" s="24"/>
      <c r="J49" s="27">
        <f t="shared" si="4"/>
        <v>0</v>
      </c>
      <c r="K49" s="36"/>
      <c r="L49" s="24"/>
      <c r="M49" s="27">
        <f t="shared" si="5"/>
        <v>0</v>
      </c>
      <c r="N49" s="22"/>
      <c r="O49" s="23"/>
      <c r="P49" s="27">
        <f t="shared" si="6"/>
        <v>0</v>
      </c>
      <c r="Q49" s="22"/>
      <c r="R49" s="25"/>
      <c r="S49" s="27">
        <f t="shared" si="7"/>
        <v>0</v>
      </c>
      <c r="T49" s="22"/>
      <c r="U49" s="25"/>
      <c r="V49" s="27">
        <f t="shared" si="8"/>
        <v>0</v>
      </c>
      <c r="W49" s="22"/>
      <c r="X49" s="25"/>
      <c r="Y49" s="27">
        <f t="shared" si="9"/>
        <v>0</v>
      </c>
      <c r="Z49" s="22"/>
      <c r="AB49" s="43"/>
    </row>
    <row r="50" spans="1:28" ht="89.25" x14ac:dyDescent="0.2">
      <c r="A50" s="46">
        <v>42506</v>
      </c>
      <c r="B50" s="7">
        <v>4</v>
      </c>
      <c r="C50" s="4" t="s">
        <v>15</v>
      </c>
      <c r="D50" s="27">
        <f t="shared" si="2"/>
        <v>-468</v>
      </c>
      <c r="E50" s="36" t="s">
        <v>30</v>
      </c>
      <c r="F50" s="25"/>
      <c r="G50" s="27">
        <f t="shared" si="3"/>
        <v>0</v>
      </c>
      <c r="H50" s="22"/>
      <c r="I50" s="24"/>
      <c r="J50" s="27">
        <f t="shared" si="4"/>
        <v>-806.68800000000192</v>
      </c>
      <c r="K50" s="36" t="s">
        <v>31</v>
      </c>
      <c r="L50" s="25"/>
      <c r="M50" s="27">
        <f t="shared" si="5"/>
        <v>-494.99599999999964</v>
      </c>
      <c r="N50" s="22"/>
      <c r="O50" s="29"/>
      <c r="P50" s="27">
        <f t="shared" si="6"/>
        <v>0</v>
      </c>
      <c r="Q50" s="22"/>
      <c r="R50" s="25"/>
      <c r="S50" s="27">
        <f t="shared" si="7"/>
        <v>20.003999999999991</v>
      </c>
      <c r="T50" s="22"/>
      <c r="U50" s="25"/>
      <c r="V50" s="27">
        <f t="shared" si="8"/>
        <v>0</v>
      </c>
      <c r="W50" s="22"/>
      <c r="X50" s="25"/>
      <c r="Y50" s="27">
        <f t="shared" si="9"/>
        <v>-1749.984000000004</v>
      </c>
      <c r="Z50" s="22"/>
      <c r="AB50" s="43"/>
    </row>
    <row r="51" spans="1:28" ht="39.75" customHeight="1" x14ac:dyDescent="0.2">
      <c r="A51" s="46">
        <v>4301</v>
      </c>
      <c r="B51" s="7">
        <v>5</v>
      </c>
      <c r="C51" s="4" t="s">
        <v>16</v>
      </c>
      <c r="D51" s="27">
        <f t="shared" si="2"/>
        <v>-804</v>
      </c>
      <c r="E51" s="36" t="s">
        <v>32</v>
      </c>
      <c r="F51" s="23"/>
      <c r="G51" s="27">
        <f t="shared" si="3"/>
        <v>3.0000000000427463E-3</v>
      </c>
      <c r="H51" s="22"/>
      <c r="I51" s="24"/>
      <c r="J51" s="27">
        <f t="shared" si="4"/>
        <v>0</v>
      </c>
      <c r="K51" s="36"/>
      <c r="L51" s="29"/>
      <c r="M51" s="27">
        <f t="shared" si="5"/>
        <v>487.01600000000008</v>
      </c>
      <c r="N51" s="36" t="s">
        <v>33</v>
      </c>
      <c r="O51" s="23"/>
      <c r="P51" s="27">
        <f t="shared" si="6"/>
        <v>-125.80199999999991</v>
      </c>
      <c r="Q51" s="36" t="s">
        <v>49</v>
      </c>
      <c r="R51" s="25"/>
      <c r="S51" s="27">
        <f t="shared" si="7"/>
        <v>0</v>
      </c>
      <c r="T51" s="22"/>
      <c r="U51" s="30"/>
      <c r="V51" s="27">
        <f t="shared" si="8"/>
        <v>0</v>
      </c>
      <c r="W51" s="22"/>
      <c r="X51" s="30"/>
      <c r="Y51" s="27">
        <f t="shared" si="9"/>
        <v>-442.78299999999945</v>
      </c>
      <c r="Z51" s="22"/>
      <c r="AB51" s="43"/>
    </row>
    <row r="52" spans="1:28" x14ac:dyDescent="0.2">
      <c r="A52" s="46">
        <v>0</v>
      </c>
      <c r="B52" s="7">
        <v>6</v>
      </c>
      <c r="C52" s="4" t="s">
        <v>17</v>
      </c>
      <c r="D52" s="27">
        <f t="shared" si="2"/>
        <v>-179.416</v>
      </c>
      <c r="E52" s="22" t="s">
        <v>34</v>
      </c>
      <c r="F52" s="23"/>
      <c r="G52" s="27">
        <f t="shared" si="3"/>
        <v>0</v>
      </c>
      <c r="H52" s="22"/>
      <c r="I52" s="25"/>
      <c r="J52" s="27">
        <f t="shared" si="4"/>
        <v>0</v>
      </c>
      <c r="K52" s="36"/>
      <c r="L52" s="24"/>
      <c r="M52" s="27">
        <f t="shared" si="5"/>
        <v>0</v>
      </c>
      <c r="N52" s="22"/>
      <c r="O52" s="23"/>
      <c r="P52" s="27">
        <f t="shared" si="6"/>
        <v>0</v>
      </c>
      <c r="Q52" s="22"/>
      <c r="R52" s="25"/>
      <c r="S52" s="27">
        <f t="shared" si="7"/>
        <v>0</v>
      </c>
      <c r="T52" s="22"/>
      <c r="U52" s="24"/>
      <c r="V52" s="27">
        <f t="shared" si="8"/>
        <v>0</v>
      </c>
      <c r="W52" s="22"/>
      <c r="X52" s="24"/>
      <c r="Y52" s="27">
        <f t="shared" si="9"/>
        <v>-179.41600000000017</v>
      </c>
      <c r="Z52" s="22"/>
      <c r="AB52" s="43"/>
    </row>
    <row r="53" spans="1:28" x14ac:dyDescent="0.2">
      <c r="A53" s="46">
        <v>314.3</v>
      </c>
      <c r="B53" s="7">
        <v>7</v>
      </c>
      <c r="C53" s="4" t="s">
        <v>18</v>
      </c>
      <c r="D53" s="27">
        <f t="shared" si="2"/>
        <v>65.584999999999994</v>
      </c>
      <c r="E53" s="22" t="s">
        <v>35</v>
      </c>
      <c r="F53" s="23"/>
      <c r="G53" s="27">
        <f t="shared" si="3"/>
        <v>4.5</v>
      </c>
      <c r="H53" s="22"/>
      <c r="I53" s="24"/>
      <c r="J53" s="27">
        <f t="shared" si="4"/>
        <v>0</v>
      </c>
      <c r="K53" s="36"/>
      <c r="L53" s="24"/>
      <c r="M53" s="27">
        <f t="shared" si="5"/>
        <v>263.11300000000006</v>
      </c>
      <c r="N53" s="22"/>
      <c r="O53" s="23"/>
      <c r="P53" s="27">
        <f t="shared" si="6"/>
        <v>0</v>
      </c>
      <c r="Q53" s="22"/>
      <c r="R53" s="25"/>
      <c r="S53" s="27">
        <f t="shared" si="7"/>
        <v>9.0080000000000382</v>
      </c>
      <c r="T53" s="22"/>
      <c r="U53" s="24"/>
      <c r="V53" s="27">
        <f t="shared" si="8"/>
        <v>0</v>
      </c>
      <c r="W53" s="22"/>
      <c r="X53" s="24"/>
      <c r="Y53" s="27">
        <f t="shared" si="9"/>
        <v>342.20600000000013</v>
      </c>
      <c r="Z53" s="22"/>
      <c r="AB53" s="43"/>
    </row>
    <row r="54" spans="1:28" ht="38.25" x14ac:dyDescent="0.2">
      <c r="A54" s="46">
        <v>160</v>
      </c>
      <c r="B54" s="7">
        <v>8</v>
      </c>
      <c r="C54" s="4" t="s">
        <v>19</v>
      </c>
      <c r="D54" s="27">
        <f t="shared" si="2"/>
        <v>113.831</v>
      </c>
      <c r="E54" s="22" t="s">
        <v>35</v>
      </c>
      <c r="F54" s="23"/>
      <c r="G54" s="27">
        <f t="shared" si="3"/>
        <v>0</v>
      </c>
      <c r="H54" s="22"/>
      <c r="I54" s="24"/>
      <c r="J54" s="27">
        <f t="shared" si="4"/>
        <v>-1478.0039999999999</v>
      </c>
      <c r="K54" s="36" t="s">
        <v>36</v>
      </c>
      <c r="L54" s="24"/>
      <c r="M54" s="27">
        <f t="shared" si="5"/>
        <v>18.198000000000093</v>
      </c>
      <c r="N54" s="22"/>
      <c r="O54" s="23"/>
      <c r="P54" s="27">
        <f t="shared" si="6"/>
        <v>0</v>
      </c>
      <c r="Q54" s="22"/>
      <c r="R54" s="25"/>
      <c r="S54" s="27">
        <f t="shared" si="7"/>
        <v>1</v>
      </c>
      <c r="T54" s="22"/>
      <c r="U54" s="29"/>
      <c r="V54" s="27">
        <f t="shared" si="8"/>
        <v>0</v>
      </c>
      <c r="W54" s="22"/>
      <c r="X54" s="29"/>
      <c r="Y54" s="27">
        <f t="shared" si="9"/>
        <v>-1344.9749999999999</v>
      </c>
      <c r="Z54" s="22"/>
      <c r="AB54" s="43"/>
    </row>
    <row r="55" spans="1:28" x14ac:dyDescent="0.2">
      <c r="B55" s="7">
        <v>9</v>
      </c>
      <c r="C55" s="4" t="s">
        <v>20</v>
      </c>
      <c r="D55" s="27">
        <f t="shared" si="2"/>
        <v>0</v>
      </c>
      <c r="E55" s="22"/>
      <c r="F55" s="23"/>
      <c r="G55" s="27">
        <f t="shared" si="3"/>
        <v>0</v>
      </c>
      <c r="H55" s="22"/>
      <c r="I55" s="24"/>
      <c r="J55" s="27">
        <f t="shared" si="4"/>
        <v>0</v>
      </c>
      <c r="K55" s="36"/>
      <c r="L55" s="24"/>
      <c r="M55" s="27">
        <f t="shared" si="5"/>
        <v>0</v>
      </c>
      <c r="N55" s="22"/>
      <c r="O55" s="23"/>
      <c r="P55" s="27">
        <f t="shared" si="6"/>
        <v>0</v>
      </c>
      <c r="Q55" s="22"/>
      <c r="R55" s="25"/>
      <c r="S55" s="27">
        <f t="shared" si="7"/>
        <v>0</v>
      </c>
      <c r="T55" s="22"/>
      <c r="U55" s="29"/>
      <c r="V55" s="27">
        <f t="shared" si="8"/>
        <v>0</v>
      </c>
      <c r="W55" s="22"/>
      <c r="X55" s="29"/>
      <c r="Y55" s="27">
        <f t="shared" si="9"/>
        <v>0</v>
      </c>
      <c r="Z55" s="22"/>
      <c r="AB55" s="43"/>
    </row>
    <row r="56" spans="1:28" x14ac:dyDescent="0.2">
      <c r="B56" s="7"/>
      <c r="C56" s="4" t="s">
        <v>21</v>
      </c>
      <c r="D56" s="41">
        <f>SUM(D47:D55)</f>
        <v>149.99199999999973</v>
      </c>
      <c r="E56" s="22"/>
      <c r="F56" s="23"/>
      <c r="G56" s="41">
        <f>SUM(G47:G55)</f>
        <v>4.6970000000004575</v>
      </c>
      <c r="H56" s="22"/>
      <c r="I56" s="24"/>
      <c r="J56" s="41">
        <f>SUM(J47:J55)</f>
        <v>-213.70400000000154</v>
      </c>
      <c r="K56" s="22"/>
      <c r="L56" s="24"/>
      <c r="M56" s="41">
        <f>SUM(M47:M55)</f>
        <v>207.85700000000224</v>
      </c>
      <c r="N56" s="22"/>
      <c r="O56" s="23"/>
      <c r="P56" s="41">
        <f>SUM(P47:P55)</f>
        <v>-165.03299999999967</v>
      </c>
      <c r="Q56" s="22"/>
      <c r="R56" s="25"/>
      <c r="S56" s="41">
        <f>SUM(S47:S55)</f>
        <v>4.0680000000000689</v>
      </c>
      <c r="T56" s="22"/>
      <c r="U56" s="29"/>
      <c r="V56" s="41">
        <f>SUM(V47:V55)</f>
        <v>13</v>
      </c>
      <c r="W56" s="22"/>
      <c r="X56" s="29"/>
      <c r="Y56" s="41">
        <f>SUM(Y47:Y55)</f>
        <v>0.47200000001021181</v>
      </c>
      <c r="Z56" s="22"/>
      <c r="AB56" s="43"/>
    </row>
    <row r="57" spans="1:28" x14ac:dyDescent="0.2">
      <c r="B57" s="7"/>
      <c r="C57" s="4" t="s">
        <v>22</v>
      </c>
      <c r="D57" s="27"/>
      <c r="E57" s="22"/>
      <c r="F57" s="23"/>
      <c r="G57" s="27"/>
      <c r="H57" s="22"/>
      <c r="I57" s="24"/>
      <c r="J57" s="27"/>
      <c r="K57" s="22"/>
      <c r="L57" s="24"/>
      <c r="M57" s="27"/>
      <c r="N57" s="22"/>
      <c r="O57" s="23"/>
      <c r="P57" s="27"/>
      <c r="Q57" s="22"/>
      <c r="R57" s="25"/>
      <c r="S57" s="27"/>
      <c r="T57" s="22"/>
      <c r="U57" s="29"/>
      <c r="V57" s="27"/>
      <c r="W57" s="22"/>
      <c r="X57" s="29"/>
      <c r="Y57" s="27"/>
      <c r="Z57" s="22"/>
    </row>
    <row r="58" spans="1:28" x14ac:dyDescent="0.2">
      <c r="B58" s="7"/>
      <c r="C58" s="4" t="s">
        <v>23</v>
      </c>
      <c r="D58" s="27"/>
      <c r="E58" s="22"/>
      <c r="F58" s="23"/>
      <c r="G58" s="27"/>
      <c r="H58" s="22"/>
      <c r="I58" s="24"/>
      <c r="J58" s="27"/>
      <c r="K58" s="22"/>
      <c r="L58" s="24"/>
      <c r="M58" s="27"/>
      <c r="N58" s="22"/>
      <c r="O58" s="23"/>
      <c r="P58" s="27"/>
      <c r="Q58" s="22"/>
      <c r="R58" s="25"/>
      <c r="S58" s="27"/>
      <c r="T58" s="22"/>
      <c r="U58" s="29"/>
      <c r="V58" s="27"/>
      <c r="W58" s="22"/>
      <c r="X58" s="29"/>
      <c r="Y58" s="27"/>
      <c r="Z58" s="22"/>
    </row>
    <row r="59" spans="1:28" x14ac:dyDescent="0.2">
      <c r="B59" s="7"/>
      <c r="C59" s="4" t="s">
        <v>24</v>
      </c>
      <c r="D59" s="27"/>
      <c r="E59" s="22"/>
      <c r="F59" s="23"/>
      <c r="G59" s="27"/>
      <c r="H59" s="22"/>
      <c r="I59" s="24"/>
      <c r="J59" s="27"/>
      <c r="K59" s="22"/>
      <c r="L59" s="24"/>
      <c r="M59" s="27"/>
      <c r="N59" s="22"/>
      <c r="O59" s="23"/>
      <c r="P59" s="27"/>
      <c r="Q59" s="22"/>
      <c r="R59" s="25"/>
      <c r="S59" s="27"/>
      <c r="T59" s="22"/>
      <c r="U59" s="29"/>
      <c r="V59" s="27"/>
      <c r="W59" s="22"/>
      <c r="X59" s="29"/>
      <c r="Y59" s="27"/>
      <c r="Z59" s="22"/>
    </row>
    <row r="60" spans="1:28" x14ac:dyDescent="0.2">
      <c r="C60" s="4" t="s">
        <v>25</v>
      </c>
      <c r="D60" s="32">
        <f>SUM(D56:D59)</f>
        <v>149.99199999999973</v>
      </c>
      <c r="E60" s="33"/>
      <c r="F60" s="5"/>
      <c r="G60" s="32">
        <f>SUM(G56:G59)</f>
        <v>4.6970000000004575</v>
      </c>
      <c r="H60" s="33"/>
      <c r="J60" s="32">
        <f>SUM(J56:J59)</f>
        <v>-213.70400000000154</v>
      </c>
      <c r="K60" s="33"/>
      <c r="M60" s="32">
        <f>SUM(M56:M59)</f>
        <v>207.85700000000224</v>
      </c>
      <c r="N60" s="33"/>
      <c r="O60" s="5"/>
      <c r="P60" s="32">
        <f>SUM(P56:P59)</f>
        <v>-165.03299999999967</v>
      </c>
      <c r="Q60" s="33"/>
      <c r="R60" s="5"/>
      <c r="S60" s="32">
        <v>4.0680000000000689</v>
      </c>
      <c r="T60" s="33"/>
      <c r="V60" s="32">
        <v>13</v>
      </c>
      <c r="W60" s="33"/>
      <c r="Y60" s="32">
        <f>+Y56</f>
        <v>0.47200000001021181</v>
      </c>
      <c r="Z60" s="33">
        <v>1</v>
      </c>
    </row>
    <row r="61" spans="1:28" ht="4.5" customHeight="1" x14ac:dyDescent="0.2">
      <c r="Y61" s="43"/>
    </row>
    <row r="62" spans="1:28" x14ac:dyDescent="0.2">
      <c r="C62" s="4" t="s">
        <v>26</v>
      </c>
      <c r="D62" s="47">
        <v>0</v>
      </c>
      <c r="G62" s="47">
        <v>0</v>
      </c>
      <c r="J62" s="47">
        <v>0</v>
      </c>
      <c r="M62" s="47">
        <v>0</v>
      </c>
      <c r="P62" s="47">
        <v>1</v>
      </c>
      <c r="S62" s="47">
        <v>0</v>
      </c>
      <c r="V62" s="2"/>
      <c r="Y62" s="47">
        <v>1</v>
      </c>
    </row>
    <row r="65" spans="1:28" ht="15.75" x14ac:dyDescent="0.2">
      <c r="A65" s="1" t="s">
        <v>37</v>
      </c>
      <c r="C65" s="3"/>
    </row>
    <row r="66" spans="1:28" ht="15.75" x14ac:dyDescent="0.2">
      <c r="A66" s="1" t="s">
        <v>1</v>
      </c>
      <c r="C66" s="3"/>
    </row>
    <row r="69" spans="1:28" ht="13.5" thickBot="1" x14ac:dyDescent="0.25">
      <c r="C69" s="9" t="s">
        <v>38</v>
      </c>
      <c r="D69" s="12" t="s">
        <v>4</v>
      </c>
      <c r="E69" s="12"/>
      <c r="F69" s="13"/>
      <c r="G69" s="12" t="s">
        <v>5</v>
      </c>
      <c r="H69" s="12"/>
      <c r="I69" s="14"/>
      <c r="J69" s="12" t="s">
        <v>6</v>
      </c>
      <c r="K69" s="12"/>
      <c r="L69" s="14"/>
      <c r="M69" s="12" t="s">
        <v>7</v>
      </c>
      <c r="N69" s="12"/>
      <c r="O69" s="13"/>
      <c r="P69" s="12" t="s">
        <v>8</v>
      </c>
      <c r="Q69" s="12"/>
      <c r="R69" s="13"/>
      <c r="S69" s="12" t="s">
        <v>9</v>
      </c>
      <c r="T69" s="12"/>
      <c r="U69" s="14"/>
      <c r="V69" s="12" t="s">
        <v>10</v>
      </c>
      <c r="W69" s="12"/>
      <c r="X69" s="14"/>
      <c r="Y69" s="15" t="s">
        <v>11</v>
      </c>
      <c r="Z69" s="16"/>
      <c r="AA69" s="42"/>
      <c r="AB69" s="42"/>
    </row>
    <row r="70" spans="1:28" ht="13.5" thickTop="1" x14ac:dyDescent="0.2">
      <c r="D70" s="17"/>
      <c r="E70" s="18"/>
      <c r="F70" s="5"/>
      <c r="G70" s="17"/>
      <c r="H70" s="18"/>
      <c r="J70" s="17"/>
      <c r="K70" s="18"/>
      <c r="M70" s="17"/>
      <c r="N70" s="18"/>
      <c r="O70" s="5"/>
      <c r="P70" s="17"/>
      <c r="Q70" s="18"/>
      <c r="R70" s="5"/>
      <c r="S70" s="17"/>
      <c r="T70" s="18"/>
      <c r="V70" s="17"/>
      <c r="W70" s="18"/>
      <c r="Y70" s="19"/>
      <c r="Z70" s="20"/>
      <c r="AB70" s="43"/>
    </row>
    <row r="71" spans="1:28" x14ac:dyDescent="0.2">
      <c r="A71" s="44">
        <v>4844.6949999999997</v>
      </c>
      <c r="B71" s="7">
        <v>1</v>
      </c>
      <c r="C71" s="4" t="s">
        <v>12</v>
      </c>
      <c r="D71" s="21">
        <v>2490</v>
      </c>
      <c r="E71" s="22">
        <v>0.32832278481012656</v>
      </c>
      <c r="F71" s="23"/>
      <c r="G71" s="21">
        <v>1294.4100000000001</v>
      </c>
      <c r="H71" s="22">
        <v>0.34532241670468283</v>
      </c>
      <c r="I71" s="24"/>
      <c r="J71" s="21">
        <v>4844.6949999999997</v>
      </c>
      <c r="K71" s="22">
        <v>8.9554058334324574E-2</v>
      </c>
      <c r="L71" s="24"/>
      <c r="M71" s="21">
        <v>20298.8519782</v>
      </c>
      <c r="N71" s="22">
        <v>0.7795919892559966</v>
      </c>
      <c r="O71" s="25"/>
      <c r="P71" s="21">
        <v>2997.3389999999999</v>
      </c>
      <c r="Q71" s="22">
        <v>0.28448712544748034</v>
      </c>
      <c r="R71" s="25"/>
      <c r="S71" s="21">
        <v>6487.3789999999999</v>
      </c>
      <c r="T71" s="22">
        <v>0.58677375528889175</v>
      </c>
      <c r="U71" s="25"/>
      <c r="V71" s="21"/>
      <c r="W71" s="22">
        <v>0</v>
      </c>
      <c r="X71" s="25"/>
      <c r="Y71" s="26">
        <v>38412.674978199997</v>
      </c>
      <c r="Z71" s="22">
        <v>0.24199377112146636</v>
      </c>
      <c r="AB71" s="45"/>
    </row>
    <row r="72" spans="1:28" x14ac:dyDescent="0.2">
      <c r="A72" s="46">
        <v>1972</v>
      </c>
      <c r="B72" s="7">
        <v>2</v>
      </c>
      <c r="C72" s="4" t="s">
        <v>13</v>
      </c>
      <c r="D72" s="27">
        <v>4193</v>
      </c>
      <c r="E72" s="22">
        <v>0.5528744725738397</v>
      </c>
      <c r="F72" s="25"/>
      <c r="G72" s="37">
        <v>0</v>
      </c>
      <c r="H72" s="22">
        <v>0</v>
      </c>
      <c r="I72" s="24"/>
      <c r="J72" s="37">
        <v>1972</v>
      </c>
      <c r="K72" s="22">
        <v>3.6452367596987653E-2</v>
      </c>
      <c r="L72" s="25"/>
      <c r="M72" s="37">
        <v>0</v>
      </c>
      <c r="N72" s="22">
        <v>0</v>
      </c>
      <c r="O72" s="23"/>
      <c r="P72" s="37">
        <v>0</v>
      </c>
      <c r="Q72" s="22">
        <v>0</v>
      </c>
      <c r="R72" s="25"/>
      <c r="S72" s="37">
        <v>0</v>
      </c>
      <c r="T72" s="22">
        <v>0</v>
      </c>
      <c r="U72" s="25"/>
      <c r="V72" s="37"/>
      <c r="W72" s="22">
        <v>0</v>
      </c>
      <c r="X72" s="25"/>
      <c r="Y72" s="27">
        <v>6165</v>
      </c>
      <c r="Z72" s="22">
        <v>3.8838523997886634E-2</v>
      </c>
    </row>
    <row r="73" spans="1:28" x14ac:dyDescent="0.2">
      <c r="A73" s="46">
        <v>0</v>
      </c>
      <c r="B73" s="7">
        <v>3</v>
      </c>
      <c r="C73" s="4" t="s">
        <v>14</v>
      </c>
      <c r="D73" s="27">
        <v>0</v>
      </c>
      <c r="E73" s="22">
        <v>0</v>
      </c>
      <c r="F73" s="28"/>
      <c r="G73" s="37">
        <v>768</v>
      </c>
      <c r="H73" s="22">
        <v>0.20488687203374231</v>
      </c>
      <c r="I73" s="24"/>
      <c r="J73" s="37">
        <v>0</v>
      </c>
      <c r="K73" s="22">
        <v>0</v>
      </c>
      <c r="L73" s="24"/>
      <c r="M73" s="37">
        <v>0</v>
      </c>
      <c r="N73" s="22">
        <v>0</v>
      </c>
      <c r="O73" s="23"/>
      <c r="P73" s="37">
        <v>0</v>
      </c>
      <c r="Q73" s="22">
        <v>0</v>
      </c>
      <c r="R73" s="25"/>
      <c r="S73" s="37">
        <v>0</v>
      </c>
      <c r="T73" s="22">
        <v>0</v>
      </c>
      <c r="U73" s="25"/>
      <c r="V73" s="37"/>
      <c r="W73" s="22">
        <v>0</v>
      </c>
      <c r="X73" s="25"/>
      <c r="Y73" s="27">
        <v>768</v>
      </c>
      <c r="Z73" s="22">
        <v>4.838278415308506E-3</v>
      </c>
      <c r="AB73" s="43"/>
    </row>
    <row r="74" spans="1:28" x14ac:dyDescent="0.2">
      <c r="A74" s="46">
        <v>42506</v>
      </c>
      <c r="B74" s="7">
        <v>4</v>
      </c>
      <c r="C74" s="4" t="s">
        <v>15</v>
      </c>
      <c r="D74" s="27">
        <v>0</v>
      </c>
      <c r="E74" s="22">
        <v>0</v>
      </c>
      <c r="F74" s="25"/>
      <c r="G74" s="37">
        <v>0</v>
      </c>
      <c r="H74" s="22">
        <v>0</v>
      </c>
      <c r="I74" s="24"/>
      <c r="J74" s="37">
        <v>42506</v>
      </c>
      <c r="K74" s="22">
        <v>0.78572228046529258</v>
      </c>
      <c r="L74" s="25"/>
      <c r="M74" s="37">
        <v>1588.23675</v>
      </c>
      <c r="N74" s="22">
        <v>6.0997373086503694E-2</v>
      </c>
      <c r="O74" s="29"/>
      <c r="P74" s="37">
        <v>0</v>
      </c>
      <c r="Q74" s="22">
        <v>0</v>
      </c>
      <c r="R74" s="25"/>
      <c r="S74" s="37">
        <v>2365.6352499999998</v>
      </c>
      <c r="T74" s="22">
        <v>0.21396818025989789</v>
      </c>
      <c r="U74" s="25"/>
      <c r="V74" s="37"/>
      <c r="W74" s="22">
        <v>0</v>
      </c>
      <c r="X74" s="25"/>
      <c r="Y74" s="27">
        <v>46459.871999999996</v>
      </c>
      <c r="Z74" s="22">
        <v>0.29268983837968227</v>
      </c>
    </row>
    <row r="75" spans="1:28" x14ac:dyDescent="0.2">
      <c r="A75" s="46">
        <v>4301</v>
      </c>
      <c r="B75" s="7">
        <v>5</v>
      </c>
      <c r="C75" s="4" t="s">
        <v>16</v>
      </c>
      <c r="D75" s="27">
        <v>547</v>
      </c>
      <c r="E75" s="22">
        <v>7.2125527426160338E-2</v>
      </c>
      <c r="F75" s="23"/>
      <c r="G75" s="37">
        <v>325</v>
      </c>
      <c r="H75" s="22">
        <v>8.6703428920528972E-2</v>
      </c>
      <c r="I75" s="24"/>
      <c r="J75" s="37">
        <v>4301</v>
      </c>
      <c r="K75" s="22">
        <v>7.9503870707223062E-2</v>
      </c>
      <c r="L75" s="29"/>
      <c r="M75" s="37">
        <v>2415.4</v>
      </c>
      <c r="N75" s="22">
        <v>9.2765171787607251E-2</v>
      </c>
      <c r="O75" s="23"/>
      <c r="P75" s="37">
        <v>850</v>
      </c>
      <c r="Q75" s="22">
        <v>8.0676245373098698E-2</v>
      </c>
      <c r="R75" s="25"/>
      <c r="S75" s="37">
        <v>1094.5</v>
      </c>
      <c r="T75" s="22">
        <v>9.8995892665387983E-2</v>
      </c>
      <c r="U75" s="30"/>
      <c r="V75" s="37"/>
      <c r="W75" s="22">
        <v>0</v>
      </c>
      <c r="X75" s="30"/>
      <c r="Y75" s="27">
        <v>9532.9</v>
      </c>
      <c r="Z75" s="22">
        <v>6.0055760814185483E-2</v>
      </c>
    </row>
    <row r="76" spans="1:28" x14ac:dyDescent="0.2">
      <c r="A76" s="46">
        <v>0</v>
      </c>
      <c r="B76" s="7">
        <v>6</v>
      </c>
      <c r="C76" s="4" t="s">
        <v>17</v>
      </c>
      <c r="D76" s="27">
        <v>0</v>
      </c>
      <c r="E76" s="22">
        <v>0</v>
      </c>
      <c r="F76" s="23"/>
      <c r="G76" s="37">
        <v>1030</v>
      </c>
      <c r="H76" s="22">
        <v>0.27478317473275338</v>
      </c>
      <c r="I76" s="25"/>
      <c r="J76" s="37">
        <v>0</v>
      </c>
      <c r="K76" s="22">
        <v>0</v>
      </c>
      <c r="L76" s="24"/>
      <c r="M76" s="37">
        <v>0</v>
      </c>
      <c r="N76" s="22">
        <v>0</v>
      </c>
      <c r="O76" s="23"/>
      <c r="P76" s="37">
        <v>4000</v>
      </c>
      <c r="Q76" s="22">
        <v>0.37965291940281742</v>
      </c>
      <c r="R76" s="25"/>
      <c r="S76" s="37">
        <v>0</v>
      </c>
      <c r="T76" s="22">
        <v>0</v>
      </c>
      <c r="U76" s="24"/>
      <c r="V76" s="37"/>
      <c r="W76" s="22">
        <v>0</v>
      </c>
      <c r="X76" s="24"/>
      <c r="Y76" s="27">
        <v>5030</v>
      </c>
      <c r="Z76" s="22">
        <v>3.1688203683596074E-2</v>
      </c>
    </row>
    <row r="77" spans="1:28" x14ac:dyDescent="0.2">
      <c r="A77" s="46">
        <v>314.3</v>
      </c>
      <c r="B77" s="7">
        <v>7</v>
      </c>
      <c r="C77" s="4" t="s">
        <v>18</v>
      </c>
      <c r="D77" s="27">
        <v>200</v>
      </c>
      <c r="E77" s="22">
        <v>2.6371308016877638E-2</v>
      </c>
      <c r="F77" s="23"/>
      <c r="G77" s="37">
        <v>103.5</v>
      </c>
      <c r="H77" s="22">
        <v>2.7611707363922305E-2</v>
      </c>
      <c r="I77" s="24"/>
      <c r="J77" s="37">
        <v>314.3</v>
      </c>
      <c r="K77" s="22">
        <v>5.8098271479377376E-3</v>
      </c>
      <c r="L77" s="24"/>
      <c r="M77" s="37">
        <v>1477.5806</v>
      </c>
      <c r="N77" s="22">
        <v>5.6747544170338574E-2</v>
      </c>
      <c r="O77" s="23"/>
      <c r="P77" s="37">
        <v>439.8</v>
      </c>
      <c r="Q77" s="22">
        <v>4.1742838488339776E-2</v>
      </c>
      <c r="R77" s="25"/>
      <c r="S77" s="37">
        <v>919</v>
      </c>
      <c r="T77" s="22">
        <v>8.3122179405656971E-2</v>
      </c>
      <c r="U77" s="24"/>
      <c r="V77" s="37"/>
      <c r="W77" s="22">
        <v>0</v>
      </c>
      <c r="X77" s="24"/>
      <c r="Y77" s="27">
        <v>3455.1806000000001</v>
      </c>
      <c r="Z77" s="22">
        <v>2.1767090778610276E-2</v>
      </c>
    </row>
    <row r="78" spans="1:28" x14ac:dyDescent="0.2">
      <c r="A78" s="46">
        <v>160</v>
      </c>
      <c r="B78" s="7">
        <v>8</v>
      </c>
      <c r="C78" s="4" t="s">
        <v>19</v>
      </c>
      <c r="D78" s="27">
        <v>154</v>
      </c>
      <c r="E78" s="22">
        <v>2.0305907172995779E-2</v>
      </c>
      <c r="F78" s="23"/>
      <c r="G78" s="37">
        <v>227.5</v>
      </c>
      <c r="H78" s="22">
        <v>6.0692400244370281E-2</v>
      </c>
      <c r="I78" s="24"/>
      <c r="J78" s="37">
        <v>160</v>
      </c>
      <c r="K78" s="22">
        <v>2.9575957482342922E-3</v>
      </c>
      <c r="L78" s="24"/>
      <c r="M78" s="37">
        <v>257.72000000000003</v>
      </c>
      <c r="N78" s="22">
        <v>9.8979216995537557E-3</v>
      </c>
      <c r="O78" s="23"/>
      <c r="P78" s="37">
        <v>748.8</v>
      </c>
      <c r="Q78" s="22">
        <v>7.1071026512207411E-2</v>
      </c>
      <c r="R78" s="25"/>
      <c r="S78" s="37">
        <v>189.5</v>
      </c>
      <c r="T78" s="22">
        <v>1.7139992380165392E-2</v>
      </c>
      <c r="U78" s="29"/>
      <c r="V78" s="37"/>
      <c r="W78" s="22">
        <v>0</v>
      </c>
      <c r="X78" s="29"/>
      <c r="Y78" s="27">
        <v>1738.52</v>
      </c>
      <c r="Z78" s="22">
        <v>1.0952400768987165E-2</v>
      </c>
    </row>
    <row r="79" spans="1:28" x14ac:dyDescent="0.2">
      <c r="B79" s="7">
        <v>9</v>
      </c>
      <c r="C79" s="4" t="s">
        <v>20</v>
      </c>
      <c r="D79" s="27">
        <v>0</v>
      </c>
      <c r="E79" s="22">
        <v>0</v>
      </c>
      <c r="F79" s="23"/>
      <c r="G79" s="37"/>
      <c r="H79" s="22">
        <v>0</v>
      </c>
      <c r="I79" s="24"/>
      <c r="J79" s="37"/>
      <c r="K79" s="22">
        <v>0</v>
      </c>
      <c r="L79" s="24"/>
      <c r="M79" s="37"/>
      <c r="N79" s="22">
        <v>0</v>
      </c>
      <c r="O79" s="23"/>
      <c r="P79" s="37">
        <v>1500</v>
      </c>
      <c r="Q79" s="22">
        <v>0.14236984477605652</v>
      </c>
      <c r="R79" s="25"/>
      <c r="S79" s="37"/>
      <c r="T79" s="22">
        <v>0</v>
      </c>
      <c r="U79" s="29"/>
      <c r="V79" s="37"/>
      <c r="W79" s="22">
        <v>0</v>
      </c>
      <c r="X79" s="29"/>
      <c r="Y79" s="27">
        <v>1500</v>
      </c>
      <c r="Z79" s="22">
        <v>9.4497625298994251E-3</v>
      </c>
    </row>
    <row r="80" spans="1:28" x14ac:dyDescent="0.2">
      <c r="B80" s="7"/>
      <c r="C80" s="4" t="s">
        <v>21</v>
      </c>
      <c r="D80" s="31">
        <v>7584</v>
      </c>
      <c r="E80" s="22">
        <v>1</v>
      </c>
      <c r="F80" s="23"/>
      <c r="G80" s="31">
        <v>3748.41</v>
      </c>
      <c r="H80" s="22">
        <v>1</v>
      </c>
      <c r="I80" s="24"/>
      <c r="J80" s="31">
        <v>54097.995000000003</v>
      </c>
      <c r="K80" s="22">
        <v>1</v>
      </c>
      <c r="L80" s="24"/>
      <c r="M80" s="31">
        <v>26037.789328200004</v>
      </c>
      <c r="N80" s="22">
        <v>1</v>
      </c>
      <c r="O80" s="23"/>
      <c r="P80" s="31">
        <v>10535.938999999998</v>
      </c>
      <c r="Q80" s="22">
        <v>1</v>
      </c>
      <c r="R80" s="25"/>
      <c r="S80" s="31">
        <v>11056.01425</v>
      </c>
      <c r="T80" s="22">
        <v>1</v>
      </c>
      <c r="U80" s="29"/>
      <c r="V80" s="31"/>
      <c r="W80" s="22">
        <v>0</v>
      </c>
      <c r="X80" s="29"/>
      <c r="Y80" s="31">
        <v>113062.14757820001</v>
      </c>
      <c r="Z80" s="22">
        <v>0.71227363048962233</v>
      </c>
    </row>
    <row r="81" spans="1:28" x14ac:dyDescent="0.2">
      <c r="B81" s="7"/>
      <c r="C81" s="4" t="s">
        <v>22</v>
      </c>
      <c r="D81" s="27"/>
      <c r="E81" s="22"/>
      <c r="F81" s="23"/>
      <c r="G81" s="37"/>
      <c r="H81" s="22"/>
      <c r="I81" s="24"/>
      <c r="J81" s="37"/>
      <c r="K81" s="22"/>
      <c r="L81" s="24"/>
      <c r="M81" s="37"/>
      <c r="N81" s="22"/>
      <c r="O81" s="23"/>
      <c r="P81" s="37"/>
      <c r="Q81" s="22"/>
      <c r="R81" s="25"/>
      <c r="S81" s="37"/>
      <c r="T81" s="22"/>
      <c r="U81" s="29"/>
      <c r="V81" s="37">
        <v>39056</v>
      </c>
      <c r="W81" s="22">
        <v>0.8551410054300228</v>
      </c>
      <c r="X81" s="29"/>
      <c r="Y81" s="27">
        <v>39056</v>
      </c>
      <c r="Z81" s="22">
        <v>0.24604661691183463</v>
      </c>
    </row>
    <row r="82" spans="1:28" x14ac:dyDescent="0.2">
      <c r="B82" s="7"/>
      <c r="C82" s="4" t="s">
        <v>23</v>
      </c>
      <c r="D82" s="27"/>
      <c r="E82" s="22"/>
      <c r="F82" s="23"/>
      <c r="G82" s="37"/>
      <c r="H82" s="22"/>
      <c r="I82" s="24"/>
      <c r="J82" s="37"/>
      <c r="K82" s="22"/>
      <c r="L82" s="24"/>
      <c r="M82" s="37"/>
      <c r="N82" s="22"/>
      <c r="O82" s="23"/>
      <c r="P82" s="37"/>
      <c r="Q82" s="22"/>
      <c r="R82" s="25"/>
      <c r="S82" s="37"/>
      <c r="T82" s="22"/>
      <c r="U82" s="29"/>
      <c r="V82" s="37">
        <v>9764</v>
      </c>
      <c r="W82" s="22">
        <v>0.2137852513575057</v>
      </c>
      <c r="X82" s="29"/>
      <c r="Y82" s="27">
        <v>9764</v>
      </c>
      <c r="Z82" s="22">
        <v>6.1511654227958658E-2</v>
      </c>
    </row>
    <row r="83" spans="1:28" x14ac:dyDescent="0.2">
      <c r="B83" s="7"/>
      <c r="C83" s="4" t="s">
        <v>24</v>
      </c>
      <c r="D83" s="27"/>
      <c r="E83" s="22"/>
      <c r="F83" s="23"/>
      <c r="G83" s="37"/>
      <c r="H83" s="22"/>
      <c r="I83" s="24"/>
      <c r="J83" s="37"/>
      <c r="K83" s="22"/>
      <c r="L83" s="24"/>
      <c r="M83" s="37"/>
      <c r="N83" s="22"/>
      <c r="O83" s="23"/>
      <c r="P83" s="37"/>
      <c r="Q83" s="22"/>
      <c r="R83" s="25"/>
      <c r="S83" s="37"/>
      <c r="T83" s="22"/>
      <c r="U83" s="29"/>
      <c r="V83" s="37">
        <v>-3148</v>
      </c>
      <c r="W83" s="22">
        <v>-6.8926256787528464E-2</v>
      </c>
      <c r="X83" s="29"/>
      <c r="Y83" s="27">
        <v>-3148</v>
      </c>
      <c r="Z83" s="22">
        <v>-1.9831901629415595E-2</v>
      </c>
    </row>
    <row r="84" spans="1:28" x14ac:dyDescent="0.2">
      <c r="C84" s="4" t="s">
        <v>25</v>
      </c>
      <c r="D84" s="32">
        <v>7584</v>
      </c>
      <c r="E84" s="40">
        <f>+D84/$Y84</f>
        <v>4.7777999351171496E-2</v>
      </c>
      <c r="F84" s="5"/>
      <c r="G84" s="32">
        <v>3748.41</v>
      </c>
      <c r="H84" s="40">
        <f>+G84/$Y84</f>
        <v>2.361438957646687E-2</v>
      </c>
      <c r="J84" s="32">
        <v>54097.995000000003</v>
      </c>
      <c r="K84" s="40">
        <f>+J84/$Y84</f>
        <v>0.34080880406245767</v>
      </c>
      <c r="M84" s="32">
        <v>26037.789328200004</v>
      </c>
      <c r="N84" s="40">
        <f>+M84/$Y84</f>
        <v>0.16403395063669302</v>
      </c>
      <c r="O84" s="5"/>
      <c r="P84" s="32">
        <v>10535.938999999998</v>
      </c>
      <c r="Q84" s="40">
        <f>+P84/$Y84</f>
        <v>6.6374747719670668E-2</v>
      </c>
      <c r="R84" s="5"/>
      <c r="S84" s="32">
        <v>11056.01425</v>
      </c>
      <c r="T84" s="40">
        <f>+S84/$Y84</f>
        <v>6.9651139459789402E-2</v>
      </c>
      <c r="V84" s="32">
        <v>45672</v>
      </c>
      <c r="W84" s="40">
        <f>+V84/$Y84</f>
        <v>0.28772636951037772</v>
      </c>
      <c r="Y84" s="32">
        <v>158734.14757820001</v>
      </c>
      <c r="Z84" s="40">
        <f>+Y84/$Y84</f>
        <v>1</v>
      </c>
    </row>
    <row r="85" spans="1:28" ht="6" customHeight="1" x14ac:dyDescent="0.2"/>
    <row r="86" spans="1:28" x14ac:dyDescent="0.2">
      <c r="C86" s="4" t="s">
        <v>26</v>
      </c>
      <c r="D86" s="4">
        <v>15.5</v>
      </c>
      <c r="G86" s="4">
        <v>11.5</v>
      </c>
      <c r="J86" s="4">
        <v>37.5</v>
      </c>
      <c r="M86" s="4">
        <v>160.5</v>
      </c>
      <c r="P86" s="4">
        <v>22.5</v>
      </c>
      <c r="S86" s="4">
        <v>60.5</v>
      </c>
      <c r="Y86" s="35">
        <v>308</v>
      </c>
    </row>
    <row r="88" spans="1:28" ht="13.5" thickBot="1" x14ac:dyDescent="0.25">
      <c r="C88" s="9" t="s">
        <v>39</v>
      </c>
      <c r="D88" s="12" t="s">
        <v>4</v>
      </c>
      <c r="E88" s="12"/>
      <c r="F88" s="13"/>
      <c r="G88" s="12" t="s">
        <v>5</v>
      </c>
      <c r="H88" s="12"/>
      <c r="I88" s="14"/>
      <c r="J88" s="12" t="s">
        <v>6</v>
      </c>
      <c r="K88" s="12"/>
      <c r="L88" s="14"/>
      <c r="M88" s="12" t="s">
        <v>7</v>
      </c>
      <c r="N88" s="12"/>
      <c r="O88" s="13"/>
      <c r="P88" s="12" t="s">
        <v>8</v>
      </c>
      <c r="Q88" s="12"/>
      <c r="R88" s="13"/>
      <c r="S88" s="12" t="s">
        <v>9</v>
      </c>
      <c r="T88" s="12"/>
      <c r="U88" s="14"/>
      <c r="V88" s="12" t="s">
        <v>10</v>
      </c>
      <c r="W88" s="12"/>
      <c r="X88" s="14"/>
      <c r="Y88" s="15" t="s">
        <v>11</v>
      </c>
      <c r="Z88" s="16"/>
      <c r="AA88" s="42"/>
      <c r="AB88" s="42"/>
    </row>
    <row r="89" spans="1:28" ht="3.75" customHeight="1" thickTop="1" x14ac:dyDescent="0.2">
      <c r="D89" s="17"/>
      <c r="E89" s="18"/>
      <c r="F89" s="5"/>
      <c r="G89" s="17"/>
      <c r="H89" s="18"/>
      <c r="J89" s="17"/>
      <c r="K89" s="18"/>
      <c r="M89" s="17"/>
      <c r="N89" s="18"/>
      <c r="O89" s="5"/>
      <c r="P89" s="17"/>
      <c r="Q89" s="18"/>
      <c r="R89" s="5"/>
      <c r="S89" s="17"/>
      <c r="T89" s="18"/>
      <c r="V89" s="17"/>
      <c r="W89" s="18"/>
      <c r="Y89" s="19"/>
      <c r="Z89" s="20"/>
      <c r="AB89" s="43"/>
    </row>
    <row r="90" spans="1:28" x14ac:dyDescent="0.2">
      <c r="A90" s="44">
        <v>4844.6949999999997</v>
      </c>
      <c r="B90" s="7">
        <v>1</v>
      </c>
      <c r="C90" s="4" t="s">
        <v>12</v>
      </c>
      <c r="D90" s="21">
        <v>2490</v>
      </c>
      <c r="E90" s="22">
        <v>0.31744008159102499</v>
      </c>
      <c r="F90" s="23"/>
      <c r="G90" s="21">
        <v>1294.4100000000001</v>
      </c>
      <c r="H90" s="22">
        <v>0.31973293218819243</v>
      </c>
      <c r="I90" s="24"/>
      <c r="J90" s="21">
        <v>4844.6949999999997</v>
      </c>
      <c r="K90" s="22">
        <v>8.7254078169267169E-2</v>
      </c>
      <c r="L90" s="24"/>
      <c r="M90" s="21">
        <v>21245.8519782</v>
      </c>
      <c r="N90" s="22">
        <v>0.78732695370711592</v>
      </c>
      <c r="O90" s="25"/>
      <c r="P90" s="21">
        <v>3647.3389999999999</v>
      </c>
      <c r="Q90" s="22">
        <v>0.27618929634613643</v>
      </c>
      <c r="R90" s="25"/>
      <c r="S90" s="21">
        <v>6587.3789999999999</v>
      </c>
      <c r="T90" s="22">
        <v>0.56709460389995647</v>
      </c>
      <c r="U90" s="25"/>
      <c r="V90" s="21"/>
      <c r="W90" s="22">
        <v>0</v>
      </c>
      <c r="X90" s="25"/>
      <c r="Y90" s="26">
        <v>40109.674978199997</v>
      </c>
      <c r="Z90" s="22">
        <v>0.24324056278280123</v>
      </c>
      <c r="AB90" s="45"/>
    </row>
    <row r="91" spans="1:28" x14ac:dyDescent="0.2">
      <c r="A91" s="46">
        <v>1972</v>
      </c>
      <c r="B91" s="7">
        <v>2</v>
      </c>
      <c r="C91" s="4" t="s">
        <v>13</v>
      </c>
      <c r="D91" s="27">
        <v>4393</v>
      </c>
      <c r="E91" s="22">
        <v>0.56004589495155532</v>
      </c>
      <c r="F91" s="25"/>
      <c r="G91" s="37">
        <v>0</v>
      </c>
      <c r="H91" s="22">
        <v>0</v>
      </c>
      <c r="I91" s="24"/>
      <c r="J91" s="37">
        <v>2236</v>
      </c>
      <c r="K91" s="22">
        <v>4.0270877482789194E-2</v>
      </c>
      <c r="L91" s="25"/>
      <c r="M91" s="37">
        <v>0</v>
      </c>
      <c r="N91" s="22">
        <v>0</v>
      </c>
      <c r="O91" s="23"/>
      <c r="P91" s="37">
        <v>0</v>
      </c>
      <c r="Q91" s="22">
        <v>0</v>
      </c>
      <c r="R91" s="25"/>
      <c r="S91" s="37">
        <v>0</v>
      </c>
      <c r="T91" s="22">
        <v>0</v>
      </c>
      <c r="U91" s="25"/>
      <c r="V91" s="37"/>
      <c r="W91" s="22">
        <v>0</v>
      </c>
      <c r="X91" s="25"/>
      <c r="Y91" s="27">
        <v>6629</v>
      </c>
      <c r="Z91" s="22">
        <v>4.0200816674868772E-2</v>
      </c>
    </row>
    <row r="92" spans="1:28" x14ac:dyDescent="0.2">
      <c r="A92" s="46">
        <v>0</v>
      </c>
      <c r="B92" s="7">
        <v>3</v>
      </c>
      <c r="C92" s="4" t="s">
        <v>14</v>
      </c>
      <c r="D92" s="27">
        <v>0</v>
      </c>
      <c r="E92" s="22">
        <v>0</v>
      </c>
      <c r="F92" s="28"/>
      <c r="G92" s="37">
        <v>768</v>
      </c>
      <c r="H92" s="22">
        <v>0.1897041060564518</v>
      </c>
      <c r="I92" s="24"/>
      <c r="J92" s="37">
        <v>0</v>
      </c>
      <c r="K92" s="22">
        <v>0</v>
      </c>
      <c r="L92" s="24"/>
      <c r="M92" s="37">
        <v>0</v>
      </c>
      <c r="N92" s="22">
        <v>0</v>
      </c>
      <c r="O92" s="23"/>
      <c r="P92" s="37">
        <v>0</v>
      </c>
      <c r="Q92" s="22">
        <v>0</v>
      </c>
      <c r="R92" s="25"/>
      <c r="S92" s="37">
        <v>0</v>
      </c>
      <c r="T92" s="22">
        <v>0</v>
      </c>
      <c r="U92" s="25"/>
      <c r="V92" s="37"/>
      <c r="W92" s="22">
        <v>0</v>
      </c>
      <c r="X92" s="25"/>
      <c r="Y92" s="27">
        <v>768</v>
      </c>
      <c r="Z92" s="22">
        <v>4.6574486659072588E-3</v>
      </c>
      <c r="AB92" s="43"/>
    </row>
    <row r="93" spans="1:28" x14ac:dyDescent="0.2">
      <c r="A93" s="46">
        <v>42506</v>
      </c>
      <c r="B93" s="7">
        <v>4</v>
      </c>
      <c r="C93" s="4" t="s">
        <v>15</v>
      </c>
      <c r="D93" s="27">
        <v>60</v>
      </c>
      <c r="E93" s="22">
        <v>7.6491585925548191E-3</v>
      </c>
      <c r="F93" s="25"/>
      <c r="G93" s="37">
        <v>0</v>
      </c>
      <c r="H93" s="22">
        <v>0</v>
      </c>
      <c r="I93" s="24"/>
      <c r="J93" s="37">
        <v>43668</v>
      </c>
      <c r="K93" s="22">
        <v>0.78647078618892607</v>
      </c>
      <c r="L93" s="25"/>
      <c r="M93" s="37">
        <v>1588.23675</v>
      </c>
      <c r="N93" s="22">
        <v>5.8856740761738677E-2</v>
      </c>
      <c r="O93" s="29"/>
      <c r="P93" s="37">
        <v>220</v>
      </c>
      <c r="Q93" s="22">
        <v>1.6659171301639363E-2</v>
      </c>
      <c r="R93" s="25"/>
      <c r="S93" s="37">
        <v>2825.6352499999998</v>
      </c>
      <c r="T93" s="22">
        <v>0.24325342490002538</v>
      </c>
      <c r="U93" s="25"/>
      <c r="V93" s="37"/>
      <c r="W93" s="22">
        <v>0</v>
      </c>
      <c r="X93" s="25"/>
      <c r="Y93" s="27">
        <v>48361.871999999996</v>
      </c>
      <c r="Z93" s="22">
        <v>0.29328507321247083</v>
      </c>
    </row>
    <row r="94" spans="1:28" x14ac:dyDescent="0.2">
      <c r="A94" s="46">
        <v>4301</v>
      </c>
      <c r="B94" s="7">
        <v>5</v>
      </c>
      <c r="C94" s="4" t="s">
        <v>16</v>
      </c>
      <c r="D94" s="27">
        <v>547</v>
      </c>
      <c r="E94" s="22">
        <v>6.9734829168791437E-2</v>
      </c>
      <c r="F94" s="23"/>
      <c r="G94" s="37">
        <v>325</v>
      </c>
      <c r="H94" s="22">
        <v>8.0278430297326606E-2</v>
      </c>
      <c r="I94" s="24"/>
      <c r="J94" s="37">
        <v>4301</v>
      </c>
      <c r="K94" s="22">
        <v>7.7462005390642366E-2</v>
      </c>
      <c r="L94" s="29"/>
      <c r="M94" s="37">
        <v>2415.4</v>
      </c>
      <c r="N94" s="22">
        <v>8.9509685275764833E-2</v>
      </c>
      <c r="O94" s="23"/>
      <c r="P94" s="37">
        <v>850</v>
      </c>
      <c r="Q94" s="22">
        <v>6.4364980029061172E-2</v>
      </c>
      <c r="R94" s="25"/>
      <c r="S94" s="37">
        <v>1094.5</v>
      </c>
      <c r="T94" s="22">
        <v>9.4223369259382572E-2</v>
      </c>
      <c r="U94" s="30"/>
      <c r="V94" s="37"/>
      <c r="W94" s="22">
        <v>0</v>
      </c>
      <c r="X94" s="30"/>
      <c r="Y94" s="27">
        <v>9532.9</v>
      </c>
      <c r="Z94" s="22">
        <v>5.7811188004202221E-2</v>
      </c>
    </row>
    <row r="95" spans="1:28" x14ac:dyDescent="0.2">
      <c r="A95" s="46">
        <v>0</v>
      </c>
      <c r="B95" s="7">
        <v>6</v>
      </c>
      <c r="C95" s="4" t="s">
        <v>17</v>
      </c>
      <c r="D95" s="27">
        <v>0</v>
      </c>
      <c r="E95" s="22">
        <v>0</v>
      </c>
      <c r="F95" s="23"/>
      <c r="G95" s="37">
        <v>1330</v>
      </c>
      <c r="H95" s="22">
        <v>0.32852403783213657</v>
      </c>
      <c r="I95" s="25"/>
      <c r="J95" s="37">
        <v>0</v>
      </c>
      <c r="K95" s="22">
        <v>0</v>
      </c>
      <c r="L95" s="24"/>
      <c r="M95" s="37">
        <v>0</v>
      </c>
      <c r="N95" s="22">
        <v>0</v>
      </c>
      <c r="O95" s="23"/>
      <c r="P95" s="37">
        <v>6300</v>
      </c>
      <c r="Q95" s="22">
        <v>0.47705808727421811</v>
      </c>
      <c r="R95" s="25"/>
      <c r="S95" s="37">
        <v>0</v>
      </c>
      <c r="T95" s="22">
        <v>0</v>
      </c>
      <c r="U95" s="24"/>
      <c r="V95" s="37"/>
      <c r="W95" s="22">
        <v>0</v>
      </c>
      <c r="X95" s="24"/>
      <c r="Y95" s="27">
        <v>7630</v>
      </c>
      <c r="Z95" s="22">
        <v>4.6271267344885916E-2</v>
      </c>
    </row>
    <row r="96" spans="1:28" x14ac:dyDescent="0.2">
      <c r="A96" s="46">
        <v>314.3</v>
      </c>
      <c r="B96" s="7">
        <v>7</v>
      </c>
      <c r="C96" s="4" t="s">
        <v>18</v>
      </c>
      <c r="D96" s="27">
        <v>200</v>
      </c>
      <c r="E96" s="22">
        <v>2.5497195308516064E-2</v>
      </c>
      <c r="F96" s="23"/>
      <c r="G96" s="37">
        <v>103.5</v>
      </c>
      <c r="H96" s="22">
        <v>2.5565592417764012E-2</v>
      </c>
      <c r="I96" s="24"/>
      <c r="J96" s="37">
        <v>314.3</v>
      </c>
      <c r="K96" s="22">
        <v>5.6606157391952796E-3</v>
      </c>
      <c r="L96" s="24"/>
      <c r="M96" s="37">
        <v>1477.5806</v>
      </c>
      <c r="N96" s="22">
        <v>5.4756054680622578E-2</v>
      </c>
      <c r="O96" s="23"/>
      <c r="P96" s="37">
        <v>439.8</v>
      </c>
      <c r="Q96" s="22">
        <v>3.3303197902095419E-2</v>
      </c>
      <c r="R96" s="25"/>
      <c r="S96" s="37">
        <v>919</v>
      </c>
      <c r="T96" s="22">
        <v>7.9114916719390221E-2</v>
      </c>
      <c r="U96" s="24"/>
      <c r="V96" s="37"/>
      <c r="W96" s="22">
        <v>0</v>
      </c>
      <c r="X96" s="24"/>
      <c r="Y96" s="27">
        <v>3455.1806000000001</v>
      </c>
      <c r="Z96" s="22">
        <v>2.0953549838461774E-2</v>
      </c>
    </row>
    <row r="97" spans="1:28" x14ac:dyDescent="0.2">
      <c r="A97" s="46">
        <v>160</v>
      </c>
      <c r="B97" s="7">
        <v>8</v>
      </c>
      <c r="C97" s="4" t="s">
        <v>19</v>
      </c>
      <c r="D97" s="27">
        <v>154</v>
      </c>
      <c r="E97" s="22">
        <v>1.963284038755737E-2</v>
      </c>
      <c r="F97" s="23"/>
      <c r="G97" s="37">
        <v>227.5</v>
      </c>
      <c r="H97" s="22">
        <v>5.6194901208128624E-2</v>
      </c>
      <c r="I97" s="24"/>
      <c r="J97" s="37">
        <v>160</v>
      </c>
      <c r="K97" s="22">
        <v>2.8816370291799066E-3</v>
      </c>
      <c r="L97" s="24"/>
      <c r="M97" s="37">
        <v>257.72000000000003</v>
      </c>
      <c r="N97" s="22">
        <v>9.5505655747578529E-3</v>
      </c>
      <c r="O97" s="23"/>
      <c r="P97" s="37">
        <v>748.8</v>
      </c>
      <c r="Q97" s="22">
        <v>5.6701761230307061E-2</v>
      </c>
      <c r="R97" s="25"/>
      <c r="S97" s="37">
        <v>189.5</v>
      </c>
      <c r="T97" s="22">
        <v>1.6313685221245315E-2</v>
      </c>
      <c r="U97" s="29"/>
      <c r="V97" s="37"/>
      <c r="W97" s="22">
        <v>0</v>
      </c>
      <c r="X97" s="29"/>
      <c r="Y97" s="27">
        <v>1738.52</v>
      </c>
      <c r="Z97" s="22">
        <v>1.0543056841996207E-2</v>
      </c>
      <c r="AB97" s="43"/>
    </row>
    <row r="98" spans="1:28" x14ac:dyDescent="0.2">
      <c r="B98" s="7">
        <v>9</v>
      </c>
      <c r="C98" s="4" t="s">
        <v>20</v>
      </c>
      <c r="D98" s="27"/>
      <c r="E98" s="22">
        <v>0</v>
      </c>
      <c r="F98" s="23"/>
      <c r="G98" s="37"/>
      <c r="H98" s="22">
        <v>0</v>
      </c>
      <c r="I98" s="24"/>
      <c r="J98" s="37"/>
      <c r="K98" s="22">
        <v>0</v>
      </c>
      <c r="L98" s="24"/>
      <c r="M98" s="37"/>
      <c r="N98" s="22">
        <v>0</v>
      </c>
      <c r="O98" s="23"/>
      <c r="P98" s="37">
        <v>1000</v>
      </c>
      <c r="Q98" s="22">
        <v>7.5723505916542561E-2</v>
      </c>
      <c r="R98" s="25"/>
      <c r="S98" s="37"/>
      <c r="T98" s="22">
        <v>0</v>
      </c>
      <c r="U98" s="29"/>
      <c r="V98" s="37"/>
      <c r="W98" s="22">
        <v>0</v>
      </c>
      <c r="X98" s="29"/>
      <c r="Y98" s="27">
        <v>1000</v>
      </c>
      <c r="Z98" s="22">
        <v>6.0643862837334098E-3</v>
      </c>
    </row>
    <row r="99" spans="1:28" x14ac:dyDescent="0.2">
      <c r="B99" s="7"/>
      <c r="C99" s="4" t="s">
        <v>21</v>
      </c>
      <c r="D99" s="31">
        <v>7844</v>
      </c>
      <c r="E99" s="22">
        <v>1</v>
      </c>
      <c r="F99" s="23"/>
      <c r="G99" s="31">
        <v>4048.41</v>
      </c>
      <c r="H99" s="22">
        <v>1</v>
      </c>
      <c r="I99" s="24"/>
      <c r="J99" s="31">
        <v>55523.995000000003</v>
      </c>
      <c r="K99" s="22">
        <v>1</v>
      </c>
      <c r="L99" s="24"/>
      <c r="M99" s="31">
        <v>26984.789328200004</v>
      </c>
      <c r="N99" s="22">
        <v>1</v>
      </c>
      <c r="O99" s="23"/>
      <c r="P99" s="31">
        <v>13205.938999999998</v>
      </c>
      <c r="Q99" s="22">
        <v>1</v>
      </c>
      <c r="R99" s="25"/>
      <c r="S99" s="31">
        <v>11616.01425</v>
      </c>
      <c r="T99" s="22">
        <v>1</v>
      </c>
      <c r="U99" s="29"/>
      <c r="V99" s="31">
        <v>0</v>
      </c>
      <c r="W99" s="22">
        <v>0</v>
      </c>
      <c r="X99" s="29"/>
      <c r="Y99" s="31">
        <v>119225.14757820001</v>
      </c>
      <c r="Z99" s="22">
        <v>0.72302734964932769</v>
      </c>
      <c r="AB99" s="24"/>
    </row>
    <row r="100" spans="1:28" x14ac:dyDescent="0.2">
      <c r="B100" s="7"/>
      <c r="C100" s="4" t="s">
        <v>22</v>
      </c>
      <c r="D100" s="27"/>
      <c r="E100" s="22"/>
      <c r="F100" s="23"/>
      <c r="G100" s="37"/>
      <c r="H100" s="22"/>
      <c r="I100" s="24"/>
      <c r="J100" s="37"/>
      <c r="K100" s="22"/>
      <c r="L100" s="24"/>
      <c r="M100" s="37"/>
      <c r="N100" s="22"/>
      <c r="O100" s="23"/>
      <c r="P100" s="37"/>
      <c r="Q100" s="22"/>
      <c r="R100" s="25"/>
      <c r="S100" s="37"/>
      <c r="T100" s="22"/>
      <c r="U100" s="29"/>
      <c r="V100" s="37">
        <v>39056</v>
      </c>
      <c r="W100" s="22">
        <v>0.8551410054300228</v>
      </c>
      <c r="X100" s="29"/>
      <c r="Y100" s="27">
        <v>39056</v>
      </c>
      <c r="Z100" s="22">
        <v>0.23685067069749205</v>
      </c>
    </row>
    <row r="101" spans="1:28" ht="13.5" customHeight="1" x14ac:dyDescent="0.2">
      <c r="B101" s="7"/>
      <c r="C101" s="4" t="s">
        <v>23</v>
      </c>
      <c r="D101" s="27"/>
      <c r="E101" s="22"/>
      <c r="F101" s="23"/>
      <c r="G101" s="37"/>
      <c r="H101" s="22"/>
      <c r="I101" s="24"/>
      <c r="J101" s="37"/>
      <c r="K101" s="22"/>
      <c r="L101" s="24"/>
      <c r="M101" s="37"/>
      <c r="N101" s="22"/>
      <c r="O101" s="23"/>
      <c r="P101" s="37"/>
      <c r="Q101" s="22"/>
      <c r="R101" s="25"/>
      <c r="S101" s="37"/>
      <c r="T101" s="22"/>
      <c r="U101" s="29"/>
      <c r="V101" s="37">
        <v>9764</v>
      </c>
      <c r="W101" s="22">
        <v>0.2137852513575057</v>
      </c>
      <c r="X101" s="29"/>
      <c r="Y101" s="27">
        <v>9764</v>
      </c>
      <c r="Z101" s="22">
        <v>5.9212667674373012E-2</v>
      </c>
    </row>
    <row r="102" spans="1:28" x14ac:dyDescent="0.2">
      <c r="B102" s="7"/>
      <c r="C102" s="4" t="s">
        <v>24</v>
      </c>
      <c r="D102" s="27"/>
      <c r="E102" s="22"/>
      <c r="F102" s="23"/>
      <c r="G102" s="37"/>
      <c r="H102" s="22"/>
      <c r="I102" s="24"/>
      <c r="J102" s="37"/>
      <c r="K102" s="22"/>
      <c r="L102" s="24"/>
      <c r="M102" s="37"/>
      <c r="N102" s="22"/>
      <c r="O102" s="23"/>
      <c r="P102" s="37"/>
      <c r="Q102" s="22"/>
      <c r="R102" s="25"/>
      <c r="S102" s="37"/>
      <c r="T102" s="22"/>
      <c r="U102" s="29"/>
      <c r="V102" s="37">
        <v>-3148</v>
      </c>
      <c r="W102" s="22">
        <v>-6.8926256787528464E-2</v>
      </c>
      <c r="X102" s="29"/>
      <c r="Y102" s="27">
        <v>-3148</v>
      </c>
      <c r="Z102" s="22">
        <v>-1.9090688021192775E-2</v>
      </c>
    </row>
    <row r="103" spans="1:28" x14ac:dyDescent="0.2">
      <c r="C103" s="4" t="s">
        <v>25</v>
      </c>
      <c r="D103" s="32">
        <v>7844</v>
      </c>
      <c r="E103" s="40">
        <f>+D103/$Y103</f>
        <v>4.7569046009604869E-2</v>
      </c>
      <c r="F103" s="5"/>
      <c r="G103" s="32">
        <v>4048.41</v>
      </c>
      <c r="H103" s="40">
        <f>+G103/$Y103</f>
        <v>2.4551122074929172E-2</v>
      </c>
      <c r="J103" s="32">
        <v>55523.995000000003</v>
      </c>
      <c r="K103" s="40">
        <f>+J103/$Y103</f>
        <v>0.33671895369608246</v>
      </c>
      <c r="M103" s="32">
        <v>26984.789328200004</v>
      </c>
      <c r="N103" s="40">
        <f>+M103/$Y103</f>
        <v>0.16364618627137181</v>
      </c>
      <c r="O103" s="5"/>
      <c r="P103" s="32">
        <v>13205.938999999998</v>
      </c>
      <c r="Q103" s="40">
        <f>+P103/$Y103</f>
        <v>8.0085915335420102E-2</v>
      </c>
      <c r="R103" s="5"/>
      <c r="S103" s="32">
        <v>11616.01425</v>
      </c>
      <c r="T103" s="40">
        <f>+S103/$Y103</f>
        <v>7.0443997489351831E-2</v>
      </c>
      <c r="V103" s="32">
        <v>45672</v>
      </c>
      <c r="W103" s="40">
        <f>+V103/$Y103</f>
        <v>0.27697265035067231</v>
      </c>
      <c r="Y103" s="32">
        <v>164897.14757820001</v>
      </c>
      <c r="Z103" s="40">
        <f>+Y103/$Y103</f>
        <v>1</v>
      </c>
    </row>
    <row r="104" spans="1:28" ht="6" customHeight="1" x14ac:dyDescent="0.2"/>
    <row r="105" spans="1:28" x14ac:dyDescent="0.2">
      <c r="C105" s="4" t="s">
        <v>26</v>
      </c>
      <c r="D105" s="4">
        <v>15.5</v>
      </c>
      <c r="G105" s="4">
        <v>11.5</v>
      </c>
      <c r="J105" s="4">
        <v>37.5</v>
      </c>
      <c r="M105" s="4">
        <v>174.5</v>
      </c>
      <c r="P105" s="4">
        <v>26.5</v>
      </c>
      <c r="S105" s="4">
        <v>61.5</v>
      </c>
      <c r="Y105" s="35">
        <v>327</v>
      </c>
    </row>
    <row r="108" spans="1:28" ht="26.25" thickBot="1" x14ac:dyDescent="0.25">
      <c r="C108" s="9" t="s">
        <v>51</v>
      </c>
      <c r="D108" s="12" t="s">
        <v>4</v>
      </c>
      <c r="E108" s="12"/>
      <c r="F108" s="13"/>
      <c r="G108" s="12" t="s">
        <v>5</v>
      </c>
      <c r="H108" s="12"/>
      <c r="I108" s="14"/>
      <c r="J108" s="12" t="s">
        <v>6</v>
      </c>
      <c r="K108" s="12"/>
      <c r="L108" s="14"/>
      <c r="M108" s="12" t="s">
        <v>7</v>
      </c>
      <c r="N108" s="12"/>
      <c r="O108" s="13"/>
      <c r="P108" s="12" t="s">
        <v>8</v>
      </c>
      <c r="Q108" s="12"/>
      <c r="R108" s="13"/>
      <c r="S108" s="12" t="s">
        <v>9</v>
      </c>
      <c r="T108" s="12"/>
      <c r="U108" s="14"/>
      <c r="V108" s="12" t="s">
        <v>10</v>
      </c>
      <c r="W108" s="12"/>
      <c r="X108" s="14"/>
      <c r="Y108" s="15" t="s">
        <v>11</v>
      </c>
      <c r="Z108" s="16"/>
      <c r="AA108" s="42"/>
      <c r="AB108" s="42"/>
    </row>
    <row r="109" spans="1:28" ht="3.75" customHeight="1" thickTop="1" x14ac:dyDescent="0.2">
      <c r="D109" s="17"/>
      <c r="E109" s="18"/>
      <c r="F109" s="5"/>
      <c r="G109" s="17"/>
      <c r="H109" s="18"/>
      <c r="J109" s="17"/>
      <c r="K109" s="18"/>
      <c r="M109" s="17"/>
      <c r="N109" s="18"/>
      <c r="O109" s="5"/>
      <c r="P109" s="17"/>
      <c r="Q109" s="18"/>
      <c r="R109" s="5"/>
      <c r="S109" s="17"/>
      <c r="T109" s="18"/>
      <c r="V109" s="17"/>
      <c r="W109" s="18"/>
      <c r="Y109" s="19"/>
      <c r="Z109" s="20"/>
      <c r="AB109" s="43"/>
    </row>
    <row r="110" spans="1:28" x14ac:dyDescent="0.2">
      <c r="B110" s="7">
        <v>1</v>
      </c>
      <c r="C110" s="4" t="s">
        <v>12</v>
      </c>
      <c r="D110" s="21">
        <f>+D27-D90</f>
        <v>1191.8809999999999</v>
      </c>
      <c r="E110" s="22">
        <f>IF(D90&lt;&gt;0,D110/D90,"")</f>
        <v>0.4786670682730923</v>
      </c>
      <c r="F110" s="23"/>
      <c r="G110" s="21">
        <f>+G27-G90</f>
        <v>3540.7660000000005</v>
      </c>
      <c r="H110" s="22">
        <f>IF(G90&lt;&gt;0,G110/G90,"")</f>
        <v>2.7354284963805906</v>
      </c>
      <c r="I110" s="24"/>
      <c r="J110" s="21">
        <f>+J27-J90</f>
        <v>6543.0439999999999</v>
      </c>
      <c r="K110" s="22">
        <f>IF(J90&lt;&gt;0,J110/J90,"")</f>
        <v>1.3505584974905542</v>
      </c>
      <c r="L110" s="24"/>
      <c r="M110" s="21">
        <f>+M27-M90</f>
        <v>3978.1870218000004</v>
      </c>
      <c r="N110" s="22">
        <f>IF(M90&lt;&gt;0,M110/M90,"")</f>
        <v>0.18724535151058894</v>
      </c>
      <c r="O110" s="25"/>
      <c r="P110" s="21">
        <f>+P27-P90</f>
        <v>805.13400000000001</v>
      </c>
      <c r="Q110" s="22">
        <f>IF(P90&lt;&gt;0,P110/P90,"")</f>
        <v>0.2207455901411961</v>
      </c>
      <c r="R110" s="25"/>
      <c r="S110" s="21">
        <f>+S27-S90</f>
        <v>-2631.0360000000001</v>
      </c>
      <c r="T110" s="22">
        <f>IF(S90&lt;&gt;0,S110/S90,"")</f>
        <v>-0.39940559059984254</v>
      </c>
      <c r="U110" s="25"/>
      <c r="V110" s="21">
        <f>+V27-V90</f>
        <v>1521.75</v>
      </c>
      <c r="W110" s="22" t="str">
        <f>IF(V90&lt;&gt;0,V110/V90,"")</f>
        <v/>
      </c>
      <c r="X110" s="25"/>
      <c r="Y110" s="21">
        <f>+D110+G110+J110+M110+P110+S110+V110</f>
        <v>14949.726021800001</v>
      </c>
      <c r="Z110" s="22">
        <f>+Y110/Y90</f>
        <v>0.37272119581934593</v>
      </c>
      <c r="AB110" s="45"/>
    </row>
    <row r="111" spans="1:28" x14ac:dyDescent="0.2">
      <c r="B111" s="7">
        <v>2</v>
      </c>
      <c r="C111" s="4" t="s">
        <v>13</v>
      </c>
      <c r="D111" s="27">
        <f>+D28-D91</f>
        <v>-53.524000000000342</v>
      </c>
      <c r="E111" s="22">
        <f t="shared" ref="E111:E118" si="10">IF(D91&lt;&gt;0,D111/D91,"")</f>
        <v>-1.2183928977919496E-2</v>
      </c>
      <c r="F111" s="25"/>
      <c r="G111" s="27">
        <f>+G28-G91</f>
        <v>0</v>
      </c>
      <c r="H111" s="22" t="str">
        <f t="shared" ref="H111:H118" si="11">IF(G91&lt;&gt;0,G111/G91,"")</f>
        <v/>
      </c>
      <c r="I111" s="24"/>
      <c r="J111" s="27">
        <f>+J28-J91</f>
        <v>4370.12</v>
      </c>
      <c r="K111" s="22">
        <f t="shared" ref="K111:K118" si="12">IF(J91&lt;&gt;0,J111/J91,"")</f>
        <v>1.9544364937388192</v>
      </c>
      <c r="L111" s="25"/>
      <c r="M111" s="27">
        <f>+M28-M91</f>
        <v>0</v>
      </c>
      <c r="N111" s="22" t="str">
        <f t="shared" ref="N111:N118" si="13">IF(M91&lt;&gt;0,M111/M91,"")</f>
        <v/>
      </c>
      <c r="O111" s="23"/>
      <c r="P111" s="27">
        <f>+P28-P91</f>
        <v>0</v>
      </c>
      <c r="Q111" s="22" t="str">
        <f t="shared" ref="Q111:Q118" si="14">IF(P91&lt;&gt;0,P111/P91,"")</f>
        <v/>
      </c>
      <c r="R111" s="25"/>
      <c r="S111" s="27">
        <f>+S28-S91</f>
        <v>0</v>
      </c>
      <c r="T111" s="22" t="str">
        <f t="shared" ref="T111:T118" si="15">IF(S91&lt;&gt;0,S111/S91,"")</f>
        <v/>
      </c>
      <c r="U111" s="25"/>
      <c r="V111" s="27">
        <f>+V28-V91</f>
        <v>0</v>
      </c>
      <c r="W111" s="22" t="str">
        <f t="shared" ref="W111:W122" si="16">IF(V91&lt;&gt;0,V111/V91,"")</f>
        <v/>
      </c>
      <c r="X111" s="25"/>
      <c r="Y111" s="27">
        <f t="shared" ref="Y111:Y118" si="17">+D111+G111+J111+M111+P111+S111+V111</f>
        <v>4316.5959999999995</v>
      </c>
      <c r="Z111" s="22">
        <f t="shared" ref="Z111:Z123" si="18">+Y111/Y91</f>
        <v>0.65116850203650622</v>
      </c>
    </row>
    <row r="112" spans="1:28" x14ac:dyDescent="0.2">
      <c r="B112" s="7">
        <v>3</v>
      </c>
      <c r="C112" s="4" t="s">
        <v>14</v>
      </c>
      <c r="D112" s="27">
        <f t="shared" ref="D112:D118" si="19">+D29-D92</f>
        <v>0</v>
      </c>
      <c r="E112" s="22" t="str">
        <f t="shared" si="10"/>
        <v/>
      </c>
      <c r="F112" s="28"/>
      <c r="G112" s="27">
        <f t="shared" ref="G112:G118" si="20">+G29-G92</f>
        <v>131.07399999999996</v>
      </c>
      <c r="H112" s="22">
        <f t="shared" si="11"/>
        <v>0.17066927083333328</v>
      </c>
      <c r="I112" s="24"/>
      <c r="J112" s="27">
        <f t="shared" ref="J112:J118" si="21">+J29-J92</f>
        <v>0</v>
      </c>
      <c r="K112" s="22" t="str">
        <f t="shared" si="12"/>
        <v/>
      </c>
      <c r="L112" s="24"/>
      <c r="M112" s="27">
        <f t="shared" ref="M112:M118" si="22">+M29-M92</f>
        <v>0</v>
      </c>
      <c r="N112" s="22" t="str">
        <f t="shared" si="13"/>
        <v/>
      </c>
      <c r="O112" s="23"/>
      <c r="P112" s="27">
        <f t="shared" ref="P112:P118" si="23">+P29-P92</f>
        <v>0</v>
      </c>
      <c r="Q112" s="22" t="str">
        <f t="shared" si="14"/>
        <v/>
      </c>
      <c r="R112" s="25"/>
      <c r="S112" s="27">
        <f t="shared" ref="S112:S118" si="24">+S29-S92</f>
        <v>0</v>
      </c>
      <c r="T112" s="22" t="str">
        <f t="shared" si="15"/>
        <v/>
      </c>
      <c r="U112" s="25"/>
      <c r="V112" s="27">
        <f t="shared" ref="V112:V122" si="25">+V29-V92</f>
        <v>0</v>
      </c>
      <c r="W112" s="22" t="str">
        <f t="shared" si="16"/>
        <v/>
      </c>
      <c r="X112" s="25"/>
      <c r="Y112" s="27">
        <f t="shared" si="17"/>
        <v>131.07399999999996</v>
      </c>
      <c r="Z112" s="22">
        <f t="shared" si="18"/>
        <v>0.17066927083333328</v>
      </c>
      <c r="AB112" s="43"/>
    </row>
    <row r="113" spans="2:28" x14ac:dyDescent="0.2">
      <c r="B113" s="7">
        <v>4</v>
      </c>
      <c r="C113" s="4" t="s">
        <v>15</v>
      </c>
      <c r="D113" s="27">
        <f t="shared" si="19"/>
        <v>-24.996000000000002</v>
      </c>
      <c r="E113" s="22">
        <f t="shared" si="10"/>
        <v>-0.41660000000000003</v>
      </c>
      <c r="F113" s="25"/>
      <c r="G113" s="27">
        <f t="shared" si="20"/>
        <v>1078.4880000000001</v>
      </c>
      <c r="H113" s="22" t="str">
        <f t="shared" si="11"/>
        <v/>
      </c>
      <c r="I113" s="24"/>
      <c r="J113" s="27">
        <f t="shared" si="21"/>
        <v>-97.688000000001921</v>
      </c>
      <c r="K113" s="22">
        <f t="shared" si="12"/>
        <v>-2.2370614637721425E-3</v>
      </c>
      <c r="L113" s="25"/>
      <c r="M113" s="27">
        <f t="shared" si="22"/>
        <v>19.279250000000047</v>
      </c>
      <c r="N113" s="22">
        <f t="shared" si="13"/>
        <v>1.2138775909825816E-2</v>
      </c>
      <c r="O113" s="29"/>
      <c r="P113" s="27">
        <f t="shared" si="23"/>
        <v>-193.99600000000001</v>
      </c>
      <c r="Q113" s="22">
        <f t="shared" si="14"/>
        <v>-0.88180000000000003</v>
      </c>
      <c r="R113" s="25"/>
      <c r="S113" s="27">
        <f t="shared" si="24"/>
        <v>-2661.6432499999996</v>
      </c>
      <c r="T113" s="22">
        <f t="shared" si="15"/>
        <v>-0.94196278518255316</v>
      </c>
      <c r="U113" s="25"/>
      <c r="V113" s="27">
        <f t="shared" si="25"/>
        <v>0</v>
      </c>
      <c r="W113" s="22" t="str">
        <f t="shared" si="16"/>
        <v/>
      </c>
      <c r="X113" s="25"/>
      <c r="Y113" s="27">
        <f t="shared" si="17"/>
        <v>-1880.5560000000014</v>
      </c>
      <c r="Z113" s="22">
        <f t="shared" si="18"/>
        <v>-3.8885095266783749E-2</v>
      </c>
    </row>
    <row r="114" spans="2:28" x14ac:dyDescent="0.2">
      <c r="B114" s="7">
        <v>5</v>
      </c>
      <c r="C114" s="4" t="s">
        <v>16</v>
      </c>
      <c r="D114" s="27">
        <f t="shared" si="19"/>
        <v>14</v>
      </c>
      <c r="E114" s="22">
        <f t="shared" si="10"/>
        <v>2.5594149908592323E-2</v>
      </c>
      <c r="F114" s="23"/>
      <c r="G114" s="27">
        <f t="shared" si="20"/>
        <v>243.70000000000005</v>
      </c>
      <c r="H114" s="22">
        <f t="shared" si="11"/>
        <v>0.74984615384615394</v>
      </c>
      <c r="I114" s="24"/>
      <c r="J114" s="27">
        <f t="shared" si="21"/>
        <v>-3108.6</v>
      </c>
      <c r="K114" s="22">
        <f t="shared" si="12"/>
        <v>-0.72276214833759589</v>
      </c>
      <c r="L114" s="29"/>
      <c r="M114" s="27">
        <f t="shared" si="22"/>
        <v>-112.87899999999991</v>
      </c>
      <c r="N114" s="22">
        <f t="shared" si="13"/>
        <v>-4.6733046286329342E-2</v>
      </c>
      <c r="O114" s="23"/>
      <c r="P114" s="27">
        <f t="shared" si="23"/>
        <v>631.19800000000009</v>
      </c>
      <c r="Q114" s="22">
        <f t="shared" si="14"/>
        <v>0.74258588235294132</v>
      </c>
      <c r="R114" s="25"/>
      <c r="S114" s="27">
        <f t="shared" si="24"/>
        <v>-624.49599999999998</v>
      </c>
      <c r="T114" s="22">
        <f t="shared" si="15"/>
        <v>-0.57057651895842854</v>
      </c>
      <c r="U114" s="30"/>
      <c r="V114" s="27">
        <f t="shared" si="25"/>
        <v>0</v>
      </c>
      <c r="W114" s="22" t="str">
        <f t="shared" si="16"/>
        <v/>
      </c>
      <c r="X114" s="30"/>
      <c r="Y114" s="27">
        <f t="shared" si="17"/>
        <v>-2957.0769999999993</v>
      </c>
      <c r="Z114" s="22">
        <f t="shared" si="18"/>
        <v>-0.31019700196162758</v>
      </c>
    </row>
    <row r="115" spans="2:28" x14ac:dyDescent="0.2">
      <c r="B115" s="7">
        <v>6</v>
      </c>
      <c r="C115" s="4" t="s">
        <v>17</v>
      </c>
      <c r="D115" s="27">
        <f t="shared" si="19"/>
        <v>0</v>
      </c>
      <c r="E115" s="22" t="str">
        <f t="shared" si="10"/>
        <v/>
      </c>
      <c r="F115" s="23"/>
      <c r="G115" s="27">
        <f t="shared" si="20"/>
        <v>-129.99600000000009</v>
      </c>
      <c r="H115" s="22">
        <f t="shared" si="11"/>
        <v>-9.7741353383458712E-2</v>
      </c>
      <c r="I115" s="25"/>
      <c r="J115" s="27">
        <f t="shared" si="21"/>
        <v>0</v>
      </c>
      <c r="K115" s="22" t="str">
        <f t="shared" si="12"/>
        <v/>
      </c>
      <c r="L115" s="24"/>
      <c r="M115" s="27">
        <f t="shared" si="22"/>
        <v>0</v>
      </c>
      <c r="N115" s="22" t="str">
        <f t="shared" si="13"/>
        <v/>
      </c>
      <c r="O115" s="23"/>
      <c r="P115" s="27">
        <f t="shared" si="23"/>
        <v>-1300</v>
      </c>
      <c r="Q115" s="22">
        <f t="shared" si="14"/>
        <v>-0.20634920634920634</v>
      </c>
      <c r="R115" s="25"/>
      <c r="S115" s="27">
        <f t="shared" si="24"/>
        <v>0</v>
      </c>
      <c r="T115" s="22" t="str">
        <f t="shared" si="15"/>
        <v/>
      </c>
      <c r="U115" s="24"/>
      <c r="V115" s="27">
        <f t="shared" si="25"/>
        <v>0</v>
      </c>
      <c r="W115" s="22" t="str">
        <f t="shared" si="16"/>
        <v/>
      </c>
      <c r="X115" s="24"/>
      <c r="Y115" s="27">
        <f t="shared" si="17"/>
        <v>-1429.9960000000001</v>
      </c>
      <c r="Z115" s="22">
        <f t="shared" si="18"/>
        <v>-0.18741756225425951</v>
      </c>
    </row>
    <row r="116" spans="2:28" x14ac:dyDescent="0.2">
      <c r="B116" s="7">
        <v>7</v>
      </c>
      <c r="C116" s="4" t="s">
        <v>18</v>
      </c>
      <c r="D116" s="27">
        <f t="shared" si="19"/>
        <v>-20.584000000000003</v>
      </c>
      <c r="E116" s="22">
        <f t="shared" si="10"/>
        <v>-0.10292000000000001</v>
      </c>
      <c r="F116" s="23"/>
      <c r="G116" s="27">
        <f t="shared" si="20"/>
        <v>241.012</v>
      </c>
      <c r="H116" s="22">
        <f t="shared" si="11"/>
        <v>2.3286183574879229</v>
      </c>
      <c r="I116" s="24"/>
      <c r="J116" s="27">
        <f t="shared" si="21"/>
        <v>675.05600000000004</v>
      </c>
      <c r="K116" s="22">
        <f t="shared" si="12"/>
        <v>2.1478078269169583</v>
      </c>
      <c r="L116" s="24"/>
      <c r="M116" s="27">
        <f t="shared" si="22"/>
        <v>727.32640000000015</v>
      </c>
      <c r="N116" s="22">
        <f t="shared" si="13"/>
        <v>0.49224143847042939</v>
      </c>
      <c r="O116" s="23"/>
      <c r="P116" s="27">
        <f t="shared" si="23"/>
        <v>-96.213999999999999</v>
      </c>
      <c r="Q116" s="22">
        <f t="shared" si="14"/>
        <v>-0.21876762164620281</v>
      </c>
      <c r="R116" s="25"/>
      <c r="S116" s="27">
        <f t="shared" si="24"/>
        <v>-460.59199999999998</v>
      </c>
      <c r="T116" s="22">
        <f t="shared" si="15"/>
        <v>-0.50118824809575624</v>
      </c>
      <c r="U116" s="24"/>
      <c r="V116" s="27">
        <f t="shared" si="25"/>
        <v>0</v>
      </c>
      <c r="W116" s="22" t="str">
        <f t="shared" si="16"/>
        <v/>
      </c>
      <c r="X116" s="24"/>
      <c r="Y116" s="27">
        <f t="shared" si="17"/>
        <v>1066.0044000000003</v>
      </c>
      <c r="Z116" s="22">
        <f t="shared" si="18"/>
        <v>0.30852349657207506</v>
      </c>
    </row>
    <row r="117" spans="2:28" x14ac:dyDescent="0.2">
      <c r="B117" s="7">
        <v>8</v>
      </c>
      <c r="C117" s="4" t="s">
        <v>19</v>
      </c>
      <c r="D117" s="27">
        <f t="shared" si="19"/>
        <v>-40.168999999999997</v>
      </c>
      <c r="E117" s="22">
        <f t="shared" si="10"/>
        <v>-0.26083766233766231</v>
      </c>
      <c r="F117" s="23"/>
      <c r="G117" s="27">
        <f t="shared" si="20"/>
        <v>6.4960000000000093</v>
      </c>
      <c r="H117" s="22">
        <f t="shared" si="11"/>
        <v>2.8553846153846194E-2</v>
      </c>
      <c r="I117" s="24"/>
      <c r="J117" s="27">
        <f t="shared" si="21"/>
        <v>349.572</v>
      </c>
      <c r="K117" s="22">
        <f t="shared" si="12"/>
        <v>2.184825</v>
      </c>
      <c r="L117" s="24"/>
      <c r="M117" s="27">
        <f t="shared" si="22"/>
        <v>403.69600000000003</v>
      </c>
      <c r="N117" s="22">
        <f t="shared" si="13"/>
        <v>1.5664131615706969</v>
      </c>
      <c r="O117" s="23"/>
      <c r="P117" s="27">
        <f t="shared" si="23"/>
        <v>189.44600000000003</v>
      </c>
      <c r="Q117" s="22">
        <f t="shared" si="14"/>
        <v>0.25299946581196586</v>
      </c>
      <c r="R117" s="25"/>
      <c r="S117" s="27">
        <f t="shared" si="24"/>
        <v>-110.884</v>
      </c>
      <c r="T117" s="22">
        <f t="shared" si="15"/>
        <v>-0.58513984168865441</v>
      </c>
      <c r="U117" s="29"/>
      <c r="V117" s="27">
        <f t="shared" si="25"/>
        <v>0</v>
      </c>
      <c r="W117" s="22" t="str">
        <f t="shared" si="16"/>
        <v/>
      </c>
      <c r="X117" s="29"/>
      <c r="Y117" s="27">
        <f t="shared" si="17"/>
        <v>798.15700000000004</v>
      </c>
      <c r="Z117" s="22">
        <f t="shared" si="18"/>
        <v>0.45910141959827905</v>
      </c>
      <c r="AB117" s="43"/>
    </row>
    <row r="118" spans="2:28" x14ac:dyDescent="0.2">
      <c r="B118" s="7">
        <v>9</v>
      </c>
      <c r="C118" s="4" t="s">
        <v>20</v>
      </c>
      <c r="D118" s="27">
        <f t="shared" si="19"/>
        <v>0</v>
      </c>
      <c r="E118" s="22" t="str">
        <f t="shared" si="10"/>
        <v/>
      </c>
      <c r="F118" s="23"/>
      <c r="G118" s="27">
        <f t="shared" si="20"/>
        <v>0</v>
      </c>
      <c r="H118" s="22" t="str">
        <f t="shared" si="11"/>
        <v/>
      </c>
      <c r="I118" s="24"/>
      <c r="J118" s="27">
        <f t="shared" si="21"/>
        <v>0</v>
      </c>
      <c r="K118" s="22" t="str">
        <f t="shared" si="12"/>
        <v/>
      </c>
      <c r="L118" s="24"/>
      <c r="M118" s="27">
        <f t="shared" si="22"/>
        <v>0</v>
      </c>
      <c r="N118" s="22" t="str">
        <f t="shared" si="13"/>
        <v/>
      </c>
      <c r="O118" s="23"/>
      <c r="P118" s="27">
        <f t="shared" si="23"/>
        <v>-1000</v>
      </c>
      <c r="Q118" s="22">
        <f t="shared" si="14"/>
        <v>-1</v>
      </c>
      <c r="R118" s="25"/>
      <c r="S118" s="27">
        <f t="shared" si="24"/>
        <v>0</v>
      </c>
      <c r="T118" s="22" t="str">
        <f t="shared" si="15"/>
        <v/>
      </c>
      <c r="U118" s="29"/>
      <c r="V118" s="27">
        <f t="shared" si="25"/>
        <v>0</v>
      </c>
      <c r="W118" s="22" t="str">
        <f t="shared" si="16"/>
        <v/>
      </c>
      <c r="X118" s="29"/>
      <c r="Y118" s="27">
        <f t="shared" si="17"/>
        <v>-1000</v>
      </c>
      <c r="Z118" s="22">
        <f t="shared" si="18"/>
        <v>-1</v>
      </c>
    </row>
    <row r="119" spans="2:28" x14ac:dyDescent="0.2">
      <c r="B119" s="7"/>
      <c r="C119" s="4" t="s">
        <v>21</v>
      </c>
      <c r="D119" s="38">
        <f>SUM(D110:D118)</f>
        <v>1066.6079999999993</v>
      </c>
      <c r="E119" s="22">
        <f>+D119/D103</f>
        <v>0.13597756246812842</v>
      </c>
      <c r="F119" s="23"/>
      <c r="G119" s="38">
        <f>SUM(G110:G118)</f>
        <v>5111.54</v>
      </c>
      <c r="H119" s="22">
        <f>+G119/G103</f>
        <v>1.2626043310830672</v>
      </c>
      <c r="I119" s="24"/>
      <c r="J119" s="38">
        <f>SUM(J110:J118)</f>
        <v>8731.503999999999</v>
      </c>
      <c r="K119" s="22">
        <f>+J119/J103</f>
        <v>0.15725640779270292</v>
      </c>
      <c r="L119" s="24"/>
      <c r="M119" s="38">
        <f>SUM(M110:M118)</f>
        <v>5015.6096718000008</v>
      </c>
      <c r="N119" s="22">
        <f>+M119/M103</f>
        <v>0.18586803146017233</v>
      </c>
      <c r="O119" s="23"/>
      <c r="P119" s="38">
        <f>SUM(P110:P118)</f>
        <v>-964.43199999999979</v>
      </c>
      <c r="Q119" s="22">
        <f>+P119/P103</f>
        <v>-7.303017225810296E-2</v>
      </c>
      <c r="R119" s="25"/>
      <c r="S119" s="38">
        <f>SUM(S110:S118)</f>
        <v>-6488.651249999999</v>
      </c>
      <c r="T119" s="22">
        <f>+S119/S103</f>
        <v>-0.5585953245537727</v>
      </c>
      <c r="U119" s="29"/>
      <c r="V119" s="38">
        <f>SUM(V110:V118)</f>
        <v>1521.75</v>
      </c>
      <c r="W119" s="22">
        <f>+V119/V103</f>
        <v>3.3319101418812398E-2</v>
      </c>
      <c r="X119" s="29"/>
      <c r="Y119" s="38">
        <v>13991.928421800014</v>
      </c>
      <c r="Z119" s="22">
        <f t="shared" si="18"/>
        <v>0.11735719104581255</v>
      </c>
    </row>
    <row r="120" spans="2:28" x14ac:dyDescent="0.2">
      <c r="B120" s="7"/>
      <c r="C120" s="4" t="s">
        <v>22</v>
      </c>
      <c r="D120" s="27">
        <v>0</v>
      </c>
      <c r="E120" s="22" t="s">
        <v>45</v>
      </c>
      <c r="F120" s="23"/>
      <c r="G120" s="27">
        <v>0</v>
      </c>
      <c r="H120" s="22" t="s">
        <v>45</v>
      </c>
      <c r="I120" s="24"/>
      <c r="J120" s="27">
        <v>0</v>
      </c>
      <c r="K120" s="22" t="s">
        <v>45</v>
      </c>
      <c r="L120" s="24"/>
      <c r="M120" s="27">
        <v>0</v>
      </c>
      <c r="N120" s="22" t="s">
        <v>45</v>
      </c>
      <c r="O120" s="23"/>
      <c r="P120" s="27">
        <v>0</v>
      </c>
      <c r="Q120" s="22" t="s">
        <v>45</v>
      </c>
      <c r="R120" s="25"/>
      <c r="S120" s="27">
        <v>0</v>
      </c>
      <c r="T120" s="22" t="s">
        <v>45</v>
      </c>
      <c r="U120" s="29"/>
      <c r="V120" s="27">
        <f t="shared" si="25"/>
        <v>-600</v>
      </c>
      <c r="W120" s="22">
        <f t="shared" si="16"/>
        <v>-1.5362556329373207E-2</v>
      </c>
      <c r="X120" s="29"/>
      <c r="Y120" s="27">
        <v>-600</v>
      </c>
      <c r="Z120" s="22">
        <f t="shared" si="18"/>
        <v>-1.5362556329373207E-2</v>
      </c>
    </row>
    <row r="121" spans="2:28" x14ac:dyDescent="0.2">
      <c r="B121" s="7"/>
      <c r="C121" s="4" t="s">
        <v>23</v>
      </c>
      <c r="D121" s="27">
        <v>0</v>
      </c>
      <c r="E121" s="22" t="s">
        <v>45</v>
      </c>
      <c r="F121" s="23"/>
      <c r="G121" s="27">
        <v>0</v>
      </c>
      <c r="H121" s="22" t="s">
        <v>45</v>
      </c>
      <c r="I121" s="24"/>
      <c r="J121" s="27">
        <v>0</v>
      </c>
      <c r="K121" s="22" t="s">
        <v>45</v>
      </c>
      <c r="L121" s="24"/>
      <c r="M121" s="27">
        <v>0</v>
      </c>
      <c r="N121" s="22" t="s">
        <v>45</v>
      </c>
      <c r="O121" s="23"/>
      <c r="P121" s="27">
        <v>0</v>
      </c>
      <c r="Q121" s="22" t="s">
        <v>45</v>
      </c>
      <c r="R121" s="25"/>
      <c r="S121" s="27">
        <v>0</v>
      </c>
      <c r="T121" s="22" t="s">
        <v>45</v>
      </c>
      <c r="U121" s="29"/>
      <c r="V121" s="27">
        <f t="shared" si="25"/>
        <v>-150</v>
      </c>
      <c r="W121" s="22">
        <f t="shared" si="16"/>
        <v>-1.5362556329373207E-2</v>
      </c>
      <c r="X121" s="29"/>
      <c r="Y121" s="27">
        <v>-150</v>
      </c>
      <c r="Z121" s="22">
        <f t="shared" si="18"/>
        <v>-1.5362556329373207E-2</v>
      </c>
    </row>
    <row r="122" spans="2:28" x14ac:dyDescent="0.2">
      <c r="B122" s="7"/>
      <c r="C122" s="4" t="s">
        <v>24</v>
      </c>
      <c r="D122" s="27">
        <v>0</v>
      </c>
      <c r="E122" s="22" t="s">
        <v>45</v>
      </c>
      <c r="F122" s="23"/>
      <c r="G122" s="27">
        <v>0</v>
      </c>
      <c r="H122" s="22" t="s">
        <v>45</v>
      </c>
      <c r="I122" s="24"/>
      <c r="J122" s="27">
        <v>0</v>
      </c>
      <c r="K122" s="22" t="s">
        <v>45</v>
      </c>
      <c r="L122" s="24"/>
      <c r="M122" s="27">
        <v>0</v>
      </c>
      <c r="N122" s="22" t="s">
        <v>45</v>
      </c>
      <c r="O122" s="23"/>
      <c r="P122" s="27">
        <v>0</v>
      </c>
      <c r="Q122" s="22" t="s">
        <v>45</v>
      </c>
      <c r="R122" s="25"/>
      <c r="S122" s="27">
        <v>0</v>
      </c>
      <c r="T122" s="22" t="s">
        <v>45</v>
      </c>
      <c r="U122" s="29"/>
      <c r="V122" s="27">
        <f t="shared" si="25"/>
        <v>1144</v>
      </c>
      <c r="W122" s="22">
        <f t="shared" si="16"/>
        <v>-0.36340533672172809</v>
      </c>
      <c r="X122" s="29"/>
      <c r="Y122" s="27">
        <v>1144</v>
      </c>
      <c r="Z122" s="22">
        <f t="shared" si="18"/>
        <v>-0.36340533672172809</v>
      </c>
    </row>
    <row r="123" spans="2:28" x14ac:dyDescent="0.2">
      <c r="C123" s="4" t="s">
        <v>25</v>
      </c>
      <c r="D123" s="32">
        <f>+D119</f>
        <v>1066.6079999999993</v>
      </c>
      <c r="E123" s="39"/>
      <c r="F123" s="5"/>
      <c r="G123" s="32">
        <f>+G119</f>
        <v>5111.54</v>
      </c>
      <c r="H123" s="39"/>
      <c r="J123" s="32">
        <f>+J119</f>
        <v>8731.503999999999</v>
      </c>
      <c r="K123" s="39"/>
      <c r="M123" s="32">
        <f>+M119</f>
        <v>5015.6096718000008</v>
      </c>
      <c r="N123" s="39"/>
      <c r="O123" s="5"/>
      <c r="P123" s="32">
        <f>+P119</f>
        <v>-964.43199999999979</v>
      </c>
      <c r="Q123" s="39"/>
      <c r="R123" s="5"/>
      <c r="S123" s="32">
        <f>+S119</f>
        <v>-6488.651249999999</v>
      </c>
      <c r="T123" s="39"/>
      <c r="V123" s="32">
        <f>SUM(V119:V122)</f>
        <v>1915.75</v>
      </c>
      <c r="W123" s="39"/>
      <c r="Y123" s="32">
        <v>14385.928421800014</v>
      </c>
      <c r="Z123" s="39">
        <f t="shared" si="18"/>
        <v>8.724182699993463E-2</v>
      </c>
    </row>
    <row r="124" spans="2:28" ht="6" customHeight="1" x14ac:dyDescent="0.2"/>
    <row r="125" spans="2:28" x14ac:dyDescent="0.2">
      <c r="C125" s="4" t="s">
        <v>26</v>
      </c>
      <c r="D125" s="48">
        <v>7</v>
      </c>
      <c r="G125" s="48">
        <v>34</v>
      </c>
      <c r="J125" s="48">
        <v>61</v>
      </c>
      <c r="M125" s="48">
        <v>41</v>
      </c>
      <c r="P125" s="48">
        <v>7</v>
      </c>
      <c r="S125" s="48">
        <v>-25</v>
      </c>
      <c r="V125" s="48"/>
      <c r="Y125" s="48">
        <v>125</v>
      </c>
    </row>
    <row r="126" spans="2:28" ht="8.25" customHeight="1" x14ac:dyDescent="0.2">
      <c r="D126" s="48"/>
      <c r="G126" s="48"/>
      <c r="J126" s="48"/>
      <c r="M126" s="48"/>
      <c r="P126" s="48"/>
      <c r="S126" s="48"/>
      <c r="V126" s="48"/>
      <c r="Y126" s="48"/>
    </row>
    <row r="127" spans="2:28" ht="66.75" customHeight="1" x14ac:dyDescent="0.2">
      <c r="G127" s="49" t="s">
        <v>40</v>
      </c>
      <c r="H127" s="49"/>
      <c r="J127" s="49" t="s">
        <v>41</v>
      </c>
      <c r="K127" s="49"/>
      <c r="M127" s="49" t="s">
        <v>42</v>
      </c>
      <c r="N127" s="49"/>
      <c r="P127" s="49" t="s">
        <v>43</v>
      </c>
      <c r="Q127" s="49"/>
      <c r="S127" s="49" t="s">
        <v>44</v>
      </c>
      <c r="T127" s="49"/>
    </row>
  </sheetData>
  <mergeCells count="5">
    <mergeCell ref="S127:T127"/>
    <mergeCell ref="G127:H127"/>
    <mergeCell ref="J127:K127"/>
    <mergeCell ref="M127:N127"/>
    <mergeCell ref="P127:Q127"/>
  </mergeCells>
  <pageMargins left="0.24" right="0.27" top="0.28000000000000003" bottom="0.49" header="0.22" footer="0.33"/>
  <pageSetup scale="55" firstPageNumber="15" fitToHeight="2" orientation="landscape" useFirstPageNumber="1" verticalDpi="0" r:id="rId1"/>
  <headerFooter alignWithMargins="0">
    <oddFooter xml:space="preserve">&amp;L&amp;"Arial,Bold"&amp;14Finance/11/08/99&amp;C&amp;"Arial,Bold"&amp;14PROPOSED FY2000 BUDGET&amp;R&amp;"Arial,Bold"&amp;14Page &amp;P  </oddFooter>
  </headerFooter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95A59-E4D8-46D5-B91F-1013F428B8C9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692AF-0C8D-4F97-8A75-19C6CBCEB4ED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8786A-FAEC-4F35-92DE-E031B68FD222}"/>
</file>

<file path=customXml/itemProps2.xml><?xml version="1.0" encoding="utf-8"?>
<ds:datastoreItem xmlns:ds="http://schemas.openxmlformats.org/officeDocument/2006/customXml" ds:itemID="{52BFEB49-7C25-4E35-A674-53B1422ED47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9A8D5FA-1BA5-4B36-AD0C-C13058A2B5D2}"/>
</file>

<file path=customXml/itemProps4.xml><?xml version="1.0" encoding="utf-8"?>
<ds:datastoreItem xmlns:ds="http://schemas.openxmlformats.org/officeDocument/2006/customXml" ds:itemID="{26A109EC-FC37-490E-AAA7-CA9ECF7D24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IBMGS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 with Worksheets</dc:title>
  <dc:subject>FILG</dc:subject>
  <dc:creator>spk</dc:creator>
  <dc:description/>
  <cp:lastModifiedBy>Meredith, Jacqueline</cp:lastModifiedBy>
  <cp:lastPrinted>1999-12-06T17:44:36Z</cp:lastPrinted>
  <dcterms:created xsi:type="dcterms:W3CDTF">1999-11-04T18:02:22Z</dcterms:created>
  <dcterms:modified xsi:type="dcterms:W3CDTF">2025-07-08T00:43:45Z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vDate">
    <vt:lpwstr>1999-12-15T16:30:31Z</vt:lpwstr>
  </property>
  <property fmtid="{D5CDD505-2E9C-101B-9397-08002B2CF9AE}" pid="3" name="ISOKeywords">
    <vt:lpwstr/>
  </property>
  <property fmtid="{D5CDD505-2E9C-101B-9397-08002B2CF9AE}" pid="4" name="ISOGroup">
    <vt:lpwstr>9939;#December 15, 1999, California ISO GMC Informational Filing in Docket No. ER00-___-___|ac81a48b-0aed-470d-b1a6-42218d3c06ac</vt:lpwstr>
  </property>
  <property fmtid="{D5CDD505-2E9C-101B-9397-08002B2CF9AE}" pid="5" name="ISOTopic">
    <vt:lpwstr>11;#Stay Informed|d8aff6cb-80bb-4c94-b62f-ad25f81f5c96</vt:lpwstr>
  </property>
  <property fmtid="{D5CDD505-2E9C-101B-9397-08002B2CF9AE}" pid="6" name="Order">
    <vt:lpwstr>24833000.0000000</vt:lpwstr>
  </property>
  <property fmtid="{D5CDD505-2E9C-101B-9397-08002B2CF9AE}" pid="7" name="ISOArchive">
    <vt:lpwstr>3;#Archived|0019c6e1-8c5e-460c-a653-a944372c5015</vt:lpwstr>
  </property>
  <property fmtid="{D5CDD505-2E9C-101B-9397-08002B2CF9AE}" pid="8" name="OriginalUriCopy">
    <vt:lpwstr>http://www.caiso.com/docs/1999/12/15/1999121516303111634.xls, http://www.caiso.com/docs/1999/12/15/1999121516303111634.xls</vt:lpwstr>
  </property>
  <property fmtid="{D5CDD505-2E9C-101B-9397-08002B2CF9AE}" pid="9" name="PageLink">
    <vt:lpwstr/>
  </property>
  <property fmtid="{D5CDD505-2E9C-101B-9397-08002B2CF9AE}" pid="10" name="Archived">
    <vt:lpwstr>0</vt:lpwstr>
  </property>
  <property fmtid="{D5CDD505-2E9C-101B-9397-08002B2CF9AE}" pid="11" name="OriginalURIBackup">
    <vt:lpwstr>http://www.caiso.com/docs/1999/12/15/1999121516303111634.xls, /docs/1999/12/15/1999121516303111634.xls</vt:lpwstr>
  </property>
  <property fmtid="{D5CDD505-2E9C-101B-9397-08002B2CF9AE}" pid="12" name="ContentTypeId">
    <vt:lpwstr>0x010100776092249CC62C48AA17033F357BFB4B</vt:lpwstr>
  </property>
</Properties>
</file>