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records.oa.caiso.com/sites/MID/MIP/MDRP/Records/Initiatives/BCR and VER Settlement Refinements/2015-05-20_Draft final proposal/"/>
    </mc:Choice>
  </mc:AlternateContent>
  <bookViews>
    <workbookView xWindow="0" yWindow="0" windowWidth="25200" windowHeight="11985" activeTab="1"/>
  </bookViews>
  <sheets>
    <sheet name="DA MEAF" sheetId="3" r:id="rId1"/>
    <sheet name="RIE" sheetId="2" r:id="rId2"/>
  </sheets>
  <definedNames>
    <definedName name="_xlnm.Print_Area" localSheetId="1">RIE!$A$3:$W$74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" i="3" l="1"/>
  <c r="R58" i="3" s="1"/>
  <c r="Y38" i="3"/>
  <c r="X38" i="3"/>
  <c r="W38" i="3"/>
  <c r="V38" i="3"/>
  <c r="U38" i="3"/>
  <c r="T38" i="3"/>
  <c r="S38" i="3"/>
  <c r="R38" i="3"/>
  <c r="Q38" i="3"/>
  <c r="P38" i="3"/>
  <c r="N38" i="3"/>
  <c r="M38" i="3"/>
  <c r="L38" i="3"/>
  <c r="J38" i="3"/>
  <c r="Y37" i="3"/>
  <c r="Y39" i="3" s="1"/>
  <c r="Y58" i="3" s="1"/>
  <c r="X37" i="3"/>
  <c r="X39" i="3" s="1"/>
  <c r="W37" i="3"/>
  <c r="W39" i="3" s="1"/>
  <c r="V37" i="3"/>
  <c r="V39" i="3" s="1"/>
  <c r="U37" i="3"/>
  <c r="U39" i="3" s="1"/>
  <c r="T37" i="3"/>
  <c r="T39" i="3" s="1"/>
  <c r="S37" i="3"/>
  <c r="S39" i="3" s="1"/>
  <c r="R37" i="3"/>
  <c r="R39" i="3" s="1"/>
  <c r="Q37" i="3"/>
  <c r="Q39" i="3" s="1"/>
  <c r="P37" i="3"/>
  <c r="P39" i="3" s="1"/>
  <c r="J37" i="3"/>
  <c r="J39" i="3" s="1"/>
  <c r="J58" i="3" s="1"/>
  <c r="Y29" i="3"/>
  <c r="X29" i="3"/>
  <c r="W29" i="3"/>
  <c r="V29" i="3"/>
  <c r="U29" i="3"/>
  <c r="T29" i="3"/>
  <c r="S29" i="3"/>
  <c r="R29" i="3"/>
  <c r="Q29" i="3"/>
  <c r="P29" i="3"/>
  <c r="Y28" i="3"/>
  <c r="Y30" i="3" s="1"/>
  <c r="X28" i="3"/>
  <c r="X30" i="3" s="1"/>
  <c r="X58" i="3" s="1"/>
  <c r="W28" i="3"/>
  <c r="W30" i="3" s="1"/>
  <c r="W58" i="3" s="1"/>
  <c r="V28" i="3"/>
  <c r="V30" i="3" s="1"/>
  <c r="V58" i="3" s="1"/>
  <c r="U28" i="3"/>
  <c r="U30" i="3" s="1"/>
  <c r="U58" i="3" s="1"/>
  <c r="T28" i="3"/>
  <c r="T30" i="3" s="1"/>
  <c r="T58" i="3" s="1"/>
  <c r="S28" i="3"/>
  <c r="S30" i="3" s="1"/>
  <c r="S58" i="3" s="1"/>
  <c r="R28" i="3"/>
  <c r="R30" i="3" s="1"/>
  <c r="Q28" i="3"/>
  <c r="Q30" i="3" s="1"/>
  <c r="P28" i="3"/>
  <c r="P30" i="3" s="1"/>
  <c r="N28" i="3"/>
  <c r="M28" i="3"/>
  <c r="L28" i="3"/>
  <c r="J28" i="3"/>
  <c r="H28" i="3"/>
  <c r="G28" i="3"/>
  <c r="Y22" i="3"/>
  <c r="Y59" i="3" s="1"/>
  <c r="X22" i="3"/>
  <c r="X40" i="3" s="1"/>
  <c r="W22" i="3"/>
  <c r="W59" i="3" s="1"/>
  <c r="V22" i="3"/>
  <c r="V40" i="3" s="1"/>
  <c r="U22" i="3"/>
  <c r="U59" i="3" s="1"/>
  <c r="T22" i="3"/>
  <c r="T40" i="3" s="1"/>
  <c r="S22" i="3"/>
  <c r="S59" i="3" s="1"/>
  <c r="R22" i="3"/>
  <c r="R40" i="3" s="1"/>
  <c r="Q22" i="3"/>
  <c r="Q59" i="3" s="1"/>
  <c r="P22" i="3"/>
  <c r="P40" i="3" s="1"/>
  <c r="J22" i="3"/>
  <c r="J40" i="3" s="1"/>
  <c r="H22" i="3"/>
  <c r="H59" i="3" s="1"/>
  <c r="Y20" i="3"/>
  <c r="X20" i="3"/>
  <c r="W20" i="3"/>
  <c r="V20" i="3"/>
  <c r="U20" i="3"/>
  <c r="T20" i="3"/>
  <c r="S20" i="3"/>
  <c r="R20" i="3"/>
  <c r="Q20" i="3"/>
  <c r="P20" i="3"/>
  <c r="Y19" i="3"/>
  <c r="Y21" i="3" s="1"/>
  <c r="X19" i="3"/>
  <c r="X21" i="3" s="1"/>
  <c r="W19" i="3"/>
  <c r="W21" i="3" s="1"/>
  <c r="V19" i="3"/>
  <c r="V21" i="3" s="1"/>
  <c r="U19" i="3"/>
  <c r="U21" i="3" s="1"/>
  <c r="T19" i="3"/>
  <c r="T21" i="3" s="1"/>
  <c r="S19" i="3"/>
  <c r="S21" i="3" s="1"/>
  <c r="R19" i="3"/>
  <c r="R21" i="3" s="1"/>
  <c r="Q19" i="3"/>
  <c r="Q21" i="3" s="1"/>
  <c r="Q58" i="3" s="1"/>
  <c r="P19" i="3"/>
  <c r="P21" i="3" s="1"/>
  <c r="P58" i="3" s="1"/>
  <c r="N19" i="3"/>
  <c r="M19" i="3"/>
  <c r="L19" i="3"/>
  <c r="J19" i="3"/>
  <c r="H19" i="3"/>
  <c r="G19" i="3"/>
  <c r="E19" i="3"/>
  <c r="D19" i="3"/>
  <c r="C19" i="3"/>
  <c r="N16" i="3"/>
  <c r="M16" i="3"/>
  <c r="L16" i="3"/>
  <c r="G16" i="3"/>
  <c r="G22" i="3" s="1"/>
  <c r="E16" i="3"/>
  <c r="E22" i="3" s="1"/>
  <c r="D16" i="3"/>
  <c r="D22" i="3" s="1"/>
  <c r="C16" i="3"/>
  <c r="C22" i="3" s="1"/>
  <c r="A5" i="3"/>
  <c r="N13" i="3" s="1"/>
  <c r="N20" i="3" l="1"/>
  <c r="N14" i="3"/>
  <c r="N29" i="3" s="1"/>
  <c r="D13" i="3"/>
  <c r="G13" i="3"/>
  <c r="J13" i="3"/>
  <c r="M13" i="3"/>
  <c r="D40" i="3"/>
  <c r="D59" i="3"/>
  <c r="D50" i="3"/>
  <c r="D31" i="3"/>
  <c r="G40" i="3"/>
  <c r="G59" i="3"/>
  <c r="G50" i="3"/>
  <c r="G31" i="3"/>
  <c r="M22" i="3"/>
  <c r="M49" i="3"/>
  <c r="M58" i="3" s="1"/>
  <c r="M37" i="3"/>
  <c r="M39" i="3" s="1"/>
  <c r="N21" i="3"/>
  <c r="N30" i="3"/>
  <c r="C13" i="3"/>
  <c r="E13" i="3"/>
  <c r="H13" i="3"/>
  <c r="L13" i="3"/>
  <c r="C59" i="3"/>
  <c r="C50" i="3"/>
  <c r="C31" i="3"/>
  <c r="C40" i="3"/>
  <c r="E59" i="3"/>
  <c r="E50" i="3"/>
  <c r="E31" i="3"/>
  <c r="E40" i="3"/>
  <c r="L49" i="3"/>
  <c r="L58" i="3" s="1"/>
  <c r="L37" i="3"/>
  <c r="L39" i="3" s="1"/>
  <c r="L22" i="3"/>
  <c r="N49" i="3"/>
  <c r="N58" i="3" s="1"/>
  <c r="N37" i="3"/>
  <c r="N39" i="3" s="1"/>
  <c r="N22" i="3"/>
  <c r="J31" i="3"/>
  <c r="P31" i="3"/>
  <c r="R31" i="3"/>
  <c r="T31" i="3"/>
  <c r="V31" i="3"/>
  <c r="X31" i="3"/>
  <c r="H40" i="3"/>
  <c r="Q40" i="3"/>
  <c r="S40" i="3"/>
  <c r="U40" i="3"/>
  <c r="W40" i="3"/>
  <c r="Y40" i="3"/>
  <c r="J50" i="3"/>
  <c r="P50" i="3"/>
  <c r="R50" i="3"/>
  <c r="T50" i="3"/>
  <c r="V50" i="3"/>
  <c r="X50" i="3"/>
  <c r="J59" i="3"/>
  <c r="P59" i="3"/>
  <c r="R59" i="3"/>
  <c r="T59" i="3"/>
  <c r="V59" i="3"/>
  <c r="X59" i="3"/>
  <c r="H31" i="3"/>
  <c r="Q31" i="3"/>
  <c r="S31" i="3"/>
  <c r="U31" i="3"/>
  <c r="W31" i="3"/>
  <c r="Y31" i="3"/>
  <c r="H50" i="3"/>
  <c r="Q50" i="3"/>
  <c r="S50" i="3"/>
  <c r="U50" i="3"/>
  <c r="W50" i="3"/>
  <c r="Y50" i="3"/>
  <c r="G73" i="2"/>
  <c r="D73" i="2"/>
  <c r="G72" i="2"/>
  <c r="G74" i="2" s="1"/>
  <c r="D72" i="2"/>
  <c r="D74" i="2" s="1"/>
  <c r="G65" i="2"/>
  <c r="D65" i="2"/>
  <c r="G34" i="2"/>
  <c r="G35" i="2" s="1"/>
  <c r="D34" i="2"/>
  <c r="D35" i="2" s="1"/>
  <c r="G33" i="2"/>
  <c r="D33" i="2"/>
  <c r="G30" i="2"/>
  <c r="D30" i="2"/>
  <c r="G24" i="2"/>
  <c r="D24" i="2"/>
  <c r="L59" i="3" l="1"/>
  <c r="L50" i="3"/>
  <c r="L31" i="3"/>
  <c r="L40" i="3"/>
  <c r="H20" i="3"/>
  <c r="H21" i="3" s="1"/>
  <c r="H14" i="3"/>
  <c r="H29" i="3" s="1"/>
  <c r="H30" i="3" s="1"/>
  <c r="H58" i="3" s="1"/>
  <c r="C20" i="3"/>
  <c r="C21" i="3" s="1"/>
  <c r="C58" i="3" s="1"/>
  <c r="C14" i="3"/>
  <c r="M20" i="3"/>
  <c r="M21" i="3" s="1"/>
  <c r="M14" i="3"/>
  <c r="M29" i="3" s="1"/>
  <c r="M30" i="3" s="1"/>
  <c r="G14" i="3"/>
  <c r="G29" i="3" s="1"/>
  <c r="G30" i="3" s="1"/>
  <c r="G58" i="3" s="1"/>
  <c r="G20" i="3"/>
  <c r="G21" i="3" s="1"/>
  <c r="N59" i="3"/>
  <c r="N50" i="3"/>
  <c r="N31" i="3"/>
  <c r="N40" i="3"/>
  <c r="L20" i="3"/>
  <c r="L21" i="3" s="1"/>
  <c r="L14" i="3"/>
  <c r="L29" i="3" s="1"/>
  <c r="L30" i="3" s="1"/>
  <c r="E20" i="3"/>
  <c r="E21" i="3" s="1"/>
  <c r="E58" i="3" s="1"/>
  <c r="E14" i="3"/>
  <c r="M40" i="3"/>
  <c r="M59" i="3"/>
  <c r="M50" i="3"/>
  <c r="M31" i="3"/>
  <c r="J20" i="3"/>
  <c r="J21" i="3" s="1"/>
  <c r="J14" i="3"/>
  <c r="J29" i="3" s="1"/>
  <c r="J30" i="3" s="1"/>
  <c r="D14" i="3"/>
  <c r="D20" i="3"/>
  <c r="D21" i="3" s="1"/>
  <c r="D58" i="3" s="1"/>
</calcChain>
</file>

<file path=xl/comments1.xml><?xml version="1.0" encoding="utf-8"?>
<comments xmlns="http://schemas.openxmlformats.org/spreadsheetml/2006/main">
  <authors>
    <author>Hou, Delphine</author>
  </authors>
  <commentList>
    <comment ref="E22" authorId="0" shapeId="0">
      <text>
        <r>
          <rPr>
            <b/>
            <sz val="9"/>
            <color indexed="81"/>
            <rFont val="Tahoma"/>
            <charset val="1"/>
          </rPr>
          <t>Resource is below Pmin but absolute value allows for the DA MEAF to be 1.</t>
        </r>
      </text>
    </comment>
    <comment ref="G31" authorId="0" shapeId="0">
      <text>
        <r>
          <rPr>
            <b/>
            <sz val="9"/>
            <color indexed="81"/>
            <rFont val="Tahoma"/>
            <charset val="1"/>
          </rPr>
          <t>Resource delivered within PM tolerance so should get DA MEAF = 1</t>
        </r>
      </text>
    </comment>
    <comment ref="J40" authorId="0" shapeId="0">
      <text>
        <r>
          <rPr>
            <b/>
            <sz val="9"/>
            <color indexed="81"/>
            <rFont val="Tahoma"/>
            <charset val="1"/>
          </rPr>
          <t>Current formula does not handle boundary condition (expected energy equal to DA minimum load energy)</t>
        </r>
      </text>
    </comment>
  </commentList>
</comments>
</file>

<file path=xl/sharedStrings.xml><?xml version="1.0" encoding="utf-8"?>
<sst xmlns="http://schemas.openxmlformats.org/spreadsheetml/2006/main" count="156" uniqueCount="87">
  <si>
    <t>Tolerance band</t>
  </si>
  <si>
    <t>Tolerance band percentage</t>
  </si>
  <si>
    <t>Step 1</t>
  </si>
  <si>
    <t>ME - Reg</t>
  </si>
  <si>
    <t>Step 2</t>
  </si>
  <si>
    <t>PM Tolerance</t>
  </si>
  <si>
    <t>Step 3</t>
  </si>
  <si>
    <t>Zero tolerance</t>
  </si>
  <si>
    <t>Step 4</t>
  </si>
  <si>
    <t>Current</t>
  </si>
  <si>
    <t>DA MLE-Tolerance Band</t>
  </si>
  <si>
    <t>Abs(ME - Reg - EE)</t>
  </si>
  <si>
    <t>Metered energy (ME)</t>
  </si>
  <si>
    <t>Regulation energy (Reg)</t>
  </si>
  <si>
    <t>Expected energy (EE)</t>
  </si>
  <si>
    <t>DA minimum load energy (DA MLE)</t>
  </si>
  <si>
    <t>(MW)</t>
  </si>
  <si>
    <t>NEW</t>
  </si>
  <si>
    <t>min(1, abs((ME-DA MLE - Reg) / ((min(EE, DA SE)-DA MLE)))</t>
  </si>
  <si>
    <t>Scenarios comparing existing and proposed DA MEAF</t>
  </si>
  <si>
    <t>MW Pmax</t>
  </si>
  <si>
    <t>If (abs(ME-Reg-EE)&lt;=PM Tolerance, then DA MEAF =1</t>
  </si>
  <si>
    <t>If (ME - Reg) &lt; (DA MLE - Tolerance Band), then DA MEAF = 0</t>
  </si>
  <si>
    <t>Summary of DA MEAF</t>
  </si>
  <si>
    <t>Based on proposed changes</t>
  </si>
  <si>
    <t>DA scheduled energy (DA SE)</t>
  </si>
  <si>
    <t>1a</t>
  </si>
  <si>
    <t>1b</t>
  </si>
  <si>
    <t>1c</t>
  </si>
  <si>
    <t>2a</t>
  </si>
  <si>
    <t>2b</t>
  </si>
  <si>
    <t>4a</t>
  </si>
  <si>
    <t>4b</t>
  </si>
  <si>
    <t>4c</t>
  </si>
  <si>
    <t>min(1, abs((ME - DA MLE - Reg) / ((min(EE, DA SE)-DA MLE)))</t>
  </si>
  <si>
    <t>MW Tolerance band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</si>
  <si>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</si>
  <si>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</si>
  <si>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</si>
  <si>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</si>
  <si>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</si>
  <si>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</si>
  <si>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</si>
  <si>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</si>
  <si>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</si>
  <si>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</si>
  <si>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Scenario 2b: Economic bidder and forecast decrease (no LMP change)</t>
  </si>
  <si>
    <t>Assumptions</t>
  </si>
  <si>
    <t>Economically bidding VER</t>
  </si>
  <si>
    <t>Resource characteristics</t>
  </si>
  <si>
    <t>Pmin</t>
  </si>
  <si>
    <t>Pmax</t>
  </si>
  <si>
    <t>MW</t>
  </si>
  <si>
    <t>Market inputs</t>
  </si>
  <si>
    <t>No start-up cost, minimum load cost, CAISO commitment in RTM, no DAM award</t>
  </si>
  <si>
    <t>Forecast</t>
  </si>
  <si>
    <t>Expected energy types</t>
  </si>
  <si>
    <t>Optimal energy</t>
  </si>
  <si>
    <t>BD names</t>
  </si>
  <si>
    <t>MWh</t>
  </si>
  <si>
    <t>/MWh</t>
  </si>
  <si>
    <t>Current settlement</t>
  </si>
  <si>
    <t>Proposed settlement</t>
  </si>
  <si>
    <t>Bid: reference hour</t>
  </si>
  <si>
    <t>Bid: current hour</t>
  </si>
  <si>
    <t>RTM LMP (current hour)</t>
  </si>
  <si>
    <t>Scenario 4a: Economic bidder and LMP less than bid and forecast decrease</t>
  </si>
  <si>
    <t>RIE above forecast, current</t>
  </si>
  <si>
    <t>RIE above forecast, proposed</t>
  </si>
  <si>
    <t>RIE below forecast, current</t>
  </si>
  <si>
    <t>RIE below forecast, proposed</t>
  </si>
  <si>
    <t>Assumptions:</t>
  </si>
  <si>
    <t>Min (1, max (0, (ME - DA MLE - Reg)/(min(EE, DA SE) - DA MLE)))</t>
  </si>
  <si>
    <t>Min(1, abs((ME - DA MLE - Reg) / ((min(EE, DA SE) - DA MLE)))</t>
  </si>
  <si>
    <t>n/a</t>
  </si>
  <si>
    <t>RTM energy revenue - RIE</t>
  </si>
  <si>
    <t>RTM energy bid cost - OE</t>
  </si>
  <si>
    <t>RTM energy revenue - OE</t>
  </si>
  <si>
    <t/>
  </si>
  <si>
    <t>RTM net amount - OE</t>
  </si>
  <si>
    <t>Meter</t>
  </si>
  <si>
    <t>RTM energy revenue above forecast - RIE</t>
  </si>
  <si>
    <t>RTM energy revenue below forecast - RIE</t>
  </si>
  <si>
    <t>Total RIE</t>
  </si>
  <si>
    <t>Settlement is for all of hour ending 2 (HE2)</t>
  </si>
  <si>
    <t>min(EE, DA SE) - DA MLE</t>
  </si>
  <si>
    <t>If (min(EE, DA SE) - DA MLE) &lt; zero tolerance, then DA MEAF 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</si>
</sst>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Fill="1"/>
    <xf numFmtId="9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4" borderId="0" xfId="0" applyFont="1" applyFill="1"/>
    <xf numFmtId="0" fontId="2" fillId="2" borderId="0" xfId="0" applyFont="1" applyFill="1"/>
    <xf numFmtId="0" fontId="3" fillId="0" borderId="0" xfId="0" applyFont="1" applyAlignment="1">
      <alignment horizontal="centerContinuous"/>
    </xf>
    <xf numFmtId="0" fontId="3" fillId="0" borderId="0" xfId="0" applyFont="1" applyFill="1" applyAlignment="1">
      <alignment horizontal="centerContinuous"/>
    </xf>
    <xf numFmtId="164" fontId="1" fillId="3" borderId="0" xfId="0" applyNumberFormat="1" applyFont="1" applyFill="1"/>
    <xf numFmtId="164" fontId="1" fillId="4" borderId="0" xfId="0" applyNumberFormat="1" applyFont="1" applyFill="1"/>
    <xf numFmtId="0" fontId="2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Border="1"/>
    <xf numFmtId="0" fontId="1" fillId="0" borderId="0" xfId="0" applyFont="1" applyBorder="1"/>
    <xf numFmtId="164" fontId="1" fillId="0" borderId="0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0" xfId="0" applyNumberFormat="1" applyFont="1" applyFill="1"/>
    <xf numFmtId="0" fontId="3" fillId="0" borderId="0" xfId="0" applyFont="1"/>
    <xf numFmtId="6" fontId="1" fillId="0" borderId="0" xfId="0" applyNumberFormat="1" applyFont="1"/>
    <xf numFmtId="0" fontId="1" fillId="0" borderId="0" xfId="0" quotePrefix="1" applyFont="1"/>
    <xf numFmtId="6" fontId="1" fillId="0" borderId="10" xfId="0" applyNumberFormat="1" applyFont="1" applyBorder="1"/>
    <xf numFmtId="164" fontId="1" fillId="0" borderId="0" xfId="0" applyNumberFormat="1" applyFont="1"/>
    <xf numFmtId="164" fontId="1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2" fillId="2" borderId="0" xfId="0" applyNumberFormat="1" applyFont="1" applyFill="1"/>
    <xf numFmtId="164" fontId="1" fillId="0" borderId="6" xfId="0" applyNumberFormat="1" applyFont="1" applyFill="1" applyBorder="1" applyAlignment="1">
      <alignment horizontal="right"/>
    </xf>
    <xf numFmtId="6" fontId="1" fillId="0" borderId="0" xfId="0" applyNumberFormat="1" applyFont="1" applyBorder="1"/>
    <xf numFmtId="6" fontId="2" fillId="0" borderId="0" xfId="0" applyNumberFormat="1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1" fontId="1" fillId="0" borderId="0" xfId="0" applyNumberFormat="1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22</xdr:col>
      <xdr:colOff>313371</xdr:colOff>
      <xdr:row>30</xdr:row>
      <xdr:rowOff>37477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2450" y="542925"/>
          <a:ext cx="7628571" cy="4980952"/>
        </a:xfrm>
        <a:prstGeom prst="rect">
          <a:avLst/>
        </a:prstGeom>
      </xdr:spPr>
    </xdr:pic>
    <xdr:clientData/>
  </xdr:twoCellAnchor>
  <xdr:twoCellAnchor editAs="oneCell">
    <xdr:from>
      <xdr:col>9</xdr:col>
      <xdr:colOff>533400</xdr:colOff>
      <xdr:row>43</xdr:row>
      <xdr:rowOff>38100</xdr:rowOff>
    </xdr:from>
    <xdr:to>
      <xdr:col>22</xdr:col>
      <xdr:colOff>246695</xdr:colOff>
      <xdr:row>71</xdr:row>
      <xdr:rowOff>8888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0" y="7886700"/>
          <a:ext cx="7638095" cy="5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0"/>
  <sheetViews>
    <sheetView view="pageBreakPreview" zoomScale="60" zoomScaleNormal="70" workbookViewId="0">
      <selection activeCell="I26" sqref="I26"/>
    </sheetView>
  </sheetViews>
  <sheetFormatPr defaultRowHeight="14.25" x14ac:dyDescent="0.2"/>
  <cols>
    <col min="1" max="1" width="9" style="1" customWidth="1"/>
    <col min="2" max="2" width="35.5703125" style="1" customWidth="1"/>
    <col min="3" max="5" width="9.140625" style="1"/>
    <col min="6" max="6" width="2" style="1" customWidth="1"/>
    <col min="7" max="8" width="8.7109375" style="1" customWidth="1"/>
    <col min="9" max="9" width="2" style="1" customWidth="1"/>
    <col min="10" max="10" width="9.140625" style="2"/>
    <col min="11" max="11" width="2" style="1" customWidth="1"/>
    <col min="12" max="14" width="9.140625" style="2"/>
    <col min="15" max="15" width="2" style="1" customWidth="1"/>
    <col min="16" max="16" width="10.28515625" style="1" customWidth="1"/>
    <col min="17" max="16384" width="9.140625" style="1"/>
  </cols>
  <sheetData>
    <row r="1" spans="1:25" ht="18" x14ac:dyDescent="0.25">
      <c r="C1" s="15" t="s">
        <v>19</v>
      </c>
      <c r="D1" s="15"/>
      <c r="E1" s="15"/>
      <c r="F1" s="15"/>
      <c r="G1" s="15"/>
      <c r="H1" s="15"/>
      <c r="I1" s="15"/>
      <c r="J1" s="16"/>
      <c r="K1" s="15"/>
      <c r="L1" s="16"/>
      <c r="M1" s="16"/>
      <c r="N1" s="16"/>
      <c r="O1" s="15"/>
    </row>
    <row r="2" spans="1:25" x14ac:dyDescent="0.2">
      <c r="A2" s="1" t="s">
        <v>71</v>
      </c>
    </row>
    <row r="3" spans="1:25" x14ac:dyDescent="0.2">
      <c r="A3" s="1">
        <v>200</v>
      </c>
      <c r="B3" s="1" t="s">
        <v>20</v>
      </c>
    </row>
    <row r="4" spans="1:25" x14ac:dyDescent="0.2">
      <c r="A4" s="3">
        <v>0.03</v>
      </c>
      <c r="B4" s="1" t="s">
        <v>1</v>
      </c>
    </row>
    <row r="5" spans="1:25" x14ac:dyDescent="0.2">
      <c r="A5" s="1">
        <f>A3*A4</f>
        <v>6</v>
      </c>
      <c r="B5" s="1" t="s">
        <v>35</v>
      </c>
    </row>
    <row r="7" spans="1:25" x14ac:dyDescent="0.2">
      <c r="J7" s="1"/>
      <c r="L7" s="1"/>
      <c r="M7" s="1"/>
      <c r="N7" s="1"/>
    </row>
    <row r="9" spans="1:25" ht="15" x14ac:dyDescent="0.25">
      <c r="B9" s="8" t="s">
        <v>16</v>
      </c>
      <c r="C9" s="6" t="s">
        <v>26</v>
      </c>
      <c r="D9" s="6" t="s">
        <v>27</v>
      </c>
      <c r="E9" s="6" t="s">
        <v>28</v>
      </c>
      <c r="G9" s="6" t="s">
        <v>29</v>
      </c>
      <c r="H9" s="6" t="s">
        <v>30</v>
      </c>
      <c r="J9" s="6">
        <v>3</v>
      </c>
      <c r="L9" s="6" t="s">
        <v>31</v>
      </c>
      <c r="M9" s="6" t="s">
        <v>32</v>
      </c>
      <c r="N9" s="6" t="s">
        <v>33</v>
      </c>
      <c r="P9" s="6" t="s">
        <v>36</v>
      </c>
      <c r="Q9" s="6" t="s">
        <v>37</v>
      </c>
      <c r="R9" s="6" t="s">
        <v>38</v>
      </c>
      <c r="S9" s="6" t="s">
        <v>39</v>
      </c>
      <c r="T9" s="6" t="s">
        <v>40</v>
      </c>
      <c r="U9" s="6" t="s">
        <v>41</v>
      </c>
      <c r="V9" s="6" t="s">
        <v>42</v>
      </c>
      <c r="W9" s="6" t="s">
        <v>43</v>
      </c>
      <c r="X9" s="6" t="s">
        <v>44</v>
      </c>
      <c r="Y9" s="6" t="s">
        <v>45</v>
      </c>
    </row>
    <row r="10" spans="1:25" x14ac:dyDescent="0.2">
      <c r="B10" s="1" t="s">
        <v>12</v>
      </c>
      <c r="C10" s="1">
        <v>40</v>
      </c>
      <c r="D10" s="1">
        <v>0</v>
      </c>
      <c r="E10" s="1">
        <v>10</v>
      </c>
      <c r="G10" s="1">
        <v>45</v>
      </c>
      <c r="H10" s="1">
        <v>96</v>
      </c>
      <c r="J10" s="2">
        <v>60</v>
      </c>
      <c r="K10" s="2"/>
      <c r="L10" s="2">
        <v>60</v>
      </c>
      <c r="M10" s="2">
        <v>75</v>
      </c>
      <c r="N10" s="2">
        <v>120</v>
      </c>
      <c r="P10" s="1">
        <v>80</v>
      </c>
      <c r="Q10" s="1">
        <v>85</v>
      </c>
      <c r="R10" s="1">
        <v>91</v>
      </c>
      <c r="S10" s="2">
        <v>93</v>
      </c>
      <c r="T10" s="1">
        <v>95</v>
      </c>
      <c r="U10" s="1">
        <v>97</v>
      </c>
      <c r="V10" s="1">
        <v>99</v>
      </c>
      <c r="W10" s="1">
        <v>100</v>
      </c>
      <c r="X10" s="1">
        <v>105</v>
      </c>
      <c r="Y10" s="1">
        <v>110</v>
      </c>
    </row>
    <row r="11" spans="1:25" x14ac:dyDescent="0.2">
      <c r="B11" s="1" t="s">
        <v>15</v>
      </c>
      <c r="C11" s="1">
        <v>50</v>
      </c>
      <c r="D11" s="1">
        <v>50</v>
      </c>
      <c r="E11" s="1">
        <v>50</v>
      </c>
      <c r="G11" s="1">
        <v>50</v>
      </c>
      <c r="H11" s="1">
        <v>50</v>
      </c>
      <c r="J11" s="2">
        <v>50</v>
      </c>
      <c r="K11" s="2"/>
      <c r="L11" s="2">
        <v>50</v>
      </c>
      <c r="M11" s="2">
        <v>50</v>
      </c>
      <c r="N11" s="2">
        <v>50</v>
      </c>
      <c r="P11" s="1">
        <v>95</v>
      </c>
      <c r="Q11" s="1">
        <v>95</v>
      </c>
      <c r="R11" s="1">
        <v>95</v>
      </c>
      <c r="S11" s="1">
        <v>95</v>
      </c>
      <c r="T11" s="1">
        <v>95</v>
      </c>
      <c r="U11" s="1">
        <v>95</v>
      </c>
      <c r="V11" s="1">
        <v>95</v>
      </c>
      <c r="W11" s="1">
        <v>95</v>
      </c>
      <c r="X11" s="1">
        <v>95</v>
      </c>
      <c r="Y11" s="1">
        <v>95</v>
      </c>
    </row>
    <row r="12" spans="1:25" x14ac:dyDescent="0.2">
      <c r="B12" s="1" t="s">
        <v>13</v>
      </c>
      <c r="C12" s="1">
        <v>0</v>
      </c>
      <c r="D12" s="1">
        <v>0</v>
      </c>
      <c r="E12" s="1">
        <v>0</v>
      </c>
      <c r="G12" s="1">
        <v>0</v>
      </c>
      <c r="H12" s="1">
        <v>0</v>
      </c>
      <c r="J12" s="2">
        <v>0</v>
      </c>
      <c r="K12" s="2"/>
      <c r="L12" s="2">
        <v>0</v>
      </c>
      <c r="M12" s="2">
        <v>0</v>
      </c>
      <c r="N12" s="2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25" x14ac:dyDescent="0.2">
      <c r="B13" s="1" t="s">
        <v>0</v>
      </c>
      <c r="C13" s="1">
        <f t="shared" ref="C13:N13" si="0">$A$5</f>
        <v>6</v>
      </c>
      <c r="D13" s="1">
        <f t="shared" si="0"/>
        <v>6</v>
      </c>
      <c r="E13" s="1">
        <f t="shared" si="0"/>
        <v>6</v>
      </c>
      <c r="G13" s="1">
        <f t="shared" si="0"/>
        <v>6</v>
      </c>
      <c r="H13" s="1">
        <f t="shared" si="0"/>
        <v>6</v>
      </c>
      <c r="J13" s="2">
        <f t="shared" si="0"/>
        <v>6</v>
      </c>
      <c r="K13" s="2"/>
      <c r="L13" s="2">
        <f t="shared" si="0"/>
        <v>6</v>
      </c>
      <c r="M13" s="2">
        <f t="shared" si="0"/>
        <v>6</v>
      </c>
      <c r="N13" s="2">
        <f t="shared" si="0"/>
        <v>6</v>
      </c>
      <c r="P13" s="1">
        <v>6</v>
      </c>
      <c r="Q13" s="1">
        <v>6</v>
      </c>
      <c r="R13" s="1">
        <v>6</v>
      </c>
      <c r="S13" s="1">
        <v>6</v>
      </c>
      <c r="T13" s="1">
        <v>6</v>
      </c>
      <c r="U13" s="1">
        <v>6</v>
      </c>
      <c r="V13" s="1">
        <v>6</v>
      </c>
      <c r="W13" s="1">
        <v>6</v>
      </c>
      <c r="X13" s="1">
        <v>6</v>
      </c>
      <c r="Y13" s="1">
        <v>6</v>
      </c>
    </row>
    <row r="14" spans="1:25" x14ac:dyDescent="0.2">
      <c r="B14" s="1" t="s">
        <v>5</v>
      </c>
      <c r="C14" s="1">
        <f>C13+1</f>
        <v>7</v>
      </c>
      <c r="D14" s="1">
        <f>D13+1</f>
        <v>7</v>
      </c>
      <c r="E14" s="1">
        <f>E13+1</f>
        <v>7</v>
      </c>
      <c r="G14" s="1">
        <f>G13+1</f>
        <v>7</v>
      </c>
      <c r="H14" s="1">
        <f>H13+1</f>
        <v>7</v>
      </c>
      <c r="J14" s="2">
        <f>J13+1</f>
        <v>7</v>
      </c>
      <c r="K14" s="2"/>
      <c r="L14" s="2">
        <f>L13+1</f>
        <v>7</v>
      </c>
      <c r="M14" s="2">
        <f>M13+1</f>
        <v>7</v>
      </c>
      <c r="N14" s="2">
        <f>N13+1</f>
        <v>7</v>
      </c>
      <c r="P14" s="1">
        <v>7</v>
      </c>
      <c r="Q14" s="1">
        <v>7</v>
      </c>
      <c r="R14" s="1">
        <v>7</v>
      </c>
      <c r="S14" s="1">
        <v>7</v>
      </c>
      <c r="T14" s="1">
        <v>7</v>
      </c>
      <c r="U14" s="1">
        <v>7</v>
      </c>
      <c r="V14" s="1">
        <v>7</v>
      </c>
      <c r="W14" s="1">
        <v>7</v>
      </c>
      <c r="X14" s="1">
        <v>7</v>
      </c>
      <c r="Y14" s="1">
        <v>7</v>
      </c>
    </row>
    <row r="15" spans="1:25" x14ac:dyDescent="0.2">
      <c r="B15" s="1" t="s">
        <v>14</v>
      </c>
      <c r="C15" s="1">
        <v>50</v>
      </c>
      <c r="D15" s="1">
        <v>50</v>
      </c>
      <c r="E15" s="1">
        <v>75</v>
      </c>
      <c r="G15" s="1">
        <v>50</v>
      </c>
      <c r="H15" s="1">
        <v>100</v>
      </c>
      <c r="J15" s="2">
        <v>50</v>
      </c>
      <c r="K15" s="2"/>
      <c r="L15" s="2">
        <v>100</v>
      </c>
      <c r="M15" s="2">
        <v>100</v>
      </c>
      <c r="N15" s="2">
        <v>100</v>
      </c>
      <c r="P15" s="1">
        <v>100</v>
      </c>
      <c r="Q15" s="1">
        <v>100</v>
      </c>
      <c r="R15" s="1">
        <v>100</v>
      </c>
      <c r="S15" s="1">
        <v>100</v>
      </c>
      <c r="T15" s="1">
        <v>100</v>
      </c>
      <c r="U15" s="1">
        <v>100</v>
      </c>
      <c r="V15" s="1">
        <v>100</v>
      </c>
      <c r="W15" s="1">
        <v>100</v>
      </c>
      <c r="X15" s="1">
        <v>100</v>
      </c>
      <c r="Y15" s="1">
        <v>95</v>
      </c>
    </row>
    <row r="16" spans="1:25" x14ac:dyDescent="0.2">
      <c r="B16" s="9" t="s">
        <v>25</v>
      </c>
      <c r="C16" s="1">
        <f t="shared" ref="C16:E16" si="1">C15</f>
        <v>50</v>
      </c>
      <c r="D16" s="1">
        <f t="shared" si="1"/>
        <v>50</v>
      </c>
      <c r="E16" s="1">
        <f t="shared" si="1"/>
        <v>75</v>
      </c>
      <c r="G16" s="1">
        <f>G15</f>
        <v>50</v>
      </c>
      <c r="H16" s="1">
        <v>80</v>
      </c>
      <c r="J16" s="1">
        <v>50</v>
      </c>
      <c r="L16" s="1">
        <f>L15</f>
        <v>100</v>
      </c>
      <c r="M16" s="1">
        <f>M15</f>
        <v>100</v>
      </c>
      <c r="N16" s="1">
        <f>N15</f>
        <v>100</v>
      </c>
      <c r="P16" s="1">
        <v>100</v>
      </c>
      <c r="Q16" s="1">
        <v>100</v>
      </c>
      <c r="R16" s="1">
        <v>100</v>
      </c>
      <c r="S16" s="1">
        <v>100</v>
      </c>
      <c r="T16" s="1">
        <v>100</v>
      </c>
      <c r="U16" s="1">
        <v>100</v>
      </c>
      <c r="V16" s="1">
        <v>100</v>
      </c>
      <c r="W16" s="1">
        <v>100</v>
      </c>
      <c r="X16" s="1">
        <v>100</v>
      </c>
      <c r="Y16" s="1">
        <v>100</v>
      </c>
    </row>
    <row r="18" spans="1:25" ht="15" x14ac:dyDescent="0.25">
      <c r="A18" s="7" t="s">
        <v>2</v>
      </c>
    </row>
    <row r="19" spans="1:25" x14ac:dyDescent="0.2">
      <c r="B19" s="1" t="s">
        <v>3</v>
      </c>
      <c r="C19" s="1">
        <f t="shared" ref="C19:E20" si="2">C10-C12</f>
        <v>40</v>
      </c>
      <c r="D19" s="1">
        <f t="shared" si="2"/>
        <v>0</v>
      </c>
      <c r="E19" s="1">
        <f t="shared" si="2"/>
        <v>10</v>
      </c>
      <c r="G19" s="2">
        <f>G10-G12</f>
        <v>45</v>
      </c>
      <c r="H19" s="2">
        <f>H10-H12</f>
        <v>96</v>
      </c>
      <c r="J19" s="2">
        <f>J10-J12</f>
        <v>60</v>
      </c>
      <c r="L19" s="2">
        <f t="shared" ref="L19:N20" si="3">L10-L12</f>
        <v>60</v>
      </c>
      <c r="M19" s="2">
        <f t="shared" si="3"/>
        <v>75</v>
      </c>
      <c r="N19" s="2">
        <f t="shared" si="3"/>
        <v>120</v>
      </c>
      <c r="P19" s="2">
        <f t="shared" ref="P19:Y20" si="4">P10-P12</f>
        <v>80</v>
      </c>
      <c r="Q19" s="2">
        <f t="shared" si="4"/>
        <v>85</v>
      </c>
      <c r="R19" s="2">
        <f t="shared" si="4"/>
        <v>91</v>
      </c>
      <c r="S19" s="2">
        <f t="shared" si="4"/>
        <v>93</v>
      </c>
      <c r="T19" s="2">
        <f t="shared" si="4"/>
        <v>95</v>
      </c>
      <c r="U19" s="2">
        <f t="shared" si="4"/>
        <v>97</v>
      </c>
      <c r="V19" s="2">
        <f t="shared" si="4"/>
        <v>99</v>
      </c>
      <c r="W19" s="2">
        <f t="shared" si="4"/>
        <v>100</v>
      </c>
      <c r="X19" s="2">
        <f t="shared" si="4"/>
        <v>105</v>
      </c>
      <c r="Y19" s="2">
        <f t="shared" si="4"/>
        <v>110</v>
      </c>
    </row>
    <row r="20" spans="1:25" x14ac:dyDescent="0.2">
      <c r="B20" s="1" t="s">
        <v>10</v>
      </c>
      <c r="C20" s="1">
        <f t="shared" si="2"/>
        <v>44</v>
      </c>
      <c r="D20" s="1">
        <f t="shared" si="2"/>
        <v>44</v>
      </c>
      <c r="E20" s="1">
        <f t="shared" si="2"/>
        <v>44</v>
      </c>
      <c r="G20" s="2">
        <f>G11-G13</f>
        <v>44</v>
      </c>
      <c r="H20" s="2">
        <f>H11-H13</f>
        <v>44</v>
      </c>
      <c r="J20" s="2">
        <f>J11-J13</f>
        <v>44</v>
      </c>
      <c r="L20" s="2">
        <f t="shared" si="3"/>
        <v>44</v>
      </c>
      <c r="M20" s="2">
        <f t="shared" si="3"/>
        <v>44</v>
      </c>
      <c r="N20" s="2">
        <f t="shared" si="3"/>
        <v>44</v>
      </c>
      <c r="P20" s="2">
        <f t="shared" si="4"/>
        <v>89</v>
      </c>
      <c r="Q20" s="2">
        <f t="shared" si="4"/>
        <v>89</v>
      </c>
      <c r="R20" s="2">
        <f t="shared" si="4"/>
        <v>89</v>
      </c>
      <c r="S20" s="2">
        <f t="shared" si="4"/>
        <v>89</v>
      </c>
      <c r="T20" s="2">
        <f t="shared" si="4"/>
        <v>89</v>
      </c>
      <c r="U20" s="2">
        <f t="shared" si="4"/>
        <v>89</v>
      </c>
      <c r="V20" s="2">
        <f t="shared" si="4"/>
        <v>89</v>
      </c>
      <c r="W20" s="2">
        <f t="shared" si="4"/>
        <v>89</v>
      </c>
      <c r="X20" s="2">
        <f t="shared" si="4"/>
        <v>89</v>
      </c>
      <c r="Y20" s="2">
        <f t="shared" si="4"/>
        <v>89</v>
      </c>
    </row>
    <row r="21" spans="1:25" ht="45" x14ac:dyDescent="0.25">
      <c r="A21" s="14" t="s">
        <v>17</v>
      </c>
      <c r="B21" s="10" t="s">
        <v>22</v>
      </c>
      <c r="C21" s="12" t="str">
        <f>IF(C19&lt;C20,"0.0","n/a")</f>
        <v>0.0</v>
      </c>
      <c r="D21" s="12" t="str">
        <f>IF(D19&lt;D20,"0.0","n/a")</f>
        <v>0.0</v>
      </c>
      <c r="E21" s="12" t="str">
        <f>IF(E19&lt;E20,"0.0","n/a")</f>
        <v>0.0</v>
      </c>
      <c r="F21" s="11"/>
      <c r="G21" s="11" t="str">
        <f>IF(G19&lt;G20,"0.0","n/a")</f>
        <v>n/a</v>
      </c>
      <c r="H21" s="11" t="str">
        <f>IF(H19&lt;H20,"0.0","n/a")</f>
        <v>n/a</v>
      </c>
      <c r="I21" s="11"/>
      <c r="J21" s="11" t="str">
        <f>IF(J19&lt;J20,"0.0","n/a")</f>
        <v>n/a</v>
      </c>
      <c r="K21" s="11"/>
      <c r="L21" s="11" t="str">
        <f t="shared" ref="L21:Y21" si="5">IF(L19&lt;L20,"0.0","n/a")</f>
        <v>n/a</v>
      </c>
      <c r="M21" s="11" t="str">
        <f t="shared" si="5"/>
        <v>n/a</v>
      </c>
      <c r="N21" s="11" t="str">
        <f t="shared" si="5"/>
        <v>n/a</v>
      </c>
      <c r="O21" s="11"/>
      <c r="P21" s="12" t="str">
        <f>IF(P19&lt;P20,"0.0","n/a")</f>
        <v>0.0</v>
      </c>
      <c r="Q21" s="12" t="str">
        <f t="shared" si="5"/>
        <v>0.0</v>
      </c>
      <c r="R21" s="11" t="str">
        <f t="shared" si="5"/>
        <v>n/a</v>
      </c>
      <c r="S21" s="11" t="str">
        <f t="shared" si="5"/>
        <v>n/a</v>
      </c>
      <c r="T21" s="11" t="str">
        <f t="shared" si="5"/>
        <v>n/a</v>
      </c>
      <c r="U21" s="11" t="str">
        <f t="shared" si="5"/>
        <v>n/a</v>
      </c>
      <c r="V21" s="11" t="str">
        <f t="shared" si="5"/>
        <v>n/a</v>
      </c>
      <c r="W21" s="11" t="str">
        <f t="shared" si="5"/>
        <v>n/a</v>
      </c>
      <c r="X21" s="11" t="str">
        <f t="shared" si="5"/>
        <v>n/a</v>
      </c>
      <c r="Y21" s="11" t="str">
        <f t="shared" si="5"/>
        <v>n/a</v>
      </c>
    </row>
    <row r="22" spans="1:25" ht="29.25" x14ac:dyDescent="0.25">
      <c r="A22" s="13" t="s">
        <v>9</v>
      </c>
      <c r="B22" s="9" t="s">
        <v>34</v>
      </c>
      <c r="C22" s="18">
        <f>IF(AND(C10-C11-C12,MIN(C15,C16)-C11)=0,1,IF(AND((C10-C11-C12)&lt;&gt;0,MIN(C15,C16)-C11=0),0,MIN(1,ABS((C10-C11-C12)/(MIN(C15,C16)-C11)))))</f>
        <v>0</v>
      </c>
      <c r="D22" s="18">
        <f>IF(AND(D10-D11-D12,MIN(D15,D16)-D11)=0,1,IF(AND((D10-D11-D12)&lt;&gt;0,MIN(D15,D16)-D11=0),0,MIN(1,ABS((D10-D11-D12)/(MIN(D15,D16)-D11)))))</f>
        <v>0</v>
      </c>
      <c r="E22" s="18">
        <f>IF(AND(E10-E11-E12,MIN(E15,E16)-E11)=0,1,IF(AND((E10-E11-E12)&lt;&gt;0,MIN(E15,E16)-E11=0),0,MIN(1,ABS((E10-E11-E12)/(MIN(E15,E16)-E11)))))</f>
        <v>1</v>
      </c>
      <c r="F22" s="11"/>
      <c r="G22" s="17">
        <f>IF(AND(G10-G11-G12,MIN(G15,G16)-G11)=0,1,IF(AND((G10-G11-G12)&lt;&gt;0,MIN(G15,G16)-G11=0),0,MIN(1,ABS((G10-G11-G12)/(MIN(G15,G16)-G11)))))</f>
        <v>0</v>
      </c>
      <c r="H22" s="17">
        <f>IF(AND(H10-H11-H12,MIN(H15,H16)-H11)=0,1,IF(AND((H10-H11-H12)&lt;&gt;0,MIN(H15,H16)-H11=0),0,MIN(1,ABS((H10-H11-H12)/(MIN(H15,H16)-H11)))))</f>
        <v>1</v>
      </c>
      <c r="J22" s="17">
        <f>IF(AND(J10-J11-J12,MIN(J15,J16)-J11)=0,1,IF(AND((J10-J11-J12)&lt;&gt;0,MIN(J15,J16)-J11=0),0,MIN(1,ABS((J10-J11-J12)/(MIN(J15,J16)-J11)))))</f>
        <v>0</v>
      </c>
      <c r="L22" s="17">
        <f>IF(AND(L10-L11-L12,MIN(L15,L16)-L11)=0,1,IF(AND((L10-L11-L12)&lt;&gt;0,MIN(L15,L16)-L11=0),0,MIN(1,ABS((L10-L11-L12)/(MIN(L15,L16)-L11)))))</f>
        <v>0.2</v>
      </c>
      <c r="M22" s="17">
        <f>IF(AND(M10-M11-M12,MIN(M15,M16)-M11)=0,1,IF(AND((M10-M11-M12)&lt;&gt;0,MIN(M15,M16)-M11=0),0,MIN(1,ABS((M10-M11-M12)/(MIN(M15,M16)-M11)))))</f>
        <v>0.5</v>
      </c>
      <c r="N22" s="17">
        <f>IF(AND(N10-N11-N12,MIN(N15,N16)-N11)=0,1,IF(AND((N10-N11-N12)&lt;&gt;0,MIN(N15,N16)-N11=0),0,MIN(1,ABS((N10-N11-N12)/(MIN(N15,N16)-N11)))))</f>
        <v>1</v>
      </c>
      <c r="O22" s="11"/>
      <c r="P22" s="17">
        <f t="shared" ref="P22:Y22" si="6">IF(AND(P10-P11-P12,MIN(P15,P16)-P11)=0,1,IF(AND((P10-P11-P12)&lt;&gt;0,MIN(P15,P16)-P11=0),0,MIN(1,ABS((P10-P11-P12)/(MIN(P15,P16)-P11)))))</f>
        <v>1</v>
      </c>
      <c r="Q22" s="17">
        <f t="shared" si="6"/>
        <v>1</v>
      </c>
      <c r="R22" s="17">
        <f t="shared" si="6"/>
        <v>0.8</v>
      </c>
      <c r="S22" s="17">
        <f t="shared" si="6"/>
        <v>0.4</v>
      </c>
      <c r="T22" s="17">
        <f t="shared" si="6"/>
        <v>0</v>
      </c>
      <c r="U22" s="17">
        <f t="shared" si="6"/>
        <v>0.4</v>
      </c>
      <c r="V22" s="17">
        <f t="shared" si="6"/>
        <v>0.8</v>
      </c>
      <c r="W22" s="17">
        <f t="shared" si="6"/>
        <v>1</v>
      </c>
      <c r="X22" s="17">
        <f t="shared" si="6"/>
        <v>1</v>
      </c>
      <c r="Y22" s="17">
        <f t="shared" si="6"/>
        <v>0</v>
      </c>
    </row>
    <row r="23" spans="1:25" x14ac:dyDescent="0.2">
      <c r="G23" s="2"/>
      <c r="H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G24" s="2"/>
      <c r="H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">
      <c r="G25" s="2"/>
      <c r="H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">
      <c r="G26" s="2"/>
      <c r="H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" x14ac:dyDescent="0.25">
      <c r="A27" s="7" t="s">
        <v>4</v>
      </c>
      <c r="G27" s="2"/>
      <c r="H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">
      <c r="B28" s="1" t="s">
        <v>11</v>
      </c>
      <c r="C28" s="5"/>
      <c r="D28" s="5"/>
      <c r="E28" s="5"/>
      <c r="G28" s="2">
        <f>ABS(G10-G12-G15)</f>
        <v>5</v>
      </c>
      <c r="H28" s="2">
        <f>ABS(H10-H12-H15)</f>
        <v>4</v>
      </c>
      <c r="J28" s="2">
        <f>ABS(J10-J12-J15)</f>
        <v>10</v>
      </c>
      <c r="L28" s="2">
        <f>ABS(L10-L12-L15)</f>
        <v>40</v>
      </c>
      <c r="M28" s="2">
        <f>ABS(M10-M12-M15)</f>
        <v>25</v>
      </c>
      <c r="N28" s="2">
        <f>ABS(N10-N12-N15)</f>
        <v>20</v>
      </c>
      <c r="P28" s="2">
        <f t="shared" ref="P28:Y28" si="7">ABS(P10-P12-P15)</f>
        <v>20</v>
      </c>
      <c r="Q28" s="2">
        <f t="shared" si="7"/>
        <v>15</v>
      </c>
      <c r="R28" s="2">
        <f t="shared" si="7"/>
        <v>9</v>
      </c>
      <c r="S28" s="2">
        <f t="shared" si="7"/>
        <v>7</v>
      </c>
      <c r="T28" s="2">
        <f t="shared" si="7"/>
        <v>5</v>
      </c>
      <c r="U28" s="2">
        <f t="shared" si="7"/>
        <v>3</v>
      </c>
      <c r="V28" s="2">
        <f t="shared" si="7"/>
        <v>1</v>
      </c>
      <c r="W28" s="2">
        <f t="shared" si="7"/>
        <v>0</v>
      </c>
      <c r="X28" s="2">
        <f t="shared" si="7"/>
        <v>5</v>
      </c>
      <c r="Y28" s="2">
        <f t="shared" si="7"/>
        <v>15</v>
      </c>
    </row>
    <row r="29" spans="1:25" x14ac:dyDescent="0.2">
      <c r="B29" s="1" t="s">
        <v>5</v>
      </c>
      <c r="C29" s="5"/>
      <c r="D29" s="5"/>
      <c r="E29" s="5"/>
      <c r="G29" s="2">
        <f>G14</f>
        <v>7</v>
      </c>
      <c r="H29" s="2">
        <f>H14</f>
        <v>7</v>
      </c>
      <c r="J29" s="2">
        <f>J14</f>
        <v>7</v>
      </c>
      <c r="L29" s="2">
        <f>L14</f>
        <v>7</v>
      </c>
      <c r="M29" s="2">
        <f>M14</f>
        <v>7</v>
      </c>
      <c r="N29" s="2">
        <f>N14</f>
        <v>7</v>
      </c>
      <c r="P29" s="2">
        <f t="shared" ref="P29:Y29" si="8">P14</f>
        <v>7</v>
      </c>
      <c r="Q29" s="2">
        <f t="shared" si="8"/>
        <v>7</v>
      </c>
      <c r="R29" s="2">
        <f t="shared" si="8"/>
        <v>7</v>
      </c>
      <c r="S29" s="2">
        <f t="shared" si="8"/>
        <v>7</v>
      </c>
      <c r="T29" s="2">
        <f t="shared" si="8"/>
        <v>7</v>
      </c>
      <c r="U29" s="2">
        <f t="shared" si="8"/>
        <v>7</v>
      </c>
      <c r="V29" s="2">
        <f t="shared" si="8"/>
        <v>7</v>
      </c>
      <c r="W29" s="2">
        <f t="shared" si="8"/>
        <v>7</v>
      </c>
      <c r="X29" s="2">
        <f t="shared" si="8"/>
        <v>7</v>
      </c>
      <c r="Y29" s="2">
        <f t="shared" si="8"/>
        <v>7</v>
      </c>
    </row>
    <row r="30" spans="1:25" ht="30" x14ac:dyDescent="0.25">
      <c r="A30" s="14" t="s">
        <v>17</v>
      </c>
      <c r="B30" s="10" t="s">
        <v>21</v>
      </c>
      <c r="C30" s="5"/>
      <c r="D30" s="5"/>
      <c r="E30" s="5"/>
      <c r="G30" s="12" t="str">
        <f>IF(OR(G28&lt;G29,G28=G29),"1.0","n/a")</f>
        <v>1.0</v>
      </c>
      <c r="H30" s="12" t="str">
        <f>IF(OR(H28&lt;H29,H28=H29),"1.0","n/a")</f>
        <v>1.0</v>
      </c>
      <c r="J30" s="11" t="str">
        <f>IF(OR(J28&lt;J29,J28=J29),"1.0","n/a")</f>
        <v>n/a</v>
      </c>
      <c r="K30" s="11"/>
      <c r="L30" s="11" t="str">
        <f>IF(OR(L28&lt;L29,L28=L29),"1.0","n/a")</f>
        <v>n/a</v>
      </c>
      <c r="M30" s="11" t="str">
        <f>IF(OR(M28&lt;M29,M28=M29),"1.0","n/a")</f>
        <v>n/a</v>
      </c>
      <c r="N30" s="11" t="str">
        <f>IF(OR(N28&lt;N29,N28=N29),"1.0","n/a")</f>
        <v>n/a</v>
      </c>
      <c r="O30" s="11"/>
      <c r="P30" s="11" t="str">
        <f t="shared" ref="P30:Y30" si="9">IF(OR(P28&lt;P29,P28=P29),"1.0","n/a")</f>
        <v>n/a</v>
      </c>
      <c r="Q30" s="11" t="str">
        <f t="shared" si="9"/>
        <v>n/a</v>
      </c>
      <c r="R30" s="11" t="str">
        <f t="shared" si="9"/>
        <v>n/a</v>
      </c>
      <c r="S30" s="12" t="str">
        <f t="shared" si="9"/>
        <v>1.0</v>
      </c>
      <c r="T30" s="12" t="str">
        <f t="shared" si="9"/>
        <v>1.0</v>
      </c>
      <c r="U30" s="12" t="str">
        <f t="shared" si="9"/>
        <v>1.0</v>
      </c>
      <c r="V30" s="12" t="str">
        <f t="shared" si="9"/>
        <v>1.0</v>
      </c>
      <c r="W30" s="12" t="str">
        <f t="shared" si="9"/>
        <v>1.0</v>
      </c>
      <c r="X30" s="12" t="str">
        <f t="shared" si="9"/>
        <v>1.0</v>
      </c>
      <c r="Y30" s="11" t="str">
        <f t="shared" si="9"/>
        <v>n/a</v>
      </c>
    </row>
    <row r="31" spans="1:25" ht="29.25" x14ac:dyDescent="0.25">
      <c r="A31" s="13" t="s">
        <v>9</v>
      </c>
      <c r="B31" s="9" t="s">
        <v>18</v>
      </c>
      <c r="C31" s="17">
        <f>C22</f>
        <v>0</v>
      </c>
      <c r="D31" s="17">
        <f>D22</f>
        <v>0</v>
      </c>
      <c r="E31" s="17">
        <f>E22</f>
        <v>1</v>
      </c>
      <c r="G31" s="18">
        <f>G22</f>
        <v>0</v>
      </c>
      <c r="H31" s="18">
        <f>H22</f>
        <v>1</v>
      </c>
      <c r="I31" s="35"/>
      <c r="J31" s="17">
        <f>J22</f>
        <v>0</v>
      </c>
      <c r="L31" s="17">
        <f>L22</f>
        <v>0.2</v>
      </c>
      <c r="M31" s="17">
        <f>M22</f>
        <v>0.5</v>
      </c>
      <c r="N31" s="17">
        <f>N22</f>
        <v>1</v>
      </c>
      <c r="P31" s="17">
        <f>P22</f>
        <v>1</v>
      </c>
      <c r="Q31" s="17">
        <f t="shared" ref="Q31:Y31" si="10">Q22</f>
        <v>1</v>
      </c>
      <c r="R31" s="17">
        <f t="shared" si="10"/>
        <v>0.8</v>
      </c>
      <c r="S31" s="17">
        <f t="shared" si="10"/>
        <v>0.4</v>
      </c>
      <c r="T31" s="17">
        <f t="shared" si="10"/>
        <v>0</v>
      </c>
      <c r="U31" s="17">
        <f t="shared" si="10"/>
        <v>0.4</v>
      </c>
      <c r="V31" s="17">
        <f t="shared" si="10"/>
        <v>0.8</v>
      </c>
      <c r="W31" s="17">
        <f t="shared" si="10"/>
        <v>1</v>
      </c>
      <c r="X31" s="17">
        <f t="shared" si="10"/>
        <v>1</v>
      </c>
      <c r="Y31" s="17">
        <f t="shared" si="10"/>
        <v>0</v>
      </c>
    </row>
    <row r="32" spans="1:25" x14ac:dyDescent="0.2">
      <c r="G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G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">
      <c r="G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G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" x14ac:dyDescent="0.25">
      <c r="A36" s="7" t="s">
        <v>6</v>
      </c>
      <c r="G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">
      <c r="B37" s="1" t="s">
        <v>85</v>
      </c>
      <c r="C37" s="5"/>
      <c r="D37" s="5"/>
      <c r="E37" s="5"/>
      <c r="G37" s="5"/>
      <c r="H37" s="5"/>
      <c r="J37" s="2">
        <f>MIN(J15,J16)-J11</f>
        <v>0</v>
      </c>
      <c r="L37" s="2">
        <f>MIN(L15,L16)-L11</f>
        <v>50</v>
      </c>
      <c r="M37" s="2">
        <f>MIN(M15,M16)-M11</f>
        <v>50</v>
      </c>
      <c r="N37" s="2">
        <f>MIN(N15,N16)-N11</f>
        <v>50</v>
      </c>
      <c r="P37" s="2">
        <f t="shared" ref="P37:Y37" si="11">MIN(P15,P16)-P11</f>
        <v>5</v>
      </c>
      <c r="Q37" s="2">
        <f t="shared" si="11"/>
        <v>5</v>
      </c>
      <c r="R37" s="2">
        <f t="shared" si="11"/>
        <v>5</v>
      </c>
      <c r="S37" s="2">
        <f t="shared" si="11"/>
        <v>5</v>
      </c>
      <c r="T37" s="2">
        <f t="shared" si="11"/>
        <v>5</v>
      </c>
      <c r="U37" s="2">
        <f t="shared" si="11"/>
        <v>5</v>
      </c>
      <c r="V37" s="2">
        <f t="shared" si="11"/>
        <v>5</v>
      </c>
      <c r="W37" s="2">
        <f t="shared" si="11"/>
        <v>5</v>
      </c>
      <c r="X37" s="2">
        <f t="shared" si="11"/>
        <v>5</v>
      </c>
      <c r="Y37" s="2">
        <f t="shared" si="11"/>
        <v>0</v>
      </c>
    </row>
    <row r="38" spans="1:25" x14ac:dyDescent="0.2">
      <c r="B38" s="1" t="s">
        <v>7</v>
      </c>
      <c r="C38" s="5"/>
      <c r="D38" s="5"/>
      <c r="E38" s="5"/>
      <c r="G38" s="5"/>
      <c r="H38" s="5"/>
      <c r="J38" s="2">
        <f t="shared" ref="J38:N38" si="12">1*10^-10</f>
        <v>1E-10</v>
      </c>
      <c r="L38" s="2">
        <f t="shared" si="12"/>
        <v>1E-10</v>
      </c>
      <c r="M38" s="2">
        <f t="shared" si="12"/>
        <v>1E-10</v>
      </c>
      <c r="N38" s="2">
        <f t="shared" si="12"/>
        <v>1E-10</v>
      </c>
      <c r="P38" s="2">
        <f t="shared" ref="P38:Y38" si="13">1*10^-10</f>
        <v>1E-10</v>
      </c>
      <c r="Q38" s="2">
        <f t="shared" si="13"/>
        <v>1E-10</v>
      </c>
      <c r="R38" s="2">
        <f t="shared" si="13"/>
        <v>1E-10</v>
      </c>
      <c r="S38" s="2">
        <f t="shared" si="13"/>
        <v>1E-10</v>
      </c>
      <c r="T38" s="2">
        <f t="shared" si="13"/>
        <v>1E-10</v>
      </c>
      <c r="U38" s="2">
        <f t="shared" si="13"/>
        <v>1E-10</v>
      </c>
      <c r="V38" s="2">
        <f t="shared" si="13"/>
        <v>1E-10</v>
      </c>
      <c r="W38" s="2">
        <f t="shared" si="13"/>
        <v>1E-10</v>
      </c>
      <c r="X38" s="2">
        <f t="shared" si="13"/>
        <v>1E-10</v>
      </c>
      <c r="Y38" s="2">
        <f t="shared" si="13"/>
        <v>1E-10</v>
      </c>
    </row>
    <row r="39" spans="1:25" ht="30" x14ac:dyDescent="0.25">
      <c r="A39" s="14" t="s">
        <v>17</v>
      </c>
      <c r="B39" s="10" t="s">
        <v>86</v>
      </c>
      <c r="C39" s="5"/>
      <c r="D39" s="5"/>
      <c r="E39" s="5"/>
      <c r="G39" s="5"/>
      <c r="H39" s="5"/>
      <c r="J39" s="12" t="str">
        <f>IF(J37&lt;J38,"1.0","n/a")</f>
        <v>1.0</v>
      </c>
      <c r="L39" s="11" t="str">
        <f>IF(L37&lt;L38,"1.0","n/a")</f>
        <v>n/a</v>
      </c>
      <c r="M39" s="11" t="str">
        <f>IF(M37&lt;M38,"1.0","n/a")</f>
        <v>n/a</v>
      </c>
      <c r="N39" s="11" t="str">
        <f>IF(N37&lt;N38,"1.0","n/a")</f>
        <v>n/a</v>
      </c>
      <c r="P39" s="11" t="str">
        <f t="shared" ref="P39:Y39" si="14">IF(P37&lt;P38,"1.0","n/a")</f>
        <v>n/a</v>
      </c>
      <c r="Q39" s="11" t="str">
        <f t="shared" si="14"/>
        <v>n/a</v>
      </c>
      <c r="R39" s="11" t="str">
        <f t="shared" si="14"/>
        <v>n/a</v>
      </c>
      <c r="S39" s="11" t="str">
        <f t="shared" si="14"/>
        <v>n/a</v>
      </c>
      <c r="T39" s="11" t="str">
        <f t="shared" si="14"/>
        <v>n/a</v>
      </c>
      <c r="U39" s="11" t="str">
        <f t="shared" si="14"/>
        <v>n/a</v>
      </c>
      <c r="V39" s="11" t="str">
        <f t="shared" si="14"/>
        <v>n/a</v>
      </c>
      <c r="W39" s="11" t="str">
        <f t="shared" si="14"/>
        <v>n/a</v>
      </c>
      <c r="X39" s="11" t="str">
        <f t="shared" si="14"/>
        <v>n/a</v>
      </c>
      <c r="Y39" s="12" t="str">
        <f t="shared" si="14"/>
        <v>1.0</v>
      </c>
    </row>
    <row r="40" spans="1:25" ht="29.25" x14ac:dyDescent="0.25">
      <c r="A40" s="13" t="s">
        <v>9</v>
      </c>
      <c r="B40" s="9" t="s">
        <v>18</v>
      </c>
      <c r="C40" s="17">
        <f>C22</f>
        <v>0</v>
      </c>
      <c r="D40" s="17">
        <f>D22</f>
        <v>0</v>
      </c>
      <c r="E40" s="17">
        <f>E22</f>
        <v>1</v>
      </c>
      <c r="G40" s="17">
        <f>G22</f>
        <v>0</v>
      </c>
      <c r="H40" s="17">
        <f>H22</f>
        <v>1</v>
      </c>
      <c r="J40" s="18">
        <f>J22</f>
        <v>0</v>
      </c>
      <c r="L40" s="17">
        <f>L22</f>
        <v>0.2</v>
      </c>
      <c r="M40" s="17">
        <f>M22</f>
        <v>0.5</v>
      </c>
      <c r="N40" s="17">
        <f>N22</f>
        <v>1</v>
      </c>
      <c r="P40" s="17">
        <f t="shared" ref="P40:Y40" si="15">P22</f>
        <v>1</v>
      </c>
      <c r="Q40" s="17">
        <f t="shared" si="15"/>
        <v>1</v>
      </c>
      <c r="R40" s="17">
        <f t="shared" si="15"/>
        <v>0.8</v>
      </c>
      <c r="S40" s="17">
        <f t="shared" si="15"/>
        <v>0.4</v>
      </c>
      <c r="T40" s="17">
        <f t="shared" si="15"/>
        <v>0</v>
      </c>
      <c r="U40" s="17">
        <f t="shared" si="15"/>
        <v>0.4</v>
      </c>
      <c r="V40" s="17">
        <f t="shared" si="15"/>
        <v>0.8</v>
      </c>
      <c r="W40" s="17">
        <f t="shared" si="15"/>
        <v>1</v>
      </c>
      <c r="X40" s="17">
        <f t="shared" si="15"/>
        <v>1</v>
      </c>
      <c r="Y40" s="17">
        <f t="shared" si="15"/>
        <v>0</v>
      </c>
    </row>
    <row r="41" spans="1:25" x14ac:dyDescent="0.2">
      <c r="G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">
      <c r="G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G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">
      <c r="G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">
      <c r="G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">
      <c r="G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G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x14ac:dyDescent="0.25">
      <c r="A48" s="7" t="s">
        <v>8</v>
      </c>
      <c r="G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30" x14ac:dyDescent="0.25">
      <c r="A49" s="14" t="s">
        <v>17</v>
      </c>
      <c r="B49" s="10" t="s">
        <v>72</v>
      </c>
      <c r="C49" s="5"/>
      <c r="D49" s="5"/>
      <c r="E49" s="5"/>
      <c r="G49" s="5"/>
      <c r="H49" s="5"/>
      <c r="J49" s="5"/>
      <c r="L49" s="4">
        <f>MIN(1,MAX(0,(L10-L11-L12)/(MIN(L15,L16)-L11)))</f>
        <v>0.2</v>
      </c>
      <c r="M49" s="4">
        <f>MIN(1,MAX(0,(M10-M11-M12)/(MIN(M15,M16)-M11)))</f>
        <v>0.5</v>
      </c>
      <c r="N49" s="30">
        <f>MIN(1,MAX(0,(N10-N11-N12)/(MIN(N15,N16)-N11)))</f>
        <v>1</v>
      </c>
      <c r="P49" s="37" t="s">
        <v>74</v>
      </c>
      <c r="Q49" s="37" t="s">
        <v>74</v>
      </c>
      <c r="R49" s="38">
        <f t="shared" ref="R49" si="16">MIN(1,MAX(0,(R10-R11-R12)/(MIN(R15,R16)-R11)))</f>
        <v>0</v>
      </c>
      <c r="S49" s="37" t="s">
        <v>74</v>
      </c>
      <c r="T49" s="37" t="s">
        <v>74</v>
      </c>
      <c r="U49" s="37" t="s">
        <v>74</v>
      </c>
      <c r="V49" s="37" t="s">
        <v>74</v>
      </c>
      <c r="W49" s="37" t="s">
        <v>74</v>
      </c>
      <c r="X49" s="37" t="s">
        <v>74</v>
      </c>
      <c r="Y49" s="37" t="s">
        <v>74</v>
      </c>
    </row>
    <row r="50" spans="1:25" ht="29.25" x14ac:dyDescent="0.25">
      <c r="A50" s="13" t="s">
        <v>9</v>
      </c>
      <c r="B50" s="9" t="s">
        <v>73</v>
      </c>
      <c r="C50" s="17">
        <f>C22</f>
        <v>0</v>
      </c>
      <c r="D50" s="17">
        <f>D22</f>
        <v>0</v>
      </c>
      <c r="E50" s="17">
        <f>E22</f>
        <v>1</v>
      </c>
      <c r="F50" s="35"/>
      <c r="G50" s="17">
        <f>G22</f>
        <v>0</v>
      </c>
      <c r="H50" s="17">
        <f>H22</f>
        <v>1</v>
      </c>
      <c r="I50" s="35"/>
      <c r="J50" s="17">
        <f>J22</f>
        <v>0</v>
      </c>
      <c r="L50" s="18">
        <f>L22</f>
        <v>0.2</v>
      </c>
      <c r="M50" s="18">
        <f>M22</f>
        <v>0.5</v>
      </c>
      <c r="N50" s="18">
        <f>N22</f>
        <v>1</v>
      </c>
      <c r="P50" s="18">
        <f t="shared" ref="P50:Y50" si="17">P22</f>
        <v>1</v>
      </c>
      <c r="Q50" s="18">
        <f t="shared" si="17"/>
        <v>1</v>
      </c>
      <c r="R50" s="18">
        <f t="shared" si="17"/>
        <v>0.8</v>
      </c>
      <c r="S50" s="18">
        <f t="shared" si="17"/>
        <v>0.4</v>
      </c>
      <c r="T50" s="18">
        <f t="shared" si="17"/>
        <v>0</v>
      </c>
      <c r="U50" s="18">
        <f t="shared" si="17"/>
        <v>0.4</v>
      </c>
      <c r="V50" s="18">
        <f t="shared" si="17"/>
        <v>0.8</v>
      </c>
      <c r="W50" s="18">
        <f t="shared" si="17"/>
        <v>1</v>
      </c>
      <c r="X50" s="18">
        <f t="shared" si="17"/>
        <v>1</v>
      </c>
      <c r="Y50" s="18">
        <f t="shared" si="17"/>
        <v>0</v>
      </c>
    </row>
    <row r="51" spans="1:25" x14ac:dyDescent="0.2"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"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"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"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" thickBot="1" x14ac:dyDescent="0.25"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" x14ac:dyDescent="0.25">
      <c r="A57" s="19" t="s">
        <v>23</v>
      </c>
      <c r="B57" s="20"/>
      <c r="C57" s="20"/>
      <c r="D57" s="20"/>
      <c r="E57" s="20"/>
      <c r="F57" s="20"/>
      <c r="G57" s="20"/>
      <c r="H57" s="20"/>
      <c r="I57" s="20"/>
      <c r="J57" s="21"/>
      <c r="K57" s="20"/>
      <c r="L57" s="21"/>
      <c r="M57" s="21"/>
      <c r="N57" s="21"/>
      <c r="O57" s="20"/>
      <c r="P57" s="21"/>
      <c r="Q57" s="21"/>
      <c r="R57" s="21"/>
      <c r="S57" s="21"/>
      <c r="T57" s="21"/>
      <c r="U57" s="21"/>
      <c r="V57" s="21"/>
      <c r="W57" s="21"/>
      <c r="X57" s="21"/>
      <c r="Y57" s="22"/>
    </row>
    <row r="58" spans="1:25" x14ac:dyDescent="0.2">
      <c r="A58" s="23"/>
      <c r="B58" s="24" t="s">
        <v>24</v>
      </c>
      <c r="C58" s="36" t="str">
        <f t="shared" ref="C58:E59" si="18">C21</f>
        <v>0.0</v>
      </c>
      <c r="D58" s="36" t="str">
        <f t="shared" si="18"/>
        <v>0.0</v>
      </c>
      <c r="E58" s="36" t="str">
        <f t="shared" si="18"/>
        <v>0.0</v>
      </c>
      <c r="F58" s="25"/>
      <c r="G58" s="36" t="str">
        <f>G30</f>
        <v>1.0</v>
      </c>
      <c r="H58" s="36" t="str">
        <f>H30</f>
        <v>1.0</v>
      </c>
      <c r="I58" s="25"/>
      <c r="J58" s="36" t="str">
        <f>J39</f>
        <v>1.0</v>
      </c>
      <c r="K58" s="24"/>
      <c r="L58" s="25">
        <f>L49</f>
        <v>0.2</v>
      </c>
      <c r="M58" s="25">
        <f>M49</f>
        <v>0.5</v>
      </c>
      <c r="N58" s="25">
        <f>N49</f>
        <v>1</v>
      </c>
      <c r="O58" s="24"/>
      <c r="P58" s="36" t="str">
        <f>P21</f>
        <v>0.0</v>
      </c>
      <c r="Q58" s="36" t="str">
        <f>Q21</f>
        <v>0.0</v>
      </c>
      <c r="R58" s="36">
        <f>R49</f>
        <v>0</v>
      </c>
      <c r="S58" s="36" t="str">
        <f>S30</f>
        <v>1.0</v>
      </c>
      <c r="T58" s="36" t="str">
        <f t="shared" ref="T58:X58" si="19">T30</f>
        <v>1.0</v>
      </c>
      <c r="U58" s="36" t="str">
        <f t="shared" si="19"/>
        <v>1.0</v>
      </c>
      <c r="V58" s="36" t="str">
        <f t="shared" si="19"/>
        <v>1.0</v>
      </c>
      <c r="W58" s="36" t="str">
        <f t="shared" si="19"/>
        <v>1.0</v>
      </c>
      <c r="X58" s="36" t="str">
        <f t="shared" si="19"/>
        <v>1.0</v>
      </c>
      <c r="Y58" s="39" t="str">
        <f>Y39</f>
        <v>1.0</v>
      </c>
    </row>
    <row r="59" spans="1:25" ht="15" thickBot="1" x14ac:dyDescent="0.25">
      <c r="A59" s="26"/>
      <c r="B59" s="27" t="s">
        <v>9</v>
      </c>
      <c r="C59" s="28">
        <f t="shared" si="18"/>
        <v>0</v>
      </c>
      <c r="D59" s="28">
        <f t="shared" si="18"/>
        <v>0</v>
      </c>
      <c r="E59" s="28">
        <f t="shared" si="18"/>
        <v>1</v>
      </c>
      <c r="F59" s="28"/>
      <c r="G59" s="28">
        <f>G22</f>
        <v>0</v>
      </c>
      <c r="H59" s="28">
        <f>H22</f>
        <v>1</v>
      </c>
      <c r="I59" s="28"/>
      <c r="J59" s="28">
        <f>J22</f>
        <v>0</v>
      </c>
      <c r="K59" s="27"/>
      <c r="L59" s="28">
        <f>L22</f>
        <v>0.2</v>
      </c>
      <c r="M59" s="28">
        <f>M22</f>
        <v>0.5</v>
      </c>
      <c r="N59" s="28">
        <f>N22</f>
        <v>1</v>
      </c>
      <c r="O59" s="27"/>
      <c r="P59" s="28">
        <f t="shared" ref="P59:Y59" si="20">P22</f>
        <v>1</v>
      </c>
      <c r="Q59" s="28">
        <f t="shared" si="20"/>
        <v>1</v>
      </c>
      <c r="R59" s="28">
        <f t="shared" si="20"/>
        <v>0.8</v>
      </c>
      <c r="S59" s="28">
        <f t="shared" si="20"/>
        <v>0.4</v>
      </c>
      <c r="T59" s="28">
        <f t="shared" si="20"/>
        <v>0</v>
      </c>
      <c r="U59" s="28">
        <f t="shared" si="20"/>
        <v>0.4</v>
      </c>
      <c r="V59" s="28">
        <f t="shared" si="20"/>
        <v>0.8</v>
      </c>
      <c r="W59" s="28">
        <f t="shared" si="20"/>
        <v>1</v>
      </c>
      <c r="X59" s="28">
        <f t="shared" si="20"/>
        <v>1</v>
      </c>
      <c r="Y59" s="29">
        <f t="shared" si="20"/>
        <v>0</v>
      </c>
    </row>
    <row r="60" spans="1:25" x14ac:dyDescent="0.2">
      <c r="P60" s="2"/>
      <c r="Q60" s="2"/>
      <c r="R60" s="2"/>
      <c r="S60" s="2"/>
      <c r="T60" s="2"/>
      <c r="U60" s="2"/>
      <c r="V60" s="2"/>
      <c r="W60" s="2"/>
      <c r="X60" s="2"/>
      <c r="Y60" s="2"/>
    </row>
  </sheetData>
  <pageMargins left="0.7" right="0.7" top="0.75" bottom="0.75" header="0.3" footer="0.3"/>
  <pageSetup scale="3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77"/>
  <sheetViews>
    <sheetView tabSelected="1" view="pageBreakPreview" zoomScale="60" zoomScaleNormal="100" workbookViewId="0">
      <selection activeCell="C56" sqref="C56"/>
    </sheetView>
  </sheetViews>
  <sheetFormatPr defaultRowHeight="14.25" x14ac:dyDescent="0.2"/>
  <cols>
    <col min="1" max="2" width="9.140625" style="1"/>
    <col min="3" max="3" width="40.28515625" style="1" customWidth="1"/>
    <col min="4" max="16384" width="9.140625" style="1"/>
  </cols>
  <sheetData>
    <row r="4" spans="2:5" ht="18" x14ac:dyDescent="0.25">
      <c r="B4" s="31" t="s">
        <v>46</v>
      </c>
    </row>
    <row r="6" spans="2:5" x14ac:dyDescent="0.2">
      <c r="B6" s="1" t="s">
        <v>47</v>
      </c>
    </row>
    <row r="7" spans="2:5" x14ac:dyDescent="0.2">
      <c r="C7" s="1" t="s">
        <v>48</v>
      </c>
    </row>
    <row r="8" spans="2:5" x14ac:dyDescent="0.2">
      <c r="C8" s="1" t="s">
        <v>84</v>
      </c>
    </row>
    <row r="9" spans="2:5" x14ac:dyDescent="0.2">
      <c r="C9" s="1" t="s">
        <v>54</v>
      </c>
    </row>
    <row r="11" spans="2:5" x14ac:dyDescent="0.2">
      <c r="B11" s="1" t="s">
        <v>49</v>
      </c>
    </row>
    <row r="12" spans="2:5" x14ac:dyDescent="0.2">
      <c r="C12" s="1" t="s">
        <v>50</v>
      </c>
      <c r="D12" s="1">
        <v>0</v>
      </c>
      <c r="E12" s="1" t="s">
        <v>52</v>
      </c>
    </row>
    <row r="13" spans="2:5" x14ac:dyDescent="0.2">
      <c r="C13" s="1" t="s">
        <v>51</v>
      </c>
      <c r="D13" s="1">
        <v>100</v>
      </c>
      <c r="E13" s="1" t="s">
        <v>52</v>
      </c>
    </row>
    <row r="14" spans="2:5" x14ac:dyDescent="0.2">
      <c r="D14" s="35"/>
    </row>
    <row r="15" spans="2:5" x14ac:dyDescent="0.2">
      <c r="B15" s="1" t="s">
        <v>53</v>
      </c>
    </row>
    <row r="16" spans="2:5" x14ac:dyDescent="0.2">
      <c r="C16" s="1" t="s">
        <v>65</v>
      </c>
      <c r="D16" s="32">
        <v>40</v>
      </c>
      <c r="E16" s="33" t="s">
        <v>60</v>
      </c>
    </row>
    <row r="17" spans="2:8" x14ac:dyDescent="0.2">
      <c r="C17" s="1" t="s">
        <v>63</v>
      </c>
      <c r="D17" s="32">
        <v>-10</v>
      </c>
      <c r="E17" s="33" t="s">
        <v>60</v>
      </c>
    </row>
    <row r="18" spans="2:8" x14ac:dyDescent="0.2">
      <c r="C18" s="1" t="s">
        <v>64</v>
      </c>
      <c r="D18" s="32">
        <v>-10</v>
      </c>
      <c r="E18" s="33" t="s">
        <v>60</v>
      </c>
    </row>
    <row r="19" spans="2:8" x14ac:dyDescent="0.2">
      <c r="C19" s="1" t="s">
        <v>55</v>
      </c>
      <c r="D19" s="1">
        <v>25</v>
      </c>
      <c r="E19" s="1" t="s">
        <v>52</v>
      </c>
    </row>
    <row r="22" spans="2:8" ht="15" x14ac:dyDescent="0.25">
      <c r="D22" s="7" t="s">
        <v>61</v>
      </c>
      <c r="G22" s="7" t="s">
        <v>62</v>
      </c>
    </row>
    <row r="23" spans="2:8" x14ac:dyDescent="0.2">
      <c r="B23" s="1" t="s">
        <v>56</v>
      </c>
    </row>
    <row r="24" spans="2:8" x14ac:dyDescent="0.2">
      <c r="C24" s="1" t="s">
        <v>80</v>
      </c>
      <c r="D24" s="1">
        <f>SUM(D25:D27)</f>
        <v>37.5</v>
      </c>
      <c r="E24" s="1" t="s">
        <v>59</v>
      </c>
      <c r="G24" s="1">
        <f>SUM(G25:G27)</f>
        <v>37.5</v>
      </c>
      <c r="H24" s="1" t="s">
        <v>59</v>
      </c>
    </row>
    <row r="25" spans="2:8" x14ac:dyDescent="0.2">
      <c r="C25" s="1" t="s">
        <v>67</v>
      </c>
      <c r="D25" s="1">
        <v>12.5</v>
      </c>
      <c r="E25" s="1" t="s">
        <v>59</v>
      </c>
      <c r="G25" s="42" t="s">
        <v>74</v>
      </c>
      <c r="H25" s="1" t="s">
        <v>59</v>
      </c>
    </row>
    <row r="26" spans="2:8" x14ac:dyDescent="0.2">
      <c r="C26" s="1" t="s">
        <v>68</v>
      </c>
      <c r="D26" s="42" t="s">
        <v>74</v>
      </c>
      <c r="E26" s="1" t="s">
        <v>59</v>
      </c>
      <c r="G26" s="1">
        <v>12.5</v>
      </c>
      <c r="H26" s="1" t="s">
        <v>59</v>
      </c>
    </row>
    <row r="27" spans="2:8" x14ac:dyDescent="0.2">
      <c r="C27" s="1" t="s">
        <v>57</v>
      </c>
      <c r="D27" s="1">
        <v>25</v>
      </c>
      <c r="E27" s="1" t="s">
        <v>59</v>
      </c>
      <c r="G27" s="1">
        <v>25</v>
      </c>
      <c r="H27" s="1" t="s">
        <v>59</v>
      </c>
    </row>
    <row r="29" spans="2:8" x14ac:dyDescent="0.2">
      <c r="B29" s="1" t="s">
        <v>58</v>
      </c>
    </row>
    <row r="30" spans="2:8" x14ac:dyDescent="0.2">
      <c r="C30" s="1" t="s">
        <v>75</v>
      </c>
      <c r="D30" s="40">
        <f>D17*D25</f>
        <v>-125</v>
      </c>
      <c r="E30" s="24"/>
      <c r="F30" s="24"/>
      <c r="G30" s="40">
        <f>D16*G26</f>
        <v>500</v>
      </c>
    </row>
    <row r="31" spans="2:8" x14ac:dyDescent="0.2">
      <c r="D31" s="33" t="s">
        <v>78</v>
      </c>
    </row>
    <row r="33" spans="2:7" x14ac:dyDescent="0.2">
      <c r="C33" s="1" t="s">
        <v>76</v>
      </c>
      <c r="D33" s="32">
        <f>D18*D27</f>
        <v>-250</v>
      </c>
      <c r="G33" s="32">
        <f>D18*G27</f>
        <v>-250</v>
      </c>
    </row>
    <row r="34" spans="2:7" x14ac:dyDescent="0.2">
      <c r="C34" s="1" t="s">
        <v>77</v>
      </c>
      <c r="D34" s="34">
        <f>D16*D27</f>
        <v>1000</v>
      </c>
      <c r="G34" s="34">
        <f>D16*G27</f>
        <v>1000</v>
      </c>
    </row>
    <row r="35" spans="2:7" x14ac:dyDescent="0.2">
      <c r="C35" s="1" t="s">
        <v>79</v>
      </c>
      <c r="D35" s="32">
        <f>D34-D33</f>
        <v>1250</v>
      </c>
      <c r="G35" s="32">
        <f>G34-G33</f>
        <v>1250</v>
      </c>
    </row>
    <row r="36" spans="2:7" x14ac:dyDescent="0.2">
      <c r="D36" s="32"/>
      <c r="G36" s="32"/>
    </row>
    <row r="37" spans="2:7" ht="15" x14ac:dyDescent="0.25">
      <c r="D37" s="41"/>
      <c r="G37" s="41"/>
    </row>
    <row r="39" spans="2:7" x14ac:dyDescent="0.2">
      <c r="D39" s="32"/>
      <c r="G39" s="32"/>
    </row>
    <row r="40" spans="2:7" x14ac:dyDescent="0.2">
      <c r="D40" s="32"/>
      <c r="G40" s="32"/>
    </row>
    <row r="44" spans="2:7" ht="18" x14ac:dyDescent="0.25">
      <c r="B44" s="31" t="s">
        <v>66</v>
      </c>
    </row>
    <row r="46" spans="2:7" x14ac:dyDescent="0.2">
      <c r="B46" s="1" t="s">
        <v>47</v>
      </c>
    </row>
    <row r="47" spans="2:7" x14ac:dyDescent="0.2">
      <c r="C47" s="1" t="s">
        <v>48</v>
      </c>
    </row>
    <row r="48" spans="2:7" x14ac:dyDescent="0.2">
      <c r="C48" s="1" t="s">
        <v>84</v>
      </c>
    </row>
    <row r="49" spans="2:7" x14ac:dyDescent="0.2">
      <c r="C49" s="1" t="s">
        <v>54</v>
      </c>
    </row>
    <row r="51" spans="2:7" x14ac:dyDescent="0.2">
      <c r="B51" s="1" t="s">
        <v>49</v>
      </c>
    </row>
    <row r="52" spans="2:7" x14ac:dyDescent="0.2">
      <c r="C52" s="1" t="s">
        <v>50</v>
      </c>
      <c r="D52" s="1">
        <v>0</v>
      </c>
      <c r="E52" s="1" t="s">
        <v>52</v>
      </c>
    </row>
    <row r="53" spans="2:7" x14ac:dyDescent="0.2">
      <c r="C53" s="1" t="s">
        <v>51</v>
      </c>
      <c r="D53" s="1">
        <v>100</v>
      </c>
      <c r="E53" s="1" t="s">
        <v>52</v>
      </c>
    </row>
    <row r="54" spans="2:7" x14ac:dyDescent="0.2">
      <c r="D54" s="35"/>
    </row>
    <row r="56" spans="2:7" x14ac:dyDescent="0.2">
      <c r="B56" s="1" t="s">
        <v>53</v>
      </c>
    </row>
    <row r="57" spans="2:7" x14ac:dyDescent="0.2">
      <c r="C57" s="1" t="s">
        <v>65</v>
      </c>
      <c r="D57" s="32">
        <v>-20</v>
      </c>
      <c r="E57" s="33" t="s">
        <v>60</v>
      </c>
    </row>
    <row r="58" spans="2:7" x14ac:dyDescent="0.2">
      <c r="C58" s="1" t="s">
        <v>63</v>
      </c>
      <c r="D58" s="32">
        <v>-10</v>
      </c>
      <c r="E58" s="33" t="s">
        <v>60</v>
      </c>
    </row>
    <row r="59" spans="2:7" x14ac:dyDescent="0.2">
      <c r="C59" s="1" t="s">
        <v>64</v>
      </c>
      <c r="D59" s="32">
        <v>-10</v>
      </c>
      <c r="E59" s="33" t="s">
        <v>60</v>
      </c>
    </row>
    <row r="60" spans="2:7" x14ac:dyDescent="0.2">
      <c r="C60" s="1" t="s">
        <v>55</v>
      </c>
      <c r="D60" s="1">
        <v>25</v>
      </c>
      <c r="E60" s="1" t="s">
        <v>52</v>
      </c>
    </row>
    <row r="63" spans="2:7" ht="15" x14ac:dyDescent="0.25">
      <c r="D63" s="7" t="s">
        <v>61</v>
      </c>
      <c r="G63" s="7" t="s">
        <v>62</v>
      </c>
    </row>
    <row r="64" spans="2:7" x14ac:dyDescent="0.2">
      <c r="B64" s="1" t="s">
        <v>56</v>
      </c>
    </row>
    <row r="65" spans="2:8" x14ac:dyDescent="0.2">
      <c r="C65" s="1" t="s">
        <v>80</v>
      </c>
      <c r="D65" s="44">
        <f>SUM(D66:D69)</f>
        <v>25</v>
      </c>
      <c r="E65" s="1" t="s">
        <v>59</v>
      </c>
      <c r="G65" s="44">
        <f>SUM(G66:G69)</f>
        <v>25</v>
      </c>
      <c r="H65" s="1" t="s">
        <v>59</v>
      </c>
    </row>
    <row r="66" spans="2:8" x14ac:dyDescent="0.2">
      <c r="C66" s="1" t="s">
        <v>67</v>
      </c>
      <c r="D66" s="45">
        <v>6.25</v>
      </c>
      <c r="E66" s="1" t="s">
        <v>59</v>
      </c>
      <c r="G66" s="43" t="s">
        <v>74</v>
      </c>
      <c r="H66" s="1" t="s">
        <v>59</v>
      </c>
    </row>
    <row r="67" spans="2:8" x14ac:dyDescent="0.2">
      <c r="C67" s="1" t="s">
        <v>69</v>
      </c>
      <c r="D67" s="45">
        <v>18.75</v>
      </c>
      <c r="E67" s="1" t="s">
        <v>59</v>
      </c>
      <c r="G67" s="43" t="s">
        <v>74</v>
      </c>
      <c r="H67" s="1" t="s">
        <v>59</v>
      </c>
    </row>
    <row r="68" spans="2:8" x14ac:dyDescent="0.2">
      <c r="C68" s="1" t="s">
        <v>68</v>
      </c>
      <c r="D68" s="43" t="s">
        <v>74</v>
      </c>
      <c r="E68" s="1" t="s">
        <v>59</v>
      </c>
      <c r="G68" s="45">
        <v>6.25</v>
      </c>
      <c r="H68" s="1" t="s">
        <v>59</v>
      </c>
    </row>
    <row r="69" spans="2:8" x14ac:dyDescent="0.2">
      <c r="C69" s="1" t="s">
        <v>70</v>
      </c>
      <c r="D69" s="43" t="s">
        <v>74</v>
      </c>
      <c r="E69" s="1" t="s">
        <v>59</v>
      </c>
      <c r="G69" s="45">
        <v>18.75</v>
      </c>
      <c r="H69" s="1" t="s">
        <v>59</v>
      </c>
    </row>
    <row r="71" spans="2:8" x14ac:dyDescent="0.2">
      <c r="B71" s="1" t="s">
        <v>58</v>
      </c>
    </row>
    <row r="72" spans="2:8" x14ac:dyDescent="0.2">
      <c r="C72" s="1" t="s">
        <v>81</v>
      </c>
      <c r="D72" s="40">
        <f>D58*D66</f>
        <v>-62.5</v>
      </c>
      <c r="E72" s="24"/>
      <c r="F72" s="24"/>
      <c r="G72" s="40">
        <f>D57*G68</f>
        <v>-125</v>
      </c>
    </row>
    <row r="73" spans="2:8" x14ac:dyDescent="0.2">
      <c r="C73" s="1" t="s">
        <v>82</v>
      </c>
      <c r="D73" s="34">
        <f>+D58*D67</f>
        <v>-187.5</v>
      </c>
      <c r="G73" s="34">
        <f>+D58*G69</f>
        <v>-187.5</v>
      </c>
    </row>
    <row r="74" spans="2:8" x14ac:dyDescent="0.2">
      <c r="C74" s="1" t="s">
        <v>83</v>
      </c>
      <c r="D74" s="32">
        <f>SUM(D72:D73)</f>
        <v>-250</v>
      </c>
      <c r="G74" s="32">
        <f>SUM(G72:G73)</f>
        <v>-312.5</v>
      </c>
      <c r="H74" s="32"/>
    </row>
    <row r="75" spans="2:8" x14ac:dyDescent="0.2">
      <c r="C75" s="24"/>
      <c r="D75" s="40"/>
      <c r="E75" s="24"/>
      <c r="F75" s="24"/>
      <c r="G75" s="40"/>
    </row>
    <row r="76" spans="2:8" x14ac:dyDescent="0.2">
      <c r="C76" s="24"/>
      <c r="D76" s="40"/>
      <c r="E76" s="24"/>
      <c r="F76" s="24"/>
      <c r="G76" s="40"/>
    </row>
    <row r="77" spans="2:8" x14ac:dyDescent="0.2">
      <c r="C77" s="24"/>
      <c r="D77" s="24"/>
      <c r="E77" s="24"/>
      <c r="F77" s="24"/>
      <c r="G77" s="24"/>
    </row>
  </sheetData>
  <pageMargins left="0.7" right="0.7" top="0.75" bottom="0.75" header="0.3" footer="0.3"/>
  <pageSetup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1</Value>
      <Value>7</Value>
    </TaxCatchAll>
    <ISOSummary xmlns="2613f182-e424-487f-ac7f-33bed2fc986a">Bid cost recovery and variable energy resource settlements draft final proposal examples.</ISOSummary>
    <ISOGroupSequence xmlns="2613f182-e424-487f-ac7f-33bed2fc986a" xsi:nil="true"/>
    <Orig_x0020_Post_x0020_Date xmlns="5bcbeff6-7c02-4b0f-b125-f1b3d566cc14">2015-05-20T18:56:54+00:00</Orig_x0020_Post_x0020_Date>
    <PostDate xmlns="2613f182-e424-487f-ac7f-33bed2fc986a">2015-05-20T18:24:24+00:00</PostDate>
    <Content_x0020_Owner xmlns="2613f182-e424-487f-ac7f-33bed2fc986a">
      <UserInfo>
        <DisplayName>Almeida, Keoni</DisplayName>
        <AccountId>122</AccountId>
        <AccountType/>
      </UserInfo>
    </Content_x0020_Owner>
    <Document_x0020_Type xmlns="5bcbeff6-7c02-4b0f-b125-f1b3d566cc14">Technical Documentation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Almeida, Keoni</ISOOwner>
    <News_x0020_Release xmlns="5bcbeff6-7c02-4b0f-b125-f1b3d566cc14">false</News_x0020_Release>
    <ISOContributor xmlns="2613f182-e424-487f-ac7f-33bed2fc986a">
      <UserInfo>
        <DisplayName>Perez, Kim</DisplayName>
        <AccountId>386</AccountId>
        <AccountType/>
      </UserInfo>
    </ISOContributor>
    <Market_x0020_Notice xmlns="5bcbeff6-7c02-4b0f-b125-f1b3d566cc14">false</Market_x0020_Notice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Stakeholder processes</TermName>
          <TermId xmlns="http://schemas.microsoft.com/office/infopath/2007/PartnerControls">71659ab1-dac7-419e-9529-abc47c232b66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Perez, Kim</DisplayName>
        <AccountId>386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64611173-ecdd-4eae-8077-6f557b59dfc5</CrawlableUniqueID>
  </documentManagement>
</p:properti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_x0020_Owner xmlns="e6671a59-50a7-4167-890c-836f7535b734">
      <UserInfo>
        <DisplayName>Hou, Delphine</DisplayName>
        <AccountId>242</AccountId>
        <AccountType/>
      </UserInfo>
    </Doc_x0020_Owner>
    <Doc_x0020_Status xmlns="e6671a59-50a7-4167-890c-836f7535b734">Draft</Doc_x0020_Status>
    <_dlc_DocIdPersistId xmlns="dcc7e218-8b47-4273-ba28-07719656e1ad" xsi:nil="true"/>
    <TaxCatchAll xmlns="2e64aaae-efe8-4b36-9ab4-486f04499e09"/>
    <CSMeta2010Field xmlns="http://schemas.microsoft.com/sharepoint/v3">f65ac652-ac92-4095-83e8-7daa10afcad7;2015-05-20 10:55:31;PENDINGCLASSIFICATION;Automatically Updated Record Series:2015-05-10 02:21:30|False||PENDINGCLASSIFICATION|2015-05-20 10:55:31|UNDEFINED;Automatically Updated Document Type:2015-05-10 02:21:30|False||PENDINGCLASSIFICATION|2015-05-20 10:55:31|UNDEFINED;Automatically Updated Topic:2015-05-10 02:21:30|False||PENDINGCLASSIFICATION|2015-05-20 10:55:31|UNDEFINED;False</CSMeta2010Field>
    <Division xmlns="e6671a59-50a7-4167-890c-836f7535b734">Market and Infrastructure Development</Division>
    <Date_x0020_Became_x0020_Record xmlns="e6671a59-50a7-4167-890c-836f7535b734">2015-04-14T00:07:32+00:00</Date_x0020_Became_x0020_Record>
    <InfoSec_x0020_Classification xmlns="e6671a59-50a7-4167-890c-836f7535b734">California ISO CONFIDENTIAL. For use by authorized California ISO personnel only with a need to know. Do not release or disclose outside the California ISO.</InfoSec_x0020_Classification>
    <ac6042663e6544a5b5f6c47baa21cbec xmlns="2e64aaae-efe8-4b36-9ab4-486f04499e09">
      <Terms xmlns="http://schemas.microsoft.com/office/infopath/2007/PartnerControls"/>
    </ac6042663e6544a5b5f6c47baa21cbec>
    <mb7a63be961241008d728fcf8db72869 xmlns="2e64aaae-efe8-4b36-9ab4-486f04499e09">
      <Terms xmlns="http://schemas.microsoft.com/office/infopath/2007/PartnerControls"/>
    </mb7a63be961241008d728fcf8db72869>
    <ISO_x0020_Department xmlns="e6671a59-50a7-4167-890c-836f7535b734">Market &amp; Infrastructure Policy</ISO_x0020_Department>
    <b096d808b59a41b7a526eb1052d792f3 xmlns="2e64aaae-efe8-4b36-9ab4-486f04499e09">
      <Terms xmlns="http://schemas.microsoft.com/office/infopath/2007/PartnerControls"/>
    </b096d808b59a41b7a526eb1052d792f3>
    <_dlc_DocId xmlns="dcc7e218-8b47-4273-ba28-07719656e1ad">XWK2E22ZZR56-67-1159</_dlc_DocId>
    <_dlc_DocIdUrl xmlns="dcc7e218-8b47-4273-ba28-07719656e1ad">
      <Url>https://records.oa.caiso.com/sites/MID/MIP/MDRP/_layouts/15/DocIdRedir.aspx?ID=XWK2E22ZZR56-67-1159</Url>
      <Description>XWK2E22ZZR56-67-1159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A0AB63-9478-444B-9955-AD16A5A564FA}"/>
</file>

<file path=customXml/itemProps2.xml><?xml version="1.0" encoding="utf-8"?>
<ds:datastoreItem xmlns:ds="http://schemas.openxmlformats.org/officeDocument/2006/customXml" ds:itemID="{B7001DF8-B181-4B27-8C6C-A8F0224F0ECC}"/>
</file>

<file path=customXml/itemProps3.xml><?xml version="1.0" encoding="utf-8"?>
<ds:datastoreItem xmlns:ds="http://schemas.openxmlformats.org/officeDocument/2006/customXml" ds:itemID="{B7001DF8-B181-4B27-8C6C-A8F0224F0ECC}"/>
</file>

<file path=customXml/itemProps4.xml><?xml version="1.0" encoding="utf-8"?>
<ds:datastoreItem xmlns:ds="http://schemas.openxmlformats.org/officeDocument/2006/customXml" ds:itemID="{FA1191B2-FCD7-4053-A5EE-6B8264BFE3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 MEAF</vt:lpstr>
      <vt:lpstr>RIE</vt:lpstr>
      <vt:lpstr>RIE!Print_Area</vt:lpstr>
    </vt:vector>
  </TitlesOfParts>
  <Company>CAISO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Cost Recovery and Variable Energy Resource Settlements - Draft Final Proposal Examples</dc:title>
  <dc:creator>Hou, Delphine</dc:creator>
  <cp:lastModifiedBy>Hou, Delphine</cp:lastModifiedBy>
  <dcterms:created xsi:type="dcterms:W3CDTF">2015-04-13T23:09:21Z</dcterms:created>
  <dcterms:modified xsi:type="dcterms:W3CDTF">2015-05-20T17:55:08Z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AutoClassRecordSeries">
    <vt:lpwstr/>
  </property>
  <property fmtid="{D5CDD505-2E9C-101B-9397-08002B2CF9AE}" pid="4" name="AutoClassDocumentType">
    <vt:lpwstr/>
  </property>
  <property fmtid="{D5CDD505-2E9C-101B-9397-08002B2CF9AE}" pid="5" name="AutoClassTopic">
    <vt:lpwstr/>
  </property>
  <property fmtid="{D5CDD505-2E9C-101B-9397-08002B2CF9AE}" pid="6" name="_dlc_DocIdItemGuid">
    <vt:lpwstr>489ddd8e-eec8-4ef9-9d5f-a6bb8dcef2b8</vt:lpwstr>
  </property>
  <property fmtid="{D5CDD505-2E9C-101B-9397-08002B2CF9AE}" pid="7" name="Order">
    <vt:r8>28518800</vt:r8>
  </property>
  <property fmtid="{D5CDD505-2E9C-101B-9397-08002B2CF9AE}" pid="8" name="ISOArchive">
    <vt:lpwstr>1;#Not Archived|d4ac4999-fa66-470b-a400-7ab6671d1fab</vt:lpwstr>
  </property>
  <property fmtid="{D5CDD505-2E9C-101B-9397-08002B2CF9AE}" pid="9" name="ISOGroup">
    <vt:lpwstr/>
  </property>
  <property fmtid="{D5CDD505-2E9C-101B-9397-08002B2CF9AE}" pid="10" name="ISOTopic">
    <vt:lpwstr>7;#Stakeholder processes|71659ab1-dac7-419e-9529-abc47c232b66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ISOKeywords">
    <vt:lpwstr/>
  </property>
  <property fmtid="{D5CDD505-2E9C-101B-9397-08002B2CF9AE}" pid="15" name="TemplateUrl">
    <vt:lpwstr/>
  </property>
  <property fmtid="{D5CDD505-2E9C-101B-9397-08002B2CF9AE}" pid="16" name="OriginalUriCopy">
    <vt:lpwstr/>
  </property>
  <property fmtid="{D5CDD505-2E9C-101B-9397-08002B2CF9AE}" pid="17" name="PageLink">
    <vt:lpwstr/>
  </property>
  <property fmtid="{D5CDD505-2E9C-101B-9397-08002B2CF9AE}" pid="18" name="OriginalURIBackup">
    <vt:lpwstr/>
  </property>
</Properties>
</file>