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.PEREZ\BCR Working group\"/>
    </mc:Choice>
  </mc:AlternateContent>
  <bookViews>
    <workbookView xWindow="0" yWindow="0" windowWidth="25200" windowHeight="11985" activeTab="1"/>
  </bookViews>
  <sheets>
    <sheet name="DA MEAF" sheetId="1" r:id="rId1"/>
    <sheet name="RIE" sheetId="2" r:id="rId2"/>
  </sheets>
  <definedNames>
    <definedName name="_xlnm.Print_Area" localSheetId="0">'DA MEAF'!$A$1:$Y$50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D32" i="2"/>
  <c r="G31" i="2"/>
  <c r="D31" i="2"/>
  <c r="G28" i="2"/>
  <c r="G35" i="2" s="1"/>
  <c r="D28" i="2"/>
  <c r="D35" i="2" s="1"/>
  <c r="G22" i="2"/>
  <c r="D22" i="2"/>
  <c r="R45" i="1" l="1"/>
  <c r="R49" i="1" s="1"/>
  <c r="Y20" i="1" l="1"/>
  <c r="X20" i="1"/>
  <c r="X29" i="1" s="1"/>
  <c r="W20" i="1"/>
  <c r="V20" i="1"/>
  <c r="V29" i="1" s="1"/>
  <c r="U20" i="1"/>
  <c r="T20" i="1"/>
  <c r="T29" i="1" s="1"/>
  <c r="S20" i="1"/>
  <c r="R20" i="1"/>
  <c r="R29" i="1" s="1"/>
  <c r="Q20" i="1"/>
  <c r="P20" i="1"/>
  <c r="P29" i="1" s="1"/>
  <c r="H20" i="1"/>
  <c r="L14" i="1"/>
  <c r="L20" i="1" s="1"/>
  <c r="J14" i="1"/>
  <c r="J20" i="1" s="1"/>
  <c r="R38" i="1" l="1"/>
  <c r="V38" i="1"/>
  <c r="R46" i="1"/>
  <c r="V46" i="1"/>
  <c r="R50" i="1"/>
  <c r="V50" i="1"/>
  <c r="P38" i="1"/>
  <c r="T38" i="1"/>
  <c r="X38" i="1"/>
  <c r="P46" i="1"/>
  <c r="T46" i="1"/>
  <c r="X46" i="1"/>
  <c r="P50" i="1"/>
  <c r="T50" i="1"/>
  <c r="X50" i="1"/>
  <c r="L50" i="1"/>
  <c r="L46" i="1"/>
  <c r="L38" i="1"/>
  <c r="L29" i="1"/>
  <c r="H50" i="1"/>
  <c r="H46" i="1"/>
  <c r="H38" i="1"/>
  <c r="Q50" i="1"/>
  <c r="Q46" i="1"/>
  <c r="Q38" i="1"/>
  <c r="S50" i="1"/>
  <c r="S46" i="1"/>
  <c r="S38" i="1"/>
  <c r="U50" i="1"/>
  <c r="U46" i="1"/>
  <c r="U38" i="1"/>
  <c r="W50" i="1"/>
  <c r="W46" i="1"/>
  <c r="W38" i="1"/>
  <c r="W29" i="1"/>
  <c r="Y50" i="1"/>
  <c r="Y46" i="1"/>
  <c r="Y38" i="1"/>
  <c r="Y29" i="1"/>
  <c r="Q29" i="1"/>
  <c r="U29" i="1"/>
  <c r="J29" i="1"/>
  <c r="J50" i="1"/>
  <c r="J46" i="1"/>
  <c r="J38" i="1"/>
  <c r="H29" i="1"/>
  <c r="S29" i="1"/>
  <c r="Y36" i="1"/>
  <c r="X36" i="1"/>
  <c r="W36" i="1"/>
  <c r="V36" i="1"/>
  <c r="U36" i="1"/>
  <c r="T36" i="1"/>
  <c r="S36" i="1"/>
  <c r="R36" i="1"/>
  <c r="Q36" i="1"/>
  <c r="P36" i="1"/>
  <c r="Y35" i="1"/>
  <c r="Y37" i="1" s="1"/>
  <c r="Y49" i="1" s="1"/>
  <c r="X35" i="1"/>
  <c r="X37" i="1" s="1"/>
  <c r="W35" i="1"/>
  <c r="W37" i="1" s="1"/>
  <c r="V35" i="1"/>
  <c r="V37" i="1" s="1"/>
  <c r="U35" i="1"/>
  <c r="U37" i="1" s="1"/>
  <c r="T35" i="1"/>
  <c r="T37" i="1" s="1"/>
  <c r="S35" i="1"/>
  <c r="S37" i="1" s="1"/>
  <c r="R35" i="1"/>
  <c r="R37" i="1" s="1"/>
  <c r="Q35" i="1"/>
  <c r="Q37" i="1" s="1"/>
  <c r="P35" i="1"/>
  <c r="P37" i="1" s="1"/>
  <c r="Y27" i="1"/>
  <c r="X27" i="1"/>
  <c r="W27" i="1"/>
  <c r="V27" i="1"/>
  <c r="U27" i="1"/>
  <c r="T27" i="1"/>
  <c r="S27" i="1"/>
  <c r="R27" i="1"/>
  <c r="Q27" i="1"/>
  <c r="P27" i="1"/>
  <c r="Y26" i="1"/>
  <c r="Y28" i="1" s="1"/>
  <c r="X26" i="1"/>
  <c r="X28" i="1" s="1"/>
  <c r="X49" i="1" s="1"/>
  <c r="W26" i="1"/>
  <c r="W28" i="1" s="1"/>
  <c r="W49" i="1" s="1"/>
  <c r="V26" i="1"/>
  <c r="V28" i="1" s="1"/>
  <c r="V49" i="1" s="1"/>
  <c r="U26" i="1"/>
  <c r="U28" i="1" s="1"/>
  <c r="U49" i="1" s="1"/>
  <c r="T26" i="1"/>
  <c r="T28" i="1" s="1"/>
  <c r="T49" i="1" s="1"/>
  <c r="S26" i="1"/>
  <c r="S28" i="1" s="1"/>
  <c r="S49" i="1" s="1"/>
  <c r="R26" i="1"/>
  <c r="R28" i="1" s="1"/>
  <c r="Q26" i="1"/>
  <c r="Q28" i="1" s="1"/>
  <c r="P26" i="1"/>
  <c r="P28" i="1" s="1"/>
  <c r="Y18" i="1"/>
  <c r="X18" i="1"/>
  <c r="W18" i="1"/>
  <c r="V18" i="1"/>
  <c r="U18" i="1"/>
  <c r="T18" i="1"/>
  <c r="S18" i="1"/>
  <c r="R18" i="1"/>
  <c r="Q18" i="1"/>
  <c r="P18" i="1"/>
  <c r="Y17" i="1"/>
  <c r="Y19" i="1" s="1"/>
  <c r="X17" i="1"/>
  <c r="X19" i="1" s="1"/>
  <c r="W17" i="1"/>
  <c r="W19" i="1" s="1"/>
  <c r="V17" i="1"/>
  <c r="V19" i="1" s="1"/>
  <c r="U17" i="1"/>
  <c r="U19" i="1" s="1"/>
  <c r="T17" i="1"/>
  <c r="T19" i="1" s="1"/>
  <c r="S17" i="1"/>
  <c r="S19" i="1" s="1"/>
  <c r="R17" i="1"/>
  <c r="R19" i="1" s="1"/>
  <c r="Q17" i="1"/>
  <c r="Q19" i="1" s="1"/>
  <c r="Q49" i="1" s="1"/>
  <c r="P17" i="1"/>
  <c r="P19" i="1" s="1"/>
  <c r="P49" i="1" s="1"/>
  <c r="E17" i="1" l="1"/>
  <c r="E14" i="1"/>
  <c r="E20" i="1" s="1"/>
  <c r="N14" i="1"/>
  <c r="N20" i="1" s="1"/>
  <c r="M14" i="1"/>
  <c r="M20" i="1" s="1"/>
  <c r="G14" i="1"/>
  <c r="G20" i="1" s="1"/>
  <c r="D14" i="1"/>
  <c r="D20" i="1" s="1"/>
  <c r="C14" i="1"/>
  <c r="C20" i="1" s="1"/>
  <c r="M36" i="1"/>
  <c r="M35" i="1"/>
  <c r="M26" i="1"/>
  <c r="M17" i="1"/>
  <c r="N36" i="1"/>
  <c r="N35" i="1"/>
  <c r="N26" i="1"/>
  <c r="N17" i="1"/>
  <c r="L36" i="1"/>
  <c r="L35" i="1"/>
  <c r="L26" i="1"/>
  <c r="L17" i="1"/>
  <c r="J26" i="1"/>
  <c r="J36" i="1"/>
  <c r="J35" i="1"/>
  <c r="J37" i="1" s="1"/>
  <c r="J49" i="1" s="1"/>
  <c r="J17" i="1"/>
  <c r="H26" i="1"/>
  <c r="H17" i="1"/>
  <c r="G26" i="1"/>
  <c r="G17" i="1"/>
  <c r="D17" i="1"/>
  <c r="C17" i="1"/>
  <c r="A5" i="1"/>
  <c r="L37" i="1" l="1"/>
  <c r="N37" i="1"/>
  <c r="M37" i="1"/>
  <c r="D29" i="1"/>
  <c r="D50" i="1"/>
  <c r="D46" i="1"/>
  <c r="D38" i="1"/>
  <c r="M29" i="1"/>
  <c r="M50" i="1"/>
  <c r="M46" i="1"/>
  <c r="M38" i="1"/>
  <c r="E46" i="1"/>
  <c r="E38" i="1"/>
  <c r="E29" i="1"/>
  <c r="E50" i="1"/>
  <c r="C46" i="1"/>
  <c r="C38" i="1"/>
  <c r="C50" i="1"/>
  <c r="C29" i="1"/>
  <c r="G29" i="1"/>
  <c r="G50" i="1"/>
  <c r="G46" i="1"/>
  <c r="G38" i="1"/>
  <c r="N50" i="1"/>
  <c r="N46" i="1"/>
  <c r="N38" i="1"/>
  <c r="N29" i="1"/>
  <c r="M45" i="1"/>
  <c r="N45" i="1"/>
  <c r="L11" i="1"/>
  <c r="L18" i="1" s="1"/>
  <c r="L19" i="1" s="1"/>
  <c r="J11" i="1"/>
  <c r="J12" i="1" s="1"/>
  <c r="L45" i="1"/>
  <c r="L49" i="1" s="1"/>
  <c r="H11" i="1"/>
  <c r="H18" i="1" s="1"/>
  <c r="H19" i="1" s="1"/>
  <c r="M11" i="1"/>
  <c r="M18" i="1" s="1"/>
  <c r="M19" i="1" s="1"/>
  <c r="E11" i="1"/>
  <c r="E18" i="1" s="1"/>
  <c r="E19" i="1" s="1"/>
  <c r="E49" i="1" s="1"/>
  <c r="D11" i="1"/>
  <c r="D18" i="1" s="1"/>
  <c r="D19" i="1" s="1"/>
  <c r="D49" i="1" s="1"/>
  <c r="N11" i="1"/>
  <c r="C11" i="1"/>
  <c r="C18" i="1" s="1"/>
  <c r="C19" i="1" s="1"/>
  <c r="C49" i="1" s="1"/>
  <c r="G11" i="1"/>
  <c r="L12" i="1"/>
  <c r="M49" i="1" l="1"/>
  <c r="N49" i="1"/>
  <c r="H12" i="1"/>
  <c r="H27" i="1" s="1"/>
  <c r="H28" i="1" s="1"/>
  <c r="H49" i="1" s="1"/>
  <c r="D12" i="1"/>
  <c r="E12" i="1"/>
  <c r="M12" i="1"/>
  <c r="M27" i="1" s="1"/>
  <c r="M28" i="1" s="1"/>
  <c r="C12" i="1"/>
  <c r="N18" i="1"/>
  <c r="N19" i="1" s="1"/>
  <c r="N12" i="1"/>
  <c r="N27" i="1" s="1"/>
  <c r="N28" i="1" s="1"/>
  <c r="J18" i="1"/>
  <c r="J19" i="1" s="1"/>
  <c r="J27" i="1"/>
  <c r="J28" i="1" s="1"/>
  <c r="G12" i="1"/>
  <c r="G27" i="1" s="1"/>
  <c r="G28" i="1" s="1"/>
  <c r="G49" i="1" s="1"/>
  <c r="G18" i="1"/>
  <c r="G19" i="1" s="1"/>
  <c r="L27" i="1"/>
  <c r="L28" i="1" s="1"/>
</calcChain>
</file>

<file path=xl/comments1.xml><?xml version="1.0" encoding="utf-8"?>
<comments xmlns="http://schemas.openxmlformats.org/spreadsheetml/2006/main">
  <authors>
    <author>Hou, Delphine</author>
  </authors>
  <commentList>
    <comment ref="E20" authorId="0" shapeId="0">
      <text>
        <r>
          <rPr>
            <b/>
            <sz val="9"/>
            <color indexed="81"/>
            <rFont val="Tahoma"/>
            <charset val="1"/>
          </rPr>
          <t>Resource is below Pmin but absolute value allows for the DA MEAF to be 1.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Resource delivered within PM tolerance so should get DA MEAF = 1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Current formula does not handle boundary condition (expected energy equal to DA minimum load energy)</t>
        </r>
      </text>
    </comment>
  </commentList>
</comments>
</file>

<file path=xl/sharedStrings.xml><?xml version="1.0" encoding="utf-8"?>
<sst xmlns="http://schemas.openxmlformats.org/spreadsheetml/2006/main" count="115" uniqueCount="84">
  <si>
    <t>Tolerance band</t>
  </si>
  <si>
    <t>Tolerance band percentage</t>
  </si>
  <si>
    <t>Step 1</t>
  </si>
  <si>
    <t>ME - Reg</t>
  </si>
  <si>
    <t>Step 2</t>
  </si>
  <si>
    <t>PM Tolerance</t>
  </si>
  <si>
    <t>Step 3</t>
  </si>
  <si>
    <t>Zero tolerance</t>
  </si>
  <si>
    <t>EE - DA MLE</t>
  </si>
  <si>
    <t>Step 4</t>
  </si>
  <si>
    <t>Current</t>
  </si>
  <si>
    <t>DA MLE-Tolerance Band</t>
  </si>
  <si>
    <t>Abs(ME - Reg - EE)</t>
  </si>
  <si>
    <t>Metered energy (ME)</t>
  </si>
  <si>
    <t>Regulation energy (Reg)</t>
  </si>
  <si>
    <t>Expected energy (EE)</t>
  </si>
  <si>
    <t>DA minimum load energy (DA MLE)</t>
  </si>
  <si>
    <t>(MW)</t>
  </si>
  <si>
    <t>NEW</t>
  </si>
  <si>
    <t>min(1, abs((ME-DA MLE - Reg) / ((min(EE, DA SE)-DA MLE)))</t>
  </si>
  <si>
    <t>Scenarios comparing existing and proposed DA MEAF</t>
  </si>
  <si>
    <t>MW Pmax</t>
  </si>
  <si>
    <t>If (abs(ME-Reg-EE)&lt;=PM Tolerance, then DA MEAF =1</t>
  </si>
  <si>
    <t>If (ME - Reg) &lt; (DA MLE - Tolerance Band), then DA MEAF = 0</t>
  </si>
  <si>
    <t>Summary of DA MEAF</t>
  </si>
  <si>
    <t>Based on proposed changes</t>
  </si>
  <si>
    <t>If (EE - DA MLE) &lt; zero tolerance, then DA MEAF =1</t>
  </si>
  <si>
    <t>DA scheduled energy (DA SE)</t>
  </si>
  <si>
    <t>1a</t>
  </si>
  <si>
    <t>1b</t>
  </si>
  <si>
    <t>1c</t>
  </si>
  <si>
    <t>2a</t>
  </si>
  <si>
    <t>2b</t>
  </si>
  <si>
    <t>4a</t>
  </si>
  <si>
    <t>4b</t>
  </si>
  <si>
    <t>4c</t>
  </si>
  <si>
    <t>min(1, abs((ME - DA MLE - Reg) / ((min(EE, DA SE)-DA MLE)))</t>
  </si>
  <si>
    <t>MW Tolerance band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</si>
  <si>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</si>
  <si>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</si>
  <si>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</si>
  <si>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</si>
  <si>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</si>
  <si>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</si>
  <si>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</si>
  <si>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</si>
  <si>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</si>
  <si>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</si>
  <si>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Assumptions:</t>
  </si>
  <si>
    <t>Min (1, max (0, (ME - DA MLE - Reg)/(min(EE, DA SE) - DA MLE)))</t>
  </si>
  <si>
    <t>Min(1, abs((ME - DA MLE - Reg) / ((min(EE, DA SE) - DA MLE)))</t>
  </si>
  <si>
    <t>n/a</t>
  </si>
  <si>
    <t>Illustrative examples only - provided to facilitate discussion</t>
  </si>
  <si>
    <t>Scenario 2b: Economic bidder and forecast decrease (no LMP change)</t>
  </si>
  <si>
    <t>Assumptions</t>
  </si>
  <si>
    <t>Economically bidding VER</t>
  </si>
  <si>
    <t>Settlement is for first interval in HE2</t>
  </si>
  <si>
    <t>No start-up cost, minimum load cost, CAISO commitment in RTM, no DAM award</t>
  </si>
  <si>
    <t>Resource characteristics</t>
  </si>
  <si>
    <t>Pmin</t>
  </si>
  <si>
    <t>MW</t>
  </si>
  <si>
    <t>Pmax</t>
  </si>
  <si>
    <t>Market inputs</t>
  </si>
  <si>
    <t>RTM LMP (current hour)</t>
  </si>
  <si>
    <t>/MWh</t>
  </si>
  <si>
    <t>Bid: reference hour</t>
  </si>
  <si>
    <t>Bid: current hour</t>
  </si>
  <si>
    <t>Forecast</t>
  </si>
  <si>
    <t>Current settlement</t>
  </si>
  <si>
    <t>Proposed settlement</t>
  </si>
  <si>
    <t>Expected energy types</t>
  </si>
  <si>
    <t>Meter</t>
  </si>
  <si>
    <t>MWh</t>
  </si>
  <si>
    <t>RIE above forecast, current</t>
  </si>
  <si>
    <t>RIE above forecast, proposed</t>
  </si>
  <si>
    <t>Optimal energy</t>
  </si>
  <si>
    <t>BD names</t>
  </si>
  <si>
    <t>RTM energy revenue - RIE</t>
  </si>
  <si>
    <t>CC6470</t>
  </si>
  <si>
    <t/>
  </si>
  <si>
    <t>RTM energy bid cost - OE</t>
  </si>
  <si>
    <t>RTM energy revenue - OE</t>
  </si>
  <si>
    <t>Total RIE and OE Revenue</t>
  </si>
  <si>
    <t>Note - OE portion will be included in BCR Settlement.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</si>
</sst>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charset val="1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/>
    <xf numFmtId="9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2" fillId="4" borderId="0" xfId="0" applyFont="1" applyFill="1"/>
    <xf numFmtId="0" fontId="2" fillId="2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1" fillId="3" borderId="0" xfId="0" applyNumberFormat="1" applyFont="1" applyFill="1"/>
    <xf numFmtId="164" fontId="1" fillId="4" borderId="0" xfId="0" applyNumberFormat="1" applyFont="1" applyFill="1"/>
    <xf numFmtId="0" fontId="2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Border="1"/>
    <xf numFmtId="0" fontId="1" fillId="0" borderId="0" xfId="0" applyFont="1" applyBorder="1"/>
    <xf numFmtId="164" fontId="1" fillId="0" borderId="0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/>
    <xf numFmtId="0" fontId="5" fillId="0" borderId="0" xfId="0" applyFont="1"/>
    <xf numFmtId="164" fontId="1" fillId="0" borderId="6" xfId="0" applyNumberFormat="1" applyFont="1" applyFill="1" applyBorder="1" applyAlignment="1">
      <alignment horizontal="right"/>
    </xf>
    <xf numFmtId="0" fontId="5" fillId="0" borderId="0" xfId="0" applyFont="1" applyFill="1"/>
    <xf numFmtId="164" fontId="1" fillId="0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/>
    <xf numFmtId="6" fontId="1" fillId="0" borderId="0" xfId="0" applyNumberFormat="1" applyFont="1"/>
    <xf numFmtId="0" fontId="1" fillId="0" borderId="0" xfId="0" quotePrefix="1" applyFont="1"/>
    <xf numFmtId="6" fontId="1" fillId="0" borderId="0" xfId="0" applyNumberFormat="1" applyFont="1" applyFill="1" applyBorder="1"/>
    <xf numFmtId="0" fontId="1" fillId="0" borderId="0" xfId="0" applyFont="1" applyFill="1" applyBorder="1"/>
    <xf numFmtId="6" fontId="2" fillId="0" borderId="0" xfId="0" applyNumberFormat="1" applyFont="1" applyFill="1"/>
    <xf numFmtId="6" fontId="1" fillId="0" borderId="0" xfId="0" applyNumberFormat="1" applyFont="1" applyBorder="1"/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152400</xdr:rowOff>
    </xdr:from>
    <xdr:to>
      <xdr:col>22</xdr:col>
      <xdr:colOff>465868</xdr:colOff>
      <xdr:row>20</xdr:row>
      <xdr:rowOff>142875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9708"/>
        <a:stretch/>
      </xdr:blipFill>
      <xdr:spPr>
        <a:xfrm>
          <a:off x="8324850" y="514350"/>
          <a:ext cx="6857143" cy="380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view="pageBreakPreview" zoomScale="70" zoomScaleNormal="100" zoomScaleSheetLayoutView="70" workbookViewId="0">
      <selection activeCell="AG19" sqref="AG19"/>
    </sheetView>
  </sheetViews>
  <sheetFormatPr defaultRowHeight="14.25" x14ac:dyDescent="0.2"/>
  <cols>
    <col min="1" max="1" width="9" style="1" customWidth="1"/>
    <col min="2" max="2" width="35.5703125" style="1" customWidth="1"/>
    <col min="3" max="5" width="9.140625" style="1"/>
    <col min="6" max="6" width="2" style="1" customWidth="1"/>
    <col min="7" max="8" width="8.7109375" style="1" customWidth="1"/>
    <col min="9" max="9" width="2" style="1" customWidth="1"/>
    <col min="10" max="10" width="9.140625" style="2"/>
    <col min="11" max="11" width="2" style="1" customWidth="1"/>
    <col min="12" max="14" width="9.140625" style="2"/>
    <col min="15" max="15" width="2" style="1" customWidth="1"/>
    <col min="16" max="25" width="8.42578125" style="1" customWidth="1"/>
    <col min="26" max="16384" width="9.140625" style="1"/>
  </cols>
  <sheetData>
    <row r="1" spans="1:25" ht="18" x14ac:dyDescent="0.25">
      <c r="C1" s="14" t="s">
        <v>20</v>
      </c>
      <c r="D1" s="14"/>
      <c r="E1" s="14"/>
      <c r="F1" s="14"/>
      <c r="G1" s="14"/>
      <c r="H1" s="14"/>
      <c r="I1" s="14"/>
      <c r="J1" s="15"/>
      <c r="K1" s="14"/>
      <c r="L1" s="15"/>
      <c r="M1" s="15"/>
      <c r="N1" s="15"/>
      <c r="O1" s="14"/>
    </row>
    <row r="2" spans="1:25" x14ac:dyDescent="0.2">
      <c r="A2" s="1" t="s">
        <v>48</v>
      </c>
      <c r="D2" s="32" t="s">
        <v>52</v>
      </c>
    </row>
    <row r="3" spans="1:25" x14ac:dyDescent="0.2">
      <c r="A3" s="1">
        <v>200</v>
      </c>
      <c r="B3" s="1" t="s">
        <v>21</v>
      </c>
    </row>
    <row r="4" spans="1:25" x14ac:dyDescent="0.2">
      <c r="A4" s="3">
        <v>0.03</v>
      </c>
      <c r="B4" s="1" t="s">
        <v>1</v>
      </c>
    </row>
    <row r="5" spans="1:25" x14ac:dyDescent="0.2">
      <c r="A5" s="1">
        <f>A3*A4</f>
        <v>6</v>
      </c>
      <c r="B5" s="1" t="s">
        <v>37</v>
      </c>
    </row>
    <row r="7" spans="1:25" ht="15" x14ac:dyDescent="0.25">
      <c r="B7" s="8" t="s">
        <v>17</v>
      </c>
      <c r="C7" s="6" t="s">
        <v>28</v>
      </c>
      <c r="D7" s="6" t="s">
        <v>29</v>
      </c>
      <c r="E7" s="6" t="s">
        <v>30</v>
      </c>
      <c r="G7" s="6" t="s">
        <v>31</v>
      </c>
      <c r="H7" s="6" t="s">
        <v>32</v>
      </c>
      <c r="J7" s="6">
        <v>3</v>
      </c>
      <c r="L7" s="6" t="s">
        <v>33</v>
      </c>
      <c r="M7" s="6" t="s">
        <v>34</v>
      </c>
      <c r="N7" s="6" t="s">
        <v>35</v>
      </c>
      <c r="P7" s="6" t="s">
        <v>38</v>
      </c>
      <c r="Q7" s="6" t="s">
        <v>39</v>
      </c>
      <c r="R7" s="6" t="s">
        <v>40</v>
      </c>
      <c r="S7" s="6" t="s">
        <v>41</v>
      </c>
      <c r="T7" s="6" t="s">
        <v>42</v>
      </c>
      <c r="U7" s="6" t="s">
        <v>43</v>
      </c>
      <c r="V7" s="6" t="s">
        <v>44</v>
      </c>
      <c r="W7" s="6" t="s">
        <v>45</v>
      </c>
      <c r="X7" s="6" t="s">
        <v>46</v>
      </c>
      <c r="Y7" s="6" t="s">
        <v>47</v>
      </c>
    </row>
    <row r="8" spans="1:25" x14ac:dyDescent="0.2">
      <c r="B8" s="1" t="s">
        <v>13</v>
      </c>
      <c r="C8" s="1">
        <v>40</v>
      </c>
      <c r="D8" s="1">
        <v>0</v>
      </c>
      <c r="E8" s="1">
        <v>10</v>
      </c>
      <c r="G8" s="1">
        <v>45</v>
      </c>
      <c r="H8" s="1">
        <v>96</v>
      </c>
      <c r="J8" s="2">
        <v>60</v>
      </c>
      <c r="K8" s="2"/>
      <c r="L8" s="2">
        <v>60</v>
      </c>
      <c r="M8" s="2">
        <v>75</v>
      </c>
      <c r="N8" s="2">
        <v>120</v>
      </c>
      <c r="P8" s="1">
        <v>80</v>
      </c>
      <c r="Q8" s="1">
        <v>85</v>
      </c>
      <c r="R8" s="1">
        <v>91</v>
      </c>
      <c r="S8" s="2">
        <v>93</v>
      </c>
      <c r="T8" s="1">
        <v>95</v>
      </c>
      <c r="U8" s="1">
        <v>97</v>
      </c>
      <c r="V8" s="1">
        <v>99</v>
      </c>
      <c r="W8" s="1">
        <v>100</v>
      </c>
      <c r="X8" s="1">
        <v>105</v>
      </c>
      <c r="Y8" s="1">
        <v>110</v>
      </c>
    </row>
    <row r="9" spans="1:25" x14ac:dyDescent="0.2">
      <c r="B9" s="1" t="s">
        <v>16</v>
      </c>
      <c r="C9" s="1">
        <v>50</v>
      </c>
      <c r="D9" s="1">
        <v>50</v>
      </c>
      <c r="E9" s="1">
        <v>50</v>
      </c>
      <c r="G9" s="1">
        <v>50</v>
      </c>
      <c r="H9" s="1">
        <v>50</v>
      </c>
      <c r="J9" s="2">
        <v>50</v>
      </c>
      <c r="K9" s="2"/>
      <c r="L9" s="2">
        <v>50</v>
      </c>
      <c r="M9" s="2">
        <v>50</v>
      </c>
      <c r="N9" s="2">
        <v>50</v>
      </c>
      <c r="P9" s="1">
        <v>95</v>
      </c>
      <c r="Q9" s="1">
        <v>95</v>
      </c>
      <c r="R9" s="1">
        <v>95</v>
      </c>
      <c r="S9" s="1">
        <v>95</v>
      </c>
      <c r="T9" s="1">
        <v>95</v>
      </c>
      <c r="U9" s="1">
        <v>95</v>
      </c>
      <c r="V9" s="1">
        <v>95</v>
      </c>
      <c r="W9" s="1">
        <v>95</v>
      </c>
      <c r="X9" s="1">
        <v>95</v>
      </c>
      <c r="Y9" s="1">
        <v>95</v>
      </c>
    </row>
    <row r="10" spans="1:25" x14ac:dyDescent="0.2">
      <c r="B10" s="1" t="s">
        <v>14</v>
      </c>
      <c r="C10" s="1">
        <v>0</v>
      </c>
      <c r="D10" s="1">
        <v>0</v>
      </c>
      <c r="E10" s="1">
        <v>0</v>
      </c>
      <c r="G10" s="1">
        <v>0</v>
      </c>
      <c r="H10" s="1">
        <v>0</v>
      </c>
      <c r="J10" s="2">
        <v>0</v>
      </c>
      <c r="K10" s="2"/>
      <c r="L10" s="2">
        <v>0</v>
      </c>
      <c r="M10" s="2">
        <v>0</v>
      </c>
      <c r="N10" s="2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B11" s="1" t="s">
        <v>0</v>
      </c>
      <c r="C11" s="1">
        <f t="shared" ref="C11:N11" si="0">$A$5</f>
        <v>6</v>
      </c>
      <c r="D11" s="1">
        <f t="shared" si="0"/>
        <v>6</v>
      </c>
      <c r="E11" s="1">
        <f t="shared" si="0"/>
        <v>6</v>
      </c>
      <c r="G11" s="1">
        <f t="shared" si="0"/>
        <v>6</v>
      </c>
      <c r="H11" s="1">
        <f t="shared" si="0"/>
        <v>6</v>
      </c>
      <c r="J11" s="2">
        <f t="shared" si="0"/>
        <v>6</v>
      </c>
      <c r="K11" s="2"/>
      <c r="L11" s="2">
        <f t="shared" si="0"/>
        <v>6</v>
      </c>
      <c r="M11" s="2">
        <f t="shared" si="0"/>
        <v>6</v>
      </c>
      <c r="N11" s="2">
        <f t="shared" si="0"/>
        <v>6</v>
      </c>
      <c r="P11" s="1">
        <v>6</v>
      </c>
      <c r="Q11" s="1">
        <v>6</v>
      </c>
      <c r="R11" s="1">
        <v>6</v>
      </c>
      <c r="S11" s="1">
        <v>6</v>
      </c>
      <c r="T11" s="1">
        <v>6</v>
      </c>
      <c r="U11" s="1">
        <v>6</v>
      </c>
      <c r="V11" s="1">
        <v>6</v>
      </c>
      <c r="W11" s="1">
        <v>6</v>
      </c>
      <c r="X11" s="1">
        <v>6</v>
      </c>
      <c r="Y11" s="1">
        <v>6</v>
      </c>
    </row>
    <row r="12" spans="1:25" x14ac:dyDescent="0.2">
      <c r="B12" s="1" t="s">
        <v>5</v>
      </c>
      <c r="C12" s="1">
        <f>C11+1</f>
        <v>7</v>
      </c>
      <c r="D12" s="1">
        <f>D11+1</f>
        <v>7</v>
      </c>
      <c r="E12" s="1">
        <f>E11+1</f>
        <v>7</v>
      </c>
      <c r="G12" s="1">
        <f>G11+1</f>
        <v>7</v>
      </c>
      <c r="H12" s="1">
        <f>H11+1</f>
        <v>7</v>
      </c>
      <c r="J12" s="2">
        <f>J11+1</f>
        <v>7</v>
      </c>
      <c r="K12" s="2"/>
      <c r="L12" s="2">
        <f>L11+1</f>
        <v>7</v>
      </c>
      <c r="M12" s="2">
        <f>M11+1</f>
        <v>7</v>
      </c>
      <c r="N12" s="2">
        <f>N11+1</f>
        <v>7</v>
      </c>
      <c r="P12" s="1">
        <v>7</v>
      </c>
      <c r="Q12" s="1">
        <v>7</v>
      </c>
      <c r="R12" s="1">
        <v>7</v>
      </c>
      <c r="S12" s="1">
        <v>7</v>
      </c>
      <c r="T12" s="1">
        <v>7</v>
      </c>
      <c r="U12" s="1">
        <v>7</v>
      </c>
      <c r="V12" s="1">
        <v>7</v>
      </c>
      <c r="W12" s="1">
        <v>7</v>
      </c>
      <c r="X12" s="1">
        <v>7</v>
      </c>
      <c r="Y12" s="1">
        <v>7</v>
      </c>
    </row>
    <row r="13" spans="1:25" x14ac:dyDescent="0.2">
      <c r="B13" s="1" t="s">
        <v>15</v>
      </c>
      <c r="C13" s="1">
        <v>50</v>
      </c>
      <c r="D13" s="1">
        <v>50</v>
      </c>
      <c r="E13" s="1">
        <v>75</v>
      </c>
      <c r="G13" s="1">
        <v>50</v>
      </c>
      <c r="H13" s="1">
        <v>100</v>
      </c>
      <c r="J13" s="2">
        <v>50</v>
      </c>
      <c r="K13" s="2"/>
      <c r="L13" s="2">
        <v>100</v>
      </c>
      <c r="M13" s="2">
        <v>100</v>
      </c>
      <c r="N13" s="2">
        <v>100</v>
      </c>
      <c r="P13" s="1">
        <v>100</v>
      </c>
      <c r="Q13" s="1">
        <v>100</v>
      </c>
      <c r="R13" s="1">
        <v>100</v>
      </c>
      <c r="S13" s="1">
        <v>100</v>
      </c>
      <c r="T13" s="1">
        <v>100</v>
      </c>
      <c r="U13" s="1">
        <v>100</v>
      </c>
      <c r="V13" s="1">
        <v>100</v>
      </c>
      <c r="W13" s="1">
        <v>100</v>
      </c>
      <c r="X13" s="1">
        <v>100</v>
      </c>
      <c r="Y13" s="1">
        <v>95</v>
      </c>
    </row>
    <row r="14" spans="1:25" x14ac:dyDescent="0.2">
      <c r="B14" s="9" t="s">
        <v>27</v>
      </c>
      <c r="C14" s="1">
        <f t="shared" ref="C14:E14" si="1">C13</f>
        <v>50</v>
      </c>
      <c r="D14" s="1">
        <f t="shared" si="1"/>
        <v>50</v>
      </c>
      <c r="E14" s="1">
        <f t="shared" si="1"/>
        <v>75</v>
      </c>
      <c r="G14" s="1">
        <f>G13</f>
        <v>50</v>
      </c>
      <c r="H14" s="1">
        <v>80</v>
      </c>
      <c r="J14" s="1">
        <f>J13</f>
        <v>50</v>
      </c>
      <c r="L14" s="1">
        <f>L13</f>
        <v>100</v>
      </c>
      <c r="M14" s="1">
        <f>M13</f>
        <v>100</v>
      </c>
      <c r="N14" s="1">
        <f>N13</f>
        <v>100</v>
      </c>
      <c r="P14" s="1">
        <v>100</v>
      </c>
      <c r="Q14" s="1">
        <v>100</v>
      </c>
      <c r="R14" s="1">
        <v>100</v>
      </c>
      <c r="S14" s="1">
        <v>100</v>
      </c>
      <c r="T14" s="1">
        <v>100</v>
      </c>
      <c r="U14" s="1">
        <v>100</v>
      </c>
      <c r="V14" s="1">
        <v>100</v>
      </c>
      <c r="W14" s="1">
        <v>100</v>
      </c>
      <c r="X14" s="1">
        <v>100</v>
      </c>
      <c r="Y14" s="1">
        <v>100</v>
      </c>
    </row>
    <row r="16" spans="1:25" ht="15" x14ac:dyDescent="0.25">
      <c r="A16" s="7" t="s">
        <v>2</v>
      </c>
    </row>
    <row r="17" spans="1:25" x14ac:dyDescent="0.2">
      <c r="B17" s="1" t="s">
        <v>3</v>
      </c>
      <c r="C17" s="1">
        <f t="shared" ref="C17:E18" si="2">C8-C10</f>
        <v>40</v>
      </c>
      <c r="D17" s="1">
        <f t="shared" si="2"/>
        <v>0</v>
      </c>
      <c r="E17" s="1">
        <f t="shared" si="2"/>
        <v>10</v>
      </c>
      <c r="G17" s="2">
        <f>G8-G10</f>
        <v>45</v>
      </c>
      <c r="H17" s="2">
        <f>H8-H10</f>
        <v>96</v>
      </c>
      <c r="J17" s="2">
        <f>J8-J10</f>
        <v>60</v>
      </c>
      <c r="L17" s="2">
        <f t="shared" ref="L17:N18" si="3">L8-L10</f>
        <v>60</v>
      </c>
      <c r="M17" s="2">
        <f t="shared" si="3"/>
        <v>75</v>
      </c>
      <c r="N17" s="2">
        <f t="shared" si="3"/>
        <v>120</v>
      </c>
      <c r="P17" s="2">
        <f t="shared" ref="P17:Y17" si="4">P8-P10</f>
        <v>80</v>
      </c>
      <c r="Q17" s="2">
        <f t="shared" si="4"/>
        <v>85</v>
      </c>
      <c r="R17" s="2">
        <f t="shared" si="4"/>
        <v>91</v>
      </c>
      <c r="S17" s="2">
        <f t="shared" si="4"/>
        <v>93</v>
      </c>
      <c r="T17" s="2">
        <f t="shared" si="4"/>
        <v>95</v>
      </c>
      <c r="U17" s="2">
        <f t="shared" si="4"/>
        <v>97</v>
      </c>
      <c r="V17" s="2">
        <f t="shared" si="4"/>
        <v>99</v>
      </c>
      <c r="W17" s="2">
        <f t="shared" si="4"/>
        <v>100</v>
      </c>
      <c r="X17" s="2">
        <f t="shared" si="4"/>
        <v>105</v>
      </c>
      <c r="Y17" s="2">
        <f t="shared" si="4"/>
        <v>110</v>
      </c>
    </row>
    <row r="18" spans="1:25" x14ac:dyDescent="0.2">
      <c r="B18" s="1" t="s">
        <v>11</v>
      </c>
      <c r="C18" s="1">
        <f t="shared" si="2"/>
        <v>44</v>
      </c>
      <c r="D18" s="1">
        <f t="shared" si="2"/>
        <v>44</v>
      </c>
      <c r="E18" s="1">
        <f t="shared" si="2"/>
        <v>44</v>
      </c>
      <c r="G18" s="2">
        <f>G9-G11</f>
        <v>44</v>
      </c>
      <c r="H18" s="2">
        <f>H9-H11</f>
        <v>44</v>
      </c>
      <c r="J18" s="2">
        <f>J9-J11</f>
        <v>44</v>
      </c>
      <c r="L18" s="2">
        <f t="shared" si="3"/>
        <v>44</v>
      </c>
      <c r="M18" s="2">
        <f t="shared" si="3"/>
        <v>44</v>
      </c>
      <c r="N18" s="2">
        <f t="shared" si="3"/>
        <v>44</v>
      </c>
      <c r="P18" s="2">
        <f t="shared" ref="P18:Y18" si="5">P9-P11</f>
        <v>89</v>
      </c>
      <c r="Q18" s="2">
        <f t="shared" si="5"/>
        <v>89</v>
      </c>
      <c r="R18" s="2">
        <f t="shared" si="5"/>
        <v>89</v>
      </c>
      <c r="S18" s="2">
        <f t="shared" si="5"/>
        <v>89</v>
      </c>
      <c r="T18" s="2">
        <f t="shared" si="5"/>
        <v>89</v>
      </c>
      <c r="U18" s="2">
        <f t="shared" si="5"/>
        <v>89</v>
      </c>
      <c r="V18" s="2">
        <f t="shared" si="5"/>
        <v>89</v>
      </c>
      <c r="W18" s="2">
        <f t="shared" si="5"/>
        <v>89</v>
      </c>
      <c r="X18" s="2">
        <f t="shared" si="5"/>
        <v>89</v>
      </c>
      <c r="Y18" s="2">
        <f t="shared" si="5"/>
        <v>89</v>
      </c>
    </row>
    <row r="19" spans="1:25" ht="45" x14ac:dyDescent="0.25">
      <c r="A19" s="13" t="s">
        <v>18</v>
      </c>
      <c r="B19" s="10" t="s">
        <v>23</v>
      </c>
      <c r="C19" s="36" t="str">
        <f>IF(C17&lt;C18,"0.0","n/a")</f>
        <v>0.0</v>
      </c>
      <c r="D19" s="36" t="str">
        <f>IF(D17&lt;D18,"0.0","n/a")</f>
        <v>0.0</v>
      </c>
      <c r="E19" s="36" t="str">
        <f>IF(E17&lt;E18,"0.0","n/a")</f>
        <v>0.0</v>
      </c>
      <c r="F19" s="37"/>
      <c r="G19" s="37" t="str">
        <f>IF(G17&lt;G18,"0.0","n/a")</f>
        <v>n/a</v>
      </c>
      <c r="H19" s="37" t="str">
        <f>IF(H17&lt;H18,"0.0","n/a")</f>
        <v>n/a</v>
      </c>
      <c r="I19" s="37"/>
      <c r="J19" s="37" t="str">
        <f>IF(J17&lt;J18,"0.0","n/a")</f>
        <v>n/a</v>
      </c>
      <c r="K19" s="37"/>
      <c r="L19" s="37" t="str">
        <f>IF(L17&lt;L18,"0.0","n/a")</f>
        <v>n/a</v>
      </c>
      <c r="M19" s="37" t="str">
        <f>IF(M17&lt;M18,"0.0","n/a")</f>
        <v>n/a</v>
      </c>
      <c r="N19" s="37" t="str">
        <f>IF(N17&lt;N18,"0.0","n/a")</f>
        <v>n/a</v>
      </c>
      <c r="O19" s="37"/>
      <c r="P19" s="36" t="str">
        <f t="shared" ref="P19:Y19" si="6">IF(P17&lt;P18,"0.0","n/a")</f>
        <v>0.0</v>
      </c>
      <c r="Q19" s="36" t="str">
        <f t="shared" si="6"/>
        <v>0.0</v>
      </c>
      <c r="R19" s="37" t="str">
        <f t="shared" si="6"/>
        <v>n/a</v>
      </c>
      <c r="S19" s="37" t="str">
        <f t="shared" si="6"/>
        <v>n/a</v>
      </c>
      <c r="T19" s="37" t="str">
        <f t="shared" si="6"/>
        <v>n/a</v>
      </c>
      <c r="U19" s="37" t="str">
        <f t="shared" si="6"/>
        <v>n/a</v>
      </c>
      <c r="V19" s="37" t="str">
        <f t="shared" si="6"/>
        <v>n/a</v>
      </c>
      <c r="W19" s="37" t="str">
        <f t="shared" si="6"/>
        <v>n/a</v>
      </c>
      <c r="X19" s="37" t="str">
        <f t="shared" si="6"/>
        <v>n/a</v>
      </c>
      <c r="Y19" s="37" t="str">
        <f t="shared" si="6"/>
        <v>n/a</v>
      </c>
    </row>
    <row r="20" spans="1:25" ht="29.25" x14ac:dyDescent="0.25">
      <c r="A20" s="12" t="s">
        <v>10</v>
      </c>
      <c r="B20" s="9" t="s">
        <v>36</v>
      </c>
      <c r="C20" s="17">
        <f>IF(AND(C8-C9-C10,MIN(C13,C14)-C9)=0,1,IF(AND((C8-C9-C10)&lt;&gt;0,MIN(C13,C14)-C9=0),0,MIN(1,ABS((C8-C9-C10)/(MIN(C13,C14)-C9)))))</f>
        <v>0</v>
      </c>
      <c r="D20" s="17">
        <f>IF(AND(D8-D9-D10,MIN(D13,D14)-D9)=0,1,IF(AND((D8-D9-D10)&lt;&gt;0,MIN(D13,D14)-D9=0),0,MIN(1,ABS((D8-D9-D10)/(MIN(D13,D14)-D9)))))</f>
        <v>0</v>
      </c>
      <c r="E20" s="17">
        <f>IF(AND(E8-E9-E10,MIN(E13,E14)-E9)=0,1,IF(AND((E8-E9-E10)&lt;&gt;0,MIN(E13,E14)-E9=0),0,MIN(1,ABS((E8-E9-E10)/(MIN(E13,E14)-E9)))))</f>
        <v>1</v>
      </c>
      <c r="F20" s="11"/>
      <c r="G20" s="16">
        <f>IF(AND(G8-G9-G10,MIN(G13,G14)-G9)=0,1,IF(AND((G8-G9-G10)&lt;&gt;0,MIN(G13,G14)-G9=0),0,MIN(1,ABS((G8-G9-G10)/(MIN(G13,G14)-G9)))))</f>
        <v>0</v>
      </c>
      <c r="H20" s="16">
        <f>IF(AND(H8-H9-H10,MIN(H13,H14)-H9)=0,1,IF(AND((H8-H9-H10)&lt;&gt;0,MIN(H13,H14)-H9=0),0,MIN(1,ABS((H8-H9-H10)/(MIN(H13,H14)-H9)))))</f>
        <v>1</v>
      </c>
      <c r="J20" s="16">
        <f>IF(AND(J8-J9-J10,MIN(J13,J14)-J9)=0,1,IF(AND((J8-J9-J10)&lt;&gt;0,MIN(J13,J14)-J9=0),0,MIN(1,ABS((J8-J9-J10)/(MIN(J13,J14)-J9)))))</f>
        <v>0</v>
      </c>
      <c r="L20" s="16">
        <f>IF(AND(L8-L9-L10,MIN(L13,L14)-L9)=0,1,IF(AND((L8-L9-L10)&lt;&gt;0,MIN(L13,L14)-L9=0),0,MIN(1,ABS((L8-L9-L10)/(MIN(L13,L14)-L9)))))</f>
        <v>0.2</v>
      </c>
      <c r="M20" s="16">
        <f>IF(AND(M8-M9-M10,MIN(M13,M14)-M9)=0,1,IF(AND((M8-M9-M10)&lt;&gt;0,MIN(M13,M14)-M9=0),0,MIN(1,ABS((M8-M9-M10)/(MIN(M13,M14)-M9)))))</f>
        <v>0.5</v>
      </c>
      <c r="N20" s="16">
        <f>IF(AND(N8-N9-N10,MIN(N13,N14)-N9)=0,1,IF(AND((N8-N9-N10)&lt;&gt;0,MIN(N13,N14)-N9=0),0,MIN(1,ABS((N8-N9-N10)/(MIN(N13,N14)-N9)))))</f>
        <v>1</v>
      </c>
      <c r="O20" s="11"/>
      <c r="P20" s="16">
        <f t="shared" ref="P20:Y20" si="7">IF(AND(P8-P9-P10,MIN(P13,P14)-P9)=0,1,IF(AND((P8-P9-P10)&lt;&gt;0,MIN(P13,P14)-P9=0),0,MIN(1,ABS((P8-P9-P10)/(MIN(P13,P14)-P9)))))</f>
        <v>1</v>
      </c>
      <c r="Q20" s="16">
        <f t="shared" si="7"/>
        <v>1</v>
      </c>
      <c r="R20" s="16">
        <f t="shared" si="7"/>
        <v>0.8</v>
      </c>
      <c r="S20" s="16">
        <f t="shared" si="7"/>
        <v>0.4</v>
      </c>
      <c r="T20" s="16">
        <f t="shared" si="7"/>
        <v>0</v>
      </c>
      <c r="U20" s="16">
        <f t="shared" si="7"/>
        <v>0.4</v>
      </c>
      <c r="V20" s="16">
        <f t="shared" si="7"/>
        <v>0.8</v>
      </c>
      <c r="W20" s="16">
        <f t="shared" si="7"/>
        <v>1</v>
      </c>
      <c r="X20" s="16">
        <f t="shared" si="7"/>
        <v>1</v>
      </c>
      <c r="Y20" s="16">
        <f t="shared" si="7"/>
        <v>0</v>
      </c>
    </row>
    <row r="21" spans="1:25" x14ac:dyDescent="0.2">
      <c r="G21" s="2"/>
      <c r="H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G22" s="2"/>
      <c r="H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G23" s="2"/>
      <c r="H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G24" s="2"/>
      <c r="H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x14ac:dyDescent="0.25">
      <c r="A25" s="7" t="s">
        <v>4</v>
      </c>
      <c r="G25" s="2"/>
      <c r="H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B26" s="1" t="s">
        <v>12</v>
      </c>
      <c r="C26" s="5"/>
      <c r="D26" s="5"/>
      <c r="E26" s="5"/>
      <c r="G26" s="2">
        <f>ABS(G8-G10-G13)</f>
        <v>5</v>
      </c>
      <c r="H26" s="2">
        <f>ABS(H8-H10-H13)</f>
        <v>4</v>
      </c>
      <c r="J26" s="2">
        <f>ABS(J8-J10-J13)</f>
        <v>10</v>
      </c>
      <c r="L26" s="2">
        <f>ABS(L8-L10-L13)</f>
        <v>40</v>
      </c>
      <c r="M26" s="2">
        <f>ABS(M8-M10-M13)</f>
        <v>25</v>
      </c>
      <c r="N26" s="2">
        <f>ABS(N8-N10-N13)</f>
        <v>20</v>
      </c>
      <c r="P26" s="2">
        <f t="shared" ref="P26:Y26" si="8">ABS(P8-P10-P13)</f>
        <v>20</v>
      </c>
      <c r="Q26" s="2">
        <f t="shared" si="8"/>
        <v>15</v>
      </c>
      <c r="R26" s="2">
        <f t="shared" si="8"/>
        <v>9</v>
      </c>
      <c r="S26" s="2">
        <f t="shared" si="8"/>
        <v>7</v>
      </c>
      <c r="T26" s="2">
        <f t="shared" si="8"/>
        <v>5</v>
      </c>
      <c r="U26" s="2">
        <f t="shared" si="8"/>
        <v>3</v>
      </c>
      <c r="V26" s="2">
        <f t="shared" si="8"/>
        <v>1</v>
      </c>
      <c r="W26" s="2">
        <f t="shared" si="8"/>
        <v>0</v>
      </c>
      <c r="X26" s="2">
        <f t="shared" si="8"/>
        <v>5</v>
      </c>
      <c r="Y26" s="2">
        <f t="shared" si="8"/>
        <v>15</v>
      </c>
    </row>
    <row r="27" spans="1:25" x14ac:dyDescent="0.2">
      <c r="B27" s="1" t="s">
        <v>5</v>
      </c>
      <c r="C27" s="5"/>
      <c r="D27" s="5"/>
      <c r="E27" s="5"/>
      <c r="G27" s="2">
        <f>G12</f>
        <v>7</v>
      </c>
      <c r="H27" s="2">
        <f>H12</f>
        <v>7</v>
      </c>
      <c r="J27" s="2">
        <f>J12</f>
        <v>7</v>
      </c>
      <c r="L27" s="2">
        <f>L12</f>
        <v>7</v>
      </c>
      <c r="M27" s="2">
        <f>M12</f>
        <v>7</v>
      </c>
      <c r="N27" s="2">
        <f>N12</f>
        <v>7</v>
      </c>
      <c r="P27" s="2">
        <f t="shared" ref="P27:Y27" si="9">P12</f>
        <v>7</v>
      </c>
      <c r="Q27" s="2">
        <f t="shared" si="9"/>
        <v>7</v>
      </c>
      <c r="R27" s="2">
        <f t="shared" si="9"/>
        <v>7</v>
      </c>
      <c r="S27" s="2">
        <f t="shared" si="9"/>
        <v>7</v>
      </c>
      <c r="T27" s="2">
        <f t="shared" si="9"/>
        <v>7</v>
      </c>
      <c r="U27" s="2">
        <f t="shared" si="9"/>
        <v>7</v>
      </c>
      <c r="V27" s="2">
        <f t="shared" si="9"/>
        <v>7</v>
      </c>
      <c r="W27" s="2">
        <f t="shared" si="9"/>
        <v>7</v>
      </c>
      <c r="X27" s="2">
        <f t="shared" si="9"/>
        <v>7</v>
      </c>
      <c r="Y27" s="2">
        <f t="shared" si="9"/>
        <v>7</v>
      </c>
    </row>
    <row r="28" spans="1:25" ht="30" x14ac:dyDescent="0.25">
      <c r="A28" s="13" t="s">
        <v>18</v>
      </c>
      <c r="B28" s="10" t="s">
        <v>22</v>
      </c>
      <c r="C28" s="5"/>
      <c r="D28" s="5"/>
      <c r="E28" s="5"/>
      <c r="G28" s="36" t="str">
        <f>IF(OR(G26&lt;G27,G26=G27),"1.0","n/a")</f>
        <v>1.0</v>
      </c>
      <c r="H28" s="36" t="str">
        <f>IF(OR(H26&lt;H27,H26=H27),"1.0","n/a")</f>
        <v>1.0</v>
      </c>
      <c r="J28" s="37" t="str">
        <f>IF(OR(J26&lt;J27,J26=J27),"1.0","n/a")</f>
        <v>n/a</v>
      </c>
      <c r="K28" s="37"/>
      <c r="L28" s="37" t="str">
        <f t="shared" ref="L28:N28" si="10">IF(OR(L26&lt;L27,L26=L27),"1.0","n/a")</f>
        <v>n/a</v>
      </c>
      <c r="M28" s="37" t="str">
        <f t="shared" si="10"/>
        <v>n/a</v>
      </c>
      <c r="N28" s="37" t="str">
        <f t="shared" si="10"/>
        <v>n/a</v>
      </c>
      <c r="O28" s="37"/>
      <c r="P28" s="37" t="str">
        <f t="shared" ref="P28" si="11">IF(OR(P26&lt;P27,P26=P27),"1.0","n/a")</f>
        <v>n/a</v>
      </c>
      <c r="Q28" s="37" t="str">
        <f t="shared" ref="Q28" si="12">IF(OR(Q26&lt;Q27,Q26=Q27),"1.0","n/a")</f>
        <v>n/a</v>
      </c>
      <c r="R28" s="37" t="str">
        <f t="shared" ref="R28" si="13">IF(OR(R26&lt;R27,R26=R27),"1.0","n/a")</f>
        <v>n/a</v>
      </c>
      <c r="S28" s="36" t="str">
        <f t="shared" ref="S28" si="14">IF(OR(S26&lt;S27,S26=S27),"1.0","n/a")</f>
        <v>1.0</v>
      </c>
      <c r="T28" s="36" t="str">
        <f t="shared" ref="T28" si="15">IF(OR(T26&lt;T27,T26=T27),"1.0","n/a")</f>
        <v>1.0</v>
      </c>
      <c r="U28" s="36" t="str">
        <f t="shared" ref="U28" si="16">IF(OR(U26&lt;U27,U26=U27),"1.0","n/a")</f>
        <v>1.0</v>
      </c>
      <c r="V28" s="36" t="str">
        <f t="shared" ref="V28" si="17">IF(OR(V26&lt;V27,V26=V27),"1.0","n/a")</f>
        <v>1.0</v>
      </c>
      <c r="W28" s="36" t="str">
        <f t="shared" ref="W28" si="18">IF(OR(W26&lt;W27,W26=W27),"1.0","n/a")</f>
        <v>1.0</v>
      </c>
      <c r="X28" s="36" t="str">
        <f t="shared" ref="X28" si="19">IF(OR(X26&lt;X27,X26=X27),"1.0","n/a")</f>
        <v>1.0</v>
      </c>
      <c r="Y28" s="37" t="str">
        <f t="shared" ref="Y28" si="20">IF(OR(Y26&lt;Y27,Y26=Y27),"1.0","n/a")</f>
        <v>n/a</v>
      </c>
    </row>
    <row r="29" spans="1:25" ht="29.25" x14ac:dyDescent="0.25">
      <c r="A29" s="12" t="s">
        <v>10</v>
      </c>
      <c r="B29" s="9" t="s">
        <v>19</v>
      </c>
      <c r="C29" s="16">
        <f>C20</f>
        <v>0</v>
      </c>
      <c r="D29" s="16">
        <f>D20</f>
        <v>0</v>
      </c>
      <c r="E29" s="16">
        <f>E20</f>
        <v>1</v>
      </c>
      <c r="G29" s="17">
        <f>G20</f>
        <v>0</v>
      </c>
      <c r="H29" s="17">
        <f>H20</f>
        <v>1</v>
      </c>
      <c r="I29" s="31"/>
      <c r="J29" s="16">
        <f>J20</f>
        <v>0</v>
      </c>
      <c r="L29" s="16">
        <f>L20</f>
        <v>0.2</v>
      </c>
      <c r="M29" s="16">
        <f>M20</f>
        <v>0.5</v>
      </c>
      <c r="N29" s="16">
        <f>N20</f>
        <v>1</v>
      </c>
      <c r="P29" s="16">
        <f>P20</f>
        <v>1</v>
      </c>
      <c r="Q29" s="16">
        <f t="shared" ref="Q29:Y29" si="21">Q20</f>
        <v>1</v>
      </c>
      <c r="R29" s="16">
        <f t="shared" si="21"/>
        <v>0.8</v>
      </c>
      <c r="S29" s="16">
        <f t="shared" si="21"/>
        <v>0.4</v>
      </c>
      <c r="T29" s="16">
        <f t="shared" si="21"/>
        <v>0</v>
      </c>
      <c r="U29" s="16">
        <f t="shared" si="21"/>
        <v>0.4</v>
      </c>
      <c r="V29" s="16">
        <f t="shared" si="21"/>
        <v>0.8</v>
      </c>
      <c r="W29" s="16">
        <f t="shared" si="21"/>
        <v>1</v>
      </c>
      <c r="X29" s="16">
        <f t="shared" si="21"/>
        <v>1</v>
      </c>
      <c r="Y29" s="16">
        <f t="shared" si="21"/>
        <v>0</v>
      </c>
    </row>
    <row r="30" spans="1:25" x14ac:dyDescent="0.2">
      <c r="G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G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G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G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x14ac:dyDescent="0.25">
      <c r="A34" s="7" t="s">
        <v>6</v>
      </c>
      <c r="G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B35" s="1" t="s">
        <v>8</v>
      </c>
      <c r="C35" s="5"/>
      <c r="D35" s="5"/>
      <c r="E35" s="5"/>
      <c r="G35" s="5"/>
      <c r="H35" s="5"/>
      <c r="J35" s="2">
        <f>J13-J9</f>
        <v>0</v>
      </c>
      <c r="L35" s="2">
        <f>L13-L9</f>
        <v>50</v>
      </c>
      <c r="M35" s="2">
        <f>M13-M9</f>
        <v>50</v>
      </c>
      <c r="N35" s="2">
        <f>N13-N9</f>
        <v>50</v>
      </c>
      <c r="P35" s="2">
        <f t="shared" ref="P35:Y35" si="22">P13-P9</f>
        <v>5</v>
      </c>
      <c r="Q35" s="2">
        <f t="shared" si="22"/>
        <v>5</v>
      </c>
      <c r="R35" s="2">
        <f t="shared" si="22"/>
        <v>5</v>
      </c>
      <c r="S35" s="2">
        <f t="shared" si="22"/>
        <v>5</v>
      </c>
      <c r="T35" s="2">
        <f t="shared" si="22"/>
        <v>5</v>
      </c>
      <c r="U35" s="2">
        <f t="shared" si="22"/>
        <v>5</v>
      </c>
      <c r="V35" s="2">
        <f t="shared" si="22"/>
        <v>5</v>
      </c>
      <c r="W35" s="2">
        <f t="shared" si="22"/>
        <v>5</v>
      </c>
      <c r="X35" s="2">
        <f t="shared" si="22"/>
        <v>5</v>
      </c>
      <c r="Y35" s="2">
        <f t="shared" si="22"/>
        <v>0</v>
      </c>
    </row>
    <row r="36" spans="1:25" x14ac:dyDescent="0.2">
      <c r="B36" s="1" t="s">
        <v>7</v>
      </c>
      <c r="C36" s="5"/>
      <c r="D36" s="5"/>
      <c r="E36" s="5"/>
      <c r="G36" s="5"/>
      <c r="H36" s="5"/>
      <c r="J36" s="2">
        <f t="shared" ref="J36:N36" si="23">1*10^-10</f>
        <v>1E-10</v>
      </c>
      <c r="L36" s="2">
        <f t="shared" si="23"/>
        <v>1E-10</v>
      </c>
      <c r="M36" s="2">
        <f t="shared" si="23"/>
        <v>1E-10</v>
      </c>
      <c r="N36" s="2">
        <f t="shared" si="23"/>
        <v>1E-10</v>
      </c>
      <c r="P36" s="2">
        <f t="shared" ref="P36:Y36" si="24">1*10^-10</f>
        <v>1E-10</v>
      </c>
      <c r="Q36" s="2">
        <f t="shared" si="24"/>
        <v>1E-10</v>
      </c>
      <c r="R36" s="2">
        <f t="shared" si="24"/>
        <v>1E-10</v>
      </c>
      <c r="S36" s="2">
        <f t="shared" si="24"/>
        <v>1E-10</v>
      </c>
      <c r="T36" s="2">
        <f t="shared" si="24"/>
        <v>1E-10</v>
      </c>
      <c r="U36" s="2">
        <f t="shared" si="24"/>
        <v>1E-10</v>
      </c>
      <c r="V36" s="2">
        <f t="shared" si="24"/>
        <v>1E-10</v>
      </c>
      <c r="W36" s="2">
        <f t="shared" si="24"/>
        <v>1E-10</v>
      </c>
      <c r="X36" s="2">
        <f t="shared" si="24"/>
        <v>1E-10</v>
      </c>
      <c r="Y36" s="2">
        <f t="shared" si="24"/>
        <v>1E-10</v>
      </c>
    </row>
    <row r="37" spans="1:25" ht="30" x14ac:dyDescent="0.25">
      <c r="A37" s="13" t="s">
        <v>18</v>
      </c>
      <c r="B37" s="10" t="s">
        <v>26</v>
      </c>
      <c r="C37" s="5"/>
      <c r="D37" s="5"/>
      <c r="E37" s="5"/>
      <c r="G37" s="5"/>
      <c r="H37" s="5"/>
      <c r="J37" s="36" t="str">
        <f>IF(J35&lt;J36,"1.0","n/a")</f>
        <v>1.0</v>
      </c>
      <c r="L37" s="37" t="str">
        <f>IF(L35&lt;L36,"1.0","n/a")</f>
        <v>n/a</v>
      </c>
      <c r="M37" s="37" t="str">
        <f>IF(M35&lt;M36,"1.0","n/a")</f>
        <v>n/a</v>
      </c>
      <c r="N37" s="37" t="str">
        <f>IF(N35&lt;N36,"1.0","n/a")</f>
        <v>n/a</v>
      </c>
      <c r="P37" s="37" t="str">
        <f t="shared" ref="P37:Y37" si="25">IF(P35&lt;P36,"1.0","n/a")</f>
        <v>n/a</v>
      </c>
      <c r="Q37" s="37" t="str">
        <f t="shared" si="25"/>
        <v>n/a</v>
      </c>
      <c r="R37" s="37" t="str">
        <f t="shared" si="25"/>
        <v>n/a</v>
      </c>
      <c r="S37" s="37" t="str">
        <f t="shared" si="25"/>
        <v>n/a</v>
      </c>
      <c r="T37" s="37" t="str">
        <f t="shared" si="25"/>
        <v>n/a</v>
      </c>
      <c r="U37" s="37" t="str">
        <f t="shared" si="25"/>
        <v>n/a</v>
      </c>
      <c r="V37" s="37" t="str">
        <f t="shared" si="25"/>
        <v>n/a</v>
      </c>
      <c r="W37" s="37" t="str">
        <f t="shared" si="25"/>
        <v>n/a</v>
      </c>
      <c r="X37" s="37" t="str">
        <f t="shared" si="25"/>
        <v>n/a</v>
      </c>
      <c r="Y37" s="36" t="str">
        <f t="shared" si="25"/>
        <v>1.0</v>
      </c>
    </row>
    <row r="38" spans="1:25" ht="29.25" x14ac:dyDescent="0.25">
      <c r="A38" s="12" t="s">
        <v>10</v>
      </c>
      <c r="B38" s="9" t="s">
        <v>19</v>
      </c>
      <c r="C38" s="16">
        <f>C20</f>
        <v>0</v>
      </c>
      <c r="D38" s="16">
        <f>D20</f>
        <v>0</v>
      </c>
      <c r="E38" s="16">
        <f>E20</f>
        <v>1</v>
      </c>
      <c r="G38" s="16">
        <f>G20</f>
        <v>0</v>
      </c>
      <c r="H38" s="16">
        <f>H20</f>
        <v>1</v>
      </c>
      <c r="J38" s="17">
        <f>J20</f>
        <v>0</v>
      </c>
      <c r="L38" s="16">
        <f>L20</f>
        <v>0.2</v>
      </c>
      <c r="M38" s="16">
        <f>M20</f>
        <v>0.5</v>
      </c>
      <c r="N38" s="16">
        <f>N20</f>
        <v>1</v>
      </c>
      <c r="P38" s="16">
        <f t="shared" ref="P38:Y38" si="26">P20</f>
        <v>1</v>
      </c>
      <c r="Q38" s="16">
        <f t="shared" si="26"/>
        <v>1</v>
      </c>
      <c r="R38" s="16">
        <f t="shared" si="26"/>
        <v>0.8</v>
      </c>
      <c r="S38" s="16">
        <f t="shared" si="26"/>
        <v>0.4</v>
      </c>
      <c r="T38" s="16">
        <f t="shared" si="26"/>
        <v>0</v>
      </c>
      <c r="U38" s="16">
        <f t="shared" si="26"/>
        <v>0.4</v>
      </c>
      <c r="V38" s="16">
        <f t="shared" si="26"/>
        <v>0.8</v>
      </c>
      <c r="W38" s="16">
        <f t="shared" si="26"/>
        <v>1</v>
      </c>
      <c r="X38" s="16">
        <f t="shared" si="26"/>
        <v>1</v>
      </c>
      <c r="Y38" s="16">
        <f t="shared" si="26"/>
        <v>0</v>
      </c>
    </row>
    <row r="39" spans="1:25" x14ac:dyDescent="0.2">
      <c r="G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G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">
      <c r="G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G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G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x14ac:dyDescent="0.25">
      <c r="A44" s="7" t="s">
        <v>9</v>
      </c>
      <c r="G44" s="2"/>
      <c r="P44" s="34"/>
      <c r="Q44" s="34"/>
      <c r="R44" s="2"/>
      <c r="S44" s="2"/>
      <c r="T44" s="2"/>
      <c r="U44" s="2"/>
      <c r="V44" s="34"/>
      <c r="W44" s="34"/>
      <c r="X44" s="34"/>
      <c r="Y44" s="34"/>
    </row>
    <row r="45" spans="1:25" ht="30" x14ac:dyDescent="0.25">
      <c r="A45" s="13" t="s">
        <v>18</v>
      </c>
      <c r="B45" s="10" t="s">
        <v>49</v>
      </c>
      <c r="C45" s="5"/>
      <c r="D45" s="5"/>
      <c r="E45" s="5"/>
      <c r="G45" s="5"/>
      <c r="H45" s="5"/>
      <c r="J45" s="5"/>
      <c r="L45" s="4">
        <f>MIN(1,MAX(0,(L8-L9-L10)/(MIN(L13,L14)-L9)))</f>
        <v>0.2</v>
      </c>
      <c r="M45" s="4">
        <f>MIN(1,MAX(0,(M8-M9-M10)/(MIN(M13,M14)-M9)))</f>
        <v>0.5</v>
      </c>
      <c r="N45" s="29">
        <f>MIN(1,MAX(0,(N8-N9-N10)/(MIN(N13,N14)-N9)))</f>
        <v>1</v>
      </c>
      <c r="P45" s="35" t="s">
        <v>51</v>
      </c>
      <c r="Q45" s="35" t="s">
        <v>51</v>
      </c>
      <c r="R45" s="29">
        <f t="shared" ref="R45" si="27">MIN(1,MAX(0,(R8-R9-R10)/(MIN(R13,R14)-R9)))</f>
        <v>0</v>
      </c>
      <c r="S45" s="35" t="s">
        <v>51</v>
      </c>
      <c r="T45" s="35" t="s">
        <v>51</v>
      </c>
      <c r="U45" s="35" t="s">
        <v>51</v>
      </c>
      <c r="V45" s="35" t="s">
        <v>51</v>
      </c>
      <c r="W45" s="35" t="s">
        <v>51</v>
      </c>
      <c r="X45" s="35" t="s">
        <v>51</v>
      </c>
      <c r="Y45" s="35" t="s">
        <v>51</v>
      </c>
    </row>
    <row r="46" spans="1:25" ht="29.25" x14ac:dyDescent="0.25">
      <c r="A46" s="12" t="s">
        <v>10</v>
      </c>
      <c r="B46" s="9" t="s">
        <v>50</v>
      </c>
      <c r="C46" s="16">
        <f>C20</f>
        <v>0</v>
      </c>
      <c r="D46" s="16">
        <f>D20</f>
        <v>0</v>
      </c>
      <c r="E46" s="16">
        <f>E20</f>
        <v>1</v>
      </c>
      <c r="F46" s="31"/>
      <c r="G46" s="16">
        <f>G20</f>
        <v>0</v>
      </c>
      <c r="H46" s="16">
        <f>H20</f>
        <v>1</v>
      </c>
      <c r="I46" s="31"/>
      <c r="J46" s="16">
        <f>J20</f>
        <v>0</v>
      </c>
      <c r="L46" s="17">
        <f>L20</f>
        <v>0.2</v>
      </c>
      <c r="M46" s="17">
        <f>M20</f>
        <v>0.5</v>
      </c>
      <c r="N46" s="17">
        <f>N20</f>
        <v>1</v>
      </c>
      <c r="P46" s="17">
        <f t="shared" ref="P46:Y46" si="28">P20</f>
        <v>1</v>
      </c>
      <c r="Q46" s="17">
        <f t="shared" si="28"/>
        <v>1</v>
      </c>
      <c r="R46" s="17">
        <f t="shared" si="28"/>
        <v>0.8</v>
      </c>
      <c r="S46" s="17">
        <f t="shared" si="28"/>
        <v>0.4</v>
      </c>
      <c r="T46" s="17">
        <f t="shared" si="28"/>
        <v>0</v>
      </c>
      <c r="U46" s="17">
        <f t="shared" si="28"/>
        <v>0.4</v>
      </c>
      <c r="V46" s="17">
        <f t="shared" si="28"/>
        <v>0.8</v>
      </c>
      <c r="W46" s="17">
        <f t="shared" si="28"/>
        <v>1</v>
      </c>
      <c r="X46" s="17">
        <f t="shared" si="28"/>
        <v>1</v>
      </c>
      <c r="Y46" s="17">
        <f t="shared" si="28"/>
        <v>0</v>
      </c>
    </row>
    <row r="47" spans="1:25" ht="15" thickBot="1" x14ac:dyDescent="0.25"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5">
      <c r="A48" s="18" t="s">
        <v>24</v>
      </c>
      <c r="B48" s="19"/>
      <c r="C48" s="19"/>
      <c r="D48" s="19"/>
      <c r="E48" s="19"/>
      <c r="F48" s="19"/>
      <c r="G48" s="19"/>
      <c r="H48" s="19"/>
      <c r="I48" s="19"/>
      <c r="J48" s="20"/>
      <c r="K48" s="19"/>
      <c r="L48" s="20"/>
      <c r="M48" s="20"/>
      <c r="N48" s="20"/>
      <c r="O48" s="19"/>
      <c r="P48" s="20"/>
      <c r="Q48" s="20"/>
      <c r="R48" s="20"/>
      <c r="S48" s="20"/>
      <c r="T48" s="20"/>
      <c r="U48" s="20"/>
      <c r="V48" s="20"/>
      <c r="W48" s="20"/>
      <c r="X48" s="20"/>
      <c r="Y48" s="21"/>
    </row>
    <row r="49" spans="1:25" x14ac:dyDescent="0.2">
      <c r="A49" s="22"/>
      <c r="B49" s="23" t="s">
        <v>25</v>
      </c>
      <c r="C49" s="30" t="str">
        <f t="shared" ref="C49:E50" si="29">C19</f>
        <v>0.0</v>
      </c>
      <c r="D49" s="30" t="str">
        <f t="shared" si="29"/>
        <v>0.0</v>
      </c>
      <c r="E49" s="30" t="str">
        <f t="shared" si="29"/>
        <v>0.0</v>
      </c>
      <c r="F49" s="24"/>
      <c r="G49" s="30" t="str">
        <f>G28</f>
        <v>1.0</v>
      </c>
      <c r="H49" s="30" t="str">
        <f>H28</f>
        <v>1.0</v>
      </c>
      <c r="I49" s="24"/>
      <c r="J49" s="30" t="str">
        <f>J37</f>
        <v>1.0</v>
      </c>
      <c r="K49" s="23"/>
      <c r="L49" s="24">
        <f>L45</f>
        <v>0.2</v>
      </c>
      <c r="M49" s="24">
        <f>M45</f>
        <v>0.5</v>
      </c>
      <c r="N49" s="24">
        <f>N45</f>
        <v>1</v>
      </c>
      <c r="O49" s="23"/>
      <c r="P49" s="30" t="str">
        <f>P19</f>
        <v>0.0</v>
      </c>
      <c r="Q49" s="30" t="str">
        <f>Q19</f>
        <v>0.0</v>
      </c>
      <c r="R49" s="30">
        <f>R45</f>
        <v>0</v>
      </c>
      <c r="S49" s="30" t="str">
        <f t="shared" ref="S49:X49" si="30">S28</f>
        <v>1.0</v>
      </c>
      <c r="T49" s="30" t="str">
        <f t="shared" si="30"/>
        <v>1.0</v>
      </c>
      <c r="U49" s="30" t="str">
        <f t="shared" si="30"/>
        <v>1.0</v>
      </c>
      <c r="V49" s="30" t="str">
        <f t="shared" si="30"/>
        <v>1.0</v>
      </c>
      <c r="W49" s="30" t="str">
        <f t="shared" si="30"/>
        <v>1.0</v>
      </c>
      <c r="X49" s="30" t="str">
        <f t="shared" si="30"/>
        <v>1.0</v>
      </c>
      <c r="Y49" s="33" t="str">
        <f>Y37</f>
        <v>1.0</v>
      </c>
    </row>
    <row r="50" spans="1:25" ht="15" thickBot="1" x14ac:dyDescent="0.25">
      <c r="A50" s="25"/>
      <c r="B50" s="26" t="s">
        <v>10</v>
      </c>
      <c r="C50" s="27">
        <f t="shared" si="29"/>
        <v>0</v>
      </c>
      <c r="D50" s="27">
        <f t="shared" si="29"/>
        <v>0</v>
      </c>
      <c r="E50" s="27">
        <f t="shared" si="29"/>
        <v>1</v>
      </c>
      <c r="F50" s="27"/>
      <c r="G50" s="27">
        <f>G20</f>
        <v>0</v>
      </c>
      <c r="H50" s="27">
        <f>H20</f>
        <v>1</v>
      </c>
      <c r="I50" s="27"/>
      <c r="J50" s="27">
        <f>J20</f>
        <v>0</v>
      </c>
      <c r="K50" s="26"/>
      <c r="L50" s="27">
        <f>L20</f>
        <v>0.2</v>
      </c>
      <c r="M50" s="27">
        <f>M20</f>
        <v>0.5</v>
      </c>
      <c r="N50" s="27">
        <f>N20</f>
        <v>1</v>
      </c>
      <c r="O50" s="26"/>
      <c r="P50" s="27">
        <f t="shared" ref="P50:Y50" si="31">P20</f>
        <v>1</v>
      </c>
      <c r="Q50" s="27">
        <f t="shared" si="31"/>
        <v>1</v>
      </c>
      <c r="R50" s="27">
        <f t="shared" si="31"/>
        <v>0.8</v>
      </c>
      <c r="S50" s="27">
        <f t="shared" si="31"/>
        <v>0.4</v>
      </c>
      <c r="T50" s="27">
        <f t="shared" si="31"/>
        <v>0</v>
      </c>
      <c r="U50" s="27">
        <f t="shared" si="31"/>
        <v>0.4</v>
      </c>
      <c r="V50" s="27">
        <f t="shared" si="31"/>
        <v>0.8</v>
      </c>
      <c r="W50" s="27">
        <f t="shared" si="31"/>
        <v>1</v>
      </c>
      <c r="X50" s="27">
        <f t="shared" si="31"/>
        <v>1</v>
      </c>
      <c r="Y50" s="28">
        <f t="shared" si="31"/>
        <v>0</v>
      </c>
    </row>
    <row r="51" spans="1:25" x14ac:dyDescent="0.2">
      <c r="P51" s="2"/>
      <c r="Q51" s="2"/>
      <c r="R51" s="2"/>
      <c r="S51" s="2"/>
      <c r="T51" s="2"/>
      <c r="U51" s="2"/>
      <c r="V51" s="2"/>
      <c r="W51" s="2"/>
      <c r="X51" s="2"/>
      <c r="Y51" s="2"/>
    </row>
  </sheetData>
  <pageMargins left="0.7" right="0.7" top="0.75" bottom="0.75" header="0.3" footer="0.3"/>
  <pageSetup scale="55" orientation="landscape" r:id="rId1"/>
  <headerFooter>
    <oddHeader>&amp;L&amp;"Arial,Regular"CAISO &amp;C&amp;"Arial,Regular"Working group document&amp;R&amp;"Arial,Regular"BCR and VER settlement stakeholder initiative</oddHeader>
    <oddFooter>&amp;RMay 8, 2015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workbookViewId="0">
      <selection activeCell="P36" sqref="P36"/>
    </sheetView>
  </sheetViews>
  <sheetFormatPr defaultRowHeight="15" x14ac:dyDescent="0.25"/>
  <cols>
    <col min="3" max="3" width="31.85546875" customWidth="1"/>
  </cols>
  <sheetData>
    <row r="1" spans="2:5" s="1" customFormat="1" ht="18" x14ac:dyDescent="0.25">
      <c r="B1" s="38" t="s">
        <v>53</v>
      </c>
    </row>
    <row r="2" spans="2:5" s="1" customFormat="1" ht="14.25" x14ac:dyDescent="0.2"/>
    <row r="3" spans="2:5" s="1" customFormat="1" ht="14.25" x14ac:dyDescent="0.2">
      <c r="B3" s="1" t="s">
        <v>54</v>
      </c>
    </row>
    <row r="4" spans="2:5" s="1" customFormat="1" ht="14.25" x14ac:dyDescent="0.2">
      <c r="C4" s="1" t="s">
        <v>55</v>
      </c>
    </row>
    <row r="5" spans="2:5" s="1" customFormat="1" ht="14.25" x14ac:dyDescent="0.2">
      <c r="C5" s="1" t="s">
        <v>56</v>
      </c>
    </row>
    <row r="6" spans="2:5" s="1" customFormat="1" ht="14.25" x14ac:dyDescent="0.2">
      <c r="C6" s="1" t="s">
        <v>57</v>
      </c>
    </row>
    <row r="7" spans="2:5" s="1" customFormat="1" ht="14.25" x14ac:dyDescent="0.2"/>
    <row r="8" spans="2:5" s="1" customFormat="1" ht="14.25" x14ac:dyDescent="0.2">
      <c r="B8" s="1" t="s">
        <v>58</v>
      </c>
    </row>
    <row r="9" spans="2:5" s="1" customFormat="1" ht="14.25" x14ac:dyDescent="0.2">
      <c r="C9" s="1" t="s">
        <v>59</v>
      </c>
      <c r="D9" s="1">
        <v>0</v>
      </c>
      <c r="E9" s="1" t="s">
        <v>60</v>
      </c>
    </row>
    <row r="10" spans="2:5" s="1" customFormat="1" ht="14.25" x14ac:dyDescent="0.2">
      <c r="C10" s="1" t="s">
        <v>61</v>
      </c>
      <c r="D10" s="1">
        <v>100</v>
      </c>
      <c r="E10" s="1" t="s">
        <v>60</v>
      </c>
    </row>
    <row r="11" spans="2:5" s="1" customFormat="1" ht="14.25" x14ac:dyDescent="0.2"/>
    <row r="12" spans="2:5" s="1" customFormat="1" ht="14.25" x14ac:dyDescent="0.2"/>
    <row r="13" spans="2:5" s="1" customFormat="1" ht="14.25" x14ac:dyDescent="0.2">
      <c r="B13" s="1" t="s">
        <v>62</v>
      </c>
    </row>
    <row r="14" spans="2:5" s="1" customFormat="1" ht="14.25" x14ac:dyDescent="0.2">
      <c r="C14" s="1" t="s">
        <v>63</v>
      </c>
      <c r="D14" s="39">
        <v>40</v>
      </c>
      <c r="E14" s="40" t="s">
        <v>64</v>
      </c>
    </row>
    <row r="15" spans="2:5" s="1" customFormat="1" ht="14.25" x14ac:dyDescent="0.2">
      <c r="C15" s="1" t="s">
        <v>65</v>
      </c>
      <c r="D15" s="39">
        <v>-10</v>
      </c>
      <c r="E15" s="40" t="s">
        <v>64</v>
      </c>
    </row>
    <row r="16" spans="2:5" s="1" customFormat="1" ht="14.25" x14ac:dyDescent="0.2">
      <c r="C16" s="1" t="s">
        <v>66</v>
      </c>
      <c r="D16" s="39">
        <v>-10</v>
      </c>
      <c r="E16" s="40" t="s">
        <v>64</v>
      </c>
    </row>
    <row r="17" spans="2:8" s="1" customFormat="1" ht="14.25" x14ac:dyDescent="0.2">
      <c r="C17" s="1" t="s">
        <v>67</v>
      </c>
      <c r="D17" s="1">
        <v>25</v>
      </c>
      <c r="E17" s="1" t="s">
        <v>60</v>
      </c>
    </row>
    <row r="18" spans="2:8" s="1" customFormat="1" ht="14.25" x14ac:dyDescent="0.2"/>
    <row r="19" spans="2:8" s="1" customFormat="1" ht="14.25" x14ac:dyDescent="0.2"/>
    <row r="20" spans="2:8" s="1" customFormat="1" x14ac:dyDescent="0.25">
      <c r="D20" s="7" t="s">
        <v>68</v>
      </c>
      <c r="G20" s="7" t="s">
        <v>69</v>
      </c>
    </row>
    <row r="21" spans="2:8" s="1" customFormat="1" ht="14.25" x14ac:dyDescent="0.2">
      <c r="B21" s="1" t="s">
        <v>70</v>
      </c>
    </row>
    <row r="22" spans="2:8" s="1" customFormat="1" ht="14.25" x14ac:dyDescent="0.2">
      <c r="C22" s="1" t="s">
        <v>71</v>
      </c>
      <c r="D22" s="1">
        <f>SUM(D23:D25)</f>
        <v>45</v>
      </c>
      <c r="E22" s="1" t="s">
        <v>72</v>
      </c>
      <c r="G22" s="1">
        <f>SUM(G23:G25)</f>
        <v>45</v>
      </c>
      <c r="H22" s="1" t="s">
        <v>72</v>
      </c>
    </row>
    <row r="23" spans="2:8" s="1" customFormat="1" ht="14.25" x14ac:dyDescent="0.2">
      <c r="C23" s="1" t="s">
        <v>73</v>
      </c>
      <c r="D23" s="2">
        <v>20</v>
      </c>
      <c r="E23" s="1" t="s">
        <v>72</v>
      </c>
      <c r="G23" s="1">
        <v>0</v>
      </c>
      <c r="H23" s="1" t="s">
        <v>72</v>
      </c>
    </row>
    <row r="24" spans="2:8" s="1" customFormat="1" ht="14.25" x14ac:dyDescent="0.2">
      <c r="C24" s="1" t="s">
        <v>74</v>
      </c>
      <c r="D24" s="1">
        <v>0</v>
      </c>
      <c r="E24" s="1" t="s">
        <v>72</v>
      </c>
      <c r="G24" s="1">
        <v>20</v>
      </c>
      <c r="H24" s="1" t="s">
        <v>72</v>
      </c>
    </row>
    <row r="25" spans="2:8" s="1" customFormat="1" ht="14.25" x14ac:dyDescent="0.2">
      <c r="C25" s="1" t="s">
        <v>75</v>
      </c>
      <c r="D25" s="1">
        <v>25</v>
      </c>
      <c r="E25" s="1" t="s">
        <v>72</v>
      </c>
      <c r="G25" s="1">
        <v>25</v>
      </c>
      <c r="H25" s="1" t="s">
        <v>72</v>
      </c>
    </row>
    <row r="26" spans="2:8" s="1" customFormat="1" ht="14.25" x14ac:dyDescent="0.2"/>
    <row r="27" spans="2:8" s="1" customFormat="1" ht="14.25" x14ac:dyDescent="0.2">
      <c r="B27" s="1" t="s">
        <v>76</v>
      </c>
    </row>
    <row r="28" spans="2:8" s="1" customFormat="1" ht="14.25" x14ac:dyDescent="0.2">
      <c r="C28" s="1" t="s">
        <v>77</v>
      </c>
      <c r="D28" s="41">
        <f>D15*D23*-1</f>
        <v>200</v>
      </c>
      <c r="E28" s="45" t="s">
        <v>78</v>
      </c>
      <c r="F28" s="42"/>
      <c r="G28" s="41">
        <f>D14*G24*-1</f>
        <v>-800</v>
      </c>
      <c r="H28" s="34" t="s">
        <v>78</v>
      </c>
    </row>
    <row r="29" spans="2:8" s="1" customFormat="1" ht="14.25" x14ac:dyDescent="0.2">
      <c r="D29" s="40" t="s">
        <v>79</v>
      </c>
    </row>
    <row r="30" spans="2:8" s="1" customFormat="1" ht="14.25" x14ac:dyDescent="0.2"/>
    <row r="31" spans="2:8" s="1" customFormat="1" ht="14.25" x14ac:dyDescent="0.2">
      <c r="C31" s="1" t="s">
        <v>80</v>
      </c>
      <c r="D31" s="39">
        <f>D16*D25*-1</f>
        <v>250</v>
      </c>
      <c r="G31" s="39">
        <f>D16*G25*-1</f>
        <v>250</v>
      </c>
    </row>
    <row r="32" spans="2:8" s="1" customFormat="1" ht="14.25" x14ac:dyDescent="0.2">
      <c r="C32" s="1" t="s">
        <v>81</v>
      </c>
      <c r="D32" s="44">
        <f>D14*D25*-1</f>
        <v>-1000</v>
      </c>
      <c r="E32" s="23"/>
      <c r="F32" s="23"/>
      <c r="G32" s="44">
        <f>D14*G25*-1</f>
        <v>-1000</v>
      </c>
    </row>
    <row r="33" spans="3:8" s="1" customFormat="1" ht="14.25" x14ac:dyDescent="0.2">
      <c r="D33" s="39"/>
      <c r="G33" s="39"/>
    </row>
    <row r="34" spans="3:8" s="1" customFormat="1" ht="14.25" x14ac:dyDescent="0.2">
      <c r="D34" s="39"/>
      <c r="G34" s="39"/>
    </row>
    <row r="35" spans="3:8" s="1" customFormat="1" x14ac:dyDescent="0.25">
      <c r="C35" s="1" t="s">
        <v>82</v>
      </c>
      <c r="D35" s="43">
        <f>D28+D32</f>
        <v>-800</v>
      </c>
      <c r="E35" s="34" t="s">
        <v>78</v>
      </c>
      <c r="F35" s="2"/>
      <c r="G35" s="43">
        <f>G28+G32</f>
        <v>-1800</v>
      </c>
      <c r="H35" s="34" t="s">
        <v>78</v>
      </c>
    </row>
    <row r="36" spans="3:8" s="1" customFormat="1" ht="14.25" x14ac:dyDescent="0.2">
      <c r="D36" s="39"/>
      <c r="G36" s="39"/>
    </row>
    <row r="37" spans="3:8" s="1" customFormat="1" ht="14.25" x14ac:dyDescent="0.2">
      <c r="C37" s="1" t="s">
        <v>83</v>
      </c>
      <c r="D37" s="39"/>
      <c r="G37" s="39"/>
    </row>
    <row r="38" spans="3:8" s="1" customFormat="1" ht="14.25" x14ac:dyDescent="0.2"/>
    <row r="39" spans="3:8" s="1" customFormat="1" ht="14.25" x14ac:dyDescent="0.2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1</Value>
      <Value>7</Value>
    </TaxCatchAll>
    <ISOSummary xmlns="2613f182-e424-487f-ac7f-33bed2fc986a">Corrected technical examples to be discussed at May 8 bid cost recovery and variable energy resource settlements working group.</ISOSummary>
    <ISOGroupSequence xmlns="2613f182-e424-487f-ac7f-33bed2fc986a" xsi:nil="true"/>
    <Orig_x0020_Post_x0020_Date xmlns="5bcbeff6-7c02-4b0f-b125-f1b3d566cc14">2015-05-01T19:35:59+00:00</Orig_x0020_Post_x0020_Date>
    <PostDate xmlns="2613f182-e424-487f-ac7f-33bed2fc986a">2015-05-04T22:12:40+00:00</PostDate>
    <Content_x0020_Owner xmlns="2613f182-e424-487f-ac7f-33bed2fc986a">
      <UserInfo>
        <DisplayName>Almeida, Keoni</DisplayName>
        <AccountId>122</AccountId>
        <AccountType/>
      </UserInfo>
    </Content_x0020_Owner>
    <Document_x0020_Type xmlns="5bcbeff6-7c02-4b0f-b125-f1b3d566cc14">Technical Documentation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true</IsPublished>
    <ParentISOGroups xmlns="5bcbeff6-7c02-4b0f-b125-f1b3d566cc14">Meeting - working group - May 8, 2015|907983e5-b801-46e5-8456-1e415e3b19d5</ParentISOGroups>
    <ISOOwner xmlns="2613f182-e424-487f-ac7f-33bed2fc986a">Almeida, Keoni</ISOOwner>
    <News_x0020_Release xmlns="5bcbeff6-7c02-4b0f-b125-f1b3d566cc14">false</News_x0020_Release>
    <ISOContributor xmlns="2613f182-e424-487f-ac7f-33bed2fc986a">
      <UserInfo>
        <DisplayName>Perez, Kim</DisplayName>
        <AccountId>386</AccountId>
        <AccountType/>
      </UserInfo>
    </ISOContributor>
    <Market_x0020_Notice xmlns="5bcbeff6-7c02-4b0f-b125-f1b3d566cc14">false</Market_x0020_Notice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>2017-05-01T20:29:12+00:00</ExpireDate>
    <Content_x0020_Administrator xmlns="2613f182-e424-487f-ac7f-33bed2fc986a">
      <UserInfo>
        <DisplayName>Perez, Kim</DisplayName>
        <AccountId>386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be8f091d-bda4-4e91-bd57-75ee86572ebe</CrawlableUniqu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0A51A-C78D-42EC-8389-934F5268C74F}"/>
</file>

<file path=customXml/itemProps2.xml><?xml version="1.0" encoding="utf-8"?>
<ds:datastoreItem xmlns:ds="http://schemas.openxmlformats.org/officeDocument/2006/customXml" ds:itemID="{B7001DF8-B181-4B27-8C6C-A8F0224F0ECC}"/>
</file>

<file path=customXml/itemProps3.xml><?xml version="1.0" encoding="utf-8"?>
<ds:datastoreItem xmlns:ds="http://schemas.openxmlformats.org/officeDocument/2006/customXml" ds:itemID="{17850EF6-52D2-491C-8E34-73C2CF44E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 MEAF</vt:lpstr>
      <vt:lpstr>RIE</vt:lpstr>
      <vt:lpstr>'DA MEAF'!Print_Area</vt:lpstr>
    </vt:vector>
  </TitlesOfParts>
  <Company>CAISO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Corrected Examples - Bid Cost Recovery and Variable Energy Resource Settlements - Working Group May 8, 2015</dc:title>
  <dc:creator>Hou, Delphine</dc:creator>
  <cp:lastModifiedBy>Cuccia, Thomas</cp:lastModifiedBy>
  <cp:lastPrinted>2015-05-01T18:20:10Z</cp:lastPrinted>
  <dcterms:created xsi:type="dcterms:W3CDTF">2015-04-13T23:09:21Z</dcterms:created>
  <dcterms:modified xsi:type="dcterms:W3CDTF">2015-05-08T18:11:56Z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AutoClassRecordSeries">
    <vt:lpwstr/>
  </property>
  <property fmtid="{D5CDD505-2E9C-101B-9397-08002B2CF9AE}" pid="4" name="AutoClassDocumentType">
    <vt:lpwstr/>
  </property>
  <property fmtid="{D5CDD505-2E9C-101B-9397-08002B2CF9AE}" pid="5" name="AutoClassTopic">
    <vt:lpwstr/>
  </property>
  <property fmtid="{D5CDD505-2E9C-101B-9397-08002B2CF9AE}" pid="6" name="_dlc_DocIdItemGuid">
    <vt:lpwstr>15752fb2-89bf-41fb-849c-b63ef3d555fe</vt:lpwstr>
  </property>
  <property fmtid="{D5CDD505-2E9C-101B-9397-08002B2CF9AE}" pid="7" name="Order">
    <vt:r8>28486800</vt:r8>
  </property>
  <property fmtid="{D5CDD505-2E9C-101B-9397-08002B2CF9AE}" pid="8" name="ISOArchive">
    <vt:lpwstr>1;#Not Archived|d4ac4999-fa66-470b-a400-7ab6671d1fab</vt:lpwstr>
  </property>
  <property fmtid="{D5CDD505-2E9C-101B-9397-08002B2CF9AE}" pid="9" name="ISOGroup">
    <vt:lpwstr/>
  </property>
  <property fmtid="{D5CDD505-2E9C-101B-9397-08002B2CF9AE}" pid="10" name="ISOTopic">
    <vt:lpwstr>7;#Stakeholder processes|71659ab1-dac7-419e-9529-abc47c232b66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ISOKeywords">
    <vt:lpwstr/>
  </property>
  <property fmtid="{D5CDD505-2E9C-101B-9397-08002B2CF9AE}" pid="16" name="OriginalUriCopy">
    <vt:lpwstr/>
  </property>
  <property fmtid="{D5CDD505-2E9C-101B-9397-08002B2CF9AE}" pid="17" name="PageLink">
    <vt:lpwstr/>
  </property>
  <property fmtid="{D5CDD505-2E9C-101B-9397-08002B2CF9AE}" pid="18" name="OriginalURIBackup">
    <vt:lpwstr/>
  </property>
</Properties>
</file>