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files\home\kosborne\profile\Desktop\"/>
    </mc:Choice>
  </mc:AlternateContent>
  <bookViews>
    <workbookView xWindow="0" yWindow="0" windowWidth="19140" windowHeight="8040"/>
  </bookViews>
  <sheets>
    <sheet name="EIM Transfer Adjustment" sheetId="2" r:id="rId1"/>
    <sheet name="EIM Transfer Financial Value" sheetId="7" r:id="rId2"/>
    <sheet name="Transfer at Integrated Valu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7" l="1"/>
  <c r="H14" i="7"/>
  <c r="I14" i="7"/>
  <c r="F14" i="7"/>
  <c r="G13" i="7"/>
  <c r="H13" i="7"/>
  <c r="I13" i="7"/>
  <c r="F13" i="7"/>
  <c r="C13" i="7"/>
  <c r="D13" i="7"/>
  <c r="B13" i="7"/>
  <c r="I21" i="7"/>
  <c r="H21" i="7"/>
  <c r="G21" i="7"/>
  <c r="F21" i="7"/>
  <c r="D21" i="7"/>
  <c r="C21" i="7"/>
  <c r="B21" i="7"/>
  <c r="I20" i="7"/>
  <c r="H20" i="7"/>
  <c r="G20" i="7"/>
  <c r="F20" i="7"/>
  <c r="I19" i="7"/>
  <c r="H19" i="7"/>
  <c r="G19" i="7"/>
  <c r="F19" i="7"/>
  <c r="D19" i="7"/>
  <c r="C19" i="7"/>
  <c r="B19" i="7"/>
  <c r="I12" i="7"/>
  <c r="H12" i="7"/>
  <c r="G12" i="7"/>
  <c r="F12" i="7"/>
  <c r="I11" i="7"/>
  <c r="H11" i="7"/>
  <c r="G11" i="7"/>
  <c r="F11" i="7"/>
  <c r="D11" i="7"/>
  <c r="D15" i="7" s="1"/>
  <c r="C11" i="7"/>
  <c r="B11" i="7"/>
  <c r="M7" i="7"/>
  <c r="K7" i="7"/>
  <c r="K6" i="7"/>
  <c r="L6" i="7" s="1"/>
  <c r="L3" i="7"/>
  <c r="L7" i="7" s="1"/>
  <c r="F15" i="7" l="1"/>
  <c r="G22" i="7"/>
  <c r="I22" i="7"/>
  <c r="B15" i="7"/>
  <c r="G15" i="7"/>
  <c r="I15" i="7"/>
  <c r="C22" i="7"/>
  <c r="F22" i="7"/>
  <c r="H22" i="7"/>
  <c r="K20" i="7"/>
  <c r="K21" i="7"/>
  <c r="D22" i="7"/>
  <c r="H15" i="7"/>
  <c r="C15" i="7"/>
  <c r="K14" i="7"/>
  <c r="K12" i="7"/>
  <c r="K13" i="7"/>
  <c r="K19" i="7"/>
  <c r="K22" i="7" s="1"/>
  <c r="B22" i="7"/>
  <c r="K11" i="7"/>
  <c r="K15" i="7" l="1"/>
  <c r="C25" i="3"/>
  <c r="D25" i="3"/>
  <c r="E25" i="3"/>
  <c r="F25" i="3"/>
  <c r="G25" i="3"/>
  <c r="H25" i="3"/>
  <c r="I25" i="3"/>
  <c r="J25" i="3"/>
  <c r="K25" i="3"/>
  <c r="L25" i="3"/>
  <c r="M25" i="3"/>
  <c r="B25" i="3"/>
  <c r="C24" i="3"/>
  <c r="D24" i="3"/>
  <c r="E24" i="3"/>
  <c r="F24" i="3"/>
  <c r="G24" i="3"/>
  <c r="H24" i="3"/>
  <c r="I24" i="3"/>
  <c r="J24" i="3"/>
  <c r="K24" i="3"/>
  <c r="L24" i="3"/>
  <c r="M24" i="3"/>
  <c r="B24" i="3"/>
  <c r="C16" i="3"/>
  <c r="D16" i="3"/>
  <c r="E16" i="3"/>
  <c r="F16" i="3"/>
  <c r="G16" i="3"/>
  <c r="H16" i="3"/>
  <c r="I16" i="3"/>
  <c r="J16" i="3"/>
  <c r="K16" i="3"/>
  <c r="L16" i="3"/>
  <c r="M16" i="3"/>
  <c r="B16" i="3"/>
  <c r="C15" i="3"/>
  <c r="D15" i="3"/>
  <c r="E15" i="3"/>
  <c r="F15" i="3"/>
  <c r="G15" i="3"/>
  <c r="H15" i="3"/>
  <c r="I15" i="3"/>
  <c r="J15" i="3"/>
  <c r="K15" i="3"/>
  <c r="L15" i="3"/>
  <c r="M15" i="3"/>
  <c r="B15" i="3"/>
  <c r="C11" i="3"/>
  <c r="D11" i="3"/>
  <c r="E11" i="3"/>
  <c r="F11" i="3"/>
  <c r="G11" i="3"/>
  <c r="H11" i="3"/>
  <c r="I11" i="3"/>
  <c r="J11" i="3"/>
  <c r="K11" i="3"/>
  <c r="L11" i="3"/>
  <c r="M11" i="3"/>
  <c r="B11" i="3"/>
  <c r="C10" i="3"/>
  <c r="D10" i="3"/>
  <c r="E10" i="3"/>
  <c r="F10" i="3"/>
  <c r="G10" i="3"/>
  <c r="H10" i="3"/>
  <c r="I10" i="3"/>
  <c r="J10" i="3"/>
  <c r="K10" i="3"/>
  <c r="L10" i="3"/>
  <c r="M10" i="3"/>
  <c r="B10" i="3"/>
  <c r="B23" i="2" l="1"/>
  <c r="C23" i="2"/>
  <c r="F23" i="2" s="1"/>
  <c r="B25" i="2"/>
  <c r="C25" i="2"/>
  <c r="F25" i="2" s="1"/>
  <c r="B26" i="2"/>
  <c r="C26" i="2"/>
  <c r="F26" i="2" s="1"/>
  <c r="B27" i="2"/>
  <c r="C27" i="2"/>
  <c r="F27" i="2" s="1"/>
  <c r="E27" i="2"/>
  <c r="E26" i="2"/>
  <c r="E25" i="2"/>
  <c r="E23" i="2"/>
  <c r="E17" i="2"/>
  <c r="F17" i="2"/>
  <c r="E13" i="2"/>
  <c r="F13" i="2"/>
  <c r="E15" i="2"/>
  <c r="F15" i="2"/>
  <c r="E16" i="2"/>
  <c r="F16" i="2"/>
  <c r="B13" i="2"/>
  <c r="C13" i="2"/>
  <c r="B14" i="2"/>
  <c r="B24" i="2" s="1"/>
  <c r="E24" i="2" s="1"/>
  <c r="C12" i="2"/>
  <c r="C22" i="2" s="1"/>
  <c r="F22" i="2" s="1"/>
  <c r="B12" i="2"/>
  <c r="B22" i="2" s="1"/>
  <c r="E22" i="2" s="1"/>
  <c r="B8" i="2"/>
  <c r="B9" i="2" s="1"/>
  <c r="C14" i="2" l="1"/>
  <c r="E12" i="2"/>
  <c r="F12" i="2"/>
  <c r="F14" i="2"/>
  <c r="C24" i="2"/>
  <c r="F24" i="2" s="1"/>
  <c r="E14" i="2"/>
  <c r="E18" i="2" s="1"/>
  <c r="C8" i="2"/>
  <c r="C9" i="2" s="1"/>
  <c r="D29" i="3"/>
  <c r="D28" i="3"/>
  <c r="J28" i="3"/>
  <c r="B20" i="3"/>
  <c r="D20" i="3"/>
  <c r="G20" i="3"/>
  <c r="K20" i="3"/>
  <c r="D19" i="3"/>
  <c r="G19" i="3"/>
  <c r="J19" i="3"/>
  <c r="K19" i="3"/>
  <c r="B19" i="3"/>
  <c r="F19" i="3"/>
  <c r="G29" i="3"/>
  <c r="K29" i="3"/>
  <c r="G28" i="3"/>
  <c r="K28" i="3"/>
  <c r="C19" i="3"/>
  <c r="E19" i="3"/>
  <c r="I19" i="3"/>
  <c r="L19" i="3"/>
  <c r="M28" i="3"/>
  <c r="C7" i="3"/>
  <c r="D7" i="3"/>
  <c r="E7" i="3"/>
  <c r="F7" i="3"/>
  <c r="G7" i="3"/>
  <c r="H7" i="3"/>
  <c r="I7" i="3"/>
  <c r="J7" i="3"/>
  <c r="K7" i="3"/>
  <c r="L7" i="3"/>
  <c r="M7" i="3"/>
  <c r="B7" i="3"/>
  <c r="O6" i="3"/>
  <c r="F18" i="2" l="1"/>
  <c r="H28" i="3"/>
  <c r="F28" i="3"/>
  <c r="M19" i="3"/>
  <c r="L28" i="3"/>
  <c r="I20" i="3"/>
  <c r="I29" i="3"/>
  <c r="I28" i="3"/>
  <c r="H19" i="3"/>
  <c r="F20" i="3"/>
  <c r="F29" i="3"/>
  <c r="B28" i="3"/>
  <c r="O24" i="3"/>
  <c r="E29" i="3"/>
  <c r="E28" i="3"/>
  <c r="E20" i="3"/>
  <c r="O10" i="3"/>
  <c r="O11" i="3"/>
  <c r="C29" i="3"/>
  <c r="C20" i="3"/>
  <c r="C28" i="3"/>
  <c r="O15" i="3"/>
  <c r="O16" i="3"/>
  <c r="O7" i="3"/>
  <c r="E28" i="2" l="1"/>
  <c r="E29" i="2" s="1"/>
  <c r="F28" i="2"/>
  <c r="F29" i="2" s="1"/>
  <c r="O19" i="3"/>
  <c r="M20" i="3"/>
  <c r="M29" i="3"/>
  <c r="L20" i="3"/>
  <c r="L29" i="3"/>
  <c r="J20" i="3"/>
  <c r="J29" i="3"/>
  <c r="H29" i="3"/>
  <c r="H20" i="3"/>
  <c r="O28" i="3"/>
  <c r="B29" i="3"/>
  <c r="O25" i="3"/>
  <c r="O29" i="3" l="1"/>
  <c r="O20" i="3"/>
</calcChain>
</file>

<file path=xl/sharedStrings.xml><?xml version="1.0" encoding="utf-8"?>
<sst xmlns="http://schemas.openxmlformats.org/spreadsheetml/2006/main" count="215" uniqueCount="63">
  <si>
    <t>CA BAA1</t>
  </si>
  <si>
    <t>CA BAA2</t>
  </si>
  <si>
    <t>CA BAA3</t>
  </si>
  <si>
    <t>BAA4</t>
  </si>
  <si>
    <t>BAA5</t>
  </si>
  <si>
    <t>BAA6</t>
  </si>
  <si>
    <t>BAA7</t>
  </si>
  <si>
    <t>GHG Award</t>
  </si>
  <si>
    <t>Check</t>
  </si>
  <si>
    <t>Sum</t>
  </si>
  <si>
    <t>SMEC</t>
  </si>
  <si>
    <t>GHG Price</t>
  </si>
  <si>
    <t>MWh</t>
  </si>
  <si>
    <t>$/MWh</t>
  </si>
  <si>
    <t>Neutrality</t>
  </si>
  <si>
    <t>N/A</t>
  </si>
  <si>
    <t>Proposed Settlement</t>
  </si>
  <si>
    <t>Current Settlement</t>
  </si>
  <si>
    <t>Financial Value Transfers</t>
  </si>
  <si>
    <t>Footprint</t>
  </si>
  <si>
    <t>Net Scheduled Interchange</t>
  </si>
  <si>
    <t>CAISO</t>
  </si>
  <si>
    <t>EIM BAA</t>
  </si>
  <si>
    <t>Int 1</t>
  </si>
  <si>
    <t>Int 2</t>
  </si>
  <si>
    <t>Int 3</t>
  </si>
  <si>
    <t>Int 4</t>
  </si>
  <si>
    <t>Int 5</t>
  </si>
  <si>
    <t>Int 6</t>
  </si>
  <si>
    <t>Int 7</t>
  </si>
  <si>
    <t>Int 8</t>
  </si>
  <si>
    <t>Int 9</t>
  </si>
  <si>
    <t>Int 10</t>
  </si>
  <si>
    <t>Int 11</t>
  </si>
  <si>
    <t>Int 12</t>
  </si>
  <si>
    <t>EIM Transfer (MWh)</t>
  </si>
  <si>
    <t>Total</t>
  </si>
  <si>
    <t>Current Neutrality</t>
  </si>
  <si>
    <t>Proposed Neutrality</t>
  </si>
  <si>
    <t>Instructed Energy - Generation</t>
  </si>
  <si>
    <t>Load Forecast - Market</t>
  </si>
  <si>
    <t>EIM Transfer</t>
  </si>
  <si>
    <t>BAA1</t>
  </si>
  <si>
    <t>BAA2</t>
  </si>
  <si>
    <t>Balanced</t>
  </si>
  <si>
    <t>Difference Between Load Forecast and Meter</t>
  </si>
  <si>
    <t>Uninstructed Energy - Generation</t>
  </si>
  <si>
    <t>Unaccounted for Energy</t>
  </si>
  <si>
    <t>Transfer Adjustment</t>
  </si>
  <si>
    <t>Yellow Cells - Input data</t>
  </si>
  <si>
    <t>-</t>
  </si>
  <si>
    <t>EIM Transfer Financial Value</t>
  </si>
  <si>
    <t>Proposed EIM Transfer Financial Value</t>
  </si>
  <si>
    <t>Current EIM Transfer Financial Value</t>
  </si>
  <si>
    <t>Load Forecast Used in Market</t>
  </si>
  <si>
    <t>Negative MWh = EIM transfer in</t>
  </si>
  <si>
    <t>Positive MWh = EIM transfer out</t>
  </si>
  <si>
    <t>Negative $ = Payment</t>
  </si>
  <si>
    <t>Positive $ = Charge</t>
  </si>
  <si>
    <t>Energy Settlement within BAA</t>
  </si>
  <si>
    <t>Energy within BAA</t>
  </si>
  <si>
    <t>Financial Value Energy Transfers</t>
  </si>
  <si>
    <t>Financial Credit GHG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</si>
</sst>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4" fontId="0" fillId="2" borderId="0" xfId="1" applyFont="1" applyFill="1"/>
    <xf numFmtId="0" fontId="0" fillId="0" borderId="0" xfId="0" applyFill="1" applyAlignment="1">
      <alignment horizontal="center"/>
    </xf>
    <xf numFmtId="44" fontId="0" fillId="0" borderId="0" xfId="1" applyFont="1"/>
    <xf numFmtId="0" fontId="0" fillId="0" borderId="0" xfId="0" applyFill="1" applyBorder="1"/>
    <xf numFmtId="0" fontId="0" fillId="0" borderId="2" xfId="0" applyBorder="1"/>
    <xf numFmtId="44" fontId="0" fillId="0" borderId="0" xfId="0" applyNumberFormat="1"/>
    <xf numFmtId="44" fontId="0" fillId="0" borderId="2" xfId="0" applyNumberFormat="1" applyBorder="1"/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0" borderId="2" xfId="0" applyFill="1" applyBorder="1"/>
    <xf numFmtId="0" fontId="0" fillId="2" borderId="0" xfId="0" applyFill="1"/>
    <xf numFmtId="44" fontId="0" fillId="0" borderId="0" xfId="0" applyNumberFormat="1" applyBorder="1"/>
    <xf numFmtId="44" fontId="0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2199217</xdr:colOff>
      <xdr:row>34</xdr:row>
      <xdr:rowOff>66675</xdr:rowOff>
    </xdr:to>
    <xdr:pic>
      <xdr:nvPicPr>
        <xdr:cNvPr id="2" name="Picture 1" descr="http://www.caiso.com/SiteCollectionImages/CAISO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2199217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1</xdr:col>
      <xdr:colOff>114300</xdr:colOff>
      <xdr:row>28</xdr:row>
      <xdr:rowOff>66675</xdr:rowOff>
    </xdr:to>
    <xdr:pic>
      <xdr:nvPicPr>
        <xdr:cNvPr id="2" name="Picture 1" descr="http://www.caiso.com/SiteCollectionImages/CAISO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22002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30</xdr:row>
      <xdr:rowOff>152400</xdr:rowOff>
    </xdr:from>
    <xdr:to>
      <xdr:col>1</xdr:col>
      <xdr:colOff>113242</xdr:colOff>
      <xdr:row>34</xdr:row>
      <xdr:rowOff>28575</xdr:rowOff>
    </xdr:to>
    <xdr:pic>
      <xdr:nvPicPr>
        <xdr:cNvPr id="2" name="Picture 1" descr="http://www.caiso.com/SiteCollectionImages/CAISO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867400"/>
          <a:ext cx="2199217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B4" sqref="B4"/>
    </sheetView>
  </sheetViews>
  <sheetFormatPr defaultRowHeight="15" x14ac:dyDescent="0.25"/>
  <cols>
    <col min="1" max="1" width="42" customWidth="1"/>
    <col min="2" max="2" width="11" customWidth="1"/>
    <col min="3" max="3" width="10.85546875" customWidth="1"/>
    <col min="4" max="4" width="5" customWidth="1"/>
    <col min="5" max="6" width="11.7109375" customWidth="1"/>
  </cols>
  <sheetData>
    <row r="1" spans="1:13" x14ac:dyDescent="0.25">
      <c r="A1" s="1"/>
      <c r="B1" s="1" t="s">
        <v>13</v>
      </c>
    </row>
    <row r="2" spans="1:13" x14ac:dyDescent="0.25">
      <c r="A2" t="s">
        <v>10</v>
      </c>
      <c r="B2" s="6">
        <v>10</v>
      </c>
    </row>
    <row r="4" spans="1:13" x14ac:dyDescent="0.25">
      <c r="A4" s="1" t="s">
        <v>12</v>
      </c>
      <c r="B4" s="2" t="s">
        <v>42</v>
      </c>
      <c r="C4" s="2" t="s">
        <v>43</v>
      </c>
    </row>
    <row r="5" spans="1:13" x14ac:dyDescent="0.25">
      <c r="A5" t="s">
        <v>39</v>
      </c>
      <c r="B5" s="5">
        <v>-50</v>
      </c>
      <c r="C5" s="5">
        <v>-175</v>
      </c>
    </row>
    <row r="6" spans="1:13" x14ac:dyDescent="0.25">
      <c r="A6" t="s">
        <v>54</v>
      </c>
      <c r="B6" s="5">
        <v>100</v>
      </c>
      <c r="C6" s="5">
        <v>125</v>
      </c>
    </row>
    <row r="7" spans="1:13" x14ac:dyDescent="0.25">
      <c r="A7" s="1" t="s">
        <v>41</v>
      </c>
      <c r="B7" s="15">
        <v>-50</v>
      </c>
      <c r="C7" s="2">
        <v>50</v>
      </c>
    </row>
    <row r="8" spans="1:13" x14ac:dyDescent="0.25">
      <c r="A8" t="s">
        <v>9</v>
      </c>
      <c r="B8" s="4">
        <f>SUM(B5:B7)</f>
        <v>0</v>
      </c>
      <c r="C8" s="4">
        <f>SUM(C5:C7)</f>
        <v>0</v>
      </c>
    </row>
    <row r="9" spans="1:13" x14ac:dyDescent="0.25">
      <c r="A9" t="s">
        <v>44</v>
      </c>
      <c r="B9" s="4" t="str">
        <f>IF(B8=0,"Yes","No")</f>
        <v>Yes</v>
      </c>
      <c r="C9" s="4" t="str">
        <f>IF(C8=0,"Yes","No")</f>
        <v>Yes</v>
      </c>
    </row>
    <row r="11" spans="1:13" x14ac:dyDescent="0.25">
      <c r="A11" s="1" t="s">
        <v>16</v>
      </c>
      <c r="B11" s="2" t="s">
        <v>42</v>
      </c>
      <c r="C11" s="2" t="s">
        <v>43</v>
      </c>
      <c r="E11" s="2" t="s">
        <v>42</v>
      </c>
      <c r="F11" s="2" t="s">
        <v>43</v>
      </c>
    </row>
    <row r="12" spans="1:13" x14ac:dyDescent="0.25">
      <c r="A12" t="s">
        <v>39</v>
      </c>
      <c r="B12" s="4">
        <f>+B5</f>
        <v>-50</v>
      </c>
      <c r="C12" s="4">
        <f>+C5</f>
        <v>-175</v>
      </c>
      <c r="E12" s="13">
        <f>+$B$2*B12</f>
        <v>-500</v>
      </c>
      <c r="F12" s="13">
        <f>+$B$2*C12</f>
        <v>-1750</v>
      </c>
      <c r="M12" s="11"/>
    </row>
    <row r="13" spans="1:13" x14ac:dyDescent="0.25">
      <c r="A13" t="s">
        <v>54</v>
      </c>
      <c r="B13" s="4">
        <f t="shared" ref="B13:C13" si="0">+B6</f>
        <v>100</v>
      </c>
      <c r="C13" s="4">
        <f t="shared" si="0"/>
        <v>125</v>
      </c>
      <c r="E13" s="13">
        <f t="shared" ref="E13:E16" si="1">+$B$2*B13</f>
        <v>1000</v>
      </c>
      <c r="F13" s="13">
        <f t="shared" ref="F13:F16" si="2">+$B$2*C13</f>
        <v>1250</v>
      </c>
    </row>
    <row r="14" spans="1:13" x14ac:dyDescent="0.25">
      <c r="A14" s="16" t="s">
        <v>51</v>
      </c>
      <c r="B14" s="4">
        <f t="shared" ref="B14:C14" si="3">+B7</f>
        <v>-50</v>
      </c>
      <c r="C14" s="4">
        <f t="shared" si="3"/>
        <v>50</v>
      </c>
      <c r="E14" s="13">
        <f t="shared" si="1"/>
        <v>-500</v>
      </c>
      <c r="F14" s="13">
        <f t="shared" si="2"/>
        <v>500</v>
      </c>
    </row>
    <row r="15" spans="1:13" x14ac:dyDescent="0.25">
      <c r="A15" s="9" t="s">
        <v>46</v>
      </c>
      <c r="B15" s="5">
        <v>-2</v>
      </c>
      <c r="C15" s="5">
        <v>5</v>
      </c>
      <c r="E15" s="13">
        <f t="shared" si="1"/>
        <v>-20</v>
      </c>
      <c r="F15" s="13">
        <f t="shared" si="2"/>
        <v>50</v>
      </c>
    </row>
    <row r="16" spans="1:13" x14ac:dyDescent="0.25">
      <c r="A16" s="9" t="s">
        <v>45</v>
      </c>
      <c r="B16" s="5">
        <v>-2</v>
      </c>
      <c r="C16" s="5">
        <v>2</v>
      </c>
      <c r="E16" s="13">
        <f t="shared" si="1"/>
        <v>-20</v>
      </c>
      <c r="F16" s="13">
        <f t="shared" si="2"/>
        <v>20</v>
      </c>
    </row>
    <row r="17" spans="1:6" x14ac:dyDescent="0.25">
      <c r="A17" s="9" t="s">
        <v>47</v>
      </c>
      <c r="B17" s="5">
        <v>6</v>
      </c>
      <c r="C17" s="5">
        <v>3</v>
      </c>
      <c r="E17" s="13">
        <f>+$B$2*B17</f>
        <v>60</v>
      </c>
      <c r="F17" s="13">
        <f>+$B$2*C17</f>
        <v>30</v>
      </c>
    </row>
    <row r="18" spans="1:6" ht="15.75" thickBot="1" x14ac:dyDescent="0.3">
      <c r="A18" s="17" t="s">
        <v>14</v>
      </c>
      <c r="B18" s="10"/>
      <c r="C18" s="10"/>
      <c r="E18" s="12">
        <f>SUM(E12:E17)</f>
        <v>20</v>
      </c>
      <c r="F18" s="12">
        <f>SUM(F12:F17)</f>
        <v>100</v>
      </c>
    </row>
    <row r="19" spans="1:6" ht="15.75" thickTop="1" x14ac:dyDescent="0.25">
      <c r="A19" s="9"/>
      <c r="B19" s="16"/>
      <c r="C19" s="16"/>
      <c r="E19" s="19"/>
      <c r="F19" s="19"/>
    </row>
    <row r="21" spans="1:6" x14ac:dyDescent="0.25">
      <c r="A21" s="1" t="s">
        <v>17</v>
      </c>
      <c r="B21" s="2" t="s">
        <v>42</v>
      </c>
      <c r="C21" s="2" t="s">
        <v>43</v>
      </c>
      <c r="E21" s="2" t="s">
        <v>42</v>
      </c>
      <c r="F21" s="2" t="s">
        <v>43</v>
      </c>
    </row>
    <row r="22" spans="1:6" x14ac:dyDescent="0.25">
      <c r="A22" t="s">
        <v>39</v>
      </c>
      <c r="B22" s="4">
        <f>+B12</f>
        <v>-50</v>
      </c>
      <c r="C22" s="4">
        <f>+C12</f>
        <v>-175</v>
      </c>
      <c r="E22" s="13">
        <f>+$B$2*B22</f>
        <v>-500</v>
      </c>
      <c r="F22" s="13">
        <f>+$B$2*C22</f>
        <v>-1750</v>
      </c>
    </row>
    <row r="23" spans="1:6" x14ac:dyDescent="0.25">
      <c r="A23" t="s">
        <v>40</v>
      </c>
      <c r="B23" s="4">
        <f t="shared" ref="B23:C23" si="4">+B13</f>
        <v>100</v>
      </c>
      <c r="C23" s="4">
        <f t="shared" si="4"/>
        <v>125</v>
      </c>
      <c r="E23" s="13">
        <f t="shared" ref="E23:E26" si="5">+$B$2*B23</f>
        <v>1000</v>
      </c>
      <c r="F23" s="13">
        <f t="shared" ref="F23:F26" si="6">+$B$2*C23</f>
        <v>1250</v>
      </c>
    </row>
    <row r="24" spans="1:6" x14ac:dyDescent="0.25">
      <c r="A24" s="16" t="s">
        <v>41</v>
      </c>
      <c r="B24" s="4">
        <f t="shared" ref="B24:C24" si="7">+B14</f>
        <v>-50</v>
      </c>
      <c r="C24" s="4">
        <f t="shared" si="7"/>
        <v>50</v>
      </c>
      <c r="E24" s="13">
        <f t="shared" si="5"/>
        <v>-500</v>
      </c>
      <c r="F24" s="13">
        <f t="shared" si="6"/>
        <v>500</v>
      </c>
    </row>
    <row r="25" spans="1:6" x14ac:dyDescent="0.25">
      <c r="A25" s="9" t="s">
        <v>46</v>
      </c>
      <c r="B25" s="4">
        <f t="shared" ref="B25:C25" si="8">+B15</f>
        <v>-2</v>
      </c>
      <c r="C25" s="4">
        <f t="shared" si="8"/>
        <v>5</v>
      </c>
      <c r="E25" s="13">
        <f t="shared" si="5"/>
        <v>-20</v>
      </c>
      <c r="F25" s="13">
        <f t="shared" si="6"/>
        <v>50</v>
      </c>
    </row>
    <row r="26" spans="1:6" x14ac:dyDescent="0.25">
      <c r="A26" s="9" t="s">
        <v>45</v>
      </c>
      <c r="B26" s="4">
        <f t="shared" ref="B26:C26" si="9">+B16</f>
        <v>-2</v>
      </c>
      <c r="C26" s="4">
        <f t="shared" si="9"/>
        <v>2</v>
      </c>
      <c r="E26" s="13">
        <f t="shared" si="5"/>
        <v>-20</v>
      </c>
      <c r="F26" s="13">
        <f t="shared" si="6"/>
        <v>20</v>
      </c>
    </row>
    <row r="27" spans="1:6" x14ac:dyDescent="0.25">
      <c r="A27" s="9" t="s">
        <v>47</v>
      </c>
      <c r="B27" s="4">
        <f t="shared" ref="B27:C27" si="10">+B17</f>
        <v>6</v>
      </c>
      <c r="C27" s="4">
        <f t="shared" si="10"/>
        <v>3</v>
      </c>
      <c r="E27" s="13">
        <f>+$B$2*B27</f>
        <v>60</v>
      </c>
      <c r="F27" s="13">
        <f>+$B$2*C27</f>
        <v>30</v>
      </c>
    </row>
    <row r="28" spans="1:6" x14ac:dyDescent="0.25">
      <c r="A28" s="9" t="s">
        <v>48</v>
      </c>
      <c r="B28" s="7" t="s">
        <v>50</v>
      </c>
      <c r="C28" s="7" t="s">
        <v>50</v>
      </c>
      <c r="E28" s="20">
        <f>-IF(B7&gt;0,B7/(B7+ABS(B15)+ABS(B16)+ABS(B17))*E18,-C7/(C7+ABS(C15)+ABS(C16)+ABS(C17))*F18)</f>
        <v>83.333333333333343</v>
      </c>
      <c r="F28" s="20">
        <f>-IF(C7&gt;0,C7/(C7+ABS(C15)+ABS(C16)+ABS(C17))*F18,-B7/(B7+ABS(B15)+ABS(B16)+ABS(B17))*E18)</f>
        <v>-83.333333333333343</v>
      </c>
    </row>
    <row r="29" spans="1:6" ht="15.75" thickBot="1" x14ac:dyDescent="0.3">
      <c r="A29" s="17" t="s">
        <v>14</v>
      </c>
      <c r="B29" s="10"/>
      <c r="C29" s="10"/>
      <c r="E29" s="12">
        <f>SUM(E22:E28)</f>
        <v>103.33333333333334</v>
      </c>
      <c r="F29" s="12">
        <f>SUM(F22:F28)</f>
        <v>16.666666666666657</v>
      </c>
    </row>
    <row r="30" spans="1:6" ht="15.75" thickTop="1" x14ac:dyDescent="0.25"/>
    <row r="37" spans="1:1" x14ac:dyDescent="0.25">
      <c r="A37" s="18" t="s">
        <v>49</v>
      </c>
    </row>
    <row r="39" spans="1:1" x14ac:dyDescent="0.25">
      <c r="A39" t="s">
        <v>55</v>
      </c>
    </row>
    <row r="40" spans="1:1" x14ac:dyDescent="0.25">
      <c r="A40" t="s">
        <v>56</v>
      </c>
    </row>
    <row r="41" spans="1:1" x14ac:dyDescent="0.25">
      <c r="A41" t="s">
        <v>57</v>
      </c>
    </row>
    <row r="42" spans="1:1" x14ac:dyDescent="0.25">
      <c r="A42" t="s">
        <v>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F14" sqref="F14"/>
    </sheetView>
  </sheetViews>
  <sheetFormatPr defaultRowHeight="15" x14ac:dyDescent="0.25"/>
  <cols>
    <col min="1" max="1" width="31.28515625" customWidth="1"/>
    <col min="2" max="4" width="12.28515625" customWidth="1"/>
    <col min="5" max="5" width="5.7109375" customWidth="1"/>
    <col min="6" max="9" width="12.28515625" customWidth="1"/>
    <col min="10" max="10" width="5.7109375" customWidth="1"/>
    <col min="11" max="11" width="12.28515625" customWidth="1"/>
    <col min="12" max="12" width="17.85546875" style="4" customWidth="1"/>
    <col min="13" max="13" width="14.85546875" customWidth="1"/>
  </cols>
  <sheetData>
    <row r="1" spans="1:13" x14ac:dyDescent="0.25">
      <c r="A1" s="1"/>
      <c r="B1" s="1" t="s">
        <v>13</v>
      </c>
      <c r="C1" s="1"/>
      <c r="D1" s="1"/>
      <c r="E1" s="1"/>
      <c r="F1" s="1"/>
      <c r="G1" s="1"/>
      <c r="H1" s="1"/>
      <c r="I1" s="1"/>
      <c r="J1" s="1"/>
      <c r="K1" s="1"/>
      <c r="L1" s="2" t="s">
        <v>8</v>
      </c>
    </row>
    <row r="2" spans="1:13" x14ac:dyDescent="0.25">
      <c r="A2" t="s">
        <v>10</v>
      </c>
      <c r="B2" s="6">
        <v>10</v>
      </c>
    </row>
    <row r="3" spans="1:13" x14ac:dyDescent="0.25">
      <c r="A3" t="s">
        <v>11</v>
      </c>
      <c r="B3" s="6">
        <v>4</v>
      </c>
      <c r="L3" s="4" t="str">
        <f>IF(SUM(B6:D6)&gt;=0,"GHG Price should equal Zero","OK")</f>
        <v>OK</v>
      </c>
    </row>
    <row r="5" spans="1:13" x14ac:dyDescent="0.25">
      <c r="A5" s="1" t="s">
        <v>12</v>
      </c>
      <c r="B5" s="2" t="s">
        <v>0</v>
      </c>
      <c r="C5" s="2" t="s">
        <v>1</v>
      </c>
      <c r="D5" s="2" t="s">
        <v>2</v>
      </c>
      <c r="E5" s="2"/>
      <c r="F5" s="2" t="s">
        <v>3</v>
      </c>
      <c r="G5" s="2" t="s">
        <v>4</v>
      </c>
      <c r="H5" s="2" t="s">
        <v>5</v>
      </c>
      <c r="I5" s="2" t="s">
        <v>6</v>
      </c>
      <c r="J5" s="1"/>
      <c r="K5" s="3" t="s">
        <v>9</v>
      </c>
      <c r="L5" s="3" t="s">
        <v>8</v>
      </c>
      <c r="M5" s="3" t="s">
        <v>8</v>
      </c>
    </row>
    <row r="6" spans="1:13" x14ac:dyDescent="0.25">
      <c r="A6" t="s">
        <v>20</v>
      </c>
      <c r="B6" s="5">
        <v>-100</v>
      </c>
      <c r="C6" s="5">
        <v>50</v>
      </c>
      <c r="D6" s="5">
        <v>-25</v>
      </c>
      <c r="E6" s="7"/>
      <c r="F6" s="5">
        <v>100</v>
      </c>
      <c r="G6" s="5">
        <v>-50</v>
      </c>
      <c r="H6" s="5">
        <v>0</v>
      </c>
      <c r="I6" s="5">
        <v>25</v>
      </c>
      <c r="K6" s="4">
        <f>SUM(B6:I6)</f>
        <v>0</v>
      </c>
      <c r="L6" s="4" t="str">
        <f>IF(K6=0,"Balanced","Not Balanced")</f>
        <v>Balanced</v>
      </c>
    </row>
    <row r="7" spans="1:13" x14ac:dyDescent="0.25">
      <c r="A7" t="s">
        <v>7</v>
      </c>
      <c r="B7" s="4">
        <v>0</v>
      </c>
      <c r="C7" s="4">
        <v>0</v>
      </c>
      <c r="D7" s="4">
        <v>0</v>
      </c>
      <c r="E7" s="4"/>
      <c r="F7" s="5">
        <v>25</v>
      </c>
      <c r="G7" s="5">
        <v>25</v>
      </c>
      <c r="H7" s="5">
        <v>25</v>
      </c>
      <c r="I7" s="5">
        <v>0</v>
      </c>
      <c r="K7" s="4">
        <f>SUM(B6:D6)+SUM(F7:I7)</f>
        <v>0</v>
      </c>
      <c r="L7" s="4" t="str">
        <f>IF(L3="OK",IF(K7=0,"Balanced","Not Balanced"),"N/A")</f>
        <v>Balanced</v>
      </c>
      <c r="M7" s="4" t="str">
        <f>IF(L3&lt;&gt;"OK","F7:IZ cells should equal zero","N/A")</f>
        <v>N/A</v>
      </c>
    </row>
    <row r="9" spans="1:13" x14ac:dyDescent="0.25">
      <c r="F9" s="4"/>
      <c r="G9" s="4"/>
      <c r="H9" s="4"/>
      <c r="I9" s="4"/>
      <c r="K9" s="4"/>
    </row>
    <row r="10" spans="1:13" x14ac:dyDescent="0.25">
      <c r="A10" s="1" t="s">
        <v>16</v>
      </c>
      <c r="B10" s="2" t="s">
        <v>0</v>
      </c>
      <c r="C10" s="2" t="s">
        <v>1</v>
      </c>
      <c r="D10" s="2" t="s">
        <v>2</v>
      </c>
      <c r="E10" s="2"/>
      <c r="F10" s="2" t="s">
        <v>3</v>
      </c>
      <c r="G10" s="2" t="s">
        <v>4</v>
      </c>
      <c r="H10" s="2" t="s">
        <v>5</v>
      </c>
      <c r="I10" s="2" t="s">
        <v>6</v>
      </c>
      <c r="J10" s="1"/>
      <c r="K10" s="3" t="s">
        <v>19</v>
      </c>
      <c r="L10"/>
    </row>
    <row r="11" spans="1:13" x14ac:dyDescent="0.25">
      <c r="A11" s="9" t="s">
        <v>60</v>
      </c>
      <c r="B11" s="11">
        <f>-B6*$B$2</f>
        <v>1000</v>
      </c>
      <c r="C11" s="11">
        <f>-C6*$B$2</f>
        <v>-500</v>
      </c>
      <c r="D11" s="11">
        <f>-D6*$B$2</f>
        <v>250</v>
      </c>
      <c r="F11" s="13">
        <f>-($B$2-$B$3)*F6</f>
        <v>-600</v>
      </c>
      <c r="G11" s="13">
        <f>-($B$2-$B$3)*G6</f>
        <v>300</v>
      </c>
      <c r="H11" s="13">
        <f>-($B$2-$B$3)*H6</f>
        <v>0</v>
      </c>
      <c r="I11" s="13">
        <f>-($B$2-$B$3)*I6</f>
        <v>-150</v>
      </c>
      <c r="K11" s="14">
        <f>SUM(B11:I11)</f>
        <v>300</v>
      </c>
      <c r="L11"/>
    </row>
    <row r="12" spans="1:13" x14ac:dyDescent="0.25">
      <c r="A12" s="9" t="s">
        <v>7</v>
      </c>
      <c r="B12" s="4" t="s">
        <v>15</v>
      </c>
      <c r="C12" s="4" t="s">
        <v>15</v>
      </c>
      <c r="D12" s="4" t="s">
        <v>15</v>
      </c>
      <c r="F12" s="13">
        <f>-$B$3*F7</f>
        <v>-100</v>
      </c>
      <c r="G12" s="13">
        <f>-$B$3*G7</f>
        <v>-100</v>
      </c>
      <c r="H12" s="13">
        <f>-$B$3*H7</f>
        <v>-100</v>
      </c>
      <c r="I12" s="13">
        <f>-$B$3*I7</f>
        <v>0</v>
      </c>
      <c r="K12" s="14">
        <f>SUM(B12:I12)</f>
        <v>-300</v>
      </c>
      <c r="L12"/>
    </row>
    <row r="13" spans="1:13" x14ac:dyDescent="0.25">
      <c r="A13" t="s">
        <v>61</v>
      </c>
      <c r="B13" s="8">
        <f>($B$2)*B6</f>
        <v>-1000</v>
      </c>
      <c r="C13" s="8">
        <f t="shared" ref="C13:D13" si="0">($B$2)*C6</f>
        <v>500</v>
      </c>
      <c r="D13" s="8">
        <f t="shared" si="0"/>
        <v>-250</v>
      </c>
      <c r="E13" s="8"/>
      <c r="F13" s="8">
        <f>($B$2)*F6</f>
        <v>1000</v>
      </c>
      <c r="G13" s="8">
        <f t="shared" ref="G13:I13" si="1">($B$2)*G6</f>
        <v>-500</v>
      </c>
      <c r="H13" s="8">
        <f t="shared" si="1"/>
        <v>0</v>
      </c>
      <c r="I13" s="8">
        <f t="shared" si="1"/>
        <v>250</v>
      </c>
      <c r="K13" s="13">
        <f>SUM(B13:I13)</f>
        <v>0</v>
      </c>
      <c r="L13"/>
    </row>
    <row r="14" spans="1:13" x14ac:dyDescent="0.25">
      <c r="A14" t="s">
        <v>62</v>
      </c>
      <c r="B14" s="14" t="s">
        <v>15</v>
      </c>
      <c r="C14" s="14" t="s">
        <v>15</v>
      </c>
      <c r="D14" s="14" t="s">
        <v>15</v>
      </c>
      <c r="F14" s="14">
        <f>-(F6-F7)*$B$3</f>
        <v>-300</v>
      </c>
      <c r="G14" s="14">
        <f t="shared" ref="G14:I14" si="2">-(G6-G7)*$B$3</f>
        <v>300</v>
      </c>
      <c r="H14" s="14">
        <f t="shared" si="2"/>
        <v>100</v>
      </c>
      <c r="I14" s="14">
        <f t="shared" si="2"/>
        <v>-100</v>
      </c>
      <c r="K14" s="13">
        <f>SUM(B14:I14)</f>
        <v>0</v>
      </c>
      <c r="L14"/>
    </row>
    <row r="15" spans="1:13" ht="15.75" thickBot="1" x14ac:dyDescent="0.3">
      <c r="A15" s="10" t="s">
        <v>14</v>
      </c>
      <c r="B15" s="12">
        <f>SUM(B11:B14)</f>
        <v>0</v>
      </c>
      <c r="C15" s="12">
        <f t="shared" ref="C15:D15" si="3">SUM(C11:C14)</f>
        <v>0</v>
      </c>
      <c r="D15" s="12">
        <f t="shared" si="3"/>
        <v>0</v>
      </c>
      <c r="E15" s="10"/>
      <c r="F15" s="12">
        <f>SUM(F11:F14)</f>
        <v>0</v>
      </c>
      <c r="G15" s="12">
        <f t="shared" ref="G15:I15" si="4">SUM(G11:G14)</f>
        <v>0</v>
      </c>
      <c r="H15" s="12">
        <f t="shared" si="4"/>
        <v>0</v>
      </c>
      <c r="I15" s="12">
        <f t="shared" si="4"/>
        <v>0</v>
      </c>
      <c r="J15" s="10"/>
      <c r="K15" s="12">
        <f>SUM(K11:K14)</f>
        <v>0</v>
      </c>
      <c r="L15"/>
    </row>
    <row r="16" spans="1:13" ht="15.75" thickTop="1" x14ac:dyDescent="0.25"/>
    <row r="18" spans="1:11" x14ac:dyDescent="0.25">
      <c r="A18" s="1" t="s">
        <v>17</v>
      </c>
      <c r="B18" s="2" t="s">
        <v>0</v>
      </c>
      <c r="C18" s="2" t="s">
        <v>1</v>
      </c>
      <c r="D18" s="2" t="s">
        <v>2</v>
      </c>
      <c r="E18" s="2"/>
      <c r="F18" s="2" t="s">
        <v>3</v>
      </c>
      <c r="G18" s="2" t="s">
        <v>4</v>
      </c>
      <c r="H18" s="2" t="s">
        <v>5</v>
      </c>
      <c r="I18" s="2" t="s">
        <v>6</v>
      </c>
      <c r="J18" s="1"/>
      <c r="K18" s="3" t="s">
        <v>19</v>
      </c>
    </row>
    <row r="19" spans="1:11" x14ac:dyDescent="0.25">
      <c r="A19" s="9" t="s">
        <v>60</v>
      </c>
      <c r="B19" s="11">
        <f>-B6*$B$2</f>
        <v>1000</v>
      </c>
      <c r="C19" s="11">
        <f t="shared" ref="C19:D19" si="5">-C6*$B$2</f>
        <v>-500</v>
      </c>
      <c r="D19" s="11">
        <f t="shared" si="5"/>
        <v>250</v>
      </c>
      <c r="F19" s="13">
        <f>-($B$2-$B$3)*F6</f>
        <v>-600</v>
      </c>
      <c r="G19" s="13">
        <f t="shared" ref="G19:I19" si="6">-($B$2-$B$3)*G6</f>
        <v>300</v>
      </c>
      <c r="H19" s="13">
        <f t="shared" si="6"/>
        <v>0</v>
      </c>
      <c r="I19" s="13">
        <f t="shared" si="6"/>
        <v>-150</v>
      </c>
      <c r="K19" s="14">
        <f>SUM(B19:I19)</f>
        <v>300</v>
      </c>
    </row>
    <row r="20" spans="1:11" x14ac:dyDescent="0.25">
      <c r="A20" s="9" t="s">
        <v>7</v>
      </c>
      <c r="B20" s="4" t="s">
        <v>15</v>
      </c>
      <c r="C20" s="4" t="s">
        <v>15</v>
      </c>
      <c r="D20" s="4" t="s">
        <v>15</v>
      </c>
      <c r="F20" s="13">
        <f>-$B$3*F7</f>
        <v>-100</v>
      </c>
      <c r="G20" s="13">
        <f t="shared" ref="G20:I20" si="7">-$B$3*G7</f>
        <v>-100</v>
      </c>
      <c r="H20" s="13">
        <f t="shared" si="7"/>
        <v>-100</v>
      </c>
      <c r="I20" s="13">
        <f t="shared" si="7"/>
        <v>0</v>
      </c>
      <c r="K20" s="14">
        <f>SUM(B20:I20)</f>
        <v>-300</v>
      </c>
    </row>
    <row r="21" spans="1:11" x14ac:dyDescent="0.25">
      <c r="A21" t="s">
        <v>18</v>
      </c>
      <c r="B21" s="8">
        <f>$B$2*B6</f>
        <v>-1000</v>
      </c>
      <c r="C21" s="8">
        <f t="shared" ref="C21:D21" si="8">$B$2*C6</f>
        <v>500</v>
      </c>
      <c r="D21" s="8">
        <f t="shared" si="8"/>
        <v>-250</v>
      </c>
      <c r="E21" s="8"/>
      <c r="F21" s="8">
        <f>$B$2*F6</f>
        <v>1000</v>
      </c>
      <c r="G21" s="8">
        <f t="shared" ref="G21:I21" si="9">$B$2*G6</f>
        <v>-500</v>
      </c>
      <c r="H21" s="8">
        <f t="shared" si="9"/>
        <v>0</v>
      </c>
      <c r="I21" s="8">
        <f t="shared" si="9"/>
        <v>250</v>
      </c>
      <c r="K21" s="13">
        <f>SUM(B21:I21)</f>
        <v>0</v>
      </c>
    </row>
    <row r="22" spans="1:11" ht="15.75" thickBot="1" x14ac:dyDescent="0.3">
      <c r="A22" s="10" t="s">
        <v>14</v>
      </c>
      <c r="B22" s="12">
        <f>SUM(B19:B21)</f>
        <v>0</v>
      </c>
      <c r="C22" s="12">
        <f>SUM(C19:C21)</f>
        <v>0</v>
      </c>
      <c r="D22" s="12">
        <f>SUM(D19:D21)</f>
        <v>0</v>
      </c>
      <c r="E22" s="10"/>
      <c r="F22" s="12">
        <f>SUM(F19:F21)</f>
        <v>300</v>
      </c>
      <c r="G22" s="12">
        <f>SUM(G19:G21)</f>
        <v>-300</v>
      </c>
      <c r="H22" s="12">
        <f>SUM(H19:H21)</f>
        <v>-100</v>
      </c>
      <c r="I22" s="12">
        <f>SUM(I19:I21)</f>
        <v>100</v>
      </c>
      <c r="J22" s="10"/>
      <c r="K22" s="12">
        <f>SUM(K19:K21)</f>
        <v>0</v>
      </c>
    </row>
    <row r="23" spans="1:11" ht="15.75" thickTop="1" x14ac:dyDescent="0.25"/>
    <row r="31" spans="1:11" x14ac:dyDescent="0.25">
      <c r="A31" s="18" t="s">
        <v>49</v>
      </c>
    </row>
    <row r="33" spans="1:1" x14ac:dyDescent="0.25">
      <c r="A33" t="s">
        <v>55</v>
      </c>
    </row>
    <row r="34" spans="1:1" x14ac:dyDescent="0.25">
      <c r="A34" t="s">
        <v>56</v>
      </c>
    </row>
    <row r="35" spans="1:1" x14ac:dyDescent="0.25">
      <c r="A35" t="s">
        <v>57</v>
      </c>
    </row>
    <row r="36" spans="1:1" x14ac:dyDescent="0.25">
      <c r="A36" t="s">
        <v>58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workbookViewId="0">
      <selection activeCell="R12" sqref="R12"/>
    </sheetView>
  </sheetViews>
  <sheetFormatPr defaultRowHeight="15" x14ac:dyDescent="0.25"/>
  <cols>
    <col min="1" max="1" width="36.140625" customWidth="1"/>
    <col min="2" max="13" width="10.140625" customWidth="1"/>
    <col min="14" max="14" width="4.42578125" customWidth="1"/>
    <col min="15" max="15" width="10.140625" customWidth="1"/>
  </cols>
  <sheetData>
    <row r="2" spans="1:15" x14ac:dyDescent="0.25">
      <c r="A2" s="1" t="s">
        <v>13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2" t="s">
        <v>33</v>
      </c>
      <c r="M2" s="2" t="s">
        <v>34</v>
      </c>
    </row>
    <row r="3" spans="1:15" x14ac:dyDescent="0.25">
      <c r="A3" t="s">
        <v>10</v>
      </c>
      <c r="B3" s="6">
        <v>10</v>
      </c>
      <c r="C3" s="6">
        <v>10</v>
      </c>
      <c r="D3" s="6">
        <v>10</v>
      </c>
      <c r="E3" s="6">
        <v>10</v>
      </c>
      <c r="F3" s="6">
        <v>10</v>
      </c>
      <c r="G3" s="6">
        <v>10</v>
      </c>
      <c r="H3" s="6">
        <v>15</v>
      </c>
      <c r="I3" s="6">
        <v>15</v>
      </c>
      <c r="J3" s="6">
        <v>15</v>
      </c>
      <c r="K3" s="6">
        <v>15</v>
      </c>
      <c r="L3" s="6">
        <v>15</v>
      </c>
      <c r="M3" s="6">
        <v>15</v>
      </c>
    </row>
    <row r="5" spans="1:15" x14ac:dyDescent="0.25">
      <c r="A5" s="1" t="s">
        <v>35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 t="s">
        <v>33</v>
      </c>
      <c r="M5" s="2" t="s">
        <v>34</v>
      </c>
      <c r="O5" s="3" t="s">
        <v>36</v>
      </c>
    </row>
    <row r="6" spans="1:15" x14ac:dyDescent="0.25">
      <c r="A6" t="s">
        <v>21</v>
      </c>
      <c r="B6" s="5">
        <v>-10</v>
      </c>
      <c r="C6" s="5">
        <v>-9</v>
      </c>
      <c r="D6" s="5">
        <v>-10</v>
      </c>
      <c r="E6" s="5">
        <v>-12</v>
      </c>
      <c r="F6" s="5">
        <v>-8</v>
      </c>
      <c r="G6" s="5">
        <v>-10</v>
      </c>
      <c r="H6" s="5">
        <v>12</v>
      </c>
      <c r="I6" s="5">
        <v>10</v>
      </c>
      <c r="J6" s="5">
        <v>14</v>
      </c>
      <c r="K6" s="5">
        <v>10</v>
      </c>
      <c r="L6" s="5">
        <v>12</v>
      </c>
      <c r="M6" s="5">
        <v>11</v>
      </c>
      <c r="N6" s="4"/>
      <c r="O6" s="4">
        <f>SUM(B6:M6)</f>
        <v>10</v>
      </c>
    </row>
    <row r="7" spans="1:15" x14ac:dyDescent="0.25">
      <c r="A7" t="s">
        <v>22</v>
      </c>
      <c r="B7" s="4">
        <f>-B6</f>
        <v>10</v>
      </c>
      <c r="C7" s="4">
        <f t="shared" ref="C7:M7" si="0">-C6</f>
        <v>9</v>
      </c>
      <c r="D7" s="4">
        <f t="shared" si="0"/>
        <v>10</v>
      </c>
      <c r="E7" s="4">
        <f t="shared" si="0"/>
        <v>12</v>
      </c>
      <c r="F7" s="4">
        <f t="shared" si="0"/>
        <v>8</v>
      </c>
      <c r="G7" s="4">
        <f t="shared" si="0"/>
        <v>10</v>
      </c>
      <c r="H7" s="4">
        <f t="shared" si="0"/>
        <v>-12</v>
      </c>
      <c r="I7" s="4">
        <f t="shared" si="0"/>
        <v>-10</v>
      </c>
      <c r="J7" s="4">
        <f t="shared" si="0"/>
        <v>-14</v>
      </c>
      <c r="K7" s="4">
        <f t="shared" si="0"/>
        <v>-10</v>
      </c>
      <c r="L7" s="4">
        <f t="shared" si="0"/>
        <v>-12</v>
      </c>
      <c r="M7" s="4">
        <f t="shared" si="0"/>
        <v>-11</v>
      </c>
      <c r="N7" s="4"/>
      <c r="O7" s="4">
        <f>SUM(B7:M7)</f>
        <v>-10</v>
      </c>
    </row>
    <row r="9" spans="1:15" x14ac:dyDescent="0.25">
      <c r="A9" s="1" t="s">
        <v>59</v>
      </c>
      <c r="B9" s="2" t="s">
        <v>23</v>
      </c>
      <c r="C9" s="2" t="s">
        <v>24</v>
      </c>
      <c r="D9" s="2" t="s">
        <v>25</v>
      </c>
      <c r="E9" s="2" t="s">
        <v>26</v>
      </c>
      <c r="F9" s="2" t="s">
        <v>27</v>
      </c>
      <c r="G9" s="2" t="s">
        <v>28</v>
      </c>
      <c r="H9" s="2" t="s">
        <v>29</v>
      </c>
      <c r="I9" s="2" t="s">
        <v>30</v>
      </c>
      <c r="J9" s="2" t="s">
        <v>31</v>
      </c>
      <c r="K9" s="2" t="s">
        <v>32</v>
      </c>
      <c r="L9" s="2" t="s">
        <v>33</v>
      </c>
      <c r="M9" s="2" t="s">
        <v>34</v>
      </c>
      <c r="O9" s="3" t="s">
        <v>36</v>
      </c>
    </row>
    <row r="10" spans="1:15" x14ac:dyDescent="0.25">
      <c r="A10" s="9" t="s">
        <v>21</v>
      </c>
      <c r="B10" s="11">
        <f>-B6*B3</f>
        <v>100</v>
      </c>
      <c r="C10" s="11">
        <f t="shared" ref="C10:M10" si="1">-C6*C3</f>
        <v>90</v>
      </c>
      <c r="D10" s="11">
        <f t="shared" si="1"/>
        <v>100</v>
      </c>
      <c r="E10" s="11">
        <f t="shared" si="1"/>
        <v>120</v>
      </c>
      <c r="F10" s="11">
        <f t="shared" si="1"/>
        <v>80</v>
      </c>
      <c r="G10" s="11">
        <f t="shared" si="1"/>
        <v>100</v>
      </c>
      <c r="H10" s="11">
        <f t="shared" si="1"/>
        <v>-180</v>
      </c>
      <c r="I10" s="11">
        <f t="shared" si="1"/>
        <v>-150</v>
      </c>
      <c r="J10" s="11">
        <f t="shared" si="1"/>
        <v>-210</v>
      </c>
      <c r="K10" s="11">
        <f t="shared" si="1"/>
        <v>-150</v>
      </c>
      <c r="L10" s="11">
        <f t="shared" si="1"/>
        <v>-180</v>
      </c>
      <c r="M10" s="11">
        <f t="shared" si="1"/>
        <v>-165</v>
      </c>
      <c r="O10" s="11">
        <f>SUM(B10:M10)</f>
        <v>-445</v>
      </c>
    </row>
    <row r="11" spans="1:15" x14ac:dyDescent="0.25">
      <c r="A11" s="9" t="s">
        <v>22</v>
      </c>
      <c r="B11" s="11">
        <f>-B7*B3</f>
        <v>-100</v>
      </c>
      <c r="C11" s="11">
        <f t="shared" ref="C11:M11" si="2">-C7*C3</f>
        <v>-90</v>
      </c>
      <c r="D11" s="11">
        <f t="shared" si="2"/>
        <v>-100</v>
      </c>
      <c r="E11" s="11">
        <f t="shared" si="2"/>
        <v>-120</v>
      </c>
      <c r="F11" s="11">
        <f t="shared" si="2"/>
        <v>-80</v>
      </c>
      <c r="G11" s="11">
        <f t="shared" si="2"/>
        <v>-100</v>
      </c>
      <c r="H11" s="11">
        <f t="shared" si="2"/>
        <v>180</v>
      </c>
      <c r="I11" s="11">
        <f t="shared" si="2"/>
        <v>150</v>
      </c>
      <c r="J11" s="11">
        <f t="shared" si="2"/>
        <v>210</v>
      </c>
      <c r="K11" s="11">
        <f t="shared" si="2"/>
        <v>150</v>
      </c>
      <c r="L11" s="11">
        <f t="shared" si="2"/>
        <v>180</v>
      </c>
      <c r="M11" s="11">
        <f t="shared" si="2"/>
        <v>165</v>
      </c>
      <c r="O11" s="11">
        <f>SUM(B11:M11)</f>
        <v>445</v>
      </c>
    </row>
    <row r="12" spans="1:15" x14ac:dyDescent="0.25">
      <c r="A12" s="9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O12" s="11"/>
    </row>
    <row r="14" spans="1:15" x14ac:dyDescent="0.25">
      <c r="A14" s="1" t="s">
        <v>52</v>
      </c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  <c r="H14" s="2" t="s">
        <v>29</v>
      </c>
      <c r="I14" s="2" t="s">
        <v>30</v>
      </c>
      <c r="J14" s="2" t="s">
        <v>31</v>
      </c>
      <c r="K14" s="2" t="s">
        <v>32</v>
      </c>
      <c r="L14" s="2" t="s">
        <v>33</v>
      </c>
      <c r="M14" s="2" t="s">
        <v>34</v>
      </c>
      <c r="O14" s="3" t="s">
        <v>36</v>
      </c>
    </row>
    <row r="15" spans="1:15" x14ac:dyDescent="0.25">
      <c r="A15" s="9" t="s">
        <v>21</v>
      </c>
      <c r="B15" s="11">
        <f>B6*B3</f>
        <v>-100</v>
      </c>
      <c r="C15" s="11">
        <f t="shared" ref="C15:M15" si="3">C6*C3</f>
        <v>-90</v>
      </c>
      <c r="D15" s="11">
        <f t="shared" si="3"/>
        <v>-100</v>
      </c>
      <c r="E15" s="11">
        <f t="shared" si="3"/>
        <v>-120</v>
      </c>
      <c r="F15" s="11">
        <f t="shared" si="3"/>
        <v>-80</v>
      </c>
      <c r="G15" s="11">
        <f t="shared" si="3"/>
        <v>-100</v>
      </c>
      <c r="H15" s="11">
        <f t="shared" si="3"/>
        <v>180</v>
      </c>
      <c r="I15" s="11">
        <f t="shared" si="3"/>
        <v>150</v>
      </c>
      <c r="J15" s="11">
        <f t="shared" si="3"/>
        <v>210</v>
      </c>
      <c r="K15" s="11">
        <f t="shared" si="3"/>
        <v>150</v>
      </c>
      <c r="L15" s="11">
        <f t="shared" si="3"/>
        <v>180</v>
      </c>
      <c r="M15" s="11">
        <f t="shared" si="3"/>
        <v>165</v>
      </c>
      <c r="O15" s="11">
        <f>SUM(B15:M15)</f>
        <v>445</v>
      </c>
    </row>
    <row r="16" spans="1:15" x14ac:dyDescent="0.25">
      <c r="A16" s="9" t="s">
        <v>22</v>
      </c>
      <c r="B16" s="11">
        <f>B7*B3</f>
        <v>100</v>
      </c>
      <c r="C16" s="11">
        <f t="shared" ref="C16:M16" si="4">C7*C3</f>
        <v>90</v>
      </c>
      <c r="D16" s="11">
        <f t="shared" si="4"/>
        <v>100</v>
      </c>
      <c r="E16" s="11">
        <f t="shared" si="4"/>
        <v>120</v>
      </c>
      <c r="F16" s="11">
        <f t="shared" si="4"/>
        <v>80</v>
      </c>
      <c r="G16" s="11">
        <f t="shared" si="4"/>
        <v>100</v>
      </c>
      <c r="H16" s="11">
        <f t="shared" si="4"/>
        <v>-180</v>
      </c>
      <c r="I16" s="11">
        <f t="shared" si="4"/>
        <v>-150</v>
      </c>
      <c r="J16" s="11">
        <f t="shared" si="4"/>
        <v>-210</v>
      </c>
      <c r="K16" s="11">
        <f t="shared" si="4"/>
        <v>-150</v>
      </c>
      <c r="L16" s="11">
        <f t="shared" si="4"/>
        <v>-180</v>
      </c>
      <c r="M16" s="11">
        <f t="shared" si="4"/>
        <v>-165</v>
      </c>
      <c r="O16" s="11">
        <f>SUM(B16:M16)</f>
        <v>-445</v>
      </c>
    </row>
    <row r="18" spans="1:15" x14ac:dyDescent="0.25">
      <c r="A18" s="1" t="s">
        <v>38</v>
      </c>
      <c r="B18" s="2" t="s">
        <v>23</v>
      </c>
      <c r="C18" s="2" t="s">
        <v>24</v>
      </c>
      <c r="D18" s="2" t="s">
        <v>25</v>
      </c>
      <c r="E18" s="2" t="s">
        <v>26</v>
      </c>
      <c r="F18" s="2" t="s">
        <v>27</v>
      </c>
      <c r="G18" s="2" t="s">
        <v>28</v>
      </c>
      <c r="H18" s="2" t="s">
        <v>29</v>
      </c>
      <c r="I18" s="2" t="s">
        <v>30</v>
      </c>
      <c r="J18" s="2" t="s">
        <v>31</v>
      </c>
      <c r="K18" s="2" t="s">
        <v>32</v>
      </c>
      <c r="L18" s="2" t="s">
        <v>33</v>
      </c>
      <c r="M18" s="2" t="s">
        <v>34</v>
      </c>
      <c r="O18" s="3" t="s">
        <v>36</v>
      </c>
    </row>
    <row r="19" spans="1:15" x14ac:dyDescent="0.25">
      <c r="A19" s="9" t="s">
        <v>21</v>
      </c>
      <c r="B19" s="11">
        <f>+B10+B15</f>
        <v>0</v>
      </c>
      <c r="C19" s="11">
        <f t="shared" ref="C19:M20" si="5">+C10+C15</f>
        <v>0</v>
      </c>
      <c r="D19" s="11">
        <f t="shared" si="5"/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11">
        <f t="shared" si="5"/>
        <v>0</v>
      </c>
      <c r="I19" s="11">
        <f t="shared" si="5"/>
        <v>0</v>
      </c>
      <c r="J19" s="11">
        <f t="shared" si="5"/>
        <v>0</v>
      </c>
      <c r="K19" s="11">
        <f t="shared" si="5"/>
        <v>0</v>
      </c>
      <c r="L19" s="11">
        <f t="shared" si="5"/>
        <v>0</v>
      </c>
      <c r="M19" s="11">
        <f t="shared" si="5"/>
        <v>0</v>
      </c>
      <c r="O19" s="11">
        <f>SUM(B19:M19)</f>
        <v>0</v>
      </c>
    </row>
    <row r="20" spans="1:15" x14ac:dyDescent="0.25">
      <c r="A20" s="9" t="s">
        <v>22</v>
      </c>
      <c r="B20" s="11">
        <f>+B11+B16</f>
        <v>0</v>
      </c>
      <c r="C20" s="11">
        <f t="shared" si="5"/>
        <v>0</v>
      </c>
      <c r="D20" s="11">
        <f t="shared" si="5"/>
        <v>0</v>
      </c>
      <c r="E20" s="11">
        <f t="shared" si="5"/>
        <v>0</v>
      </c>
      <c r="F20" s="11">
        <f t="shared" si="5"/>
        <v>0</v>
      </c>
      <c r="G20" s="11">
        <f t="shared" si="5"/>
        <v>0</v>
      </c>
      <c r="H20" s="11">
        <f t="shared" si="5"/>
        <v>0</v>
      </c>
      <c r="I20" s="11">
        <f t="shared" si="5"/>
        <v>0</v>
      </c>
      <c r="J20" s="11">
        <f t="shared" si="5"/>
        <v>0</v>
      </c>
      <c r="K20" s="11">
        <f t="shared" si="5"/>
        <v>0</v>
      </c>
      <c r="L20" s="11">
        <f t="shared" si="5"/>
        <v>0</v>
      </c>
      <c r="M20" s="11">
        <f t="shared" si="5"/>
        <v>0</v>
      </c>
      <c r="O20" s="11">
        <f>SUM(B20:M20)</f>
        <v>0</v>
      </c>
    </row>
    <row r="21" spans="1:15" x14ac:dyDescent="0.25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O21" s="11"/>
    </row>
    <row r="22" spans="1:15" x14ac:dyDescent="0.25">
      <c r="A22" s="9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O22" s="11"/>
    </row>
    <row r="23" spans="1:15" x14ac:dyDescent="0.25">
      <c r="A23" s="1" t="s">
        <v>53</v>
      </c>
      <c r="B23" s="2" t="s">
        <v>23</v>
      </c>
      <c r="C23" s="2" t="s">
        <v>24</v>
      </c>
      <c r="D23" s="2" t="s">
        <v>25</v>
      </c>
      <c r="E23" s="2" t="s">
        <v>26</v>
      </c>
      <c r="F23" s="2" t="s">
        <v>27</v>
      </c>
      <c r="G23" s="2" t="s">
        <v>28</v>
      </c>
      <c r="H23" s="2" t="s">
        <v>29</v>
      </c>
      <c r="I23" s="2" t="s">
        <v>30</v>
      </c>
      <c r="J23" s="2" t="s">
        <v>31</v>
      </c>
      <c r="K23" s="2" t="s">
        <v>32</v>
      </c>
      <c r="L23" s="2" t="s">
        <v>33</v>
      </c>
      <c r="M23" s="2" t="s">
        <v>34</v>
      </c>
      <c r="O23" s="3" t="s">
        <v>36</v>
      </c>
    </row>
    <row r="24" spans="1:15" x14ac:dyDescent="0.25">
      <c r="A24" s="9" t="s">
        <v>21</v>
      </c>
      <c r="B24" s="11">
        <f>IFERROR($O$6/12,0)*B3</f>
        <v>8.3333333333333339</v>
      </c>
      <c r="C24" s="11">
        <f t="shared" ref="C24:M24" si="6">IFERROR($O$6/12,0)*C3</f>
        <v>8.3333333333333339</v>
      </c>
      <c r="D24" s="11">
        <f t="shared" si="6"/>
        <v>8.3333333333333339</v>
      </c>
      <c r="E24" s="11">
        <f t="shared" si="6"/>
        <v>8.3333333333333339</v>
      </c>
      <c r="F24" s="11">
        <f t="shared" si="6"/>
        <v>8.3333333333333339</v>
      </c>
      <c r="G24" s="11">
        <f t="shared" si="6"/>
        <v>8.3333333333333339</v>
      </c>
      <c r="H24" s="11">
        <f t="shared" si="6"/>
        <v>12.5</v>
      </c>
      <c r="I24" s="11">
        <f t="shared" si="6"/>
        <v>12.5</v>
      </c>
      <c r="J24" s="11">
        <f t="shared" si="6"/>
        <v>12.5</v>
      </c>
      <c r="K24" s="11">
        <f t="shared" si="6"/>
        <v>12.5</v>
      </c>
      <c r="L24" s="11">
        <f t="shared" si="6"/>
        <v>12.5</v>
      </c>
      <c r="M24" s="11">
        <f t="shared" si="6"/>
        <v>12.5</v>
      </c>
      <c r="O24" s="11">
        <f>SUM(B24:M24)</f>
        <v>125</v>
      </c>
    </row>
    <row r="25" spans="1:15" x14ac:dyDescent="0.25">
      <c r="A25" s="9" t="s">
        <v>22</v>
      </c>
      <c r="B25" s="11">
        <f>IFERROR($O$7/12,0)*B3</f>
        <v>-8.3333333333333339</v>
      </c>
      <c r="C25" s="11">
        <f t="shared" ref="C25:M25" si="7">IFERROR($O$7/12,0)*C3</f>
        <v>-8.3333333333333339</v>
      </c>
      <c r="D25" s="11">
        <f t="shared" si="7"/>
        <v>-8.3333333333333339</v>
      </c>
      <c r="E25" s="11">
        <f t="shared" si="7"/>
        <v>-8.3333333333333339</v>
      </c>
      <c r="F25" s="11">
        <f t="shared" si="7"/>
        <v>-8.3333333333333339</v>
      </c>
      <c r="G25" s="11">
        <f t="shared" si="7"/>
        <v>-8.3333333333333339</v>
      </c>
      <c r="H25" s="11">
        <f t="shared" si="7"/>
        <v>-12.5</v>
      </c>
      <c r="I25" s="11">
        <f t="shared" si="7"/>
        <v>-12.5</v>
      </c>
      <c r="J25" s="11">
        <f t="shared" si="7"/>
        <v>-12.5</v>
      </c>
      <c r="K25" s="11">
        <f t="shared" si="7"/>
        <v>-12.5</v>
      </c>
      <c r="L25" s="11">
        <f t="shared" si="7"/>
        <v>-12.5</v>
      </c>
      <c r="M25" s="11">
        <f t="shared" si="7"/>
        <v>-12.5</v>
      </c>
      <c r="O25" s="11">
        <f>SUM(B25:M25)</f>
        <v>-125</v>
      </c>
    </row>
    <row r="27" spans="1:15" x14ac:dyDescent="0.25">
      <c r="A27" s="1" t="s">
        <v>37</v>
      </c>
      <c r="B27" s="2" t="s">
        <v>23</v>
      </c>
      <c r="C27" s="2" t="s">
        <v>24</v>
      </c>
      <c r="D27" s="2" t="s">
        <v>25</v>
      </c>
      <c r="E27" s="2" t="s">
        <v>26</v>
      </c>
      <c r="F27" s="2" t="s">
        <v>27</v>
      </c>
      <c r="G27" s="2" t="s">
        <v>28</v>
      </c>
      <c r="H27" s="2" t="s">
        <v>29</v>
      </c>
      <c r="I27" s="2" t="s">
        <v>30</v>
      </c>
      <c r="J27" s="2" t="s">
        <v>31</v>
      </c>
      <c r="K27" s="2" t="s">
        <v>32</v>
      </c>
      <c r="L27" s="2" t="s">
        <v>33</v>
      </c>
      <c r="M27" s="2" t="s">
        <v>34</v>
      </c>
      <c r="O27" s="3" t="s">
        <v>36</v>
      </c>
    </row>
    <row r="28" spans="1:15" x14ac:dyDescent="0.25">
      <c r="A28" s="9" t="s">
        <v>21</v>
      </c>
      <c r="B28" s="11">
        <f t="shared" ref="B28:M28" si="8">+B24+B10</f>
        <v>108.33333333333333</v>
      </c>
      <c r="C28" s="11">
        <f t="shared" si="8"/>
        <v>98.333333333333329</v>
      </c>
      <c r="D28" s="11">
        <f t="shared" si="8"/>
        <v>108.33333333333333</v>
      </c>
      <c r="E28" s="11">
        <f t="shared" si="8"/>
        <v>128.33333333333334</v>
      </c>
      <c r="F28" s="11">
        <f t="shared" si="8"/>
        <v>88.333333333333329</v>
      </c>
      <c r="G28" s="11">
        <f t="shared" si="8"/>
        <v>108.33333333333333</v>
      </c>
      <c r="H28" s="11">
        <f t="shared" si="8"/>
        <v>-167.5</v>
      </c>
      <c r="I28" s="11">
        <f t="shared" si="8"/>
        <v>-137.5</v>
      </c>
      <c r="J28" s="11">
        <f t="shared" si="8"/>
        <v>-197.5</v>
      </c>
      <c r="K28" s="11">
        <f t="shared" si="8"/>
        <v>-137.5</v>
      </c>
      <c r="L28" s="11">
        <f t="shared" si="8"/>
        <v>-167.5</v>
      </c>
      <c r="M28" s="11">
        <f t="shared" si="8"/>
        <v>-152.5</v>
      </c>
      <c r="O28" s="11">
        <f>SUM(B28:M28)</f>
        <v>-319.99999999999989</v>
      </c>
    </row>
    <row r="29" spans="1:15" x14ac:dyDescent="0.25">
      <c r="A29" s="9" t="s">
        <v>22</v>
      </c>
      <c r="B29" s="11">
        <f t="shared" ref="B29:M29" si="9">+B25+B11</f>
        <v>-108.33333333333333</v>
      </c>
      <c r="C29" s="11">
        <f t="shared" si="9"/>
        <v>-98.333333333333329</v>
      </c>
      <c r="D29" s="11">
        <f t="shared" si="9"/>
        <v>-108.33333333333333</v>
      </c>
      <c r="E29" s="11">
        <f t="shared" si="9"/>
        <v>-128.33333333333334</v>
      </c>
      <c r="F29" s="11">
        <f t="shared" si="9"/>
        <v>-88.333333333333329</v>
      </c>
      <c r="G29" s="11">
        <f t="shared" si="9"/>
        <v>-108.33333333333333</v>
      </c>
      <c r="H29" s="11">
        <f t="shared" si="9"/>
        <v>167.5</v>
      </c>
      <c r="I29" s="11">
        <f t="shared" si="9"/>
        <v>137.5</v>
      </c>
      <c r="J29" s="11">
        <f t="shared" si="9"/>
        <v>197.5</v>
      </c>
      <c r="K29" s="11">
        <f t="shared" si="9"/>
        <v>137.5</v>
      </c>
      <c r="L29" s="11">
        <f t="shared" si="9"/>
        <v>167.5</v>
      </c>
      <c r="M29" s="11">
        <f t="shared" si="9"/>
        <v>152.5</v>
      </c>
      <c r="O29" s="11">
        <f>SUM(B29:M29)</f>
        <v>319.99999999999989</v>
      </c>
    </row>
    <row r="37" spans="1:1" x14ac:dyDescent="0.25">
      <c r="A37" s="18" t="s">
        <v>49</v>
      </c>
    </row>
    <row r="39" spans="1:1" x14ac:dyDescent="0.25">
      <c r="A39" t="s">
        <v>55</v>
      </c>
    </row>
    <row r="40" spans="1:1" x14ac:dyDescent="0.25">
      <c r="A40" t="s">
        <v>56</v>
      </c>
    </row>
    <row r="41" spans="1:1" x14ac:dyDescent="0.25">
      <c r="A41" t="s">
        <v>57</v>
      </c>
    </row>
    <row r="42" spans="1:1" x14ac:dyDescent="0.25">
      <c r="A42" t="s">
        <v>58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5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2019-05-24T18:41:34+00:00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Osborne, Kristina</DisplayName>
        <AccountId>70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Osborne, Kristina</DisplayName>
        <AccountId>70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Proposed Settlement Changes - Real-Time Market Neutrality Settlement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Real-time market neutrality settlement - papers and proposals|1f9047d2-4ee3-46b6-9c5b-25231be695c6;Technical workshop May 21, 2019|585d51b0-6322-42f7-8933-91b153f09630</ParentISOGroups>
    <Orig_x0020_Post_x0020_Date xmlns="5bcbeff6-7c02-4b0f-b125-f1b3d566cc14">2019-05-14T21:01:23+00:00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018e8eba-5eef-44b1-bbd7-91cf6fde2327</CrawlableUniqu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66B21BE112A2A346B21F75DA471D4EB6" ma:contentTypeVersion="86" ma:contentTypeDescription="" ma:contentTypeScope="" ma:versionID="c4ec764741c53590a65c969467556c6d">
  <xsd:schema xmlns:xsd="http://www.w3.org/2001/XMLSchema" xmlns:xs="http://www.w3.org/2001/XMLSchema" xmlns:p="http://schemas.microsoft.com/office/2006/metadata/properties" xmlns:ns1="http://schemas.microsoft.com/sharepoint/v3" xmlns:ns2="e6671a59-50a7-4167-890c-836f7535b734" xmlns:ns3="dcc7e218-8b47-4273-ba28-07719656e1ad" xmlns:ns4="2e64aaae-efe8-4b36-9ab4-486f04499e09" xmlns:ns5="http://schemas.microsoft.com/sharepoint/v4" targetNamespace="http://schemas.microsoft.com/office/2006/metadata/properties" ma:root="true" ma:fieldsID="19b5210148bd5724ebcbd3c3bb156e3c" ns1:_="" ns2:_="" ns3:_="" ns4:_="" ns5:_="">
    <xsd:import namespace="http://schemas.microsoft.com/sharepoint/v3"/>
    <xsd:import namespace="e6671a59-50a7-4167-890c-836f7535b734"/>
    <xsd:import namespace="dcc7e218-8b47-4273-ba28-07719656e1ad"/>
    <xsd:import namespace="2e64aaae-efe8-4b36-9ab4-486f04499e0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/>
                <xsd:element ref="ns2:InfoSec_x0020_Classification" minOccurs="0"/>
                <xsd:element ref="ns2:ISO_x0020_Department" minOccurs="0"/>
                <xsd:element ref="ns2:Date_x0020_Became_x0020_Record" minOccurs="0"/>
                <xsd:element ref="ns3:_dlc_DocIdUrl" minOccurs="0"/>
                <xsd:element ref="ns3:_dlc_DocIdPersistId" minOccurs="0"/>
                <xsd:element ref="ns3:_dlc_DocId" minOccurs="0"/>
                <xsd:element ref="ns2:Division" minOccurs="0"/>
                <xsd:element ref="ns4:b096d808b59a41b7a526eb1052d792f3" minOccurs="0"/>
                <xsd:element ref="ns4:TaxCatchAll" minOccurs="0"/>
                <xsd:element ref="ns4:TaxCatchAllLabel" minOccurs="0"/>
                <xsd:element ref="ns4:ac6042663e6544a5b5f6c47baa21cbec" minOccurs="0"/>
                <xsd:element ref="ns4:mb7a63be961241008d728fcf8db72869" minOccurs="0"/>
                <xsd:element ref="ns1:CSMeta2010Field" minOccurs="0"/>
                <xsd:element ref="ns5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6" nillable="true" ma:displayName="Classification Status" ma:hidden="true" ma:internalName="CSMeta2010Field" ma:readOnly="false">
      <xsd:simpleType>
        <xsd:restriction base="dms:Unknown"/>
      </xsd:simpleType>
    </xsd:element>
    <xsd:element name="_vti_ItemDeclaredRecord" ma:index="28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9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71a59-50a7-4167-890c-836f7535b734" elementFormDefault="qualified">
    <xsd:import namespace="http://schemas.microsoft.com/office/2006/documentManagement/types"/>
    <xsd:import namespace="http://schemas.microsoft.com/office/infopath/2007/PartnerControls"/>
    <xsd:element name="Doc_x0020_Owner" ma:index="2" nillable="true" ma:displayName="Doc Owner" ma:description="" ma:list="UserInfo" ma:SharePointGroup="0" ma:internalName="Doc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ma:displayName="Doc Status" ma:format="Dropdown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nillable="true" ma:displayName="InfoSec Classification" ma:description="" ma:format="RadioButtons" ma:internalName="InfoSec_x0020_Classification">
      <xsd:simpleType>
        <xsd:restriction base="dms:Choice">
          <xsd:enumeration value="CAISO Public"/>
          <xsd:enumeration value="Copyright 2019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8 California ISO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nillable="true" ma:displayName="ISO Department" ma:description="" ma:format="Dropdown" ma:internalName="ISO_x0020_Department">
      <xsd:simpleType>
        <xsd:restriction base="dms:Choice">
          <xsd:enumeration value="Business Planning and Operations"/>
          <xsd:enumeration value="Business Solutions"/>
          <xsd:enumeration value="Business Solutions and Quality"/>
          <xsd:enumeration value="Campus Operations"/>
          <xsd:enumeration value="CFO &amp; Treasurer"/>
          <xsd:enumeration value="Communications &amp; Public Relations"/>
          <xsd:enumeration value="Compensation &amp; Benefits"/>
          <xsd:enumeration value="Compliance &amp; Corporate Affair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nterprise Model Management"/>
          <xsd:enumeration value="Executive Advisor - Operations"/>
          <xsd:enumeration value="Executive Office"/>
          <xsd:enumeration value="Federal Affairs"/>
          <xsd:enumeration value="Government Affairs"/>
          <xsd:enumeration value="Grid Assets"/>
          <xsd:enumeration value="Human Resources"/>
          <xsd:enumeration value="Human Resources Operations"/>
          <xsd:enumeration value="Information Security"/>
          <xsd:enumeration value="Infrastructure Contracts and Management"/>
          <xsd:enumeration value="Infrastructure Develop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Systems Operations"/>
          <xsd:enumeration value="IT Operations"/>
          <xsd:enumeration value="Learning &amp; Leadership Development"/>
          <xsd:enumeration value="Legal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Development and Analysis"/>
          <xsd:enumeration value="Market Monitoring"/>
          <xsd:enumeration value="Market Services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Development"/>
          <xsd:enumeration value="Power Systems Technology Oerations"/>
          <xsd:enumeration value="Power Systems Technology Operations"/>
          <xsd:enumeration value="Program Office"/>
          <xsd:enumeration value="QA, Architecture and Enterprise Data Mgmt"/>
          <xsd:enumeration value="Regional Affairs"/>
          <xsd:enumeration value="Regulatory Affairs"/>
          <xsd:enumeration value="Regulatory Affairs - DER"/>
          <xsd:enumeration value="Regulatory Contracts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Sr Human Resources Manager"/>
          <xsd:enumeration value="Sr. Project Manager - Iron Point Building"/>
          <xsd:enumeration value="State Affairs"/>
          <xsd:enumeration value="State Regulatory Strategy"/>
          <xsd:enumeration value="Strategic Alliances"/>
          <xsd:enumeration value="System Operations"/>
          <xsd:enumeration value="Corporate Business Operations"/>
          <xsd:enumeration value="Corporate Compliance"/>
        </xsd:restriction>
      </xsd:simpleType>
    </xsd:element>
    <xsd:element name="Date_x0020_Became_x0020_Record" ma:index="6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  <xsd:element name="Division" ma:index="16" nillable="true" ma:displayName="ISO Division" ma:default="Market and Infrastructure Development" ma:description="" ma:format="Dropdown" ma:internalName="Division">
      <xsd:simpleType>
        <xsd:restriction base="dms:Choice">
          <xsd:enumeration value="Executive Office"/>
          <xsd:enumeration value="Customer &amp; State Affairs"/>
          <xsd:enumeration value="General Counsel"/>
          <xsd:enumeration value="Human Resources"/>
          <xsd:enumeration value="Market and Infrastructure Development"/>
          <xsd:enumeration value="Market Monitoring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General Counsel &amp; Administr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18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79d5730-78e4-4cbb-96dd-e465d29e98e0}" ma:internalName="TaxCatchAll" ma:showField="CatchAllData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379d5730-78e4-4cbb-96dd-e465d29e98e0}" ma:internalName="TaxCatchAllLabel" ma:readOnly="true" ma:showField="CatchAllDataLabel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2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4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1A98C9-7A7A-46E4-825B-1C9295257BF4}">
  <ds:schemaRefs>
    <ds:schemaRef ds:uri="http://schemas.microsoft.com/sharepoint/v3"/>
    <ds:schemaRef ds:uri="http://schemas.microsoft.com/sharepoint/v4"/>
    <ds:schemaRef ds:uri="http://purl.org/dc/terms/"/>
    <ds:schemaRef ds:uri="2e64aaae-efe8-4b36-9ab4-486f04499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cc7e218-8b47-4273-ba28-07719656e1ad"/>
    <ds:schemaRef ds:uri="e6671a59-50a7-4167-890c-836f7535b7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F89EF8-99A8-4C1E-A1B8-0DA5ACB62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671a59-50a7-4167-890c-836f7535b734"/>
    <ds:schemaRef ds:uri="dcc7e218-8b47-4273-ba28-07719656e1ad"/>
    <ds:schemaRef ds:uri="2e64aaae-efe8-4b36-9ab4-486f04499e0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FA2241-1C2A-4365-A098-74F135B621CA}"/>
</file>

<file path=customXml/itemProps4.xml><?xml version="1.0" encoding="utf-8"?>
<ds:datastoreItem xmlns:ds="http://schemas.openxmlformats.org/officeDocument/2006/customXml" ds:itemID="{8C65ACF5-878F-4EA6-9A09-56A6CF6D71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EIM Transfer Adjustment</vt:lpstr>
      <vt:lpstr>EIM Transfer Financial Value</vt:lpstr>
      <vt:lpstr>Transfer at Integrated Value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Proposed Settlement Changes - Real-Time Market Neutrality Settlement</dc:title>
  <dc:creator>Tretheway, Donald</dc:creator>
  <cp:lastModifiedBy>Osborne, Kristina</cp:lastModifiedBy>
  <dcterms:created xsi:type="dcterms:W3CDTF">2019-05-09T15:10:47Z</dcterms:created>
  <dcterms:modified xsi:type="dcterms:W3CDTF">2019-05-24T18:24:44Z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839b92e8-3b78-4b19-bb9f-58493097c727</vt:lpwstr>
  </property>
  <property fmtid="{D5CDD505-2E9C-101B-9397-08002B2CF9AE}" pid="4" name="AutoClassRecordSeries">
    <vt:lpwstr/>
  </property>
  <property fmtid="{D5CDD505-2E9C-101B-9397-08002B2CF9AE}" pid="5" name="AutoClassDocumentType">
    <vt:lpwstr/>
  </property>
  <property fmtid="{D5CDD505-2E9C-101B-9397-08002B2CF9AE}" pid="6" name="AutoClassTopic">
    <vt:lpwstr>87;#Initiative|2c9636ba-7308-46e4-97a5-c1211e9ae52f</vt:lpwstr>
  </property>
  <property fmtid="{D5CDD505-2E9C-101B-9397-08002B2CF9AE}" pid="7" name="Order">
    <vt:r8>6178800</vt:r8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5;#Stakeholder processes|71659ab1-dac7-419e-9529-abc47c232b66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ISOKeywords">
    <vt:lpwstr/>
  </property>
</Properties>
</file>