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020" activeTab="1"/>
  </bookViews>
  <sheets>
    <sheet name="Sensitivity Report 1" sheetId="57" r:id="rId1"/>
    <sheet name="IFM-FRP DAME" sheetId="10" r:id="rId2"/>
  </sheets>
  <definedNames>
    <definedName name="solver_adj" localSheetId="1" hidden="1">'IFM-FRP DAME'!$K$3:$N$8,'IFM-FRP DAME'!$O$3:$V$4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0" localSheetId="1" hidden="1">'IFM-FRP DAME'!$O$15:$R$15</definedName>
    <definedName name="solver_lhs1" localSheetId="1" hidden="1">'IFM-FRP DAME'!$AE$3:$AH$4</definedName>
    <definedName name="solver_lhs10" localSheetId="1" hidden="1">'IFM-FRP DAME'!$L$5:$L$8</definedName>
    <definedName name="solver_lhs11" localSheetId="1" hidden="1">'IFM-FRP DAME'!$M$5:$M$8</definedName>
    <definedName name="solver_lhs12" localSheetId="1" hidden="1">'IFM-FRP DAME'!$O$15:$R$15</definedName>
    <definedName name="solver_lhs13" localSheetId="1" hidden="1">'IFM-FRP DAME'!$N$5:$N$8</definedName>
    <definedName name="solver_lhs14" localSheetId="1" hidden="1">'IFM-FRP DAME'!$O$3:$R$3</definedName>
    <definedName name="solver_lhs15" localSheetId="1" hidden="1">'IFM-FRP DAME'!$O$4:$R$4</definedName>
    <definedName name="solver_lhs16" localSheetId="1" hidden="1">'IFM-FRP DAME'!$L$5:$L$8</definedName>
    <definedName name="solver_lhs17" localSheetId="1" hidden="1">'IFM-FRP DAME'!$M$5:$M$8</definedName>
    <definedName name="solver_lhs18" localSheetId="1" hidden="1">'IFM-FRP DAME'!$N$5:$N$8</definedName>
    <definedName name="solver_lhs2" localSheetId="1" hidden="1">'IFM-FRP DAME'!$AI$3:$AL$4</definedName>
    <definedName name="solver_lhs3" localSheetId="1" hidden="1">'IFM-FRP DAME'!$AA$3:$AD$4</definedName>
    <definedName name="solver_lhs4" localSheetId="1" hidden="1">'IFM-FRP DAME'!$W$3:$Z$4</definedName>
    <definedName name="solver_lhs5" localSheetId="1" hidden="1">'IFM-FRP DAME'!$S$16:$V$16</definedName>
    <definedName name="solver_lhs6" localSheetId="1" hidden="1">'IFM-FRP DAME'!$S$4:$V$4</definedName>
    <definedName name="solver_lhs7" localSheetId="1" hidden="1">'IFM-FRP DAME'!$S$3:$V$3</definedName>
    <definedName name="solver_lhs8" localSheetId="1" hidden="1">'IFM-FRP DAME'!$K$14:$N$14</definedName>
    <definedName name="solver_lhs9" localSheetId="1" hidden="1">'IFM-FRP DAME'!$K$5:$K$8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15</definedName>
    <definedName name="solver_nwt" localSheetId="1" hidden="1">1</definedName>
    <definedName name="solver_opt" localSheetId="1" hidden="1">'IFM-FRP DAME'!$B$13</definedName>
    <definedName name="solver_pre" localSheetId="1" hidden="1">0.000001</definedName>
    <definedName name="solver_rbv" localSheetId="1" hidden="1">1</definedName>
    <definedName name="solver_rel0" localSheetId="1" hidden="1">3</definedName>
    <definedName name="solver_rel1" localSheetId="1" hidden="1">1</definedName>
    <definedName name="solver_rel10" localSheetId="1" hidden="1">1</definedName>
    <definedName name="solver_rel11" localSheetId="1" hidden="1">1</definedName>
    <definedName name="solver_rel12" localSheetId="1" hidden="1">3</definedName>
    <definedName name="solver_rel13" localSheetId="1" hidden="1">1</definedName>
    <definedName name="solver_rel14" localSheetId="1" hidden="1">1</definedName>
    <definedName name="solver_rel15" localSheetId="1" hidden="1">1</definedName>
    <definedName name="solver_rel16" localSheetId="1" hidden="1">1</definedName>
    <definedName name="solver_rel17" localSheetId="1" hidden="1">1</definedName>
    <definedName name="solver_rel18" localSheetId="1" hidden="1">1</definedName>
    <definedName name="solver_rel2" localSheetId="1" hidden="1">3</definedName>
    <definedName name="solver_rel3" localSheetId="1" hidden="1">3</definedName>
    <definedName name="solver_rel4" localSheetId="1" hidden="1">1</definedName>
    <definedName name="solver_rel5" localSheetId="1" hidden="1">3</definedName>
    <definedName name="solver_rel6" localSheetId="1" hidden="1">1</definedName>
    <definedName name="solver_rel7" localSheetId="1" hidden="1">1</definedName>
    <definedName name="solver_rel8" localSheetId="1" hidden="1">2</definedName>
    <definedName name="solver_rel9" localSheetId="1" hidden="1">1</definedName>
    <definedName name="solver_rhs0" localSheetId="1" hidden="1">0</definedName>
    <definedName name="solver_rhs1" localSheetId="1" hidden="1">0</definedName>
    <definedName name="solver_rhs10" localSheetId="1" hidden="1">'IFM-FRP DAME'!$C$5:$C$8</definedName>
    <definedName name="solver_rhs11" localSheetId="1" hidden="1">'IFM-FRP DAME'!$C$5:$C$8</definedName>
    <definedName name="solver_rhs12" localSheetId="1" hidden="1">0</definedName>
    <definedName name="solver_rhs13" localSheetId="1" hidden="1">'IFM-FRP DAME'!$C$5:$C$8</definedName>
    <definedName name="solver_rhs14" localSheetId="1" hidden="1">'IFM-FRP DAME'!$F$3</definedName>
    <definedName name="solver_rhs15" localSheetId="1" hidden="1">'IFM-FRP DAME'!$F$4</definedName>
    <definedName name="solver_rhs16" localSheetId="1" hidden="1">'IFM-FRP DAME'!$C$5:$C$8</definedName>
    <definedName name="solver_rhs17" localSheetId="1" hidden="1">'IFM-FRP DAME'!$C$5:$C$8</definedName>
    <definedName name="solver_rhs18" localSheetId="1" hidden="1">'IFM-FRP DAME'!$C$5:$C$8</definedName>
    <definedName name="solver_rhs2" localSheetId="1" hidden="1">0</definedName>
    <definedName name="solver_rhs3" localSheetId="1" hidden="1">0</definedName>
    <definedName name="solver_rhs4" localSheetId="1" hidden="1">0</definedName>
    <definedName name="solver_rhs5" localSheetId="1" hidden="1">0</definedName>
    <definedName name="solver_rhs6" localSheetId="1" hidden="1">'IFM-FRP DAME'!$H$4</definedName>
    <definedName name="solver_rhs7" localSheetId="1" hidden="1">'IFM-FRP DAME'!$H$3</definedName>
    <definedName name="solver_rhs8" localSheetId="1" hidden="1">0</definedName>
    <definedName name="solver_rhs9" localSheetId="1" hidden="1">'IFM-FRP DAME'!$C$5:$C$8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0" l="1" a="1"/>
  <c r="A46" i="10"/>
  <c r="A45" i="10" a="1"/>
  <c r="A45" i="10"/>
  <c r="A44" i="10" a="1"/>
  <c r="A44" i="10"/>
  <c r="A43" i="10" a="1"/>
  <c r="A43" i="10"/>
  <c r="H4" i="10"/>
  <c r="H3" i="10"/>
  <c r="F4" i="10"/>
  <c r="F3" i="10"/>
  <c r="AL4" i="10" l="1"/>
  <c r="AK4" i="10"/>
  <c r="AJ4" i="10"/>
  <c r="AI4" i="10"/>
  <c r="AL3" i="10"/>
  <c r="AK3" i="10"/>
  <c r="AJ3" i="10"/>
  <c r="AI3" i="10"/>
  <c r="AH4" i="10"/>
  <c r="AG4" i="10"/>
  <c r="AF4" i="10"/>
  <c r="AE4" i="10"/>
  <c r="AH3" i="10"/>
  <c r="AG3" i="10"/>
  <c r="AF3" i="10"/>
  <c r="AE3" i="10"/>
  <c r="A34" i="10" l="1"/>
  <c r="A42" i="10" l="1" a="1"/>
  <c r="A42" i="10" s="1"/>
  <c r="A41" i="10" a="1"/>
  <c r="A41" i="10" s="1"/>
  <c r="A40" i="10" a="1"/>
  <c r="A40" i="10" s="1"/>
  <c r="A39" i="10" a="1"/>
  <c r="A39" i="10" s="1"/>
  <c r="V16" i="10"/>
  <c r="U16" i="10"/>
  <c r="T16" i="10"/>
  <c r="S16" i="10"/>
  <c r="R15" i="10"/>
  <c r="Q15" i="10"/>
  <c r="P15" i="10"/>
  <c r="O15" i="10"/>
  <c r="N13" i="10"/>
  <c r="M13" i="10"/>
  <c r="L13" i="10"/>
  <c r="K13" i="10"/>
  <c r="W3" i="10"/>
  <c r="A38" i="10" l="1" a="1"/>
  <c r="A38" i="10" s="1"/>
  <c r="A37" i="10" a="1"/>
  <c r="A37" i="10" s="1"/>
  <c r="N14" i="10" l="1"/>
  <c r="K14" i="10"/>
  <c r="A36" i="10" l="1" a="1"/>
  <c r="A36" i="10" s="1"/>
  <c r="M14" i="10"/>
  <c r="L14" i="10"/>
  <c r="A35" i="10" a="1"/>
  <c r="A35" i="10" s="1"/>
  <c r="V13" i="10"/>
  <c r="U13" i="10"/>
  <c r="T13" i="10"/>
  <c r="S13" i="10"/>
  <c r="R13" i="10"/>
  <c r="Q13" i="10"/>
  <c r="P13" i="10"/>
  <c r="O13" i="10"/>
  <c r="AD8" i="10"/>
  <c r="AC8" i="10"/>
  <c r="AB8" i="10"/>
  <c r="AA8" i="10"/>
  <c r="Z8" i="10"/>
  <c r="Y8" i="10"/>
  <c r="X8" i="10"/>
  <c r="W8" i="10"/>
  <c r="AD7" i="10"/>
  <c r="AC7" i="10"/>
  <c r="AB7" i="10"/>
  <c r="AA7" i="10"/>
  <c r="Z7" i="10"/>
  <c r="Y7" i="10"/>
  <c r="X7" i="10"/>
  <c r="W7" i="10"/>
  <c r="AD6" i="10"/>
  <c r="AC6" i="10"/>
  <c r="AB6" i="10"/>
  <c r="AA6" i="10"/>
  <c r="Z6" i="10"/>
  <c r="Y6" i="10"/>
  <c r="X6" i="10"/>
  <c r="W6" i="10"/>
  <c r="AD5" i="10"/>
  <c r="AC5" i="10"/>
  <c r="AB5" i="10"/>
  <c r="AA5" i="10"/>
  <c r="Z5" i="10"/>
  <c r="Y5" i="10"/>
  <c r="X5" i="10"/>
  <c r="W5" i="10"/>
  <c r="AD4" i="10"/>
  <c r="AC4" i="10"/>
  <c r="AB4" i="10"/>
  <c r="AA4" i="10"/>
  <c r="Z4" i="10"/>
  <c r="Y4" i="10"/>
  <c r="X4" i="10"/>
  <c r="W4" i="10"/>
  <c r="AD3" i="10"/>
  <c r="AC3" i="10"/>
  <c r="AB3" i="10"/>
  <c r="AA3" i="10"/>
  <c r="Z3" i="10"/>
  <c r="Y3" i="10"/>
  <c r="X3" i="10"/>
  <c r="M18" i="10"/>
  <c r="R19" i="10"/>
  <c r="U20" i="10"/>
  <c r="N18" i="10"/>
  <c r="Q19" i="10"/>
  <c r="T20" i="10"/>
  <c r="V20" i="10"/>
  <c r="S20" i="10"/>
  <c r="P19" i="10"/>
  <c r="L18" i="10"/>
  <c r="O19" i="10"/>
  <c r="K18" i="10"/>
  <c r="B13" i="10" l="1"/>
  <c r="A33" i="10" s="1"/>
  <c r="O22" i="10"/>
  <c r="U23" i="10"/>
  <c r="U22" i="10"/>
  <c r="S23" i="10"/>
  <c r="V23" i="10"/>
  <c r="V22" i="10"/>
  <c r="T23" i="10"/>
  <c r="T22" i="10"/>
  <c r="S22" i="10"/>
  <c r="O23" i="10"/>
  <c r="R23" i="10"/>
  <c r="R22" i="10"/>
  <c r="Q23" i="10"/>
  <c r="Q22" i="10"/>
  <c r="P23" i="10"/>
  <c r="P22" i="10"/>
  <c r="N27" i="10"/>
  <c r="N26" i="10"/>
  <c r="N25" i="10"/>
  <c r="M27" i="10"/>
  <c r="M26" i="10"/>
  <c r="M25" i="10"/>
  <c r="K27" i="10"/>
  <c r="K26" i="10"/>
  <c r="L27" i="10"/>
  <c r="L26" i="10"/>
  <c r="L25" i="10"/>
  <c r="K25" i="10"/>
  <c r="N24" i="10"/>
  <c r="N23" i="10"/>
  <c r="N22" i="10"/>
  <c r="M24" i="10"/>
  <c r="M23" i="10"/>
  <c r="M22" i="10"/>
  <c r="K24" i="10"/>
  <c r="K23" i="10"/>
  <c r="L24" i="10"/>
  <c r="L23" i="10"/>
  <c r="L22" i="10"/>
  <c r="K22" i="10"/>
  <c r="A47" i="10" a="1"/>
  <c r="A47" i="10" s="1"/>
  <c r="A48" i="10" a="1"/>
  <c r="A48" i="10" s="1"/>
  <c r="A49" i="10" a="1"/>
  <c r="A49" i="10" s="1"/>
  <c r="O28" i="10" l="1"/>
  <c r="W23" i="10"/>
  <c r="W25" i="10"/>
  <c r="W22" i="10"/>
  <c r="W24" i="10"/>
  <c r="W26" i="10"/>
  <c r="W27" i="10"/>
  <c r="V28" i="10"/>
  <c r="R28" i="10"/>
  <c r="N28" i="10"/>
  <c r="U28" i="10"/>
  <c r="M28" i="10"/>
  <c r="T28" i="10"/>
  <c r="P28" i="10"/>
  <c r="L28" i="10"/>
  <c r="Q28" i="10"/>
  <c r="S28" i="10"/>
  <c r="K28" i="10"/>
  <c r="W28" i="10" l="1"/>
  <c r="O29" i="10"/>
  <c r="S29" i="10"/>
  <c r="K29" i="10"/>
  <c r="K30" i="10" l="1"/>
</calcChain>
</file>

<file path=xl/sharedStrings.xml><?xml version="1.0" encoding="utf-8"?>
<sst xmlns="http://schemas.openxmlformats.org/spreadsheetml/2006/main" count="250" uniqueCount="160">
  <si>
    <t>G1</t>
  </si>
  <si>
    <t>G2</t>
  </si>
  <si>
    <t>L1</t>
  </si>
  <si>
    <t>L2</t>
  </si>
  <si>
    <t>UOL
(MW)</t>
  </si>
  <si>
    <t>Energy Bid
($/MWh)</t>
  </si>
  <si>
    <t>Ramp Rate
(MW/min)</t>
  </si>
  <si>
    <t>Energy Schedule
(MW)</t>
  </si>
  <si>
    <t>Interval</t>
  </si>
  <si>
    <t>LOL
(MW)</t>
  </si>
  <si>
    <t>Objective Function</t>
  </si>
  <si>
    <t>Power Balance</t>
  </si>
  <si>
    <t>Constraints</t>
  </si>
  <si>
    <t>Model</t>
  </si>
  <si>
    <t>Shadow Prices</t>
  </si>
  <si>
    <t>Sensitivity Report</t>
  </si>
  <si>
    <t>Legend</t>
  </si>
  <si>
    <t>Black Cells: Fixed</t>
  </si>
  <si>
    <t>Blue Cells: Input</t>
  </si>
  <si>
    <t>Green Cells: Formulae</t>
  </si>
  <si>
    <t>Red Cells: Solver Results</t>
  </si>
  <si>
    <t>Settlement</t>
  </si>
  <si>
    <t>Total</t>
  </si>
  <si>
    <t>Grand Total</t>
  </si>
  <si>
    <t>Demand Forecast</t>
  </si>
  <si>
    <t>FRU Procurement</t>
  </si>
  <si>
    <t>FRD Procurement</t>
  </si>
  <si>
    <t>FRU Requirement</t>
  </si>
  <si>
    <t>FRD Requirement</t>
  </si>
  <si>
    <t>FRU Bid
($/MW)</t>
  </si>
  <si>
    <t>FRD Bid
($/MW)</t>
  </si>
  <si>
    <t>SubTotal</t>
  </si>
  <si>
    <t>VD</t>
  </si>
  <si>
    <t>VS</t>
  </si>
  <si>
    <t>FRU Award
(MW)</t>
  </si>
  <si>
    <t>FRD Award
(MW)</t>
  </si>
  <si>
    <r>
      <t xml:space="preserve">Energy Schedule + FRU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UOL
(MW)</t>
    </r>
  </si>
  <si>
    <r>
      <t xml:space="preserve">Energy Schedule Change + FRU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Ramp Up Capability (MW)</t>
    </r>
  </si>
  <si>
    <r>
      <t xml:space="preserve">Energy Schedule Change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FRD Award </t>
    </r>
    <r>
      <rPr>
        <sz val="11"/>
        <color theme="1"/>
        <rFont val="Symbol"/>
        <family val="1"/>
        <charset val="2"/>
      </rPr>
      <t>+</t>
    </r>
    <r>
      <rPr>
        <sz val="11"/>
        <color theme="1"/>
        <rFont val="Calibri"/>
        <family val="2"/>
        <scheme val="minor"/>
      </rPr>
      <t xml:space="preserve"> Ramp Down Capability (MW)</t>
    </r>
  </si>
  <si>
    <r>
      <t xml:space="preserve">Energy Schedule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FRD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LOL
(MW)*</t>
    </r>
  </si>
  <si>
    <t>Microsoft Excel 16.0 Sensitivity Report</t>
  </si>
  <si>
    <t>Variable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</si>
  <si>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</si>
  <si>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</si>
  <si>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</si>
  <si>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</si>
  <si>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</si>
  <si>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</si>
  <si>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</si>
  <si>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</si>
  <si>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</si>
  <si>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</si>
  <si>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</si>
  <si>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</si>
  <si>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</si>
  <si>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</si>
  <si>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</si>
  <si>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$K$3</t>
  </si>
  <si>
    <t>$L$3</t>
  </si>
  <si>
    <t>$K$4</t>
  </si>
  <si>
    <t>$L$4</t>
  </si>
  <si>
    <t>$K$5</t>
  </si>
  <si>
    <t>$L$5</t>
  </si>
  <si>
    <t>$K$6</t>
  </si>
  <si>
    <t>$L$6</t>
  </si>
  <si>
    <t>$K$7</t>
  </si>
  <si>
    <t>$L$7</t>
  </si>
  <si>
    <t>$K$8</t>
  </si>
  <si>
    <t>$L$8</t>
  </si>
  <si>
    <t>$N$3</t>
  </si>
  <si>
    <t>$O$3</t>
  </si>
  <si>
    <t>$P$3</t>
  </si>
  <si>
    <t>$Q$3</t>
  </si>
  <si>
    <t>$R$3</t>
  </si>
  <si>
    <t>G1 FRU Award
(MW)</t>
  </si>
  <si>
    <t>$S$3</t>
  </si>
  <si>
    <t>$T$3</t>
  </si>
  <si>
    <t>$U$3</t>
  </si>
  <si>
    <t>$V$3</t>
  </si>
  <si>
    <t>G1 FRD Award
(MW)</t>
  </si>
  <si>
    <t>$W$3</t>
  </si>
  <si>
    <t>$X$3</t>
  </si>
  <si>
    <t>$Y$3</t>
  </si>
  <si>
    <t>$N$4</t>
  </si>
  <si>
    <t>$O$4</t>
  </si>
  <si>
    <t>$P$4</t>
  </si>
  <si>
    <t>$Q$4</t>
  </si>
  <si>
    <t>$R$4</t>
  </si>
  <si>
    <t>G2 FRU Award
(MW)</t>
  </si>
  <si>
    <t>$S$4</t>
  </si>
  <si>
    <t>$T$4</t>
  </si>
  <si>
    <t>$U$4</t>
  </si>
  <si>
    <t>$V$4</t>
  </si>
  <si>
    <t>G2 FRD Award
(MW)</t>
  </si>
  <si>
    <t>$W$4</t>
  </si>
  <si>
    <t>$X$4</t>
  </si>
  <si>
    <t>$Y$4</t>
  </si>
  <si>
    <t>$AH$3</t>
  </si>
  <si>
    <t>$AI$3</t>
  </si>
  <si>
    <t>$AJ$3</t>
  </si>
  <si>
    <t>$AH$4</t>
  </si>
  <si>
    <t>$AI$4</t>
  </si>
  <si>
    <t>$AJ$4</t>
  </si>
  <si>
    <t>G1 Energy Schedule Change + FRU Award - Ramp Up Capability (MW)</t>
  </si>
  <si>
    <t>G2 Energy Schedule Change + FRU Award - Ramp Up Capability (MW)</t>
  </si>
  <si>
    <t>G1 Energy Schedule Change - FRD Award + Ramp Down Capability (MW)</t>
  </si>
  <si>
    <t>G2 Energy Schedule Change - FRD Award + Ramp Down Capability (MW)</t>
  </si>
  <si>
    <t>$Z$3</t>
  </si>
  <si>
    <t>G1 Energy Schedule + FRU Award - UOL
(MW)</t>
  </si>
  <si>
    <t>$AA$3</t>
  </si>
  <si>
    <t>$AB$3</t>
  </si>
  <si>
    <t>$AC$3</t>
  </si>
  <si>
    <t>$Z$4</t>
  </si>
  <si>
    <t>G2 Energy Schedule + FRU Award - UOL
(MW)</t>
  </si>
  <si>
    <t>$AA$4</t>
  </si>
  <si>
    <t>$AB$4</t>
  </si>
  <si>
    <t>$AC$4</t>
  </si>
  <si>
    <t>FRD Procurement FRD Award
(MW)</t>
  </si>
  <si>
    <t>FRU Procurement FRU Award
(MW)</t>
  </si>
  <si>
    <t>Sensitivity Report 1</t>
  </si>
  <si>
    <t>$AD$3</t>
  </si>
  <si>
    <t>$AE$3</t>
  </si>
  <si>
    <t>$AF$3</t>
  </si>
  <si>
    <t>$AG$3</t>
  </si>
  <si>
    <t>$AD$4</t>
  </si>
  <si>
    <t>$AE$4</t>
  </si>
  <si>
    <t>$AF$4</t>
  </si>
  <si>
    <t>$AG$4</t>
  </si>
  <si>
    <t>G1 Energy Schedule - FRD Award - LOL
(MW)*</t>
  </si>
  <si>
    <t>G2 Energy Schedule - FRD Award - LOL
(MW)*</t>
  </si>
  <si>
    <t>$O$15</t>
  </si>
  <si>
    <t>$P$15</t>
  </si>
  <si>
    <t>$K$14</t>
  </si>
  <si>
    <t>$L$14</t>
  </si>
  <si>
    <t>$M$3</t>
  </si>
  <si>
    <t>$M$4</t>
  </si>
  <si>
    <t>Worksheet: [IFM-FRP DAME.xlsx]IFM-FRP DAME</t>
  </si>
  <si>
    <t>$S$16</t>
  </si>
  <si>
    <t>$T$16</t>
  </si>
  <si>
    <t>FRU Bid
(MW)</t>
  </si>
  <si>
    <t>FRD Bid
(MW)</t>
  </si>
  <si>
    <t>Report Created: 5/3/2019 4:31:48 PM</t>
  </si>
  <si>
    <t>$M$5</t>
  </si>
  <si>
    <t>$N$5</t>
  </si>
  <si>
    <t>$M$6</t>
  </si>
  <si>
    <t>$N$6</t>
  </si>
  <si>
    <t>$M$7</t>
  </si>
  <si>
    <t>$N$7</t>
  </si>
  <si>
    <t>$M$8</t>
  </si>
  <si>
    <t>$N$8</t>
  </si>
  <si>
    <t>$AK$3</t>
  </si>
  <si>
    <t>$AL$3</t>
  </si>
  <si>
    <t>$AK$4</t>
  </si>
  <si>
    <t>$AL$4</t>
  </si>
  <si>
    <t>$U$16</t>
  </si>
  <si>
    <t>$V$16</t>
  </si>
  <si>
    <t>$M$14</t>
  </si>
  <si>
    <t>$N$14</t>
  </si>
  <si>
    <t>$Q$15</t>
  </si>
  <si>
    <t>$R$15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</si>
</sst>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4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4" fillId="0" borderId="3" xfId="1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4" xfId="1" applyNumberFormat="1" applyFont="1" applyBorder="1" applyProtection="1">
      <protection locked="0"/>
    </xf>
    <xf numFmtId="164" fontId="4" fillId="0" borderId="8" xfId="1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164" fontId="4" fillId="0" borderId="10" xfId="1" applyNumberFormat="1" applyFont="1" applyBorder="1" applyProtection="1">
      <protection locked="0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6" fillId="0" borderId="10" xfId="0" applyFont="1" applyBorder="1" applyProtection="1">
      <protection hidden="1"/>
    </xf>
    <xf numFmtId="0" fontId="6" fillId="0" borderId="10" xfId="0" applyFon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6" fillId="4" borderId="4" xfId="0" applyFont="1" applyFill="1" applyBorder="1" applyProtection="1">
      <protection hidden="1"/>
    </xf>
    <xf numFmtId="0" fontId="6" fillId="4" borderId="8" xfId="0" applyFont="1" applyFill="1" applyBorder="1" applyProtection="1">
      <protection hidden="1"/>
    </xf>
    <xf numFmtId="0" fontId="6" fillId="4" borderId="10" xfId="0" applyFont="1" applyFill="1" applyBorder="1" applyProtection="1">
      <protection hidden="1"/>
    </xf>
    <xf numFmtId="0" fontId="6" fillId="4" borderId="11" xfId="0" applyFont="1" applyFill="1" applyBorder="1" applyProtection="1"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6" fillId="0" borderId="6" xfId="0" applyFont="1" applyFill="1" applyBorder="1" applyProtection="1">
      <protection hidden="1"/>
    </xf>
    <xf numFmtId="0" fontId="6" fillId="0" borderId="7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6" fillId="4" borderId="6" xfId="0" applyFont="1" applyFill="1" applyBorder="1" applyProtection="1">
      <protection hidden="1"/>
    </xf>
    <xf numFmtId="0" fontId="6" fillId="4" borderId="7" xfId="0" applyFont="1" applyFill="1" applyBorder="1" applyProtection="1">
      <protection hidden="1"/>
    </xf>
    <xf numFmtId="0" fontId="6" fillId="4" borderId="46" xfId="0" applyFont="1" applyFill="1" applyBorder="1" applyProtection="1">
      <protection hidden="1"/>
    </xf>
    <xf numFmtId="0" fontId="6" fillId="4" borderId="47" xfId="0" applyFont="1" applyFill="1" applyBorder="1" applyProtection="1">
      <protection hidden="1"/>
    </xf>
    <xf numFmtId="0" fontId="6" fillId="4" borderId="49" xfId="0" applyFont="1" applyFill="1" applyBorder="1" applyProtection="1">
      <protection hidden="1"/>
    </xf>
    <xf numFmtId="0" fontId="4" fillId="0" borderId="9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0" fillId="0" borderId="5" xfId="0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0" fontId="0" fillId="2" borderId="14" xfId="0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3" borderId="5" xfId="0" applyFill="1" applyBorder="1" applyAlignment="1" applyProtection="1">
      <alignment horizontal="left"/>
    </xf>
    <xf numFmtId="0" fontId="0" fillId="4" borderId="12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1" xfId="0" applyFill="1" applyBorder="1" applyProtection="1"/>
    <xf numFmtId="0" fontId="0" fillId="0" borderId="0" xfId="0" applyProtection="1"/>
    <xf numFmtId="0" fontId="0" fillId="5" borderId="15" xfId="0" applyFill="1" applyBorder="1" applyProtection="1"/>
    <xf numFmtId="0" fontId="0" fillId="5" borderId="16" xfId="0" applyFill="1" applyBorder="1" applyProtection="1"/>
    <xf numFmtId="0" fontId="0" fillId="0" borderId="9" xfId="0" applyBorder="1" applyProtection="1"/>
    <xf numFmtId="0" fontId="0" fillId="4" borderId="10" xfId="0" applyFill="1" applyBorder="1" applyProtection="1"/>
    <xf numFmtId="0" fontId="0" fillId="4" borderId="11" xfId="0" applyFill="1" applyBorder="1" applyProtection="1"/>
    <xf numFmtId="0" fontId="0" fillId="4" borderId="9" xfId="0" applyFill="1" applyBorder="1" applyProtection="1"/>
    <xf numFmtId="0" fontId="0" fillId="0" borderId="6" xfId="0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6" xfId="0" applyFill="1" applyBorder="1" applyProtection="1"/>
    <xf numFmtId="0" fontId="0" fillId="0" borderId="7" xfId="0" applyBorder="1" applyProtection="1"/>
    <xf numFmtId="0" fontId="0" fillId="4" borderId="4" xfId="0" applyFill="1" applyBorder="1" applyProtection="1"/>
    <xf numFmtId="0" fontId="0" fillId="4" borderId="8" xfId="0" applyFill="1" applyBorder="1" applyProtection="1"/>
    <xf numFmtId="0" fontId="0" fillId="4" borderId="7" xfId="0" applyFill="1" applyBorder="1" applyProtection="1"/>
    <xf numFmtId="0" fontId="4" fillId="4" borderId="6" xfId="0" applyFont="1" applyFill="1" applyBorder="1" applyProtection="1"/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0" fillId="4" borderId="17" xfId="0" applyFill="1" applyBorder="1" applyProtection="1"/>
    <xf numFmtId="0" fontId="0" fillId="4" borderId="18" xfId="0" applyFill="1" applyBorder="1" applyProtection="1"/>
    <xf numFmtId="0" fontId="0" fillId="4" borderId="19" xfId="0" applyFill="1" applyBorder="1" applyProtection="1"/>
    <xf numFmtId="0" fontId="4" fillId="4" borderId="9" xfId="0" applyFont="1" applyFill="1" applyBorder="1" applyProtection="1"/>
    <xf numFmtId="0" fontId="4" fillId="4" borderId="10" xfId="0" applyFont="1" applyFill="1" applyBorder="1" applyProtection="1"/>
    <xf numFmtId="0" fontId="4" fillId="4" borderId="11" xfId="0" applyFont="1" applyFill="1" applyBorder="1" applyProtection="1"/>
    <xf numFmtId="0" fontId="0" fillId="6" borderId="23" xfId="0" applyFill="1" applyBorder="1" applyProtection="1"/>
    <xf numFmtId="164" fontId="6" fillId="0" borderId="2" xfId="1" applyNumberFormat="1" applyFont="1" applyBorder="1" applyProtection="1"/>
    <xf numFmtId="164" fontId="6" fillId="0" borderId="3" xfId="1" applyNumberFormat="1" applyFont="1" applyBorder="1" applyProtection="1"/>
    <xf numFmtId="164" fontId="6" fillId="0" borderId="6" xfId="1" applyNumberFormat="1" applyFont="1" applyBorder="1" applyProtection="1"/>
    <xf numFmtId="0" fontId="0" fillId="6" borderId="15" xfId="0" applyFill="1" applyBorder="1" applyProtection="1"/>
    <xf numFmtId="0" fontId="0" fillId="4" borderId="7" xfId="0" applyFill="1" applyBorder="1" applyAlignment="1" applyProtection="1">
      <alignment horizontal="right"/>
    </xf>
    <xf numFmtId="0" fontId="5" fillId="0" borderId="4" xfId="0" applyFont="1" applyBorder="1" applyProtection="1"/>
    <xf numFmtId="0" fontId="5" fillId="0" borderId="8" xfId="0" applyFont="1" applyBorder="1" applyProtection="1"/>
    <xf numFmtId="0" fontId="5" fillId="0" borderId="7" xfId="0" applyFont="1" applyBorder="1" applyProtection="1"/>
    <xf numFmtId="0" fontId="0" fillId="6" borderId="48" xfId="0" applyFill="1" applyBorder="1" applyProtection="1"/>
    <xf numFmtId="0" fontId="0" fillId="4" borderId="42" xfId="0" applyFill="1" applyBorder="1" applyAlignment="1" applyProtection="1">
      <alignment horizontal="right"/>
    </xf>
    <xf numFmtId="0" fontId="0" fillId="4" borderId="29" xfId="0" applyFill="1" applyBorder="1" applyProtection="1"/>
    <xf numFmtId="0" fontId="0" fillId="4" borderId="30" xfId="0" applyFill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0" fillId="4" borderId="46" xfId="0" applyFill="1" applyBorder="1" applyAlignment="1" applyProtection="1">
      <alignment horizontal="right"/>
    </xf>
    <xf numFmtId="0" fontId="0" fillId="4" borderId="47" xfId="0" applyFill="1" applyBorder="1" applyProtection="1"/>
    <xf numFmtId="0" fontId="0" fillId="4" borderId="49" xfId="0" applyFill="1" applyBorder="1" applyProtection="1"/>
    <xf numFmtId="164" fontId="2" fillId="0" borderId="2" xfId="0" applyNumberFormat="1" applyFont="1" applyBorder="1" applyProtection="1"/>
    <xf numFmtId="164" fontId="2" fillId="0" borderId="3" xfId="0" applyNumberFormat="1" applyFont="1" applyBorder="1" applyProtection="1"/>
    <xf numFmtId="164" fontId="2" fillId="0" borderId="4" xfId="0" applyNumberFormat="1" applyFont="1" applyBorder="1" applyProtection="1"/>
    <xf numFmtId="164" fontId="2" fillId="0" borderId="7" xfId="0" applyNumberFormat="1" applyFont="1" applyBorder="1" applyProtection="1"/>
    <xf numFmtId="164" fontId="2" fillId="0" borderId="8" xfId="0" applyNumberFormat="1" applyFont="1" applyBorder="1" applyProtection="1"/>
    <xf numFmtId="164" fontId="2" fillId="0" borderId="9" xfId="0" applyNumberFormat="1" applyFont="1" applyBorder="1" applyProtection="1"/>
    <xf numFmtId="164" fontId="2" fillId="0" borderId="10" xfId="0" applyNumberFormat="1" applyFont="1" applyBorder="1" applyProtection="1"/>
    <xf numFmtId="164" fontId="2" fillId="0" borderId="11" xfId="0" applyNumberFormat="1" applyFont="1" applyBorder="1" applyProtection="1"/>
    <xf numFmtId="0" fontId="0" fillId="5" borderId="5" xfId="0" applyFill="1" applyBorder="1" applyProtection="1"/>
    <xf numFmtId="0" fontId="0" fillId="4" borderId="50" xfId="0" applyFill="1" applyBorder="1" applyProtection="1"/>
    <xf numFmtId="164" fontId="6" fillId="0" borderId="2" xfId="0" applyNumberFormat="1" applyFont="1" applyBorder="1" applyProtection="1"/>
    <xf numFmtId="164" fontId="6" fillId="0" borderId="3" xfId="0" applyNumberFormat="1" applyFont="1" applyBorder="1" applyProtection="1"/>
    <xf numFmtId="164" fontId="6" fillId="0" borderId="6" xfId="0" applyNumberFormat="1" applyFont="1" applyBorder="1" applyProtection="1"/>
    <xf numFmtId="164" fontId="6" fillId="0" borderId="1" xfId="0" applyNumberFormat="1" applyFont="1" applyBorder="1" applyProtection="1"/>
    <xf numFmtId="0" fontId="0" fillId="4" borderId="35" xfId="0" applyFill="1" applyBorder="1" applyProtection="1"/>
    <xf numFmtId="164" fontId="6" fillId="0" borderId="4" xfId="0" applyNumberFormat="1" applyFont="1" applyBorder="1" applyProtection="1"/>
    <xf numFmtId="164" fontId="6" fillId="0" borderId="8" xfId="0" applyNumberFormat="1" applyFont="1" applyBorder="1" applyProtection="1"/>
    <xf numFmtId="164" fontId="6" fillId="0" borderId="7" xfId="0" applyNumberFormat="1" applyFont="1" applyBorder="1" applyProtection="1"/>
    <xf numFmtId="164" fontId="6" fillId="0" borderId="15" xfId="0" applyNumberFormat="1" applyFont="1" applyBorder="1" applyProtection="1"/>
    <xf numFmtId="0" fontId="0" fillId="4" borderId="36" xfId="0" applyFill="1" applyBorder="1" applyProtection="1"/>
    <xf numFmtId="164" fontId="6" fillId="0" borderId="10" xfId="0" applyNumberFormat="1" applyFont="1" applyBorder="1" applyProtection="1"/>
    <xf numFmtId="164" fontId="6" fillId="0" borderId="11" xfId="0" applyNumberFormat="1" applyFont="1" applyBorder="1" applyProtection="1"/>
    <xf numFmtId="164" fontId="6" fillId="0" borderId="16" xfId="0" applyNumberFormat="1" applyFont="1" applyBorder="1" applyProtection="1"/>
    <xf numFmtId="0" fontId="0" fillId="4" borderId="34" xfId="0" applyFill="1" applyBorder="1" applyProtection="1"/>
    <xf numFmtId="164" fontId="6" fillId="4" borderId="2" xfId="0" applyNumberFormat="1" applyFont="1" applyFill="1" applyBorder="1" applyProtection="1"/>
    <xf numFmtId="164" fontId="6" fillId="4" borderId="3" xfId="0" applyNumberFormat="1" applyFont="1" applyFill="1" applyBorder="1" applyProtection="1"/>
    <xf numFmtId="164" fontId="6" fillId="4" borderId="4" xfId="0" applyNumberFormat="1" applyFont="1" applyFill="1" applyBorder="1" applyProtection="1"/>
    <xf numFmtId="164" fontId="6" fillId="4" borderId="8" xfId="0" applyNumberFormat="1" applyFont="1" applyFill="1" applyBorder="1" applyProtection="1"/>
    <xf numFmtId="0" fontId="0" fillId="4" borderId="37" xfId="0" applyFill="1" applyBorder="1" applyProtection="1"/>
    <xf numFmtId="0" fontId="0" fillId="4" borderId="31" xfId="0" applyFill="1" applyBorder="1" applyProtection="1"/>
    <xf numFmtId="0" fontId="0" fillId="4" borderId="38" xfId="0" applyFill="1" applyBorder="1" applyProtection="1"/>
    <xf numFmtId="0" fontId="0" fillId="4" borderId="12" xfId="0" applyFill="1" applyBorder="1" applyProtection="1"/>
    <xf numFmtId="164" fontId="6" fillId="0" borderId="13" xfId="0" applyNumberFormat="1" applyFont="1" applyBorder="1" applyProtection="1"/>
    <xf numFmtId="164" fontId="6" fillId="0" borderId="14" xfId="0" applyNumberFormat="1" applyFont="1" applyBorder="1" applyProtection="1"/>
    <xf numFmtId="164" fontId="6" fillId="0" borderId="12" xfId="0" applyNumberFormat="1" applyFont="1" applyBorder="1" applyProtection="1"/>
    <xf numFmtId="164" fontId="6" fillId="0" borderId="51" xfId="0" applyNumberFormat="1" applyFont="1" applyBorder="1" applyProtection="1"/>
    <xf numFmtId="0" fontId="0" fillId="4" borderId="32" xfId="0" applyFill="1" applyBorder="1" applyProtection="1"/>
    <xf numFmtId="0" fontId="0" fillId="4" borderId="13" xfId="0" applyFill="1" applyBorder="1" applyProtection="1"/>
    <xf numFmtId="0" fontId="0" fillId="4" borderId="33" xfId="0" applyFill="1" applyBorder="1" applyProtection="1"/>
    <xf numFmtId="0" fontId="0" fillId="7" borderId="5" xfId="0" applyFill="1" applyBorder="1" applyAlignment="1" applyProtection="1">
      <alignment horizontal="center"/>
    </xf>
    <xf numFmtId="164" fontId="0" fillId="0" borderId="0" xfId="0" applyNumberFormat="1" applyProtection="1"/>
    <xf numFmtId="164" fontId="0" fillId="0" borderId="23" xfId="0" applyNumberFormat="1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25" xfId="0" applyBorder="1" applyProtection="1"/>
    <xf numFmtId="0" fontId="0" fillId="0" borderId="15" xfId="0" applyBorder="1" applyProtection="1"/>
    <xf numFmtId="0" fontId="4" fillId="0" borderId="24" xfId="0" applyFont="1" applyBorder="1" applyProtection="1"/>
    <xf numFmtId="0" fontId="6" fillId="0" borderId="24" xfId="0" applyFont="1" applyBorder="1" applyProtection="1"/>
    <xf numFmtId="0" fontId="2" fillId="0" borderId="26" xfId="0" applyFont="1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16" xfId="0" applyBorder="1" applyProtection="1"/>
    <xf numFmtId="164" fontId="6" fillId="0" borderId="0" xfId="0" applyNumberFormat="1" applyFont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6" fillId="0" borderId="11" xfId="0" applyFont="1" applyFill="1" applyBorder="1" applyProtection="1">
      <protection hidden="1"/>
    </xf>
    <xf numFmtId="0" fontId="6" fillId="0" borderId="3" xfId="0" applyFont="1" applyFill="1" applyBorder="1" applyProtection="1">
      <protection hidden="1"/>
    </xf>
    <xf numFmtId="0" fontId="6" fillId="0" borderId="8" xfId="0" applyFont="1" applyFill="1" applyBorder="1" applyProtection="1">
      <protection hidden="1"/>
    </xf>
    <xf numFmtId="0" fontId="0" fillId="6" borderId="1" xfId="0" applyFill="1" applyBorder="1" applyProtection="1"/>
    <xf numFmtId="0" fontId="0" fillId="6" borderId="16" xfId="0" applyFill="1" applyBorder="1" applyProtection="1"/>
    <xf numFmtId="0" fontId="0" fillId="4" borderId="52" xfId="0" applyFill="1" applyBorder="1" applyProtection="1"/>
    <xf numFmtId="0" fontId="0" fillId="4" borderId="40" xfId="0" applyFill="1" applyBorder="1" applyProtection="1"/>
    <xf numFmtId="0" fontId="0" fillId="4" borderId="41" xfId="0" applyFill="1" applyBorder="1" applyProtection="1"/>
    <xf numFmtId="0" fontId="0" fillId="4" borderId="39" xfId="0" applyFill="1" applyBorder="1" applyProtection="1"/>
    <xf numFmtId="0" fontId="0" fillId="4" borderId="53" xfId="0" applyFill="1" applyBorder="1" applyProtection="1"/>
    <xf numFmtId="0" fontId="0" fillId="4" borderId="54" xfId="0" applyFill="1" applyBorder="1" applyProtection="1"/>
    <xf numFmtId="0" fontId="0" fillId="5" borderId="55" xfId="0" applyFill="1" applyBorder="1" applyProtection="1"/>
    <xf numFmtId="0" fontId="8" fillId="0" borderId="6" xfId="0" applyFont="1" applyBorder="1" applyProtection="1"/>
    <xf numFmtId="0" fontId="8" fillId="0" borderId="7" xfId="0" applyFont="1" applyBorder="1" applyProtection="1"/>
    <xf numFmtId="0" fontId="6" fillId="0" borderId="9" xfId="0" applyFont="1" applyBorder="1" applyProtection="1">
      <protection hidden="1"/>
    </xf>
    <xf numFmtId="0" fontId="3" fillId="0" borderId="0" xfId="0" applyFont="1"/>
    <xf numFmtId="0" fontId="0" fillId="0" borderId="58" xfId="0" applyFill="1" applyBorder="1" applyAlignment="1"/>
    <xf numFmtId="0" fontId="0" fillId="0" borderId="59" xfId="0" applyFill="1" applyBorder="1" applyAlignment="1"/>
    <xf numFmtId="0" fontId="0" fillId="0" borderId="58" xfId="0" applyFill="1" applyBorder="1" applyAlignment="1">
      <alignment wrapText="1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164" fontId="6" fillId="4" borderId="6" xfId="0" applyNumberFormat="1" applyFont="1" applyFill="1" applyBorder="1" applyProtection="1"/>
    <xf numFmtId="164" fontId="6" fillId="4" borderId="7" xfId="0" applyNumberFormat="1" applyFont="1" applyFill="1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2" fillId="0" borderId="27" xfId="0" applyFont="1" applyBorder="1" applyProtection="1"/>
    <xf numFmtId="1" fontId="0" fillId="2" borderId="13" xfId="0" applyNumberFormat="1" applyFill="1" applyBorder="1" applyAlignment="1" applyProtection="1">
      <alignment horizontal="center" wrapText="1"/>
    </xf>
    <xf numFmtId="1" fontId="0" fillId="4" borderId="13" xfId="0" applyNumberFormat="1" applyFill="1" applyBorder="1" applyAlignment="1" applyProtection="1">
      <alignment horizontal="center"/>
    </xf>
    <xf numFmtId="0" fontId="6" fillId="0" borderId="4" xfId="0" applyFont="1" applyBorder="1" applyProtection="1"/>
    <xf numFmtId="1" fontId="4" fillId="4" borderId="10" xfId="1" applyNumberFormat="1" applyFont="1" applyFill="1" applyBorder="1" applyProtection="1"/>
    <xf numFmtId="1" fontId="4" fillId="4" borderId="2" xfId="1" applyNumberFormat="1" applyFont="1" applyFill="1" applyBorder="1" applyProtection="1"/>
    <xf numFmtId="1" fontId="4" fillId="4" borderId="4" xfId="1" applyNumberFormat="1" applyFont="1" applyFill="1" applyBorder="1" applyProtection="1"/>
    <xf numFmtId="1" fontId="0" fillId="4" borderId="2" xfId="0" applyNumberFormat="1" applyFill="1" applyBorder="1" applyProtection="1"/>
    <xf numFmtId="1" fontId="0" fillId="4" borderId="4" xfId="0" applyNumberFormat="1" applyFill="1" applyBorder="1" applyProtection="1"/>
    <xf numFmtId="1" fontId="0" fillId="4" borderId="18" xfId="0" applyNumberFormat="1" applyFill="1" applyBorder="1" applyProtection="1"/>
    <xf numFmtId="0" fontId="9" fillId="0" borderId="56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0" fillId="2" borderId="20" xfId="0" applyFill="1" applyBorder="1" applyAlignment="1" applyProtection="1">
      <alignment horizontal="center" wrapText="1"/>
      <protection hidden="1"/>
    </xf>
    <xf numFmtId="0" fontId="0" fillId="2" borderId="21" xfId="0" applyFill="1" applyBorder="1" applyAlignment="1" applyProtection="1">
      <alignment horizontal="center" wrapText="1"/>
      <protection hidden="1"/>
    </xf>
    <xf numFmtId="0" fontId="0" fillId="2" borderId="22" xfId="0" applyFill="1" applyBorder="1" applyAlignment="1" applyProtection="1">
      <alignment horizontal="center" wrapText="1"/>
      <protection hidden="1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164" fontId="6" fillId="0" borderId="44" xfId="1" applyNumberFormat="1" applyFont="1" applyBorder="1" applyAlignment="1" applyProtection="1">
      <alignment horizontal="center"/>
    </xf>
    <xf numFmtId="164" fontId="6" fillId="0" borderId="43" xfId="1" applyNumberFormat="1" applyFont="1" applyBorder="1" applyAlignment="1" applyProtection="1">
      <alignment horizontal="center"/>
    </xf>
    <xf numFmtId="164" fontId="6" fillId="0" borderId="45" xfId="1" applyNumberFormat="1" applyFont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 wrapText="1"/>
    </xf>
    <xf numFmtId="0" fontId="0" fillId="2" borderId="21" xfId="0" applyFill="1" applyBorder="1" applyAlignment="1" applyProtection="1">
      <alignment horizontal="center" wrapText="1"/>
    </xf>
    <xf numFmtId="0" fontId="0" fillId="2" borderId="22" xfId="0" applyFill="1" applyBorder="1" applyAlignment="1" applyProtection="1">
      <alignment horizontal="center" wrapText="1"/>
    </xf>
    <xf numFmtId="0" fontId="3" fillId="8" borderId="20" xfId="0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center"/>
    </xf>
    <xf numFmtId="0" fontId="3" fillId="8" borderId="22" xfId="0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164" fontId="6" fillId="0" borderId="33" xfId="0" applyNumberFormat="1" applyFont="1" applyBorder="1" applyAlignment="1" applyProtection="1">
      <alignment horizontal="center"/>
    </xf>
    <xf numFmtId="164" fontId="6" fillId="0" borderId="21" xfId="0" applyNumberFormat="1" applyFont="1" applyBorder="1" applyAlignment="1" applyProtection="1">
      <alignment horizontal="center"/>
    </xf>
    <xf numFmtId="164" fontId="6" fillId="0" borderId="22" xfId="0" applyNumberFormat="1" applyFont="1" applyBorder="1" applyAlignment="1" applyProtection="1">
      <alignment horizontal="center"/>
    </xf>
    <xf numFmtId="164" fontId="6" fillId="0" borderId="20" xfId="0" applyNumberFormat="1" applyFont="1" applyBorder="1" applyAlignment="1" applyProtection="1">
      <alignment horizontal="center"/>
    </xf>
    <xf numFmtId="0" fontId="0" fillId="7" borderId="21" xfId="0" applyFill="1" applyBorder="1" applyAlignment="1" applyProtection="1">
      <alignment horizontal="center"/>
    </xf>
    <xf numFmtId="0" fontId="0" fillId="7" borderId="22" xfId="0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00"/>
      <color rgb="FF0000FF"/>
      <color rgb="FF33CCCC"/>
      <color rgb="FF008000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2057400</xdr:colOff>
      <xdr:row>0</xdr:row>
      <xdr:rowOff>384048</xdr:rowOff>
    </xdr:to>
    <xdr:pic>
      <xdr:nvPicPr>
        <xdr:cNvPr id="2" name="Picture 1" descr="CAISOLogo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57400" cy="384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31</xdr:row>
      <xdr:rowOff>85724</xdr:rowOff>
    </xdr:from>
    <xdr:to>
      <xdr:col>20</xdr:col>
      <xdr:colOff>600075</xdr:colOff>
      <xdr:row>41</xdr:row>
      <xdr:rowOff>187923</xdr:rowOff>
    </xdr:to>
    <xdr:grpSp>
      <xdr:nvGrpSpPr>
        <xdr:cNvPr id="5" name="Group 4"/>
        <xdr:cNvGrpSpPr/>
      </xdr:nvGrpSpPr>
      <xdr:grpSpPr>
        <a:xfrm>
          <a:off x="7667625" y="6334124"/>
          <a:ext cx="6600825" cy="2035774"/>
          <a:chOff x="6638925" y="6334123"/>
          <a:chExt cx="6600825" cy="20357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7" name="Object 1" hidden="1">
                <a:extLst>
                  <a:ext uri="{63B3BB69-23CF-44E3-9099-C40C66FF867C}">
                    <a14:compatExt spid="_x0000_s9217"/>
                  </a:ext>
                </a:extLst>
              </xdr:cNvPr>
              <xdr:cNvSpPr/>
            </xdr:nvSpPr>
            <xdr:spPr bwMode="auto">
              <a:xfrm>
                <a:off x="9601200" y="6334123"/>
                <a:ext cx="3638550" cy="194310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" name="Canvas 66"/>
          <xdr:cNvGrpSpPr/>
        </xdr:nvGrpSpPr>
        <xdr:grpSpPr>
          <a:xfrm>
            <a:off x="6638925" y="6416040"/>
            <a:ext cx="2560320" cy="1953858"/>
            <a:chOff x="0" y="-32385"/>
            <a:chExt cx="2560320" cy="1953858"/>
          </a:xfrm>
          <a:solidFill>
            <a:schemeClr val="bg1"/>
          </a:solidFill>
        </xdr:grpSpPr>
        <xdr:sp macro="" textlink="">
          <xdr:nvSpPr>
            <xdr:cNvPr id="7" name="Rectangle 6"/>
            <xdr:cNvSpPr/>
          </xdr:nvSpPr>
          <xdr:spPr>
            <a:xfrm>
              <a:off x="0" y="0"/>
              <a:ext cx="2560320" cy="1920240"/>
            </a:xfrm>
            <a:prstGeom prst="rect">
              <a:avLst/>
            </a:prstGeom>
            <a:grpFill/>
          </xdr:spPr>
        </xdr:sp>
        <xdr:cxnSp macro="">
          <xdr:nvCxnSpPr>
            <xdr:cNvPr id="8" name="AutoShape 5"/>
            <xdr:cNvCxnSpPr>
              <a:cxnSpLocks noChangeShapeType="1"/>
            </xdr:cNvCxnSpPr>
          </xdr:nvCxnSpPr>
          <xdr:spPr bwMode="auto">
            <a:xfrm flipV="1">
              <a:off x="457200" y="91440"/>
              <a:ext cx="635" cy="1554480"/>
            </a:xfrm>
            <a:prstGeom prst="straightConnector1">
              <a:avLst/>
            </a:prstGeom>
            <a:grpFill/>
            <a:ln w="19050">
              <a:solidFill>
                <a:srgbClr val="000000"/>
              </a:solidFill>
              <a:round/>
              <a:headEnd/>
              <a:tailEnd type="triangle" w="med" len="med"/>
            </a:ln>
            <a:extLst/>
          </xdr:spPr>
        </xdr:cxnSp>
        <xdr:cxnSp macro="">
          <xdr:nvCxnSpPr>
            <xdr:cNvPr id="9" name="AutoShape 6"/>
            <xdr:cNvCxnSpPr>
              <a:cxnSpLocks noChangeShapeType="1"/>
            </xdr:cNvCxnSpPr>
          </xdr:nvCxnSpPr>
          <xdr:spPr bwMode="auto">
            <a:xfrm>
              <a:off x="457835" y="1645285"/>
              <a:ext cx="2011045" cy="635"/>
            </a:xfrm>
            <a:prstGeom prst="straightConnector1">
              <a:avLst/>
            </a:prstGeom>
            <a:grpFill/>
            <a:ln w="19050">
              <a:solidFill>
                <a:srgbClr val="000000"/>
              </a:solidFill>
              <a:round/>
              <a:headEnd/>
              <a:tailEnd type="triangle" w="med" len="med"/>
            </a:ln>
            <a:extLst/>
          </xdr:spPr>
        </xdr:cxnSp>
        <xdr:cxnSp macro="">
          <xdr:nvCxnSpPr>
            <xdr:cNvPr id="10" name="AutoShape 8"/>
            <xdr:cNvCxnSpPr>
              <a:cxnSpLocks noChangeShapeType="1"/>
            </xdr:cNvCxnSpPr>
          </xdr:nvCxnSpPr>
          <xdr:spPr bwMode="auto">
            <a:xfrm flipV="1">
              <a:off x="1371600" y="182881"/>
              <a:ext cx="3175" cy="14624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1" name="AutoShape 9"/>
            <xdr:cNvCxnSpPr>
              <a:cxnSpLocks noChangeShapeType="1"/>
            </xdr:cNvCxnSpPr>
          </xdr:nvCxnSpPr>
          <xdr:spPr bwMode="auto">
            <a:xfrm flipV="1">
              <a:off x="2286000" y="182881"/>
              <a:ext cx="3175" cy="14624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2" name="AutoShape 10"/>
            <xdr:cNvCxnSpPr>
              <a:cxnSpLocks noChangeShapeType="1"/>
            </xdr:cNvCxnSpPr>
          </xdr:nvCxnSpPr>
          <xdr:spPr bwMode="auto">
            <a:xfrm flipV="1">
              <a:off x="914400" y="182880"/>
              <a:ext cx="914400" cy="548640"/>
            </a:xfrm>
            <a:prstGeom prst="straightConnector1">
              <a:avLst/>
            </a:prstGeom>
            <a:grp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/>
          </xdr:spPr>
        </xdr:cxnSp>
        <xdr:cxnSp macro="">
          <xdr:nvCxnSpPr>
            <xdr:cNvPr id="13" name="AutoShape 11"/>
            <xdr:cNvCxnSpPr>
              <a:cxnSpLocks noChangeShapeType="1"/>
            </xdr:cNvCxnSpPr>
          </xdr:nvCxnSpPr>
          <xdr:spPr bwMode="auto">
            <a:xfrm>
              <a:off x="914400" y="731520"/>
              <a:ext cx="911225" cy="548640"/>
            </a:xfrm>
            <a:prstGeom prst="straightConnector1">
              <a:avLst/>
            </a:prstGeom>
            <a:grp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/>
          </xdr:spPr>
        </xdr:cxnSp>
        <xdr:cxnSp macro="">
          <xdr:nvCxnSpPr>
            <xdr:cNvPr id="14" name="AutoShape 12"/>
            <xdr:cNvCxnSpPr>
              <a:cxnSpLocks noChangeShapeType="1"/>
            </xdr:cNvCxnSpPr>
          </xdr:nvCxnSpPr>
          <xdr:spPr bwMode="auto">
            <a:xfrm flipV="1">
              <a:off x="914400" y="180082"/>
              <a:ext cx="0" cy="14652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5" name="AutoShape 13"/>
            <xdr:cNvCxnSpPr>
              <a:cxnSpLocks noChangeShapeType="1"/>
            </xdr:cNvCxnSpPr>
          </xdr:nvCxnSpPr>
          <xdr:spPr bwMode="auto">
            <a:xfrm flipV="1">
              <a:off x="1825625" y="182880"/>
              <a:ext cx="0" cy="1462406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6" name="AutoShape 14"/>
            <xdr:cNvCxnSpPr>
              <a:cxnSpLocks noChangeShapeType="1"/>
            </xdr:cNvCxnSpPr>
          </xdr:nvCxnSpPr>
          <xdr:spPr bwMode="auto">
            <a:xfrm>
              <a:off x="914400" y="731520"/>
              <a:ext cx="914400" cy="0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7" name="AutoShape 15"/>
            <xdr:cNvCxnSpPr>
              <a:cxnSpLocks noChangeShapeType="1"/>
            </xdr:cNvCxnSpPr>
          </xdr:nvCxnSpPr>
          <xdr:spPr bwMode="auto">
            <a:xfrm flipV="1">
              <a:off x="915035" y="457200"/>
              <a:ext cx="913765" cy="274320"/>
            </a:xfrm>
            <a:prstGeom prst="straightConnector1">
              <a:avLst/>
            </a:prstGeom>
            <a:grpFill/>
            <a:ln w="12700">
              <a:solidFill>
                <a:srgbClr val="0000FF"/>
              </a:solidFill>
              <a:round/>
              <a:headEnd/>
              <a:tailEnd/>
            </a:ln>
            <a:extLst/>
          </xdr:spPr>
        </xdr:cxnSp>
        <xdr:cxnSp macro="">
          <xdr:nvCxnSpPr>
            <xdr:cNvPr id="18" name="AutoShape 20"/>
            <xdr:cNvCxnSpPr>
              <a:cxnSpLocks noChangeShapeType="1"/>
            </xdr:cNvCxnSpPr>
          </xdr:nvCxnSpPr>
          <xdr:spPr bwMode="auto">
            <a:xfrm flipV="1">
              <a:off x="1828800" y="186690"/>
              <a:ext cx="0" cy="266700"/>
            </a:xfrm>
            <a:prstGeom prst="straightConnector1">
              <a:avLst/>
            </a:prstGeom>
            <a:grpFill/>
            <a:ln w="19050">
              <a:solidFill>
                <a:srgbClr val="CC00CC"/>
              </a:solidFill>
              <a:round/>
              <a:headEnd/>
              <a:tailEnd type="triangle" w="sm" len="med"/>
            </a:ln>
            <a:extLst/>
          </xdr:spPr>
        </xdr:cxnSp>
        <xdr:cxnSp macro="">
          <xdr:nvCxnSpPr>
            <xdr:cNvPr id="19" name="AutoShape 19"/>
            <xdr:cNvCxnSpPr>
              <a:cxnSpLocks noChangeShapeType="1"/>
            </xdr:cNvCxnSpPr>
          </xdr:nvCxnSpPr>
          <xdr:spPr bwMode="auto">
            <a:xfrm>
              <a:off x="1828800" y="457200"/>
              <a:ext cx="0" cy="822960"/>
            </a:xfrm>
            <a:prstGeom prst="straightConnector1">
              <a:avLst/>
            </a:prstGeom>
            <a:grpFill/>
            <a:ln w="19050">
              <a:solidFill>
                <a:srgbClr val="FF0000"/>
              </a:solidFill>
              <a:round/>
              <a:headEnd/>
              <a:tailEnd type="triangle" w="sm" len="med"/>
            </a:ln>
            <a:extLst/>
          </xdr:spPr>
        </xdr:cxnSp>
        <xdr:cxnSp macro="">
          <xdr:nvCxnSpPr>
            <xdr:cNvPr id="20" name="Straight Connector 19"/>
            <xdr:cNvCxnSpPr/>
          </xdr:nvCxnSpPr>
          <xdr:spPr>
            <a:xfrm>
              <a:off x="911860" y="177165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21" name="Straight Connector 20"/>
            <xdr:cNvCxnSpPr/>
          </xdr:nvCxnSpPr>
          <xdr:spPr>
            <a:xfrm>
              <a:off x="911860" y="1280160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22" name="Straight Connector 21"/>
            <xdr:cNvCxnSpPr/>
          </xdr:nvCxnSpPr>
          <xdr:spPr>
            <a:xfrm>
              <a:off x="911860" y="453390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sp macro="" textlink="">
          <xdr:nvSpPr>
            <xdr:cNvPr id="23" name="Text Box 4"/>
            <xdr:cNvSpPr txBox="1">
              <a:spLocks noChangeArrowheads="1"/>
            </xdr:cNvSpPr>
          </xdr:nvSpPr>
          <xdr:spPr bwMode="auto">
            <a:xfrm>
              <a:off x="1828800" y="326568"/>
              <a:ext cx="568325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EN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" name="Text Box 7"/>
            <xdr:cNvSpPr txBox="1">
              <a:spLocks noChangeArrowheads="1"/>
            </xdr:cNvSpPr>
          </xdr:nvSpPr>
          <xdr:spPr bwMode="auto">
            <a:xfrm>
              <a:off x="0" y="-32385"/>
              <a:ext cx="447675" cy="26987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r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MW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5" name="Text Box 16"/>
            <xdr:cNvSpPr txBox="1">
              <a:spLocks noChangeArrowheads="1"/>
            </xdr:cNvSpPr>
          </xdr:nvSpPr>
          <xdr:spPr bwMode="auto">
            <a:xfrm>
              <a:off x="661670" y="1640242"/>
              <a:ext cx="519430" cy="281231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ct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r>
                <a:rPr lang="en-US" sz="1200" i="1">
                  <a:effectLst/>
                  <a:latin typeface="Symbol" panose="05050102010706020507" pitchFamily="18" charset="2"/>
                  <a:ea typeface="Times New Roman" panose="02020603050405020304" pitchFamily="18" charset="0"/>
                  <a:cs typeface="Times New Roman" panose="02020603050405020304" pitchFamily="18" charset="0"/>
                </a:rPr>
                <a:t>-</a:t>
              </a:r>
              <a:r>
                <a:rPr lang="en-US" sz="1200" i="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1</a:t>
              </a:r>
              <a:endParaRPr lang="en-US" sz="1100" i="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6" name="Text Box 17"/>
            <xdr:cNvSpPr txBox="1">
              <a:spLocks noChangeArrowheads="1"/>
            </xdr:cNvSpPr>
          </xdr:nvSpPr>
          <xdr:spPr bwMode="auto">
            <a:xfrm>
              <a:off x="1640205" y="1644506"/>
              <a:ext cx="404495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ct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7" name="Text Box 18"/>
            <xdr:cNvSpPr txBox="1">
              <a:spLocks noChangeArrowheads="1"/>
            </xdr:cNvSpPr>
          </xdr:nvSpPr>
          <xdr:spPr bwMode="auto">
            <a:xfrm>
              <a:off x="323850" y="602516"/>
              <a:ext cx="647065" cy="276422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EN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r>
                <a:rPr lang="en-US" sz="1100" i="1" baseline="-2500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en-US" sz="1100" i="0" baseline="-25000">
                  <a:effectLst/>
                  <a:latin typeface="+mn-lt"/>
                  <a:ea typeface="+mn-ea"/>
                  <a:cs typeface="+mn-cs"/>
                </a:rPr>
                <a:t>1</a:t>
              </a:r>
              <a:endParaRPr lang="en-US" sz="1100" baseline="-250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8" name="Text Box 21"/>
            <xdr:cNvSpPr txBox="1">
              <a:spLocks noChangeArrowheads="1"/>
            </xdr:cNvSpPr>
          </xdr:nvSpPr>
          <xdr:spPr bwMode="auto">
            <a:xfrm>
              <a:off x="1835785" y="1010141"/>
              <a:ext cx="554990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FRD</a:t>
              </a:r>
              <a:r>
                <a:rPr lang="en-US" sz="1200" i="1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9" name="Text Box 22"/>
            <xdr:cNvSpPr txBox="1">
              <a:spLocks noChangeArrowheads="1"/>
            </xdr:cNvSpPr>
          </xdr:nvSpPr>
          <xdr:spPr bwMode="auto">
            <a:xfrm>
              <a:off x="1826259" y="115770"/>
              <a:ext cx="583565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FRU</a:t>
              </a:r>
              <a:r>
                <a:rPr lang="en-US" sz="1200" i="1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workbookViewId="0"/>
  </sheetViews>
  <sheetFormatPr defaultRowHeight="15" x14ac:dyDescent="0.25"/>
  <cols>
    <col min="1" max="1" width="2.28515625" customWidth="1"/>
    <col min="2" max="2" width="6.7109375" bestFit="1" customWidth="1"/>
    <col min="3" max="3" width="65.4257812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167" t="s">
        <v>40</v>
      </c>
    </row>
    <row r="2" spans="1:8" x14ac:dyDescent="0.25">
      <c r="A2" s="167" t="s">
        <v>136</v>
      </c>
    </row>
    <row r="3" spans="1:8" x14ac:dyDescent="0.25">
      <c r="A3" s="167" t="s">
        <v>141</v>
      </c>
    </row>
    <row r="6" spans="1:8" ht="15.75" thickBot="1" x14ac:dyDescent="0.3">
      <c r="A6" t="s">
        <v>41</v>
      </c>
    </row>
    <row r="7" spans="1:8" x14ac:dyDescent="0.25">
      <c r="B7" s="193"/>
      <c r="C7" s="193"/>
      <c r="D7" s="193" t="s">
        <v>44</v>
      </c>
      <c r="E7" s="193" t="s">
        <v>46</v>
      </c>
      <c r="F7" s="193" t="s">
        <v>48</v>
      </c>
      <c r="G7" s="193" t="s">
        <v>50</v>
      </c>
      <c r="H7" s="193" t="s">
        <v>50</v>
      </c>
    </row>
    <row r="8" spans="1:8" ht="15.75" thickBot="1" x14ac:dyDescent="0.3">
      <c r="B8" s="194" t="s">
        <v>42</v>
      </c>
      <c r="C8" s="194" t="s">
        <v>43</v>
      </c>
      <c r="D8" s="194" t="s">
        <v>45</v>
      </c>
      <c r="E8" s="194" t="s">
        <v>47</v>
      </c>
      <c r="F8" s="194" t="s">
        <v>49</v>
      </c>
      <c r="G8" s="194" t="s">
        <v>51</v>
      </c>
      <c r="H8" s="194" t="s">
        <v>52</v>
      </c>
    </row>
    <row r="9" spans="1:8" x14ac:dyDescent="0.25">
      <c r="B9" s="168" t="s">
        <v>57</v>
      </c>
      <c r="C9" s="168" t="s">
        <v>0</v>
      </c>
      <c r="D9" s="168">
        <v>70</v>
      </c>
      <c r="E9" s="168">
        <v>0</v>
      </c>
      <c r="F9" s="168">
        <v>10</v>
      </c>
      <c r="G9" s="168">
        <v>69</v>
      </c>
      <c r="H9" s="168">
        <v>1E+30</v>
      </c>
    </row>
    <row r="10" spans="1:8" x14ac:dyDescent="0.25">
      <c r="B10" s="168" t="s">
        <v>58</v>
      </c>
      <c r="C10" s="168" t="s">
        <v>0</v>
      </c>
      <c r="D10" s="168">
        <v>120</v>
      </c>
      <c r="E10" s="168">
        <v>0</v>
      </c>
      <c r="F10" s="168">
        <v>10</v>
      </c>
      <c r="G10" s="168">
        <v>39</v>
      </c>
      <c r="H10" s="168">
        <v>1E+30</v>
      </c>
    </row>
    <row r="11" spans="1:8" x14ac:dyDescent="0.25">
      <c r="B11" s="168" t="s">
        <v>134</v>
      </c>
      <c r="C11" s="168" t="s">
        <v>0</v>
      </c>
      <c r="D11" s="168">
        <v>170</v>
      </c>
      <c r="E11" s="168">
        <v>0</v>
      </c>
      <c r="F11" s="168">
        <v>10</v>
      </c>
      <c r="G11" s="168">
        <v>19</v>
      </c>
      <c r="H11" s="168">
        <v>1E+30</v>
      </c>
    </row>
    <row r="12" spans="1:8" x14ac:dyDescent="0.25">
      <c r="B12" s="168" t="s">
        <v>69</v>
      </c>
      <c r="C12" s="168" t="s">
        <v>0</v>
      </c>
      <c r="D12" s="168">
        <v>190</v>
      </c>
      <c r="E12" s="168">
        <v>0</v>
      </c>
      <c r="F12" s="168">
        <v>10</v>
      </c>
      <c r="G12" s="168">
        <v>19</v>
      </c>
      <c r="H12" s="168">
        <v>1E+30</v>
      </c>
    </row>
    <row r="13" spans="1:8" x14ac:dyDescent="0.25">
      <c r="B13" s="168" t="s">
        <v>59</v>
      </c>
      <c r="C13" s="168" t="s">
        <v>1</v>
      </c>
      <c r="D13" s="168">
        <v>140</v>
      </c>
      <c r="E13" s="168">
        <v>0</v>
      </c>
      <c r="F13" s="168">
        <v>30</v>
      </c>
      <c r="G13" s="168">
        <v>20</v>
      </c>
      <c r="H13" s="168">
        <v>69</v>
      </c>
    </row>
    <row r="14" spans="1:8" x14ac:dyDescent="0.25">
      <c r="B14" s="168" t="s">
        <v>60</v>
      </c>
      <c r="C14" s="168" t="s">
        <v>1</v>
      </c>
      <c r="D14" s="168">
        <v>170</v>
      </c>
      <c r="E14" s="168">
        <v>0</v>
      </c>
      <c r="F14" s="168">
        <v>30</v>
      </c>
      <c r="G14" s="168">
        <v>10</v>
      </c>
      <c r="H14" s="168">
        <v>39</v>
      </c>
    </row>
    <row r="15" spans="1:8" x14ac:dyDescent="0.25">
      <c r="B15" s="168" t="s">
        <v>135</v>
      </c>
      <c r="C15" s="168" t="s">
        <v>1</v>
      </c>
      <c r="D15" s="168">
        <v>130</v>
      </c>
      <c r="E15" s="168">
        <v>0</v>
      </c>
      <c r="F15" s="168">
        <v>30</v>
      </c>
      <c r="G15" s="168">
        <v>10</v>
      </c>
      <c r="H15" s="168">
        <v>10</v>
      </c>
    </row>
    <row r="16" spans="1:8" x14ac:dyDescent="0.25">
      <c r="B16" s="168" t="s">
        <v>83</v>
      </c>
      <c r="C16" s="168" t="s">
        <v>1</v>
      </c>
      <c r="D16" s="168">
        <v>110</v>
      </c>
      <c r="E16" s="168">
        <v>0</v>
      </c>
      <c r="F16" s="168">
        <v>30</v>
      </c>
      <c r="G16" s="168">
        <v>10</v>
      </c>
      <c r="H16" s="168">
        <v>10</v>
      </c>
    </row>
    <row r="17" spans="2:8" x14ac:dyDescent="0.25">
      <c r="B17" s="168" t="s">
        <v>61</v>
      </c>
      <c r="C17" s="168" t="s">
        <v>33</v>
      </c>
      <c r="D17" s="168">
        <v>20</v>
      </c>
      <c r="E17" s="168">
        <v>-30</v>
      </c>
      <c r="F17" s="168">
        <v>20</v>
      </c>
      <c r="G17" s="168">
        <v>30</v>
      </c>
      <c r="H17" s="168">
        <v>1E+30</v>
      </c>
    </row>
    <row r="18" spans="2:8" x14ac:dyDescent="0.25">
      <c r="B18" s="168" t="s">
        <v>62</v>
      </c>
      <c r="C18" s="168" t="s">
        <v>33</v>
      </c>
      <c r="D18" s="168">
        <v>20</v>
      </c>
      <c r="E18" s="168">
        <v>-20</v>
      </c>
      <c r="F18" s="168">
        <v>20</v>
      </c>
      <c r="G18" s="168">
        <v>20</v>
      </c>
      <c r="H18" s="168">
        <v>1E+30</v>
      </c>
    </row>
    <row r="19" spans="2:8" x14ac:dyDescent="0.25">
      <c r="B19" s="168" t="s">
        <v>142</v>
      </c>
      <c r="C19" s="168" t="s">
        <v>33</v>
      </c>
      <c r="D19" s="168">
        <v>20</v>
      </c>
      <c r="E19" s="168">
        <v>-10</v>
      </c>
      <c r="F19" s="168">
        <v>20</v>
      </c>
      <c r="G19" s="168">
        <v>10</v>
      </c>
      <c r="H19" s="168">
        <v>1E+30</v>
      </c>
    </row>
    <row r="20" spans="2:8" x14ac:dyDescent="0.25">
      <c r="B20" s="168" t="s">
        <v>143</v>
      </c>
      <c r="C20" s="168" t="s">
        <v>33</v>
      </c>
      <c r="D20" s="168">
        <v>20</v>
      </c>
      <c r="E20" s="168">
        <v>-10</v>
      </c>
      <c r="F20" s="168">
        <v>20</v>
      </c>
      <c r="G20" s="168">
        <v>10</v>
      </c>
      <c r="H20" s="168">
        <v>1E+30</v>
      </c>
    </row>
    <row r="21" spans="2:8" x14ac:dyDescent="0.25">
      <c r="B21" s="168" t="s">
        <v>63</v>
      </c>
      <c r="C21" s="168" t="s">
        <v>2</v>
      </c>
      <c r="D21" s="168">
        <v>150</v>
      </c>
      <c r="E21" s="168">
        <v>-10</v>
      </c>
      <c r="F21" s="168">
        <v>-60</v>
      </c>
      <c r="G21" s="168">
        <v>10</v>
      </c>
      <c r="H21" s="168">
        <v>1E+30</v>
      </c>
    </row>
    <row r="22" spans="2:8" x14ac:dyDescent="0.25">
      <c r="B22" s="168" t="s">
        <v>64</v>
      </c>
      <c r="C22" s="168" t="s">
        <v>2</v>
      </c>
      <c r="D22" s="168">
        <v>150</v>
      </c>
      <c r="E22" s="168">
        <v>-20</v>
      </c>
      <c r="F22" s="168">
        <v>-60</v>
      </c>
      <c r="G22" s="168">
        <v>20</v>
      </c>
      <c r="H22" s="168">
        <v>1E+30</v>
      </c>
    </row>
    <row r="23" spans="2:8" x14ac:dyDescent="0.25">
      <c r="B23" s="168" t="s">
        <v>144</v>
      </c>
      <c r="C23" s="168" t="s">
        <v>2</v>
      </c>
      <c r="D23" s="168">
        <v>150</v>
      </c>
      <c r="E23" s="168">
        <v>-30</v>
      </c>
      <c r="F23" s="168">
        <v>-60</v>
      </c>
      <c r="G23" s="168">
        <v>30</v>
      </c>
      <c r="H23" s="168">
        <v>1E+30</v>
      </c>
    </row>
    <row r="24" spans="2:8" x14ac:dyDescent="0.25">
      <c r="B24" s="168" t="s">
        <v>145</v>
      </c>
      <c r="C24" s="168" t="s">
        <v>2</v>
      </c>
      <c r="D24" s="168">
        <v>150</v>
      </c>
      <c r="E24" s="168">
        <v>-30</v>
      </c>
      <c r="F24" s="168">
        <v>-60</v>
      </c>
      <c r="G24" s="168">
        <v>30</v>
      </c>
      <c r="H24" s="168">
        <v>1E+30</v>
      </c>
    </row>
    <row r="25" spans="2:8" x14ac:dyDescent="0.25">
      <c r="B25" s="168" t="s">
        <v>65</v>
      </c>
      <c r="C25" s="168" t="s">
        <v>3</v>
      </c>
      <c r="D25" s="168">
        <v>80</v>
      </c>
      <c r="E25" s="168">
        <v>0</v>
      </c>
      <c r="F25" s="168">
        <v>-50</v>
      </c>
      <c r="G25" s="168">
        <v>10</v>
      </c>
      <c r="H25" s="168">
        <v>10</v>
      </c>
    </row>
    <row r="26" spans="2:8" x14ac:dyDescent="0.25">
      <c r="B26" s="168" t="s">
        <v>66</v>
      </c>
      <c r="C26" s="168" t="s">
        <v>3</v>
      </c>
      <c r="D26" s="168">
        <v>150</v>
      </c>
      <c r="E26" s="168">
        <v>-10</v>
      </c>
      <c r="F26" s="168">
        <v>-50</v>
      </c>
      <c r="G26" s="168">
        <v>10</v>
      </c>
      <c r="H26" s="168">
        <v>1E+30</v>
      </c>
    </row>
    <row r="27" spans="2:8" x14ac:dyDescent="0.25">
      <c r="B27" s="168" t="s">
        <v>146</v>
      </c>
      <c r="C27" s="168" t="s">
        <v>3</v>
      </c>
      <c r="D27" s="168">
        <v>150</v>
      </c>
      <c r="E27" s="168">
        <v>-20</v>
      </c>
      <c r="F27" s="168">
        <v>-50</v>
      </c>
      <c r="G27" s="168">
        <v>20</v>
      </c>
      <c r="H27" s="168">
        <v>1E+30</v>
      </c>
    </row>
    <row r="28" spans="2:8" x14ac:dyDescent="0.25">
      <c r="B28" s="168" t="s">
        <v>147</v>
      </c>
      <c r="C28" s="168" t="s">
        <v>3</v>
      </c>
      <c r="D28" s="168">
        <v>150</v>
      </c>
      <c r="E28" s="168">
        <v>-20</v>
      </c>
      <c r="F28" s="168">
        <v>-50</v>
      </c>
      <c r="G28" s="168">
        <v>20</v>
      </c>
      <c r="H28" s="168">
        <v>1E+30</v>
      </c>
    </row>
    <row r="29" spans="2:8" x14ac:dyDescent="0.25">
      <c r="B29" s="168" t="s">
        <v>67</v>
      </c>
      <c r="C29" s="168" t="s">
        <v>32</v>
      </c>
      <c r="D29" s="168">
        <v>0</v>
      </c>
      <c r="E29" s="168">
        <v>10</v>
      </c>
      <c r="F29" s="168">
        <v>-40</v>
      </c>
      <c r="G29" s="168">
        <v>1E+30</v>
      </c>
      <c r="H29" s="168">
        <v>10</v>
      </c>
    </row>
    <row r="30" spans="2:8" x14ac:dyDescent="0.25">
      <c r="B30" s="168" t="s">
        <v>68</v>
      </c>
      <c r="C30" s="168" t="s">
        <v>32</v>
      </c>
      <c r="D30" s="168">
        <v>10</v>
      </c>
      <c r="E30" s="168">
        <v>0</v>
      </c>
      <c r="F30" s="168">
        <v>-40</v>
      </c>
      <c r="G30" s="168">
        <v>10</v>
      </c>
      <c r="H30" s="168">
        <v>10</v>
      </c>
    </row>
    <row r="31" spans="2:8" x14ac:dyDescent="0.25">
      <c r="B31" s="168" t="s">
        <v>148</v>
      </c>
      <c r="C31" s="168" t="s">
        <v>32</v>
      </c>
      <c r="D31" s="168">
        <v>20</v>
      </c>
      <c r="E31" s="168">
        <v>-10</v>
      </c>
      <c r="F31" s="168">
        <v>-40</v>
      </c>
      <c r="G31" s="168">
        <v>10</v>
      </c>
      <c r="H31" s="168">
        <v>1E+30</v>
      </c>
    </row>
    <row r="32" spans="2:8" x14ac:dyDescent="0.25">
      <c r="B32" s="168" t="s">
        <v>149</v>
      </c>
      <c r="C32" s="168" t="s">
        <v>32</v>
      </c>
      <c r="D32" s="168">
        <v>20</v>
      </c>
      <c r="E32" s="168">
        <v>-10</v>
      </c>
      <c r="F32" s="168">
        <v>-40</v>
      </c>
      <c r="G32" s="168">
        <v>10</v>
      </c>
      <c r="H32" s="168">
        <v>1E+30</v>
      </c>
    </row>
    <row r="33" spans="2:8" ht="75" x14ac:dyDescent="0.25">
      <c r="B33" s="168" t="s">
        <v>70</v>
      </c>
      <c r="C33" s="170" t="s">
        <v>74</v>
      </c>
      <c r="D33" s="168">
        <v>10</v>
      </c>
      <c r="E33" s="168">
        <v>0</v>
      </c>
      <c r="F33" s="168">
        <v>1</v>
      </c>
      <c r="G33" s="168">
        <v>1E+30</v>
      </c>
      <c r="H33" s="168">
        <v>69</v>
      </c>
    </row>
    <row r="34" spans="2:8" x14ac:dyDescent="0.25">
      <c r="B34" s="168" t="s">
        <v>71</v>
      </c>
      <c r="C34" s="168" t="s">
        <v>0</v>
      </c>
      <c r="D34" s="168">
        <v>10</v>
      </c>
      <c r="E34" s="168">
        <v>0</v>
      </c>
      <c r="F34" s="168">
        <v>1</v>
      </c>
      <c r="G34" s="168">
        <v>1E+30</v>
      </c>
      <c r="H34" s="168">
        <v>39</v>
      </c>
    </row>
    <row r="35" spans="2:8" x14ac:dyDescent="0.25">
      <c r="B35" s="168" t="s">
        <v>72</v>
      </c>
      <c r="C35" s="168" t="s">
        <v>0</v>
      </c>
      <c r="D35" s="168">
        <v>10</v>
      </c>
      <c r="E35" s="168">
        <v>0</v>
      </c>
      <c r="F35" s="168">
        <v>1</v>
      </c>
      <c r="G35" s="168">
        <v>1E+30</v>
      </c>
      <c r="H35" s="168">
        <v>19</v>
      </c>
    </row>
    <row r="36" spans="2:8" x14ac:dyDescent="0.25">
      <c r="B36" s="168" t="s">
        <v>73</v>
      </c>
      <c r="C36" s="168" t="s">
        <v>0</v>
      </c>
      <c r="D36" s="168">
        <v>10</v>
      </c>
      <c r="E36" s="168">
        <v>0</v>
      </c>
      <c r="F36" s="168">
        <v>1</v>
      </c>
      <c r="G36" s="168">
        <v>1E+30</v>
      </c>
      <c r="H36" s="168">
        <v>19</v>
      </c>
    </row>
    <row r="37" spans="2:8" ht="30" x14ac:dyDescent="0.25">
      <c r="B37" s="168" t="s">
        <v>75</v>
      </c>
      <c r="C37" s="170" t="s">
        <v>79</v>
      </c>
      <c r="D37" s="168">
        <v>15</v>
      </c>
      <c r="E37" s="168">
        <v>-1</v>
      </c>
      <c r="F37" s="168">
        <v>1</v>
      </c>
      <c r="G37" s="168">
        <v>1</v>
      </c>
      <c r="H37" s="168">
        <v>1E+30</v>
      </c>
    </row>
    <row r="38" spans="2:8" x14ac:dyDescent="0.25">
      <c r="B38" s="168" t="s">
        <v>76</v>
      </c>
      <c r="C38" s="168" t="s">
        <v>0</v>
      </c>
      <c r="D38" s="168">
        <v>15</v>
      </c>
      <c r="E38" s="168">
        <v>-1</v>
      </c>
      <c r="F38" s="168">
        <v>1</v>
      </c>
      <c r="G38" s="168">
        <v>1</v>
      </c>
      <c r="H38" s="168">
        <v>1E+30</v>
      </c>
    </row>
    <row r="39" spans="2:8" x14ac:dyDescent="0.25">
      <c r="B39" s="168" t="s">
        <v>77</v>
      </c>
      <c r="C39" s="168" t="s">
        <v>0</v>
      </c>
      <c r="D39" s="168">
        <v>15</v>
      </c>
      <c r="E39" s="168">
        <v>-1</v>
      </c>
      <c r="F39" s="168">
        <v>1</v>
      </c>
      <c r="G39" s="168">
        <v>1</v>
      </c>
      <c r="H39" s="168">
        <v>1E+30</v>
      </c>
    </row>
    <row r="40" spans="2:8" x14ac:dyDescent="0.25">
      <c r="B40" s="168" t="s">
        <v>78</v>
      </c>
      <c r="C40" s="168" t="s">
        <v>0</v>
      </c>
      <c r="D40" s="168">
        <v>15</v>
      </c>
      <c r="E40" s="168">
        <v>-1</v>
      </c>
      <c r="F40" s="168">
        <v>1</v>
      </c>
      <c r="G40" s="168">
        <v>1</v>
      </c>
      <c r="H40" s="168">
        <v>1E+30</v>
      </c>
    </row>
    <row r="41" spans="2:8" ht="30" x14ac:dyDescent="0.25">
      <c r="B41" s="168" t="s">
        <v>84</v>
      </c>
      <c r="C41" s="170" t="s">
        <v>88</v>
      </c>
      <c r="D41" s="168">
        <v>30</v>
      </c>
      <c r="E41" s="168">
        <v>-69</v>
      </c>
      <c r="F41" s="168">
        <v>2</v>
      </c>
      <c r="G41" s="168">
        <v>69</v>
      </c>
      <c r="H41" s="168">
        <v>1E+30</v>
      </c>
    </row>
    <row r="42" spans="2:8" x14ac:dyDescent="0.25">
      <c r="B42" s="168" t="s">
        <v>85</v>
      </c>
      <c r="C42" s="168" t="s">
        <v>1</v>
      </c>
      <c r="D42" s="168">
        <v>30</v>
      </c>
      <c r="E42" s="168">
        <v>-39</v>
      </c>
      <c r="F42" s="168">
        <v>2</v>
      </c>
      <c r="G42" s="168">
        <v>39</v>
      </c>
      <c r="H42" s="168">
        <v>1E+30</v>
      </c>
    </row>
    <row r="43" spans="2:8" x14ac:dyDescent="0.25">
      <c r="B43" s="168" t="s">
        <v>86</v>
      </c>
      <c r="C43" s="168" t="s">
        <v>1</v>
      </c>
      <c r="D43" s="168">
        <v>30</v>
      </c>
      <c r="E43" s="168">
        <v>-19</v>
      </c>
      <c r="F43" s="168">
        <v>2</v>
      </c>
      <c r="G43" s="168">
        <v>19</v>
      </c>
      <c r="H43" s="168">
        <v>1E+30</v>
      </c>
    </row>
    <row r="44" spans="2:8" x14ac:dyDescent="0.25">
      <c r="B44" s="168" t="s">
        <v>87</v>
      </c>
      <c r="C44" s="168" t="s">
        <v>1</v>
      </c>
      <c r="D44" s="168">
        <v>30</v>
      </c>
      <c r="E44" s="168">
        <v>-19</v>
      </c>
      <c r="F44" s="168">
        <v>2</v>
      </c>
      <c r="G44" s="168">
        <v>19</v>
      </c>
      <c r="H44" s="168">
        <v>1E+30</v>
      </c>
    </row>
    <row r="45" spans="2:8" ht="30" x14ac:dyDescent="0.25">
      <c r="B45" s="168" t="s">
        <v>89</v>
      </c>
      <c r="C45" s="170" t="s">
        <v>93</v>
      </c>
      <c r="D45" s="168">
        <v>25</v>
      </c>
      <c r="E45" s="168">
        <v>0</v>
      </c>
      <c r="F45" s="168">
        <v>2</v>
      </c>
      <c r="G45" s="168">
        <v>1E+30</v>
      </c>
      <c r="H45" s="168">
        <v>1</v>
      </c>
    </row>
    <row r="46" spans="2:8" x14ac:dyDescent="0.25">
      <c r="B46" s="168" t="s">
        <v>90</v>
      </c>
      <c r="C46" s="168" t="s">
        <v>1</v>
      </c>
      <c r="D46" s="168">
        <v>25</v>
      </c>
      <c r="E46" s="168">
        <v>0</v>
      </c>
      <c r="F46" s="168">
        <v>2</v>
      </c>
      <c r="G46" s="168">
        <v>1E+30</v>
      </c>
      <c r="H46" s="168">
        <v>1</v>
      </c>
    </row>
    <row r="47" spans="2:8" x14ac:dyDescent="0.25">
      <c r="B47" s="168" t="s">
        <v>91</v>
      </c>
      <c r="C47" s="168" t="s">
        <v>1</v>
      </c>
      <c r="D47" s="168">
        <v>25</v>
      </c>
      <c r="E47" s="168">
        <v>0</v>
      </c>
      <c r="F47" s="168">
        <v>2</v>
      </c>
      <c r="G47" s="168">
        <v>1E+30</v>
      </c>
      <c r="H47" s="168">
        <v>1</v>
      </c>
    </row>
    <row r="48" spans="2:8" ht="15.75" thickBot="1" x14ac:dyDescent="0.3">
      <c r="B48" s="169" t="s">
        <v>92</v>
      </c>
      <c r="C48" s="169" t="s">
        <v>1</v>
      </c>
      <c r="D48" s="169">
        <v>25</v>
      </c>
      <c r="E48" s="169">
        <v>0</v>
      </c>
      <c r="F48" s="169">
        <v>2</v>
      </c>
      <c r="G48" s="169">
        <v>1E+30</v>
      </c>
      <c r="H48" s="169">
        <v>1</v>
      </c>
    </row>
    <row r="50" spans="1:8" ht="15.75" thickBot="1" x14ac:dyDescent="0.3">
      <c r="A50" t="s">
        <v>12</v>
      </c>
    </row>
    <row r="51" spans="1:8" x14ac:dyDescent="0.25">
      <c r="B51" s="193"/>
      <c r="C51" s="193"/>
      <c r="D51" s="193" t="s">
        <v>44</v>
      </c>
      <c r="E51" s="193" t="s">
        <v>53</v>
      </c>
      <c r="F51" s="193" t="s">
        <v>55</v>
      </c>
      <c r="G51" s="193" t="s">
        <v>50</v>
      </c>
      <c r="H51" s="193" t="s">
        <v>50</v>
      </c>
    </row>
    <row r="52" spans="1:8" ht="15.75" thickBot="1" x14ac:dyDescent="0.3">
      <c r="B52" s="194" t="s">
        <v>42</v>
      </c>
      <c r="C52" s="194" t="s">
        <v>43</v>
      </c>
      <c r="D52" s="194" t="s">
        <v>45</v>
      </c>
      <c r="E52" s="194" t="s">
        <v>54</v>
      </c>
      <c r="F52" s="194" t="s">
        <v>56</v>
      </c>
      <c r="G52" s="194" t="s">
        <v>51</v>
      </c>
      <c r="H52" s="194" t="s">
        <v>52</v>
      </c>
    </row>
    <row r="53" spans="1:8" x14ac:dyDescent="0.25">
      <c r="B53" s="168" t="s">
        <v>121</v>
      </c>
      <c r="C53" s="168" t="s">
        <v>103</v>
      </c>
      <c r="D53" s="168">
        <v>0</v>
      </c>
      <c r="E53" s="168">
        <v>-90</v>
      </c>
      <c r="F53" s="168">
        <v>0</v>
      </c>
      <c r="G53" s="168">
        <v>10</v>
      </c>
      <c r="H53" s="168">
        <v>10</v>
      </c>
    </row>
    <row r="54" spans="1:8" x14ac:dyDescent="0.25">
      <c r="B54" s="168" t="s">
        <v>122</v>
      </c>
      <c r="C54" s="168" t="s">
        <v>0</v>
      </c>
      <c r="D54" s="168">
        <v>0</v>
      </c>
      <c r="E54" s="168">
        <v>-50</v>
      </c>
      <c r="F54" s="168">
        <v>0</v>
      </c>
      <c r="G54" s="168">
        <v>10</v>
      </c>
      <c r="H54" s="168">
        <v>10</v>
      </c>
    </row>
    <row r="55" spans="1:8" x14ac:dyDescent="0.25">
      <c r="B55" s="168" t="s">
        <v>123</v>
      </c>
      <c r="C55" s="168" t="s">
        <v>0</v>
      </c>
      <c r="D55" s="168">
        <v>0</v>
      </c>
      <c r="E55" s="168">
        <v>-20</v>
      </c>
      <c r="F55" s="168">
        <v>0</v>
      </c>
      <c r="G55" s="168">
        <v>20</v>
      </c>
      <c r="H55" s="168">
        <v>30</v>
      </c>
    </row>
    <row r="56" spans="1:8" x14ac:dyDescent="0.25">
      <c r="B56" s="168" t="s">
        <v>97</v>
      </c>
      <c r="C56" s="168" t="s">
        <v>0</v>
      </c>
      <c r="D56" s="168">
        <v>-30</v>
      </c>
      <c r="E56" s="168">
        <v>0</v>
      </c>
      <c r="F56" s="168">
        <v>0</v>
      </c>
      <c r="G56" s="168">
        <v>1E+30</v>
      </c>
      <c r="H56" s="168">
        <v>30</v>
      </c>
    </row>
    <row r="57" spans="1:8" x14ac:dyDescent="0.25">
      <c r="B57" s="168" t="s">
        <v>125</v>
      </c>
      <c r="C57" s="168" t="s">
        <v>104</v>
      </c>
      <c r="D57" s="168">
        <v>0</v>
      </c>
      <c r="E57" s="168">
        <v>-20</v>
      </c>
      <c r="F57" s="168">
        <v>0</v>
      </c>
      <c r="G57" s="168">
        <v>30</v>
      </c>
      <c r="H57" s="168">
        <v>60</v>
      </c>
    </row>
    <row r="58" spans="1:8" x14ac:dyDescent="0.25">
      <c r="B58" s="168" t="s">
        <v>126</v>
      </c>
      <c r="C58" s="168" t="s">
        <v>1</v>
      </c>
      <c r="D58" s="168">
        <v>-60</v>
      </c>
      <c r="E58" s="168">
        <v>0</v>
      </c>
      <c r="F58" s="168">
        <v>0</v>
      </c>
      <c r="G58" s="168">
        <v>1E+30</v>
      </c>
      <c r="H58" s="168">
        <v>60</v>
      </c>
    </row>
    <row r="59" spans="1:8" x14ac:dyDescent="0.25">
      <c r="B59" s="168" t="s">
        <v>127</v>
      </c>
      <c r="C59" s="168" t="s">
        <v>1</v>
      </c>
      <c r="D59" s="168">
        <v>-130</v>
      </c>
      <c r="E59" s="168">
        <v>0</v>
      </c>
      <c r="F59" s="168">
        <v>0</v>
      </c>
      <c r="G59" s="168">
        <v>1E+30</v>
      </c>
      <c r="H59" s="168">
        <v>130</v>
      </c>
    </row>
    <row r="60" spans="1:8" x14ac:dyDescent="0.25">
      <c r="B60" s="168" t="s">
        <v>100</v>
      </c>
      <c r="C60" s="168" t="s">
        <v>1</v>
      </c>
      <c r="D60" s="168">
        <v>-110</v>
      </c>
      <c r="E60" s="168">
        <v>0</v>
      </c>
      <c r="F60" s="168">
        <v>0</v>
      </c>
      <c r="G60" s="168">
        <v>1E+30</v>
      </c>
      <c r="H60" s="168">
        <v>110</v>
      </c>
    </row>
    <row r="61" spans="1:8" x14ac:dyDescent="0.25">
      <c r="B61" s="168" t="s">
        <v>98</v>
      </c>
      <c r="C61" s="168" t="s">
        <v>105</v>
      </c>
      <c r="D61" s="168">
        <v>95</v>
      </c>
      <c r="E61" s="168">
        <v>0</v>
      </c>
      <c r="F61" s="168">
        <v>0</v>
      </c>
      <c r="G61" s="168">
        <v>95</v>
      </c>
      <c r="H61" s="168">
        <v>1E+30</v>
      </c>
    </row>
    <row r="62" spans="1:8" x14ac:dyDescent="0.25">
      <c r="B62" s="168" t="s">
        <v>99</v>
      </c>
      <c r="C62" s="168" t="s">
        <v>0</v>
      </c>
      <c r="D62" s="168">
        <v>95</v>
      </c>
      <c r="E62" s="168">
        <v>0</v>
      </c>
      <c r="F62" s="168">
        <v>0</v>
      </c>
      <c r="G62" s="168">
        <v>95</v>
      </c>
      <c r="H62" s="168">
        <v>1E+30</v>
      </c>
    </row>
    <row r="63" spans="1:8" x14ac:dyDescent="0.25">
      <c r="B63" s="168" t="s">
        <v>150</v>
      </c>
      <c r="C63" s="168" t="s">
        <v>0</v>
      </c>
      <c r="D63" s="168">
        <v>95</v>
      </c>
      <c r="E63" s="168">
        <v>0</v>
      </c>
      <c r="F63" s="168">
        <v>0</v>
      </c>
      <c r="G63" s="168">
        <v>95</v>
      </c>
      <c r="H63" s="168">
        <v>1E+30</v>
      </c>
    </row>
    <row r="64" spans="1:8" x14ac:dyDescent="0.25">
      <c r="B64" s="168" t="s">
        <v>151</v>
      </c>
      <c r="C64" s="168" t="s">
        <v>0</v>
      </c>
      <c r="D64" s="168">
        <v>65</v>
      </c>
      <c r="E64" s="168">
        <v>0</v>
      </c>
      <c r="F64" s="168">
        <v>0</v>
      </c>
      <c r="G64" s="168">
        <v>65</v>
      </c>
      <c r="H64" s="168">
        <v>1E+30</v>
      </c>
    </row>
    <row r="65" spans="2:8" x14ac:dyDescent="0.25">
      <c r="B65" s="168" t="s">
        <v>101</v>
      </c>
      <c r="C65" s="168" t="s">
        <v>106</v>
      </c>
      <c r="D65" s="168">
        <v>185</v>
      </c>
      <c r="E65" s="168">
        <v>0</v>
      </c>
      <c r="F65" s="168">
        <v>0</v>
      </c>
      <c r="G65" s="168">
        <v>185</v>
      </c>
      <c r="H65" s="168">
        <v>1E+30</v>
      </c>
    </row>
    <row r="66" spans="2:8" x14ac:dyDescent="0.25">
      <c r="B66" s="168" t="s">
        <v>102</v>
      </c>
      <c r="C66" s="168" t="s">
        <v>1</v>
      </c>
      <c r="D66" s="168">
        <v>125</v>
      </c>
      <c r="E66" s="168">
        <v>0</v>
      </c>
      <c r="F66" s="168">
        <v>0</v>
      </c>
      <c r="G66" s="168">
        <v>125</v>
      </c>
      <c r="H66" s="168">
        <v>1E+30</v>
      </c>
    </row>
    <row r="67" spans="2:8" x14ac:dyDescent="0.25">
      <c r="B67" s="168" t="s">
        <v>152</v>
      </c>
      <c r="C67" s="168" t="s">
        <v>1</v>
      </c>
      <c r="D67" s="168">
        <v>55</v>
      </c>
      <c r="E67" s="168">
        <v>0</v>
      </c>
      <c r="F67" s="168">
        <v>0</v>
      </c>
      <c r="G67" s="168">
        <v>55</v>
      </c>
      <c r="H67" s="168">
        <v>1E+30</v>
      </c>
    </row>
    <row r="68" spans="2:8" x14ac:dyDescent="0.25">
      <c r="B68" s="168" t="s">
        <v>153</v>
      </c>
      <c r="C68" s="168" t="s">
        <v>1</v>
      </c>
      <c r="D68" s="168">
        <v>75</v>
      </c>
      <c r="E68" s="168">
        <v>0</v>
      </c>
      <c r="F68" s="168">
        <v>0</v>
      </c>
      <c r="G68" s="168">
        <v>75</v>
      </c>
      <c r="H68" s="168">
        <v>1E+30</v>
      </c>
    </row>
    <row r="69" spans="2:8" ht="30" x14ac:dyDescent="0.25">
      <c r="B69" s="168" t="s">
        <v>109</v>
      </c>
      <c r="C69" s="170" t="s">
        <v>128</v>
      </c>
      <c r="D69" s="168">
        <v>55</v>
      </c>
      <c r="E69" s="168">
        <v>0</v>
      </c>
      <c r="F69" s="168">
        <v>0</v>
      </c>
      <c r="G69" s="168">
        <v>55</v>
      </c>
      <c r="H69" s="168">
        <v>1E+30</v>
      </c>
    </row>
    <row r="70" spans="2:8" x14ac:dyDescent="0.25">
      <c r="B70" s="168" t="s">
        <v>110</v>
      </c>
      <c r="C70" s="168" t="s">
        <v>0</v>
      </c>
      <c r="D70" s="168">
        <v>105</v>
      </c>
      <c r="E70" s="168">
        <v>0</v>
      </c>
      <c r="F70" s="168">
        <v>0</v>
      </c>
      <c r="G70" s="168">
        <v>105</v>
      </c>
      <c r="H70" s="168">
        <v>1E+30</v>
      </c>
    </row>
    <row r="71" spans="2:8" x14ac:dyDescent="0.25">
      <c r="B71" s="168" t="s">
        <v>111</v>
      </c>
      <c r="C71" s="168" t="s">
        <v>0</v>
      </c>
      <c r="D71" s="168">
        <v>155</v>
      </c>
      <c r="E71" s="168">
        <v>0</v>
      </c>
      <c r="F71" s="168">
        <v>0</v>
      </c>
      <c r="G71" s="168">
        <v>155</v>
      </c>
      <c r="H71" s="168">
        <v>1E+30</v>
      </c>
    </row>
    <row r="72" spans="2:8" x14ac:dyDescent="0.25">
      <c r="B72" s="168" t="s">
        <v>120</v>
      </c>
      <c r="C72" s="168" t="s">
        <v>0</v>
      </c>
      <c r="D72" s="168">
        <v>175</v>
      </c>
      <c r="E72" s="168">
        <v>0</v>
      </c>
      <c r="F72" s="168">
        <v>0</v>
      </c>
      <c r="G72" s="168">
        <v>175</v>
      </c>
      <c r="H72" s="168">
        <v>1E+30</v>
      </c>
    </row>
    <row r="73" spans="2:8" ht="30" x14ac:dyDescent="0.25">
      <c r="B73" s="168" t="s">
        <v>114</v>
      </c>
      <c r="C73" s="170" t="s">
        <v>129</v>
      </c>
      <c r="D73" s="168">
        <v>115</v>
      </c>
      <c r="E73" s="168">
        <v>0</v>
      </c>
      <c r="F73" s="168">
        <v>0</v>
      </c>
      <c r="G73" s="168">
        <v>115</v>
      </c>
      <c r="H73" s="168">
        <v>1E+30</v>
      </c>
    </row>
    <row r="74" spans="2:8" x14ac:dyDescent="0.25">
      <c r="B74" s="168" t="s">
        <v>115</v>
      </c>
      <c r="C74" s="168" t="s">
        <v>1</v>
      </c>
      <c r="D74" s="168">
        <v>145</v>
      </c>
      <c r="E74" s="168">
        <v>0</v>
      </c>
      <c r="F74" s="168">
        <v>0</v>
      </c>
      <c r="G74" s="168">
        <v>145</v>
      </c>
      <c r="H74" s="168">
        <v>1E+30</v>
      </c>
    </row>
    <row r="75" spans="2:8" x14ac:dyDescent="0.25">
      <c r="B75" s="168" t="s">
        <v>116</v>
      </c>
      <c r="C75" s="168" t="s">
        <v>1</v>
      </c>
      <c r="D75" s="168">
        <v>105</v>
      </c>
      <c r="E75" s="168">
        <v>0</v>
      </c>
      <c r="F75" s="168">
        <v>0</v>
      </c>
      <c r="G75" s="168">
        <v>105</v>
      </c>
      <c r="H75" s="168">
        <v>1E+30</v>
      </c>
    </row>
    <row r="76" spans="2:8" x14ac:dyDescent="0.25">
      <c r="B76" s="168" t="s">
        <v>124</v>
      </c>
      <c r="C76" s="168" t="s">
        <v>1</v>
      </c>
      <c r="D76" s="168">
        <v>85</v>
      </c>
      <c r="E76" s="168">
        <v>0</v>
      </c>
      <c r="F76" s="168">
        <v>0</v>
      </c>
      <c r="G76" s="168">
        <v>85</v>
      </c>
      <c r="H76" s="168">
        <v>1E+30</v>
      </c>
    </row>
    <row r="77" spans="2:8" ht="30" x14ac:dyDescent="0.25">
      <c r="B77" s="168" t="s">
        <v>80</v>
      </c>
      <c r="C77" s="170" t="s">
        <v>108</v>
      </c>
      <c r="D77" s="168">
        <v>-120</v>
      </c>
      <c r="E77" s="168">
        <v>0</v>
      </c>
      <c r="F77" s="168">
        <v>0</v>
      </c>
      <c r="G77" s="168">
        <v>1E+30</v>
      </c>
      <c r="H77" s="168">
        <v>120</v>
      </c>
    </row>
    <row r="78" spans="2:8" x14ac:dyDescent="0.25">
      <c r="B78" s="168" t="s">
        <v>81</v>
      </c>
      <c r="C78" s="168" t="s">
        <v>0</v>
      </c>
      <c r="D78" s="168">
        <v>-70</v>
      </c>
      <c r="E78" s="168">
        <v>0</v>
      </c>
      <c r="F78" s="168">
        <v>0</v>
      </c>
      <c r="G78" s="168">
        <v>1E+30</v>
      </c>
      <c r="H78" s="168">
        <v>70</v>
      </c>
    </row>
    <row r="79" spans="2:8" x14ac:dyDescent="0.25">
      <c r="B79" s="168" t="s">
        <v>82</v>
      </c>
      <c r="C79" s="168" t="s">
        <v>0</v>
      </c>
      <c r="D79" s="168">
        <v>-20</v>
      </c>
      <c r="E79" s="168">
        <v>0</v>
      </c>
      <c r="F79" s="168">
        <v>0</v>
      </c>
      <c r="G79" s="168">
        <v>1E+30</v>
      </c>
      <c r="H79" s="168">
        <v>20</v>
      </c>
    </row>
    <row r="80" spans="2:8" x14ac:dyDescent="0.25">
      <c r="B80" s="168" t="s">
        <v>107</v>
      </c>
      <c r="C80" s="168" t="s">
        <v>0</v>
      </c>
      <c r="D80" s="168">
        <v>0</v>
      </c>
      <c r="E80" s="168">
        <v>-20</v>
      </c>
      <c r="F80" s="168">
        <v>0</v>
      </c>
      <c r="G80" s="168">
        <v>30</v>
      </c>
      <c r="H80" s="168">
        <v>60</v>
      </c>
    </row>
    <row r="81" spans="2:8" ht="30" x14ac:dyDescent="0.25">
      <c r="B81" s="168" t="s">
        <v>94</v>
      </c>
      <c r="C81" s="170" t="s">
        <v>113</v>
      </c>
      <c r="D81" s="168">
        <v>-30</v>
      </c>
      <c r="E81" s="168">
        <v>0</v>
      </c>
      <c r="F81" s="168">
        <v>0</v>
      </c>
      <c r="G81" s="168">
        <v>1E+30</v>
      </c>
      <c r="H81" s="168">
        <v>30</v>
      </c>
    </row>
    <row r="82" spans="2:8" x14ac:dyDescent="0.25">
      <c r="B82" s="168" t="s">
        <v>95</v>
      </c>
      <c r="C82" s="168" t="s">
        <v>1</v>
      </c>
      <c r="D82" s="168">
        <v>0</v>
      </c>
      <c r="E82" s="168">
        <v>-10</v>
      </c>
      <c r="F82" s="168">
        <v>0</v>
      </c>
      <c r="G82" s="168">
        <v>10</v>
      </c>
      <c r="H82" s="168">
        <v>10</v>
      </c>
    </row>
    <row r="83" spans="2:8" x14ac:dyDescent="0.25">
      <c r="B83" s="168" t="s">
        <v>96</v>
      </c>
      <c r="C83" s="168" t="s">
        <v>1</v>
      </c>
      <c r="D83" s="168">
        <v>-40</v>
      </c>
      <c r="E83" s="168">
        <v>0</v>
      </c>
      <c r="F83" s="168">
        <v>0</v>
      </c>
      <c r="G83" s="168">
        <v>1E+30</v>
      </c>
      <c r="H83" s="168">
        <v>40</v>
      </c>
    </row>
    <row r="84" spans="2:8" x14ac:dyDescent="0.25">
      <c r="B84" s="168" t="s">
        <v>112</v>
      </c>
      <c r="C84" s="168" t="s">
        <v>1</v>
      </c>
      <c r="D84" s="168">
        <v>-60</v>
      </c>
      <c r="E84" s="168">
        <v>0</v>
      </c>
      <c r="F84" s="168">
        <v>0</v>
      </c>
      <c r="G84" s="168">
        <v>1E+30</v>
      </c>
      <c r="H84" s="168">
        <v>60</v>
      </c>
    </row>
    <row r="85" spans="2:8" ht="30" x14ac:dyDescent="0.25">
      <c r="B85" s="168" t="s">
        <v>137</v>
      </c>
      <c r="C85" s="170" t="s">
        <v>117</v>
      </c>
      <c r="D85" s="168">
        <v>0</v>
      </c>
      <c r="E85" s="168">
        <v>2</v>
      </c>
      <c r="F85" s="168">
        <v>0</v>
      </c>
      <c r="G85" s="168">
        <v>5</v>
      </c>
      <c r="H85" s="168">
        <v>25</v>
      </c>
    </row>
    <row r="86" spans="2:8" x14ac:dyDescent="0.25">
      <c r="B86" s="168" t="s">
        <v>138</v>
      </c>
      <c r="C86" s="168" t="s">
        <v>26</v>
      </c>
      <c r="D86" s="168">
        <v>0</v>
      </c>
      <c r="E86" s="168">
        <v>2</v>
      </c>
      <c r="F86" s="168">
        <v>0</v>
      </c>
      <c r="G86" s="168">
        <v>5</v>
      </c>
      <c r="H86" s="168">
        <v>25</v>
      </c>
    </row>
    <row r="87" spans="2:8" x14ac:dyDescent="0.25">
      <c r="B87" s="168" t="s">
        <v>154</v>
      </c>
      <c r="C87" s="168" t="s">
        <v>26</v>
      </c>
      <c r="D87" s="168">
        <v>0</v>
      </c>
      <c r="E87" s="168">
        <v>2</v>
      </c>
      <c r="F87" s="168">
        <v>0</v>
      </c>
      <c r="G87" s="168">
        <v>5</v>
      </c>
      <c r="H87" s="168">
        <v>25</v>
      </c>
    </row>
    <row r="88" spans="2:8" x14ac:dyDescent="0.25">
      <c r="B88" s="168" t="s">
        <v>155</v>
      </c>
      <c r="C88" s="168" t="s">
        <v>26</v>
      </c>
      <c r="D88" s="168">
        <v>0</v>
      </c>
      <c r="E88" s="168">
        <v>2</v>
      </c>
      <c r="F88" s="168">
        <v>0</v>
      </c>
      <c r="G88" s="168">
        <v>5</v>
      </c>
      <c r="H88" s="168">
        <v>25</v>
      </c>
    </row>
    <row r="89" spans="2:8" x14ac:dyDescent="0.25">
      <c r="B89" s="168" t="s">
        <v>132</v>
      </c>
      <c r="C89" s="168" t="s">
        <v>11</v>
      </c>
      <c r="D89" s="168">
        <v>0</v>
      </c>
      <c r="E89" s="168">
        <v>50</v>
      </c>
      <c r="F89" s="168">
        <v>0</v>
      </c>
      <c r="G89" s="168">
        <v>80</v>
      </c>
      <c r="H89" s="168">
        <v>70</v>
      </c>
    </row>
    <row r="90" spans="2:8" x14ac:dyDescent="0.25">
      <c r="B90" s="168" t="s">
        <v>133</v>
      </c>
      <c r="C90" s="168" t="s">
        <v>11</v>
      </c>
      <c r="D90" s="168">
        <v>0</v>
      </c>
      <c r="E90" s="168">
        <v>40</v>
      </c>
      <c r="F90" s="168">
        <v>0</v>
      </c>
      <c r="G90" s="168">
        <v>10</v>
      </c>
      <c r="H90" s="168">
        <v>10</v>
      </c>
    </row>
    <row r="91" spans="2:8" x14ac:dyDescent="0.25">
      <c r="B91" s="168" t="s">
        <v>156</v>
      </c>
      <c r="C91" s="168" t="s">
        <v>11</v>
      </c>
      <c r="D91" s="168">
        <v>0</v>
      </c>
      <c r="E91" s="168">
        <v>30</v>
      </c>
      <c r="F91" s="168">
        <v>0</v>
      </c>
      <c r="G91" s="168">
        <v>40</v>
      </c>
      <c r="H91" s="168">
        <v>55</v>
      </c>
    </row>
    <row r="92" spans="2:8" x14ac:dyDescent="0.25">
      <c r="B92" s="168" t="s">
        <v>157</v>
      </c>
      <c r="C92" s="168" t="s">
        <v>11</v>
      </c>
      <c r="D92" s="168">
        <v>0</v>
      </c>
      <c r="E92" s="168">
        <v>30</v>
      </c>
      <c r="F92" s="168">
        <v>0</v>
      </c>
      <c r="G92" s="168">
        <v>60</v>
      </c>
      <c r="H92" s="168">
        <v>75</v>
      </c>
    </row>
    <row r="93" spans="2:8" ht="30" x14ac:dyDescent="0.25">
      <c r="B93" s="168" t="s">
        <v>130</v>
      </c>
      <c r="C93" s="170" t="s">
        <v>118</v>
      </c>
      <c r="D93" s="168">
        <v>0</v>
      </c>
      <c r="E93" s="168">
        <v>91</v>
      </c>
      <c r="F93" s="168">
        <v>0</v>
      </c>
      <c r="G93" s="168">
        <v>5</v>
      </c>
      <c r="H93" s="168">
        <v>10</v>
      </c>
    </row>
    <row r="94" spans="2:8" x14ac:dyDescent="0.25">
      <c r="B94" s="168" t="s">
        <v>131</v>
      </c>
      <c r="C94" s="168" t="s">
        <v>25</v>
      </c>
      <c r="D94" s="168">
        <v>0</v>
      </c>
      <c r="E94" s="168">
        <v>51</v>
      </c>
      <c r="F94" s="168">
        <v>0</v>
      </c>
      <c r="G94" s="168">
        <v>5</v>
      </c>
      <c r="H94" s="168">
        <v>10</v>
      </c>
    </row>
    <row r="95" spans="2:8" x14ac:dyDescent="0.25">
      <c r="B95" s="168" t="s">
        <v>158</v>
      </c>
      <c r="C95" s="168" t="s">
        <v>25</v>
      </c>
      <c r="D95" s="168">
        <v>0</v>
      </c>
      <c r="E95" s="168">
        <v>21</v>
      </c>
      <c r="F95" s="168">
        <v>0</v>
      </c>
      <c r="G95" s="168">
        <v>5</v>
      </c>
      <c r="H95" s="168">
        <v>10</v>
      </c>
    </row>
    <row r="96" spans="2:8" ht="15.75" thickBot="1" x14ac:dyDescent="0.3">
      <c r="B96" s="169" t="s">
        <v>159</v>
      </c>
      <c r="C96" s="169" t="s">
        <v>25</v>
      </c>
      <c r="D96" s="169">
        <v>0</v>
      </c>
      <c r="E96" s="169">
        <v>21</v>
      </c>
      <c r="F96" s="169">
        <v>0</v>
      </c>
      <c r="G96" s="169">
        <v>5</v>
      </c>
      <c r="H96" s="169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L49"/>
  <sheetViews>
    <sheetView tabSelected="1" zoomScaleNormal="100" workbookViewId="0">
      <pane xSplit="1" ySplit="1" topLeftCell="B2" activePane="bottomRight" state="frozen"/>
      <selection activeCell="B13" sqref="B13:G13"/>
      <selection pane="topRight" activeCell="B13" sqref="B13:G13"/>
      <selection pane="bottomLeft" activeCell="B13" sqref="B13:G13"/>
      <selection pane="bottomRight"/>
    </sheetView>
  </sheetViews>
  <sheetFormatPr defaultRowHeight="15" x14ac:dyDescent="0.25"/>
  <cols>
    <col min="1" max="1" width="31" style="55" customWidth="1"/>
    <col min="2" max="3" width="9.140625" style="55" customWidth="1"/>
    <col min="4" max="4" width="10.28515625" style="55" customWidth="1"/>
    <col min="5" max="5" width="11.140625" style="55" customWidth="1"/>
    <col min="6" max="6" width="7.7109375" style="55" bestFit="1" customWidth="1"/>
    <col min="7" max="7" width="9.140625" style="55" customWidth="1"/>
    <col min="8" max="8" width="7.7109375" style="55" bestFit="1" customWidth="1"/>
    <col min="9" max="9" width="9.140625" style="55" customWidth="1"/>
    <col min="10" max="16384" width="9.140625" style="55"/>
  </cols>
  <sheetData>
    <row r="1" spans="1:38" s="45" customFormat="1" ht="30.75" customHeight="1" thickBot="1" x14ac:dyDescent="0.3">
      <c r="A1" s="41"/>
      <c r="B1" s="42" t="s">
        <v>9</v>
      </c>
      <c r="C1" s="43" t="s">
        <v>4</v>
      </c>
      <c r="D1" s="43" t="s">
        <v>6</v>
      </c>
      <c r="E1" s="43" t="s">
        <v>5</v>
      </c>
      <c r="F1" s="184" t="s">
        <v>139</v>
      </c>
      <c r="G1" s="43" t="s">
        <v>29</v>
      </c>
      <c r="H1" s="184" t="s">
        <v>140</v>
      </c>
      <c r="I1" s="44" t="s">
        <v>30</v>
      </c>
      <c r="J1" s="204" t="s">
        <v>7</v>
      </c>
      <c r="K1" s="205"/>
      <c r="L1" s="205"/>
      <c r="M1" s="205"/>
      <c r="N1" s="206"/>
      <c r="O1" s="204" t="s">
        <v>34</v>
      </c>
      <c r="P1" s="205"/>
      <c r="Q1" s="205"/>
      <c r="R1" s="206"/>
      <c r="S1" s="204" t="s">
        <v>35</v>
      </c>
      <c r="T1" s="205"/>
      <c r="U1" s="205"/>
      <c r="V1" s="206"/>
      <c r="W1" s="195" t="s">
        <v>36</v>
      </c>
      <c r="X1" s="196"/>
      <c r="Y1" s="196"/>
      <c r="Z1" s="197"/>
      <c r="AA1" s="195" t="s">
        <v>39</v>
      </c>
      <c r="AB1" s="196"/>
      <c r="AC1" s="196"/>
      <c r="AD1" s="197"/>
      <c r="AE1" s="195" t="s">
        <v>37</v>
      </c>
      <c r="AF1" s="196"/>
      <c r="AG1" s="196"/>
      <c r="AH1" s="197"/>
      <c r="AI1" s="195" t="s">
        <v>38</v>
      </c>
      <c r="AJ1" s="196"/>
      <c r="AK1" s="196"/>
      <c r="AL1" s="197"/>
    </row>
    <row r="2" spans="1:38" s="53" customFormat="1" ht="15.75" thickBot="1" x14ac:dyDescent="0.3">
      <c r="A2" s="46" t="s">
        <v>8</v>
      </c>
      <c r="B2" s="47"/>
      <c r="C2" s="48"/>
      <c r="D2" s="48"/>
      <c r="E2" s="48"/>
      <c r="F2" s="185"/>
      <c r="G2" s="48"/>
      <c r="H2" s="185"/>
      <c r="I2" s="49"/>
      <c r="J2" s="50">
        <v>0</v>
      </c>
      <c r="K2" s="51">
        <v>1</v>
      </c>
      <c r="L2" s="51">
        <v>2</v>
      </c>
      <c r="M2" s="51">
        <v>3</v>
      </c>
      <c r="N2" s="52">
        <v>4</v>
      </c>
      <c r="O2" s="50">
        <v>1</v>
      </c>
      <c r="P2" s="51">
        <v>2</v>
      </c>
      <c r="Q2" s="51">
        <v>3</v>
      </c>
      <c r="R2" s="52">
        <v>4</v>
      </c>
      <c r="S2" s="50">
        <v>1</v>
      </c>
      <c r="T2" s="51">
        <v>2</v>
      </c>
      <c r="U2" s="51">
        <v>3</v>
      </c>
      <c r="V2" s="52">
        <v>4</v>
      </c>
      <c r="W2" s="26">
        <v>1</v>
      </c>
      <c r="X2" s="11">
        <v>2</v>
      </c>
      <c r="Y2" s="11">
        <v>3</v>
      </c>
      <c r="Z2" s="11">
        <v>4</v>
      </c>
      <c r="AA2" s="26">
        <v>1</v>
      </c>
      <c r="AB2" s="11">
        <v>2</v>
      </c>
      <c r="AC2" s="11">
        <v>3</v>
      </c>
      <c r="AD2" s="12">
        <v>4</v>
      </c>
      <c r="AE2" s="26">
        <v>1</v>
      </c>
      <c r="AF2" s="11">
        <v>2</v>
      </c>
      <c r="AG2" s="11">
        <v>3</v>
      </c>
      <c r="AH2" s="11">
        <v>4</v>
      </c>
      <c r="AI2" s="26">
        <v>1</v>
      </c>
      <c r="AJ2" s="11">
        <v>2</v>
      </c>
      <c r="AK2" s="11">
        <v>3</v>
      </c>
      <c r="AL2" s="12">
        <v>4</v>
      </c>
    </row>
    <row r="3" spans="1:38" x14ac:dyDescent="0.25">
      <c r="A3" s="54" t="s">
        <v>0</v>
      </c>
      <c r="B3" s="164">
        <v>0</v>
      </c>
      <c r="C3" s="2">
        <v>200</v>
      </c>
      <c r="D3" s="2">
        <v>1</v>
      </c>
      <c r="E3" s="3">
        <v>10</v>
      </c>
      <c r="F3" s="186">
        <f>D3*15</f>
        <v>15</v>
      </c>
      <c r="G3" s="3">
        <v>1</v>
      </c>
      <c r="H3" s="186">
        <f>D3*15</f>
        <v>15</v>
      </c>
      <c r="I3" s="4">
        <v>1</v>
      </c>
      <c r="J3" s="1">
        <v>20</v>
      </c>
      <c r="K3" s="171">
        <v>70</v>
      </c>
      <c r="L3" s="171">
        <v>120</v>
      </c>
      <c r="M3" s="171">
        <v>170</v>
      </c>
      <c r="N3" s="172">
        <v>190</v>
      </c>
      <c r="O3" s="177">
        <v>10</v>
      </c>
      <c r="P3" s="171">
        <v>10</v>
      </c>
      <c r="Q3" s="171">
        <v>10</v>
      </c>
      <c r="R3" s="172">
        <v>10</v>
      </c>
      <c r="S3" s="177">
        <v>15</v>
      </c>
      <c r="T3" s="171">
        <v>15</v>
      </c>
      <c r="U3" s="171">
        <v>15</v>
      </c>
      <c r="V3" s="172">
        <v>15</v>
      </c>
      <c r="W3" s="27">
        <f t="shared" ref="W3:Z4" si="0">K3+O3-$C3</f>
        <v>-120</v>
      </c>
      <c r="X3" s="13">
        <f t="shared" si="0"/>
        <v>-70</v>
      </c>
      <c r="Y3" s="13">
        <f t="shared" si="0"/>
        <v>-20</v>
      </c>
      <c r="Z3" s="13">
        <f t="shared" si="0"/>
        <v>0</v>
      </c>
      <c r="AA3" s="27">
        <f t="shared" ref="AA3:AD4" si="1">K3-S3-$B3</f>
        <v>55</v>
      </c>
      <c r="AB3" s="13">
        <f t="shared" si="1"/>
        <v>105</v>
      </c>
      <c r="AC3" s="13">
        <f t="shared" si="1"/>
        <v>155</v>
      </c>
      <c r="AD3" s="14">
        <f t="shared" si="1"/>
        <v>175</v>
      </c>
      <c r="AE3" s="27">
        <f>K3-J3+O3-$D3*60</f>
        <v>0</v>
      </c>
      <c r="AF3" s="13">
        <f t="shared" ref="AF3:AF4" si="2">L3-K3+P3-$D3*60</f>
        <v>0</v>
      </c>
      <c r="AG3" s="13">
        <f t="shared" ref="AG3:AG4" si="3">M3-L3+Q3-$D3*60</f>
        <v>0</v>
      </c>
      <c r="AH3" s="13">
        <f t="shared" ref="AH3:AH4" si="4">N3-M3+R3-$D3*60</f>
        <v>-30</v>
      </c>
      <c r="AI3" s="27">
        <f>K3-J3-S3+$D3*60</f>
        <v>95</v>
      </c>
      <c r="AJ3" s="13">
        <f t="shared" ref="AJ3:AJ4" si="5">L3-K3-T3+$D3*60</f>
        <v>95</v>
      </c>
      <c r="AK3" s="13">
        <f t="shared" ref="AK3:AK4" si="6">M3-L3-U3+$D3*60</f>
        <v>95</v>
      </c>
      <c r="AL3" s="14">
        <f t="shared" ref="AL3:AL4" si="7">N3-M3-V3+$D3*60</f>
        <v>65</v>
      </c>
    </row>
    <row r="4" spans="1:38" x14ac:dyDescent="0.25">
      <c r="A4" s="56" t="s">
        <v>1</v>
      </c>
      <c r="B4" s="165">
        <v>0</v>
      </c>
      <c r="C4" s="6">
        <v>200</v>
      </c>
      <c r="D4" s="6">
        <v>2</v>
      </c>
      <c r="E4" s="7">
        <v>30</v>
      </c>
      <c r="F4" s="186">
        <f>D4*15</f>
        <v>30</v>
      </c>
      <c r="G4" s="7">
        <v>2</v>
      </c>
      <c r="H4" s="186">
        <f>D4*15</f>
        <v>30</v>
      </c>
      <c r="I4" s="8">
        <v>2</v>
      </c>
      <c r="J4" s="5">
        <v>50</v>
      </c>
      <c r="K4" s="173">
        <v>140</v>
      </c>
      <c r="L4" s="173">
        <v>170</v>
      </c>
      <c r="M4" s="173">
        <v>130</v>
      </c>
      <c r="N4" s="174">
        <v>110</v>
      </c>
      <c r="O4" s="178">
        <v>30</v>
      </c>
      <c r="P4" s="173">
        <v>30</v>
      </c>
      <c r="Q4" s="173">
        <v>30</v>
      </c>
      <c r="R4" s="174">
        <v>30</v>
      </c>
      <c r="S4" s="178">
        <v>25</v>
      </c>
      <c r="T4" s="173">
        <v>25</v>
      </c>
      <c r="U4" s="173">
        <v>25</v>
      </c>
      <c r="V4" s="174">
        <v>25</v>
      </c>
      <c r="W4" s="28">
        <f t="shared" si="0"/>
        <v>-30</v>
      </c>
      <c r="X4" s="15">
        <f t="shared" si="0"/>
        <v>0</v>
      </c>
      <c r="Y4" s="15">
        <f t="shared" si="0"/>
        <v>-40</v>
      </c>
      <c r="Z4" s="15">
        <f t="shared" si="0"/>
        <v>-60</v>
      </c>
      <c r="AA4" s="28">
        <f t="shared" si="1"/>
        <v>115</v>
      </c>
      <c r="AB4" s="15">
        <f t="shared" si="1"/>
        <v>145</v>
      </c>
      <c r="AC4" s="15">
        <f t="shared" si="1"/>
        <v>105</v>
      </c>
      <c r="AD4" s="16">
        <f t="shared" si="1"/>
        <v>85</v>
      </c>
      <c r="AE4" s="28">
        <f t="shared" ref="AE4" si="8">K4-J4+O4-$D4*60</f>
        <v>0</v>
      </c>
      <c r="AF4" s="15">
        <f t="shared" si="2"/>
        <v>-60</v>
      </c>
      <c r="AG4" s="15">
        <f t="shared" si="3"/>
        <v>-130</v>
      </c>
      <c r="AH4" s="15">
        <f t="shared" si="4"/>
        <v>-110</v>
      </c>
      <c r="AI4" s="28">
        <f t="shared" ref="AI4" si="9">K4-J4-S4+$D4*60</f>
        <v>185</v>
      </c>
      <c r="AJ4" s="15">
        <f t="shared" si="5"/>
        <v>125</v>
      </c>
      <c r="AK4" s="15">
        <f t="shared" si="6"/>
        <v>55</v>
      </c>
      <c r="AL4" s="16">
        <f t="shared" si="7"/>
        <v>75</v>
      </c>
    </row>
    <row r="5" spans="1:38" ht="15.75" thickBot="1" x14ac:dyDescent="0.3">
      <c r="A5" s="57" t="s">
        <v>33</v>
      </c>
      <c r="B5" s="58">
        <v>0</v>
      </c>
      <c r="C5" s="9">
        <v>20</v>
      </c>
      <c r="D5" s="59"/>
      <c r="E5" s="10">
        <v>20</v>
      </c>
      <c r="F5" s="187"/>
      <c r="G5" s="59"/>
      <c r="H5" s="187"/>
      <c r="I5" s="60"/>
      <c r="J5" s="61"/>
      <c r="K5" s="175">
        <v>20</v>
      </c>
      <c r="L5" s="175">
        <v>20</v>
      </c>
      <c r="M5" s="175">
        <v>20</v>
      </c>
      <c r="N5" s="176">
        <v>20</v>
      </c>
      <c r="O5" s="61"/>
      <c r="P5" s="59"/>
      <c r="Q5" s="59"/>
      <c r="R5" s="60"/>
      <c r="S5" s="61"/>
      <c r="T5" s="59"/>
      <c r="U5" s="59"/>
      <c r="V5" s="60"/>
      <c r="W5" s="166">
        <f t="shared" ref="W5:Z8" si="10">K5-$C5</f>
        <v>0</v>
      </c>
      <c r="X5" s="17">
        <f t="shared" si="10"/>
        <v>0</v>
      </c>
      <c r="Y5" s="17">
        <f t="shared" si="10"/>
        <v>0</v>
      </c>
      <c r="Z5" s="17">
        <f t="shared" si="10"/>
        <v>0</v>
      </c>
      <c r="AA5" s="29">
        <f t="shared" ref="AA5:AD8" si="11">K5-$B5</f>
        <v>20</v>
      </c>
      <c r="AB5" s="18">
        <f t="shared" si="11"/>
        <v>20</v>
      </c>
      <c r="AC5" s="18">
        <f t="shared" si="11"/>
        <v>20</v>
      </c>
      <c r="AD5" s="152">
        <f t="shared" si="11"/>
        <v>20</v>
      </c>
      <c r="AE5" s="32"/>
      <c r="AF5" s="24"/>
      <c r="AG5" s="24"/>
      <c r="AH5" s="24"/>
      <c r="AI5" s="32"/>
      <c r="AJ5" s="24"/>
      <c r="AK5" s="24"/>
      <c r="AL5" s="25"/>
    </row>
    <row r="6" spans="1:38" x14ac:dyDescent="0.25">
      <c r="A6" s="54" t="s">
        <v>2</v>
      </c>
      <c r="B6" s="62">
        <v>0</v>
      </c>
      <c r="C6" s="2">
        <v>150</v>
      </c>
      <c r="D6" s="63"/>
      <c r="E6" s="3">
        <v>60</v>
      </c>
      <c r="F6" s="188"/>
      <c r="G6" s="63"/>
      <c r="H6" s="188"/>
      <c r="I6" s="64"/>
      <c r="J6" s="65"/>
      <c r="K6" s="171">
        <v>150</v>
      </c>
      <c r="L6" s="171">
        <v>150</v>
      </c>
      <c r="M6" s="171">
        <v>150</v>
      </c>
      <c r="N6" s="172">
        <v>150</v>
      </c>
      <c r="O6" s="65"/>
      <c r="P6" s="63"/>
      <c r="Q6" s="63"/>
      <c r="R6" s="64"/>
      <c r="S6" s="65"/>
      <c r="T6" s="63"/>
      <c r="U6" s="63"/>
      <c r="V6" s="64"/>
      <c r="W6" s="27">
        <f t="shared" si="10"/>
        <v>0</v>
      </c>
      <c r="X6" s="13">
        <f t="shared" si="10"/>
        <v>0</v>
      </c>
      <c r="Y6" s="13">
        <f t="shared" si="10"/>
        <v>0</v>
      </c>
      <c r="Z6" s="13">
        <f t="shared" si="10"/>
        <v>0</v>
      </c>
      <c r="AA6" s="30">
        <f t="shared" si="11"/>
        <v>150</v>
      </c>
      <c r="AB6" s="19">
        <f t="shared" si="11"/>
        <v>150</v>
      </c>
      <c r="AC6" s="19">
        <f t="shared" si="11"/>
        <v>150</v>
      </c>
      <c r="AD6" s="153">
        <f t="shared" si="11"/>
        <v>150</v>
      </c>
      <c r="AE6" s="33"/>
      <c r="AF6" s="21"/>
      <c r="AG6" s="21"/>
      <c r="AH6" s="21"/>
      <c r="AI6" s="35"/>
      <c r="AJ6" s="36"/>
      <c r="AK6" s="36"/>
      <c r="AL6" s="37"/>
    </row>
    <row r="7" spans="1:38" x14ac:dyDescent="0.25">
      <c r="A7" s="56" t="s">
        <v>3</v>
      </c>
      <c r="B7" s="66">
        <v>0</v>
      </c>
      <c r="C7" s="6">
        <v>150</v>
      </c>
      <c r="D7" s="67"/>
      <c r="E7" s="7">
        <v>50</v>
      </c>
      <c r="F7" s="189"/>
      <c r="G7" s="67"/>
      <c r="H7" s="189"/>
      <c r="I7" s="68"/>
      <c r="J7" s="69"/>
      <c r="K7" s="173">
        <v>80</v>
      </c>
      <c r="L7" s="173">
        <v>150</v>
      </c>
      <c r="M7" s="173">
        <v>150</v>
      </c>
      <c r="N7" s="174">
        <v>150</v>
      </c>
      <c r="O7" s="69"/>
      <c r="P7" s="67"/>
      <c r="Q7" s="67"/>
      <c r="R7" s="68"/>
      <c r="S7" s="69"/>
      <c r="T7" s="67"/>
      <c r="U7" s="67"/>
      <c r="V7" s="68"/>
      <c r="W7" s="28">
        <f t="shared" si="10"/>
        <v>-70</v>
      </c>
      <c r="X7" s="15">
        <f t="shared" si="10"/>
        <v>0</v>
      </c>
      <c r="Y7" s="15">
        <f t="shared" si="10"/>
        <v>0</v>
      </c>
      <c r="Z7" s="15">
        <f t="shared" si="10"/>
        <v>0</v>
      </c>
      <c r="AA7" s="31">
        <f t="shared" si="11"/>
        <v>80</v>
      </c>
      <c r="AB7" s="20">
        <f t="shared" si="11"/>
        <v>150</v>
      </c>
      <c r="AC7" s="20">
        <f t="shared" si="11"/>
        <v>150</v>
      </c>
      <c r="AD7" s="154">
        <f t="shared" si="11"/>
        <v>150</v>
      </c>
      <c r="AE7" s="34"/>
      <c r="AF7" s="22"/>
      <c r="AG7" s="22"/>
      <c r="AH7" s="22"/>
      <c r="AI7" s="34"/>
      <c r="AJ7" s="22"/>
      <c r="AK7" s="22"/>
      <c r="AL7" s="23"/>
    </row>
    <row r="8" spans="1:38" ht="15.75" thickBot="1" x14ac:dyDescent="0.3">
      <c r="A8" s="57" t="s">
        <v>32</v>
      </c>
      <c r="B8" s="58">
        <v>0</v>
      </c>
      <c r="C8" s="9">
        <v>20</v>
      </c>
      <c r="D8" s="59"/>
      <c r="E8" s="10">
        <v>40</v>
      </c>
      <c r="F8" s="187"/>
      <c r="G8" s="59"/>
      <c r="H8" s="187"/>
      <c r="I8" s="60"/>
      <c r="J8" s="61"/>
      <c r="K8" s="175">
        <v>0</v>
      </c>
      <c r="L8" s="175">
        <v>10</v>
      </c>
      <c r="M8" s="175">
        <v>20</v>
      </c>
      <c r="N8" s="176">
        <v>20</v>
      </c>
      <c r="O8" s="61"/>
      <c r="P8" s="59"/>
      <c r="Q8" s="59"/>
      <c r="R8" s="60"/>
      <c r="S8" s="61"/>
      <c r="T8" s="59"/>
      <c r="U8" s="59"/>
      <c r="V8" s="60"/>
      <c r="W8" s="166">
        <f t="shared" si="10"/>
        <v>-20</v>
      </c>
      <c r="X8" s="17">
        <f t="shared" si="10"/>
        <v>-10</v>
      </c>
      <c r="Y8" s="17">
        <f t="shared" si="10"/>
        <v>0</v>
      </c>
      <c r="Z8" s="17">
        <f t="shared" si="10"/>
        <v>0</v>
      </c>
      <c r="AA8" s="29">
        <f t="shared" si="11"/>
        <v>0</v>
      </c>
      <c r="AB8" s="18">
        <f t="shared" si="11"/>
        <v>10</v>
      </c>
      <c r="AC8" s="18">
        <f t="shared" si="11"/>
        <v>20</v>
      </c>
      <c r="AD8" s="152">
        <f t="shared" si="11"/>
        <v>20</v>
      </c>
      <c r="AE8" s="32"/>
      <c r="AF8" s="24"/>
      <c r="AG8" s="24"/>
      <c r="AH8" s="24"/>
      <c r="AI8" s="32"/>
      <c r="AJ8" s="24"/>
      <c r="AK8" s="24"/>
      <c r="AL8" s="25"/>
    </row>
    <row r="9" spans="1:38" x14ac:dyDescent="0.25">
      <c r="A9" s="54" t="s">
        <v>24</v>
      </c>
      <c r="B9" s="65"/>
      <c r="C9" s="63"/>
      <c r="D9" s="63"/>
      <c r="E9" s="63"/>
      <c r="F9" s="190"/>
      <c r="G9" s="63"/>
      <c r="H9" s="190"/>
      <c r="I9" s="64"/>
      <c r="J9" s="70"/>
      <c r="K9" s="71"/>
      <c r="L9" s="71"/>
      <c r="M9" s="71"/>
      <c r="N9" s="72"/>
      <c r="O9" s="70"/>
      <c r="P9" s="71"/>
      <c r="Q9" s="71"/>
      <c r="R9" s="72"/>
      <c r="S9" s="65"/>
      <c r="T9" s="63"/>
      <c r="U9" s="63"/>
      <c r="V9" s="64"/>
    </row>
    <row r="10" spans="1:38" x14ac:dyDescent="0.25">
      <c r="A10" s="56" t="s">
        <v>27</v>
      </c>
      <c r="B10" s="69"/>
      <c r="C10" s="67"/>
      <c r="D10" s="67"/>
      <c r="E10" s="67"/>
      <c r="F10" s="191"/>
      <c r="G10" s="67"/>
      <c r="H10" s="191"/>
      <c r="I10" s="68"/>
      <c r="J10" s="69"/>
      <c r="K10" s="67"/>
      <c r="L10" s="67"/>
      <c r="M10" s="67"/>
      <c r="N10" s="68"/>
      <c r="O10" s="5">
        <v>40</v>
      </c>
      <c r="P10" s="6">
        <v>40</v>
      </c>
      <c r="Q10" s="6">
        <v>40</v>
      </c>
      <c r="R10" s="39">
        <v>40</v>
      </c>
      <c r="S10" s="69"/>
      <c r="T10" s="67"/>
      <c r="U10" s="67"/>
      <c r="V10" s="68"/>
    </row>
    <row r="11" spans="1:38" ht="15.75" thickBot="1" x14ac:dyDescent="0.3">
      <c r="A11" s="57" t="s">
        <v>28</v>
      </c>
      <c r="B11" s="73"/>
      <c r="C11" s="74"/>
      <c r="D11" s="74"/>
      <c r="E11" s="74"/>
      <c r="F11" s="192"/>
      <c r="G11" s="74"/>
      <c r="H11" s="192"/>
      <c r="I11" s="75"/>
      <c r="J11" s="61"/>
      <c r="K11" s="59"/>
      <c r="L11" s="59"/>
      <c r="M11" s="59"/>
      <c r="N11" s="60"/>
      <c r="O11" s="76"/>
      <c r="P11" s="77"/>
      <c r="Q11" s="77"/>
      <c r="R11" s="78"/>
      <c r="S11" s="38">
        <v>40</v>
      </c>
      <c r="T11" s="9">
        <v>40</v>
      </c>
      <c r="U11" s="9">
        <v>40</v>
      </c>
      <c r="V11" s="40">
        <v>40</v>
      </c>
    </row>
    <row r="12" spans="1:38" ht="15.75" thickBot="1" x14ac:dyDescent="0.3">
      <c r="A12" s="198" t="s">
        <v>12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200"/>
    </row>
    <row r="13" spans="1:38" x14ac:dyDescent="0.25">
      <c r="A13" s="155" t="s">
        <v>10</v>
      </c>
      <c r="B13" s="201">
        <f>SUM(K13:N13,O13:V13)</f>
        <v>-40360</v>
      </c>
      <c r="C13" s="202"/>
      <c r="D13" s="202"/>
      <c r="E13" s="202"/>
      <c r="F13" s="202"/>
      <c r="G13" s="202"/>
      <c r="H13" s="202"/>
      <c r="I13" s="203"/>
      <c r="J13" s="65"/>
      <c r="K13" s="80">
        <f>SUMPRODUCT(K3:K5,$E3:$E5)-SUMPRODUCT(K6:K8,$E6:$E8)</f>
        <v>-7700</v>
      </c>
      <c r="L13" s="80">
        <f>SUMPRODUCT(L3:L5,$E3:$E5)-SUMPRODUCT(L6:L8,$E6:$E8)</f>
        <v>-10200</v>
      </c>
      <c r="M13" s="80">
        <f>SUMPRODUCT(M3:M5,$E3:$E5)-SUMPRODUCT(M6:M8,$E6:$E8)</f>
        <v>-11300</v>
      </c>
      <c r="N13" s="81">
        <f>SUMPRODUCT(N3:N5,$E3:$E5)-SUMPRODUCT(N6:N8,$E6:$E8)</f>
        <v>-11700</v>
      </c>
      <c r="O13" s="82">
        <f>SUMPRODUCT(O3:O4,$G3:$G4)</f>
        <v>70</v>
      </c>
      <c r="P13" s="80">
        <f>SUMPRODUCT(P3:P4,$G3:$G4)</f>
        <v>70</v>
      </c>
      <c r="Q13" s="80">
        <f>SUMPRODUCT(Q3:Q4,$G3:$G4)</f>
        <v>70</v>
      </c>
      <c r="R13" s="81">
        <f>SUMPRODUCT(R3:R4,$G3:$G4)</f>
        <v>70</v>
      </c>
      <c r="S13" s="82">
        <f>SUMPRODUCT(S3:S4,$I3:$I4)</f>
        <v>65</v>
      </c>
      <c r="T13" s="80">
        <f>SUMPRODUCT(T3:T4,$I3:$I4)</f>
        <v>65</v>
      </c>
      <c r="U13" s="80">
        <f>SUMPRODUCT(U3:U4,$I3:$I4)</f>
        <v>65</v>
      </c>
      <c r="V13" s="81">
        <f>SUMPRODUCT(V3:V4,$I3:$I4)</f>
        <v>65</v>
      </c>
    </row>
    <row r="14" spans="1:38" x14ac:dyDescent="0.25">
      <c r="A14" s="83" t="s">
        <v>11</v>
      </c>
      <c r="B14" s="84"/>
      <c r="C14" s="67"/>
      <c r="D14" s="67"/>
      <c r="E14" s="67"/>
      <c r="F14" s="67"/>
      <c r="G14" s="67"/>
      <c r="H14" s="67"/>
      <c r="I14" s="68"/>
      <c r="J14" s="69"/>
      <c r="K14" s="85">
        <f>SUM(K3:K5)-SUM(K6:K8)</f>
        <v>0</v>
      </c>
      <c r="L14" s="85">
        <f>SUM(L3:L5)-SUM(L6:L8)</f>
        <v>0</v>
      </c>
      <c r="M14" s="85">
        <f>SUM(M3:M5)-SUM(M6:M8)</f>
        <v>0</v>
      </c>
      <c r="N14" s="86">
        <f>SUM(N3:N5)-SUM(N6:N8)</f>
        <v>0</v>
      </c>
      <c r="O14" s="69"/>
      <c r="P14" s="67"/>
      <c r="Q14" s="67"/>
      <c r="R14" s="68"/>
      <c r="S14" s="69"/>
      <c r="T14" s="67"/>
      <c r="U14" s="67"/>
      <c r="V14" s="68"/>
    </row>
    <row r="15" spans="1:38" x14ac:dyDescent="0.25">
      <c r="A15" s="83" t="s">
        <v>25</v>
      </c>
      <c r="B15" s="84"/>
      <c r="C15" s="67"/>
      <c r="D15" s="67"/>
      <c r="E15" s="67"/>
      <c r="F15" s="67"/>
      <c r="G15" s="67"/>
      <c r="H15" s="67"/>
      <c r="I15" s="68"/>
      <c r="J15" s="69"/>
      <c r="K15" s="67"/>
      <c r="L15" s="67"/>
      <c r="M15" s="67"/>
      <c r="N15" s="68"/>
      <c r="O15" s="87">
        <f>SUM(O3:O4)-O10</f>
        <v>0</v>
      </c>
      <c r="P15" s="85">
        <f>SUM(P3:P4)-P10</f>
        <v>0</v>
      </c>
      <c r="Q15" s="85">
        <f>SUM(Q3:Q4)-Q10</f>
        <v>0</v>
      </c>
      <c r="R15" s="86">
        <f>SUM(R3:R4)-R10</f>
        <v>0</v>
      </c>
      <c r="S15" s="69"/>
      <c r="T15" s="67"/>
      <c r="U15" s="67"/>
      <c r="V15" s="68"/>
    </row>
    <row r="16" spans="1:38" ht="15.75" thickBot="1" x14ac:dyDescent="0.3">
      <c r="A16" s="156" t="s">
        <v>26</v>
      </c>
      <c r="B16" s="89"/>
      <c r="C16" s="90"/>
      <c r="D16" s="90"/>
      <c r="E16" s="90"/>
      <c r="F16" s="90"/>
      <c r="G16" s="90"/>
      <c r="H16" s="90"/>
      <c r="I16" s="91"/>
      <c r="J16" s="61"/>
      <c r="K16" s="59"/>
      <c r="L16" s="59"/>
      <c r="M16" s="59"/>
      <c r="N16" s="60"/>
      <c r="O16" s="61"/>
      <c r="P16" s="59"/>
      <c r="Q16" s="59"/>
      <c r="R16" s="60"/>
      <c r="S16" s="92">
        <f>SUM(S3:S4)-S11</f>
        <v>0</v>
      </c>
      <c r="T16" s="93">
        <f>SUM(T3:T4)-T11</f>
        <v>0</v>
      </c>
      <c r="U16" s="93">
        <f>SUM(U3:U4)-U11</f>
        <v>0</v>
      </c>
      <c r="V16" s="94">
        <f>SUM(V3:V4)-V11</f>
        <v>0</v>
      </c>
    </row>
    <row r="17" spans="1:23" ht="15.75" thickBot="1" x14ac:dyDescent="0.3">
      <c r="A17" s="198" t="s">
        <v>14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200"/>
    </row>
    <row r="18" spans="1:23" x14ac:dyDescent="0.25">
      <c r="A18" s="79" t="s">
        <v>11</v>
      </c>
      <c r="B18" s="95"/>
      <c r="C18" s="96"/>
      <c r="D18" s="96"/>
      <c r="E18" s="96"/>
      <c r="F18" s="96"/>
      <c r="G18" s="96"/>
      <c r="H18" s="96"/>
      <c r="I18" s="97"/>
      <c r="J18" s="65"/>
      <c r="K18" s="98">
        <f ca="1">VLOOKUP(ADDRESS(ROW(K14),COLUMN(K14)),INDIRECT(CONCATENATE("'",$B$33,"'!$B:$E")),4,FALSE)</f>
        <v>50</v>
      </c>
      <c r="L18" s="98">
        <f ca="1">VLOOKUP(ADDRESS(ROW(L14),COLUMN(L14)),INDIRECT(CONCATENATE("'",$B$33,"'!$B:$E")),4,FALSE)</f>
        <v>40</v>
      </c>
      <c r="M18" s="98">
        <f ca="1">VLOOKUP(ADDRESS(ROW(M14),COLUMN(M14)),INDIRECT(CONCATENATE("'",$B$33,"'!$B:$E")),4,FALSE)</f>
        <v>30</v>
      </c>
      <c r="N18" s="99">
        <f ca="1">VLOOKUP(ADDRESS(ROW(N14),COLUMN(N14)),INDIRECT(CONCATENATE("'",$B$33,"'!$B:$E")),4,FALSE)</f>
        <v>30</v>
      </c>
      <c r="O18" s="65"/>
      <c r="P18" s="63"/>
      <c r="Q18" s="63"/>
      <c r="R18" s="64"/>
      <c r="S18" s="65"/>
      <c r="T18" s="63"/>
      <c r="U18" s="63"/>
      <c r="V18" s="64"/>
    </row>
    <row r="19" spans="1:23" x14ac:dyDescent="0.25">
      <c r="A19" s="83" t="s">
        <v>25</v>
      </c>
      <c r="B19" s="84"/>
      <c r="C19" s="67"/>
      <c r="D19" s="67"/>
      <c r="E19" s="67"/>
      <c r="F19" s="67"/>
      <c r="G19" s="67"/>
      <c r="H19" s="67"/>
      <c r="I19" s="68"/>
      <c r="J19" s="69"/>
      <c r="K19" s="67"/>
      <c r="L19" s="67"/>
      <c r="M19" s="67"/>
      <c r="N19" s="68"/>
      <c r="O19" s="101">
        <f ca="1">VLOOKUP(ADDRESS(ROW(O15),COLUMN(O15)),INDIRECT(CONCATENATE("'",$B$33,"'!$B:$E")),4,FALSE)</f>
        <v>91</v>
      </c>
      <c r="P19" s="100">
        <f ca="1">VLOOKUP(ADDRESS(ROW(P15),COLUMN(P15)),INDIRECT(CONCATENATE("'",$B$33,"'!$B:$E")),4,FALSE)</f>
        <v>51</v>
      </c>
      <c r="Q19" s="100">
        <f ca="1">VLOOKUP(ADDRESS(ROW(Q15),COLUMN(Q15)),INDIRECT(CONCATENATE("'",$B$33,"'!$B:$E")),4,FALSE)</f>
        <v>21</v>
      </c>
      <c r="R19" s="102">
        <f ca="1">VLOOKUP(ADDRESS(ROW(R15),COLUMN(R15)),INDIRECT(CONCATENATE("'",$B$33,"'!$B:$E")),4,FALSE)</f>
        <v>21</v>
      </c>
      <c r="S19" s="69"/>
      <c r="T19" s="67"/>
      <c r="U19" s="67"/>
      <c r="V19" s="68"/>
    </row>
    <row r="20" spans="1:23" ht="15.75" thickBot="1" x14ac:dyDescent="0.3">
      <c r="A20" s="88" t="s">
        <v>26</v>
      </c>
      <c r="B20" s="89"/>
      <c r="C20" s="90"/>
      <c r="D20" s="90"/>
      <c r="E20" s="90"/>
      <c r="F20" s="90"/>
      <c r="G20" s="90"/>
      <c r="H20" s="90"/>
      <c r="I20" s="91"/>
      <c r="J20" s="61"/>
      <c r="K20" s="59"/>
      <c r="L20" s="59"/>
      <c r="M20" s="59"/>
      <c r="N20" s="60"/>
      <c r="O20" s="61"/>
      <c r="P20" s="59"/>
      <c r="Q20" s="59"/>
      <c r="R20" s="60"/>
      <c r="S20" s="103">
        <f ca="1">VLOOKUP(ADDRESS(ROW(S16),COLUMN(S16)),INDIRECT(CONCATENATE("'",$B$33,"'!$B:$E")),4,FALSE)</f>
        <v>2</v>
      </c>
      <c r="T20" s="104">
        <f ca="1">VLOOKUP(ADDRESS(ROW(T16),COLUMN(T16)),INDIRECT(CONCATENATE("'",$B$33,"'!$B:$E")),4,FALSE)</f>
        <v>2</v>
      </c>
      <c r="U20" s="104">
        <f ca="1">VLOOKUP(ADDRESS(ROW(U16),COLUMN(U16)),INDIRECT(CONCATENATE("'",$B$33,"'!$B:$E")),4,FALSE)</f>
        <v>2</v>
      </c>
      <c r="V20" s="105">
        <f ca="1">VLOOKUP(ADDRESS(ROW(V16),COLUMN(V16)),INDIRECT(CONCATENATE("'",$B$33,"'!$B:$E")),4,FALSE)</f>
        <v>2</v>
      </c>
    </row>
    <row r="21" spans="1:23" ht="15.75" thickBot="1" x14ac:dyDescent="0.3">
      <c r="A21" s="198" t="s">
        <v>21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200"/>
      <c r="W21" s="151" t="s">
        <v>22</v>
      </c>
    </row>
    <row r="22" spans="1:23" x14ac:dyDescent="0.25">
      <c r="A22" s="54" t="s">
        <v>0</v>
      </c>
      <c r="B22" s="157"/>
      <c r="C22" s="96"/>
      <c r="D22" s="96"/>
      <c r="E22" s="96"/>
      <c r="F22" s="96"/>
      <c r="G22" s="96"/>
      <c r="H22" s="96"/>
      <c r="I22" s="107"/>
      <c r="J22" s="65"/>
      <c r="K22" s="108">
        <f t="shared" ref="K22:N24" ca="1" si="12">-K3*K$18</f>
        <v>-3500</v>
      </c>
      <c r="L22" s="108">
        <f t="shared" ca="1" si="12"/>
        <v>-4800</v>
      </c>
      <c r="M22" s="108">
        <f t="shared" ca="1" si="12"/>
        <v>-5100</v>
      </c>
      <c r="N22" s="109">
        <f t="shared" ca="1" si="12"/>
        <v>-5700</v>
      </c>
      <c r="O22" s="110">
        <f t="shared" ref="O22:R23" ca="1" si="13">-O3*O$19</f>
        <v>-910</v>
      </c>
      <c r="P22" s="108">
        <f t="shared" ca="1" si="13"/>
        <v>-510</v>
      </c>
      <c r="Q22" s="108">
        <f t="shared" ca="1" si="13"/>
        <v>-210</v>
      </c>
      <c r="R22" s="109">
        <f t="shared" ca="1" si="13"/>
        <v>-210</v>
      </c>
      <c r="S22" s="110">
        <f t="shared" ref="S22:V23" ca="1" si="14">-S3*S$20</f>
        <v>-30</v>
      </c>
      <c r="T22" s="108">
        <f t="shared" ca="1" si="14"/>
        <v>-30</v>
      </c>
      <c r="U22" s="108">
        <f t="shared" ca="1" si="14"/>
        <v>-30</v>
      </c>
      <c r="V22" s="109">
        <f t="shared" ca="1" si="14"/>
        <v>-30</v>
      </c>
      <c r="W22" s="111">
        <f t="shared" ref="W22:W28" ca="1" si="15">SUM(K22:V22)</f>
        <v>-21060</v>
      </c>
    </row>
    <row r="23" spans="1:23" x14ac:dyDescent="0.25">
      <c r="A23" s="56" t="s">
        <v>1</v>
      </c>
      <c r="B23" s="158"/>
      <c r="C23" s="67"/>
      <c r="D23" s="67"/>
      <c r="E23" s="67"/>
      <c r="F23" s="67"/>
      <c r="G23" s="67"/>
      <c r="H23" s="67"/>
      <c r="I23" s="112"/>
      <c r="J23" s="69"/>
      <c r="K23" s="113">
        <f t="shared" ca="1" si="12"/>
        <v>-7000</v>
      </c>
      <c r="L23" s="113">
        <f t="shared" ca="1" si="12"/>
        <v>-6800</v>
      </c>
      <c r="M23" s="113">
        <f t="shared" ca="1" si="12"/>
        <v>-3900</v>
      </c>
      <c r="N23" s="114">
        <f t="shared" ca="1" si="12"/>
        <v>-3300</v>
      </c>
      <c r="O23" s="115">
        <f t="shared" ca="1" si="13"/>
        <v>-2730</v>
      </c>
      <c r="P23" s="113">
        <f t="shared" ca="1" si="13"/>
        <v>-1530</v>
      </c>
      <c r="Q23" s="113">
        <f t="shared" ca="1" si="13"/>
        <v>-630</v>
      </c>
      <c r="R23" s="114">
        <f t="shared" ca="1" si="13"/>
        <v>-630</v>
      </c>
      <c r="S23" s="115">
        <f t="shared" ca="1" si="14"/>
        <v>-50</v>
      </c>
      <c r="T23" s="113">
        <f t="shared" ca="1" si="14"/>
        <v>-50</v>
      </c>
      <c r="U23" s="113">
        <f t="shared" ca="1" si="14"/>
        <v>-50</v>
      </c>
      <c r="V23" s="114">
        <f t="shared" ca="1" si="14"/>
        <v>-50</v>
      </c>
      <c r="W23" s="116">
        <f t="shared" ca="1" si="15"/>
        <v>-26720</v>
      </c>
    </row>
    <row r="24" spans="1:23" ht="15.75" thickBot="1" x14ac:dyDescent="0.3">
      <c r="A24" s="57" t="s">
        <v>33</v>
      </c>
      <c r="B24" s="159"/>
      <c r="C24" s="59"/>
      <c r="D24" s="59"/>
      <c r="E24" s="59"/>
      <c r="F24" s="59"/>
      <c r="G24" s="59"/>
      <c r="H24" s="59"/>
      <c r="I24" s="117"/>
      <c r="J24" s="61"/>
      <c r="K24" s="118">
        <f t="shared" ca="1" si="12"/>
        <v>-1000</v>
      </c>
      <c r="L24" s="118">
        <f t="shared" ca="1" si="12"/>
        <v>-800</v>
      </c>
      <c r="M24" s="118">
        <f t="shared" ca="1" si="12"/>
        <v>-600</v>
      </c>
      <c r="N24" s="119">
        <f t="shared" ca="1" si="12"/>
        <v>-600</v>
      </c>
      <c r="O24" s="61"/>
      <c r="P24" s="59"/>
      <c r="Q24" s="59"/>
      <c r="R24" s="60"/>
      <c r="S24" s="61"/>
      <c r="T24" s="59"/>
      <c r="U24" s="59"/>
      <c r="V24" s="60"/>
      <c r="W24" s="120">
        <f t="shared" ca="1" si="15"/>
        <v>-3000</v>
      </c>
    </row>
    <row r="25" spans="1:23" x14ac:dyDescent="0.25">
      <c r="A25" s="54" t="s">
        <v>2</v>
      </c>
      <c r="B25" s="160"/>
      <c r="C25" s="63"/>
      <c r="D25" s="63"/>
      <c r="E25" s="63"/>
      <c r="F25" s="63"/>
      <c r="G25" s="63"/>
      <c r="H25" s="63"/>
      <c r="I25" s="121"/>
      <c r="J25" s="65"/>
      <c r="K25" s="108">
        <f t="shared" ref="K25:N27" ca="1" si="16">K6*K$18</f>
        <v>7500</v>
      </c>
      <c r="L25" s="108">
        <f t="shared" ca="1" si="16"/>
        <v>6000</v>
      </c>
      <c r="M25" s="108">
        <f t="shared" ca="1" si="16"/>
        <v>4500</v>
      </c>
      <c r="N25" s="109">
        <f t="shared" ca="1" si="16"/>
        <v>4500</v>
      </c>
      <c r="O25" s="179"/>
      <c r="P25" s="122"/>
      <c r="Q25" s="122"/>
      <c r="R25" s="123"/>
      <c r="S25" s="65"/>
      <c r="T25" s="63"/>
      <c r="U25" s="63"/>
      <c r="V25" s="64"/>
      <c r="W25" s="111">
        <f t="shared" ca="1" si="15"/>
        <v>22500</v>
      </c>
    </row>
    <row r="26" spans="1:23" x14ac:dyDescent="0.25">
      <c r="A26" s="56" t="s">
        <v>3</v>
      </c>
      <c r="B26" s="158"/>
      <c r="C26" s="67"/>
      <c r="D26" s="67"/>
      <c r="E26" s="67"/>
      <c r="F26" s="67"/>
      <c r="G26" s="67"/>
      <c r="H26" s="67"/>
      <c r="I26" s="112"/>
      <c r="J26" s="69"/>
      <c r="K26" s="113">
        <f t="shared" ca="1" si="16"/>
        <v>4000</v>
      </c>
      <c r="L26" s="113">
        <f t="shared" ca="1" si="16"/>
        <v>6000</v>
      </c>
      <c r="M26" s="113">
        <f t="shared" ca="1" si="16"/>
        <v>4500</v>
      </c>
      <c r="N26" s="114">
        <f t="shared" ca="1" si="16"/>
        <v>4500</v>
      </c>
      <c r="O26" s="180"/>
      <c r="P26" s="124"/>
      <c r="Q26" s="124"/>
      <c r="R26" s="125"/>
      <c r="S26" s="69"/>
      <c r="T26" s="67"/>
      <c r="U26" s="67"/>
      <c r="V26" s="68"/>
      <c r="W26" s="116">
        <f t="shared" ca="1" si="15"/>
        <v>19000</v>
      </c>
    </row>
    <row r="27" spans="1:23" ht="15.75" thickBot="1" x14ac:dyDescent="0.3">
      <c r="A27" s="57" t="s">
        <v>32</v>
      </c>
      <c r="B27" s="161"/>
      <c r="C27" s="90"/>
      <c r="D27" s="90"/>
      <c r="E27" s="90"/>
      <c r="F27" s="90"/>
      <c r="G27" s="90"/>
      <c r="H27" s="90"/>
      <c r="I27" s="126"/>
      <c r="J27" s="61"/>
      <c r="K27" s="118">
        <f t="shared" ca="1" si="16"/>
        <v>0</v>
      </c>
      <c r="L27" s="118">
        <f t="shared" ca="1" si="16"/>
        <v>400</v>
      </c>
      <c r="M27" s="118">
        <f t="shared" ca="1" si="16"/>
        <v>600</v>
      </c>
      <c r="N27" s="119">
        <f t="shared" ca="1" si="16"/>
        <v>600</v>
      </c>
      <c r="O27" s="61"/>
      <c r="P27" s="59"/>
      <c r="Q27" s="59"/>
      <c r="R27" s="60"/>
      <c r="S27" s="61"/>
      <c r="T27" s="59"/>
      <c r="U27" s="59"/>
      <c r="V27" s="60"/>
      <c r="W27" s="120">
        <f t="shared" ca="1" si="15"/>
        <v>1600</v>
      </c>
    </row>
    <row r="28" spans="1:23" ht="15.75" thickBot="1" x14ac:dyDescent="0.3">
      <c r="A28" s="163" t="s">
        <v>31</v>
      </c>
      <c r="B28" s="162"/>
      <c r="C28" s="127"/>
      <c r="D28" s="127"/>
      <c r="E28" s="127"/>
      <c r="F28" s="127"/>
      <c r="G28" s="127"/>
      <c r="H28" s="127"/>
      <c r="I28" s="128"/>
      <c r="J28" s="129"/>
      <c r="K28" s="130">
        <f ca="1">SUM(K22:K27)</f>
        <v>0</v>
      </c>
      <c r="L28" s="130">
        <f ca="1">SUM(L22:L27)</f>
        <v>0</v>
      </c>
      <c r="M28" s="130">
        <f ca="1">SUM(M22:M27)</f>
        <v>0</v>
      </c>
      <c r="N28" s="131">
        <f ca="1">SUM(N22:N27)</f>
        <v>0</v>
      </c>
      <c r="O28" s="132">
        <f ca="1">SUM(O22:O23)</f>
        <v>-3640</v>
      </c>
      <c r="P28" s="130">
        <f t="shared" ref="P28:V28" ca="1" si="17">SUM(P22:P23)</f>
        <v>-2040</v>
      </c>
      <c r="Q28" s="130">
        <f t="shared" ca="1" si="17"/>
        <v>-840</v>
      </c>
      <c r="R28" s="131">
        <f t="shared" ca="1" si="17"/>
        <v>-840</v>
      </c>
      <c r="S28" s="132">
        <f t="shared" ca="1" si="17"/>
        <v>-80</v>
      </c>
      <c r="T28" s="130">
        <f t="shared" ca="1" si="17"/>
        <v>-80</v>
      </c>
      <c r="U28" s="130">
        <f t="shared" ca="1" si="17"/>
        <v>-80</v>
      </c>
      <c r="V28" s="131">
        <f t="shared" ca="1" si="17"/>
        <v>-80</v>
      </c>
      <c r="W28" s="133">
        <f t="shared" ca="1" si="15"/>
        <v>-7680</v>
      </c>
    </row>
    <row r="29" spans="1:23" ht="15.75" thickBot="1" x14ac:dyDescent="0.3">
      <c r="A29" s="106" t="s">
        <v>22</v>
      </c>
      <c r="B29" s="134"/>
      <c r="C29" s="135"/>
      <c r="D29" s="135"/>
      <c r="E29" s="135"/>
      <c r="F29" s="135"/>
      <c r="G29" s="135"/>
      <c r="H29" s="135"/>
      <c r="I29" s="136"/>
      <c r="J29" s="129"/>
      <c r="K29" s="212">
        <f ca="1">SUM(K28:N28)</f>
        <v>0</v>
      </c>
      <c r="L29" s="213"/>
      <c r="M29" s="213"/>
      <c r="N29" s="214"/>
      <c r="O29" s="215">
        <f ca="1">SUM(O28:R28)</f>
        <v>-7360</v>
      </c>
      <c r="P29" s="213"/>
      <c r="Q29" s="213"/>
      <c r="R29" s="214"/>
      <c r="S29" s="215">
        <f ca="1">SUM(S28:V28)</f>
        <v>-320</v>
      </c>
      <c r="T29" s="213"/>
      <c r="U29" s="213"/>
      <c r="V29" s="214"/>
    </row>
    <row r="30" spans="1:23" ht="15.75" thickBot="1" x14ac:dyDescent="0.3">
      <c r="A30" s="106" t="s">
        <v>23</v>
      </c>
      <c r="B30" s="134"/>
      <c r="C30" s="135"/>
      <c r="D30" s="135"/>
      <c r="E30" s="135"/>
      <c r="F30" s="135"/>
      <c r="G30" s="135"/>
      <c r="H30" s="135"/>
      <c r="I30" s="136"/>
      <c r="J30" s="129"/>
      <c r="K30" s="213">
        <f ca="1">SUM(K29:V29)</f>
        <v>-7680</v>
      </c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4"/>
    </row>
    <row r="31" spans="1:23" ht="15.75" thickBot="1" x14ac:dyDescent="0.3"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</row>
    <row r="32" spans="1:23" ht="15.75" thickBot="1" x14ac:dyDescent="0.3">
      <c r="A32" s="137" t="s">
        <v>13</v>
      </c>
      <c r="B32" s="216" t="s">
        <v>15</v>
      </c>
      <c r="C32" s="217"/>
      <c r="E32" s="207" t="s">
        <v>16</v>
      </c>
      <c r="F32" s="208"/>
      <c r="G32" s="208"/>
      <c r="H32" s="208"/>
      <c r="I32" s="209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</row>
    <row r="33" spans="1:9" ht="15.75" thickBot="1" x14ac:dyDescent="0.3">
      <c r="A33" s="139">
        <f>MIN($B$13)</f>
        <v>-40360</v>
      </c>
      <c r="B33" s="210" t="s">
        <v>119</v>
      </c>
      <c r="C33" s="211"/>
      <c r="D33" s="138"/>
      <c r="E33" s="140" t="s">
        <v>17</v>
      </c>
      <c r="F33" s="141"/>
      <c r="G33" s="141"/>
      <c r="H33" s="141"/>
      <c r="I33" s="142"/>
    </row>
    <row r="34" spans="1:9" x14ac:dyDescent="0.25">
      <c r="A34" s="143">
        <f>COUNT($K3:$N8,$O$3:$V4)</f>
        <v>40</v>
      </c>
      <c r="E34" s="144" t="s">
        <v>18</v>
      </c>
      <c r="F34" s="181"/>
      <c r="G34" s="141"/>
      <c r="H34" s="181"/>
      <c r="I34" s="142"/>
    </row>
    <row r="35" spans="1:9" x14ac:dyDescent="0.25">
      <c r="A35" s="143" t="b">
        <f t="array" ref="A35">$K$14:$N$14=0</f>
        <v>1</v>
      </c>
      <c r="E35" s="145" t="s">
        <v>19</v>
      </c>
      <c r="F35" s="182"/>
      <c r="G35" s="141"/>
      <c r="H35" s="182"/>
      <c r="I35" s="142"/>
    </row>
    <row r="36" spans="1:9" ht="15.75" thickBot="1" x14ac:dyDescent="0.3">
      <c r="A36" s="143" t="b">
        <f t="array" ref="A36">$O$15:$R$15&gt;=0</f>
        <v>1</v>
      </c>
      <c r="E36" s="146" t="s">
        <v>20</v>
      </c>
      <c r="F36" s="183"/>
      <c r="G36" s="147"/>
      <c r="H36" s="183"/>
      <c r="I36" s="148"/>
    </row>
    <row r="37" spans="1:9" x14ac:dyDescent="0.25">
      <c r="A37" s="143" t="b">
        <f t="array" ref="A37">$S$16:$V$16&gt;=0</f>
        <v>1</v>
      </c>
    </row>
    <row r="38" spans="1:9" x14ac:dyDescent="0.25">
      <c r="A38" s="143" t="b">
        <f t="array" ref="A38">$W$3:$Z$4&lt;=0</f>
        <v>1</v>
      </c>
    </row>
    <row r="39" spans="1:9" x14ac:dyDescent="0.25">
      <c r="A39" s="143" t="b">
        <f t="array" ref="A39">$K$5:$K$8&lt;=$C$5:$C$8</f>
        <v>1</v>
      </c>
    </row>
    <row r="40" spans="1:9" x14ac:dyDescent="0.25">
      <c r="A40" s="143" t="b">
        <f t="array" ref="A40">$L$5:$L$8&lt;=$C$5:$C$8</f>
        <v>1</v>
      </c>
    </row>
    <row r="41" spans="1:9" x14ac:dyDescent="0.25">
      <c r="A41" s="143" t="b">
        <f t="array" ref="A41">$M$5:$M$8&lt;=$C$5:$C$8</f>
        <v>1</v>
      </c>
    </row>
    <row r="42" spans="1:9" x14ac:dyDescent="0.25">
      <c r="A42" s="143" t="b">
        <f t="array" ref="A42">$N$5:$N$8&lt;=$C$5:$C$8</f>
        <v>1</v>
      </c>
    </row>
    <row r="43" spans="1:9" x14ac:dyDescent="0.25">
      <c r="A43" s="143" t="b">
        <f t="array" ref="A43">$O$3:$R$3&lt;=$F$3</f>
        <v>1</v>
      </c>
    </row>
    <row r="44" spans="1:9" x14ac:dyDescent="0.25">
      <c r="A44" s="143" t="b">
        <f t="array" ref="A44">$O$4:$R$4&lt;=$F$4</f>
        <v>1</v>
      </c>
    </row>
    <row r="45" spans="1:9" x14ac:dyDescent="0.25">
      <c r="A45" s="143" t="b">
        <f t="array" ref="A45">$S$3:$V$3&lt;=$H$3</f>
        <v>1</v>
      </c>
    </row>
    <row r="46" spans="1:9" x14ac:dyDescent="0.25">
      <c r="A46" s="143" t="b">
        <f t="array" ref="A46">$S$4:$V$4&lt;=$H$4</f>
        <v>1</v>
      </c>
    </row>
    <row r="47" spans="1:9" x14ac:dyDescent="0.25">
      <c r="A47" s="143" t="b">
        <f t="array" ref="A47">$AA$3:$AD$4&gt;=0</f>
        <v>1</v>
      </c>
    </row>
    <row r="48" spans="1:9" x14ac:dyDescent="0.25">
      <c r="A48" s="143" t="b">
        <f t="array" ref="A48">$AE$3:$AH$4&lt;=0</f>
        <v>1</v>
      </c>
    </row>
    <row r="49" spans="1:1" ht="15.75" thickBot="1" x14ac:dyDescent="0.3">
      <c r="A49" s="149" t="b">
        <f t="array" ref="A49">$AI$3:$AL$4&gt;=0</f>
        <v>1</v>
      </c>
    </row>
  </sheetData>
  <mergeCells count="18">
    <mergeCell ref="E32:I32"/>
    <mergeCell ref="AE1:AH1"/>
    <mergeCell ref="W1:Z1"/>
    <mergeCell ref="AA1:AD1"/>
    <mergeCell ref="B33:C33"/>
    <mergeCell ref="K29:N29"/>
    <mergeCell ref="O29:R29"/>
    <mergeCell ref="S29:V29"/>
    <mergeCell ref="K30:V30"/>
    <mergeCell ref="B32:C32"/>
    <mergeCell ref="AI1:AL1"/>
    <mergeCell ref="A12:V12"/>
    <mergeCell ref="B13:I13"/>
    <mergeCell ref="A17:V17"/>
    <mergeCell ref="A21:V21"/>
    <mergeCell ref="J1:N1"/>
    <mergeCell ref="O1:R1"/>
    <mergeCell ref="S1:V1"/>
  </mergeCells>
  <pageMargins left="0.7" right="0.7" top="0.75" bottom="0.75" header="0.3" footer="0.3"/>
  <pageSetup orientation="portrait" r:id="rId1"/>
  <ignoredErrors>
    <ignoredError sqref="O13:V13 O15:R15 S16:V16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autoPict="0" r:id="rId5">
            <anchor>
              <from>
                <xdr:col>15</xdr:col>
                <xdr:colOff>9525</xdr:colOff>
                <xdr:row>31</xdr:row>
                <xdr:rowOff>85725</xdr:rowOff>
              </from>
              <to>
                <xdr:col>21</xdr:col>
                <xdr:colOff>0</xdr:colOff>
                <xdr:row>41</xdr:row>
                <xdr:rowOff>95250</xdr:rowOff>
              </to>
            </anchor>
          </objectPr>
        </oleObject>
      </mc:Choice>
      <mc:Fallback>
        <oleObject progId="Word.Document.12" shapeId="921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5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2019-06-03T22:28:37+00:00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Osborne, Kristina</DisplayName>
        <AccountId>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Osborne, Kristina</DisplayName>
        <AccountId>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Solver Worksheet - Day-Ahead Market Enhancements (Integrated Forward Market - Flexible Ramping Product)</ISOSummary>
    <Market_x0020_Notice xmlns="5bcbeff6-7c02-4b0f-b125-f1b3d566cc14">false</Market_x0020_Notice>
    <Document_x0020_Type xmlns="5bcbeff6-7c02-4b0f-b125-f1b3d566cc14">Technical Documentation</Document_x0020_Type>
    <News_x0020_Release xmlns="5bcbeff6-7c02-4b0f-b125-f1b3d566cc14">false</News_x0020_Release>
    <ParentISOGroups xmlns="5bcbeff6-7c02-4b0f-b125-f1b3d566cc14">Day-ahead market enhancements - papers and proposals|fa1f7b18-3b3c-4e36-9553-21881ee97cfb;MSC 3) Day-ahead market enhancements discussion|fea9c3b7-e402-473d-bdc2-3b3b993c4226;Technical workshop - Jun 20, 2019|b82857f0-1434-4f7c-9cfe-5e354591a529</ParentISOGroups>
    <Orig_x0020_Post_x0020_Date xmlns="5bcbeff6-7c02-4b0f-b125-f1b3d566cc14">2019-06-03T22:28:37+00:00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bde1e0a9-301b-450c-8d45-a3d27228c81b</CrawlableUniqueID>
  </documentManagement>
</p:properties>
</file>

<file path=customXml/itemProps1.xml><?xml version="1.0" encoding="utf-8"?>
<ds:datastoreItem xmlns:ds="http://schemas.openxmlformats.org/officeDocument/2006/customXml" ds:itemID="{5891F137-784A-4388-B7D1-21AB9B4447E4}"/>
</file>

<file path=customXml/itemProps2.xml><?xml version="1.0" encoding="utf-8"?>
<ds:datastoreItem xmlns:ds="http://schemas.openxmlformats.org/officeDocument/2006/customXml" ds:itemID="{172C578B-2380-4DE1-82F5-25A828DAAFAB}"/>
</file>

<file path=customXml/itemProps3.xml><?xml version="1.0" encoding="utf-8"?>
<ds:datastoreItem xmlns:ds="http://schemas.openxmlformats.org/officeDocument/2006/customXml" ds:itemID="{C14A6A2B-EDB7-4611-AC1B-3BE902DC5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 Report 1</vt:lpstr>
      <vt:lpstr>IFM-FRP DAME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Solver Worksheet - Day-Ahead Market Enhancements (Integrated Forward Market - Flexible Ramping Product)</dc:title>
  <dc:creator/>
  <cp:lastModifiedBy/>
  <dcterms:created xsi:type="dcterms:W3CDTF">2019-06-03T21:50:49Z</dcterms:created>
  <dcterms:modified xsi:type="dcterms:W3CDTF">2019-06-03T21:50:55Z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/>
  </property>
  <property fmtid="{D5CDD505-2E9C-101B-9397-08002B2CF9AE}" pid="4" name="ISOGroup">
    <vt:lpwstr/>
  </property>
  <property fmtid="{D5CDD505-2E9C-101B-9397-08002B2CF9AE}" pid="5" name="ISOTopic">
    <vt:lpwstr>5;#Stakeholder processes|71659ab1-dac7-419e-9529-abc47c232b66</vt:lpwstr>
  </property>
  <property fmtid="{D5CDD505-2E9C-101B-9397-08002B2CF9AE}" pid="6" name="ISOKeywords">
    <vt:lpwstr/>
  </property>
</Properties>
</file>