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3020" activeTab="1"/>
  </bookViews>
  <sheets>
    <sheet name="Sensitivity Report 1" sheetId="69" r:id="rId1"/>
    <sheet name="Combined IFM-RUC DAME" sheetId="68" r:id="rId2"/>
  </sheets>
  <definedNames>
    <definedName name="solver_adj" localSheetId="1" hidden="1">'Combined IFM-RUC DAME'!$K$3:$N$8,'Combined IFM-RUC DAME'!$P$3:$AI$4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0" localSheetId="1" hidden="1">'Combined IFM-RUC DAME'!$BD$3:$BG$4</definedName>
    <definedName name="solver_lhs1" localSheetId="1" hidden="1">'Combined IFM-RUC DAME'!$AF$17:$AI$17</definedName>
    <definedName name="solver_lhs10" localSheetId="1" hidden="1">'Combined IFM-RUC DAME'!$BP$3:$BS$4</definedName>
    <definedName name="solver_lhs11" localSheetId="1" hidden="1">'Combined IFM-RUC DAME'!$BL$3:$BO$4</definedName>
    <definedName name="solver_lhs12" localSheetId="1" hidden="1">'Combined IFM-RUC DAME'!$BT$3:$BW$4</definedName>
    <definedName name="solver_lhs13" localSheetId="1" hidden="1">'Combined IFM-RUC DAME'!$BH$3:$BK$4</definedName>
    <definedName name="solver_lhs14" localSheetId="1" hidden="1">'Combined IFM-RUC DAME'!$AV$3:$AY$4</definedName>
    <definedName name="solver_lhs15" localSheetId="1" hidden="1">'Combined IFM-RUC DAME'!$BD$3:$BG$4</definedName>
    <definedName name="solver_lhs16" localSheetId="1" hidden="1">'Combined IFM-RUC DAME'!$AB$16:$AE$16</definedName>
    <definedName name="solver_lhs17" localSheetId="1" hidden="1">'Combined IFM-RUC DAME'!$K$14:$N$14</definedName>
    <definedName name="solver_lhs18" localSheetId="1" hidden="1">'Combined IFM-RUC DAME'!$K$5:$K$8</definedName>
    <definedName name="solver_lhs19" localSheetId="1" hidden="1">'Combined IFM-RUC DAME'!$L$5:$L$8</definedName>
    <definedName name="solver_lhs2" localSheetId="1" hidden="1">'Combined IFM-RUC DAME'!$AB$4:$AE$4</definedName>
    <definedName name="solver_lhs20" localSheetId="1" hidden="1">'Combined IFM-RUC DAME'!$N$5:$N$8</definedName>
    <definedName name="solver_lhs21" localSheetId="1" hidden="1">'Combined IFM-RUC DAME'!$M$5:$M$8</definedName>
    <definedName name="solver_lhs22" localSheetId="1" hidden="1">'Combined IFM-RUC DAME'!$P$15:$S$15</definedName>
    <definedName name="solver_lhs23" localSheetId="1" hidden="1">'Combined IFM-RUC DAME'!$BD$3:$BG$4</definedName>
    <definedName name="solver_lhs3" localSheetId="1" hidden="1">'Combined IFM-RUC DAME'!$AF$3:$AI$3</definedName>
    <definedName name="solver_lhs4" localSheetId="1" hidden="1">'Combined IFM-RUC DAME'!$AB$3:$AE$3</definedName>
    <definedName name="solver_lhs5" localSheetId="1" hidden="1">'Combined IFM-RUC DAME'!$AJ$3:$AM$4</definedName>
    <definedName name="solver_lhs6" localSheetId="1" hidden="1">'Combined IFM-RUC DAME'!$AR$3:$AU$4</definedName>
    <definedName name="solver_lhs7" localSheetId="1" hidden="1">'Combined IFM-RUC DAME'!$AN$3:$AQ$4</definedName>
    <definedName name="solver_lhs8" localSheetId="1" hidden="1">'Combined IFM-RUC DAME'!$AZ$3:$BC$4</definedName>
    <definedName name="solver_lhs9" localSheetId="1" hidden="1">'Combined IFM-RUC DAME'!$AF$4:$AI$4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22</definedName>
    <definedName name="solver_nwt" localSheetId="1" hidden="1">1</definedName>
    <definedName name="solver_opt" localSheetId="1" hidden="1">'Combined IFM-RUC DAME'!$B$13</definedName>
    <definedName name="solver_pre" localSheetId="1" hidden="1">0.000001</definedName>
    <definedName name="solver_rbv" localSheetId="1" hidden="1">1</definedName>
    <definedName name="solver_rel0" localSheetId="1" hidden="1">3</definedName>
    <definedName name="solver_rel1" localSheetId="1" hidden="1">3</definedName>
    <definedName name="solver_rel10" localSheetId="1" hidden="1">1</definedName>
    <definedName name="solver_rel11" localSheetId="1" hidden="1">3</definedName>
    <definedName name="solver_rel12" localSheetId="1" hidden="1">3</definedName>
    <definedName name="solver_rel13" localSheetId="1" hidden="1">1</definedName>
    <definedName name="solver_rel14" localSheetId="1" hidden="1">3</definedName>
    <definedName name="solver_rel15" localSheetId="1" hidden="1">3</definedName>
    <definedName name="solver_rel16" localSheetId="1" hidden="1">3</definedName>
    <definedName name="solver_rel17" localSheetId="1" hidden="1">2</definedName>
    <definedName name="solver_rel18" localSheetId="1" hidden="1">1</definedName>
    <definedName name="solver_rel19" localSheetId="1" hidden="1">1</definedName>
    <definedName name="solver_rel2" localSheetId="1" hidden="1">1</definedName>
    <definedName name="solver_rel20" localSheetId="1" hidden="1">1</definedName>
    <definedName name="solver_rel21" localSheetId="1" hidden="1">1</definedName>
    <definedName name="solver_rel22" localSheetId="1" hidden="1">2</definedName>
    <definedName name="solver_rel23" localSheetId="1" hidden="1">3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el6" localSheetId="1" hidden="1">1</definedName>
    <definedName name="solver_rel7" localSheetId="1" hidden="1">3</definedName>
    <definedName name="solver_rel8" localSheetId="1" hidden="1">1</definedName>
    <definedName name="solver_rel9" localSheetId="1" hidden="1">1</definedName>
    <definedName name="solver_rhs0" localSheetId="1" hidden="1">0</definedName>
    <definedName name="solver_rhs1" localSheetId="1" hidden="1">0</definedName>
    <definedName name="solver_rhs10" localSheetId="1" hidden="1">0</definedName>
    <definedName name="solver_rhs11" localSheetId="1" hidden="1">0</definedName>
    <definedName name="solver_rhs12" localSheetId="1" hidden="1">0</definedName>
    <definedName name="solver_rhs13" localSheetId="1" hidden="1">0</definedName>
    <definedName name="solver_rhs14" localSheetId="1" hidden="1">0</definedName>
    <definedName name="solver_rhs15" localSheetId="1" hidden="1">0</definedName>
    <definedName name="solver_rhs16" localSheetId="1" hidden="1">0</definedName>
    <definedName name="solver_rhs17" localSheetId="1" hidden="1">0</definedName>
    <definedName name="solver_rhs18" localSheetId="1" hidden="1">'Combined IFM-RUC DAME'!$C$5:$C$8</definedName>
    <definedName name="solver_rhs19" localSheetId="1" hidden="1">'Combined IFM-RUC DAME'!$C$5:$C$8</definedName>
    <definedName name="solver_rhs2" localSheetId="1" hidden="1">'Combined IFM-RUC DAME'!$F$4</definedName>
    <definedName name="solver_rhs20" localSheetId="1" hidden="1">'Combined IFM-RUC DAME'!$C$5:$C$8</definedName>
    <definedName name="solver_rhs21" localSheetId="1" hidden="1">'Combined IFM-RUC DAME'!$C$5:$C$8</definedName>
    <definedName name="solver_rhs22" localSheetId="1" hidden="1">0</definedName>
    <definedName name="solver_rhs23" localSheetId="1" hidden="1">0</definedName>
    <definedName name="solver_rhs3" localSheetId="1" hidden="1">'Combined IFM-RUC DAME'!$H$3</definedName>
    <definedName name="solver_rhs4" localSheetId="1" hidden="1">'Combined IFM-RUC DAME'!$F$3</definedName>
    <definedName name="solver_rhs5" localSheetId="1" hidden="1">0</definedName>
    <definedName name="solver_rhs6" localSheetId="1" hidden="1">0</definedName>
    <definedName name="solver_rhs7" localSheetId="1" hidden="1">0</definedName>
    <definedName name="solver_rhs8" localSheetId="1" hidden="1">0</definedName>
    <definedName name="solver_rhs9" localSheetId="1" hidden="1">'Combined IFM-RUC DAME'!$H$4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68" l="1" a="1"/>
  <c r="A45" i="68" s="1"/>
  <c r="A44" i="68" a="1"/>
  <c r="A44" i="68" s="1"/>
  <c r="A43" i="68" a="1"/>
  <c r="A43" i="68" s="1"/>
  <c r="A42" i="68" a="1"/>
  <c r="A42" i="68" s="1"/>
  <c r="A36" i="68"/>
  <c r="AI17" i="68"/>
  <c r="AH17" i="68"/>
  <c r="AG17" i="68"/>
  <c r="AF17" i="68"/>
  <c r="A40" i="68" s="1" a="1"/>
  <c r="A40" i="68" s="1"/>
  <c r="AE16" i="68"/>
  <c r="AD16" i="68"/>
  <c r="AC16" i="68"/>
  <c r="AB16" i="68"/>
  <c r="A39" i="68" s="1" a="1"/>
  <c r="A39" i="68" s="1"/>
  <c r="S15" i="68"/>
  <c r="R15" i="68"/>
  <c r="Q15" i="68"/>
  <c r="P15" i="68"/>
  <c r="A38" i="68" s="1" a="1"/>
  <c r="A38" i="68" s="1"/>
  <c r="N14" i="68"/>
  <c r="M14" i="68"/>
  <c r="L14" i="68"/>
  <c r="K14" i="68"/>
  <c r="A37" i="68" s="1" a="1"/>
  <c r="A37" i="68" s="1"/>
  <c r="AI13" i="68"/>
  <c r="AH13" i="68"/>
  <c r="AG13" i="68"/>
  <c r="AF13" i="68"/>
  <c r="AE13" i="68"/>
  <c r="AD13" i="68"/>
  <c r="AC13" i="68"/>
  <c r="AB13" i="68"/>
  <c r="AA13" i="68"/>
  <c r="Z13" i="68"/>
  <c r="Y13" i="68"/>
  <c r="X13" i="68"/>
  <c r="W13" i="68"/>
  <c r="V13" i="68"/>
  <c r="U13" i="68"/>
  <c r="T13" i="68"/>
  <c r="N13" i="68"/>
  <c r="M13" i="68"/>
  <c r="L13" i="68"/>
  <c r="K13" i="68"/>
  <c r="AQ8" i="68"/>
  <c r="AP8" i="68"/>
  <c r="AO8" i="68"/>
  <c r="AN8" i="68"/>
  <c r="AM8" i="68"/>
  <c r="AL8" i="68"/>
  <c r="AK8" i="68"/>
  <c r="AJ8" i="68"/>
  <c r="AQ7" i="68"/>
  <c r="AP7" i="68"/>
  <c r="AO7" i="68"/>
  <c r="AN7" i="68"/>
  <c r="AM7" i="68"/>
  <c r="AL7" i="68"/>
  <c r="AK7" i="68"/>
  <c r="AJ7" i="68"/>
  <c r="AQ6" i="68"/>
  <c r="AP6" i="68"/>
  <c r="AO6" i="68"/>
  <c r="AN6" i="68"/>
  <c r="AM6" i="68"/>
  <c r="AL6" i="68"/>
  <c r="AK6" i="68"/>
  <c r="AJ6" i="68"/>
  <c r="AQ5" i="68"/>
  <c r="AP5" i="68"/>
  <c r="AO5" i="68"/>
  <c r="AN5" i="68"/>
  <c r="AM5" i="68"/>
  <c r="AL5" i="68"/>
  <c r="AK5" i="68"/>
  <c r="AJ5" i="68"/>
  <c r="BW4" i="68"/>
  <c r="BV4" i="68"/>
  <c r="BU4" i="68"/>
  <c r="BT4" i="68"/>
  <c r="BS4" i="68"/>
  <c r="BR4" i="68"/>
  <c r="BQ4" i="68"/>
  <c r="BP4" i="68"/>
  <c r="BO4" i="68"/>
  <c r="BN4" i="68"/>
  <c r="BM4" i="68"/>
  <c r="BL4" i="68"/>
  <c r="BK4" i="68"/>
  <c r="BJ4" i="68"/>
  <c r="BI4" i="68"/>
  <c r="BH4" i="68"/>
  <c r="BG4" i="68"/>
  <c r="BF4" i="68"/>
  <c r="BE4" i="68"/>
  <c r="BD4" i="68"/>
  <c r="BC4" i="68"/>
  <c r="BB4" i="68"/>
  <c r="BA4" i="68"/>
  <c r="AZ4" i="68"/>
  <c r="AY4" i="68"/>
  <c r="AX4" i="68"/>
  <c r="AW4" i="68"/>
  <c r="AV4" i="68"/>
  <c r="AU4" i="68"/>
  <c r="AT4" i="68"/>
  <c r="AS4" i="68"/>
  <c r="AR4" i="68"/>
  <c r="AQ4" i="68"/>
  <c r="AP4" i="68"/>
  <c r="AO4" i="68"/>
  <c r="AN4" i="68"/>
  <c r="AM4" i="68"/>
  <c r="AL4" i="68"/>
  <c r="AK4" i="68"/>
  <c r="AJ4" i="68"/>
  <c r="H4" i="68"/>
  <c r="A49" i="68" s="1" a="1"/>
  <c r="A49" i="68" s="1"/>
  <c r="F4" i="68"/>
  <c r="A47" i="68" s="1" a="1"/>
  <c r="A47" i="68" s="1"/>
  <c r="BW3" i="68"/>
  <c r="BV3" i="68"/>
  <c r="BU3" i="68"/>
  <c r="BT3" i="68"/>
  <c r="A58" i="68" s="1" a="1"/>
  <c r="A58" i="68" s="1"/>
  <c r="BS3" i="68"/>
  <c r="BR3" i="68"/>
  <c r="BQ3" i="68"/>
  <c r="BP3" i="68"/>
  <c r="A57" i="68" s="1" a="1"/>
  <c r="A57" i="68" s="1"/>
  <c r="BO3" i="68"/>
  <c r="BN3" i="68"/>
  <c r="BM3" i="68"/>
  <c r="BL3" i="68"/>
  <c r="A56" i="68" s="1" a="1"/>
  <c r="A56" i="68" s="1"/>
  <c r="BK3" i="68"/>
  <c r="BJ3" i="68"/>
  <c r="BI3" i="68"/>
  <c r="BH3" i="68"/>
  <c r="A55" i="68" s="1" a="1"/>
  <c r="A55" i="68" s="1"/>
  <c r="BG3" i="68"/>
  <c r="BF3" i="68"/>
  <c r="BE3" i="68"/>
  <c r="BD3" i="68"/>
  <c r="A54" i="68" s="1" a="1"/>
  <c r="A54" i="68" s="1"/>
  <c r="BC3" i="68"/>
  <c r="BB3" i="68"/>
  <c r="BA3" i="68"/>
  <c r="AZ3" i="68"/>
  <c r="A53" i="68" s="1" a="1"/>
  <c r="A53" i="68" s="1"/>
  <c r="AY3" i="68"/>
  <c r="AX3" i="68"/>
  <c r="AW3" i="68"/>
  <c r="AV3" i="68"/>
  <c r="A52" i="68" s="1" a="1"/>
  <c r="A52" i="68" s="1"/>
  <c r="AU3" i="68"/>
  <c r="AT3" i="68"/>
  <c r="AS3" i="68"/>
  <c r="AR3" i="68"/>
  <c r="A51" i="68" s="1" a="1"/>
  <c r="A51" i="68" s="1"/>
  <c r="AQ3" i="68"/>
  <c r="AP3" i="68"/>
  <c r="AO3" i="68"/>
  <c r="AN3" i="68"/>
  <c r="A50" i="68" s="1" a="1"/>
  <c r="A50" i="68" s="1"/>
  <c r="AM3" i="68"/>
  <c r="AL3" i="68"/>
  <c r="AK3" i="68"/>
  <c r="AJ3" i="68"/>
  <c r="A41" i="68" s="1" a="1"/>
  <c r="A41" i="68" s="1"/>
  <c r="H3" i="68"/>
  <c r="A48" i="68" s="1" a="1"/>
  <c r="A48" i="68" s="1"/>
  <c r="F3" i="68"/>
  <c r="A46" i="68" s="1" a="1"/>
  <c r="A46" i="68" s="1"/>
  <c r="N19" i="68"/>
  <c r="M19" i="68"/>
  <c r="L19" i="68"/>
  <c r="K19" i="68"/>
  <c r="S20" i="68"/>
  <c r="R20" i="68"/>
  <c r="Q20" i="68"/>
  <c r="P20" i="68"/>
  <c r="AE21" i="68"/>
  <c r="AD21" i="68"/>
  <c r="AC21" i="68"/>
  <c r="AB21" i="68"/>
  <c r="AI22" i="68"/>
  <c r="AH22" i="68"/>
  <c r="AG22" i="68"/>
  <c r="AF22" i="68"/>
  <c r="B13" i="68" l="1"/>
  <c r="A35" i="68" s="1"/>
  <c r="K29" i="68"/>
  <c r="K27" i="68"/>
  <c r="K25" i="68"/>
  <c r="K28" i="68"/>
  <c r="K26" i="68"/>
  <c r="K24" i="68"/>
  <c r="M29" i="68"/>
  <c r="M27" i="68"/>
  <c r="M25" i="68"/>
  <c r="M28" i="68"/>
  <c r="M26" i="68"/>
  <c r="M24" i="68"/>
  <c r="P25" i="68"/>
  <c r="P24" i="68"/>
  <c r="R25" i="68"/>
  <c r="R24" i="68"/>
  <c r="AB25" i="68"/>
  <c r="AB24" i="68"/>
  <c r="AD25" i="68"/>
  <c r="AD24" i="68"/>
  <c r="AF25" i="68"/>
  <c r="AF24" i="68"/>
  <c r="AH25" i="68"/>
  <c r="AH24" i="68"/>
  <c r="L28" i="68"/>
  <c r="L26" i="68"/>
  <c r="L24" i="68"/>
  <c r="L29" i="68"/>
  <c r="L27" i="68"/>
  <c r="L25" i="68"/>
  <c r="N28" i="68"/>
  <c r="N26" i="68"/>
  <c r="N24" i="68"/>
  <c r="N29" i="68"/>
  <c r="N27" i="68"/>
  <c r="N25" i="68"/>
  <c r="Q24" i="68"/>
  <c r="Q25" i="68"/>
  <c r="S24" i="68"/>
  <c r="S25" i="68"/>
  <c r="AC24" i="68"/>
  <c r="AC25" i="68"/>
  <c r="AE24" i="68"/>
  <c r="AE25" i="68"/>
  <c r="AG24" i="68"/>
  <c r="AG25" i="68"/>
  <c r="AI24" i="68"/>
  <c r="AI25" i="68"/>
  <c r="AI30" i="68" l="1"/>
  <c r="AG30" i="68"/>
  <c r="AE30" i="68"/>
  <c r="AC30" i="68"/>
  <c r="S30" i="68"/>
  <c r="Q30" i="68"/>
  <c r="AH30" i="68"/>
  <c r="AF30" i="68"/>
  <c r="AD30" i="68"/>
  <c r="AB30" i="68"/>
  <c r="R30" i="68"/>
  <c r="P30" i="68"/>
  <c r="M30" i="68"/>
  <c r="K30" i="68"/>
  <c r="AJ24" i="68"/>
  <c r="AJ28" i="68"/>
  <c r="AJ27" i="68"/>
  <c r="N30" i="68"/>
  <c r="L30" i="68"/>
  <c r="AJ26" i="68"/>
  <c r="AJ25" i="68"/>
  <c r="AJ29" i="68"/>
  <c r="P31" i="68" l="1"/>
  <c r="AB31" i="68"/>
  <c r="AF31" i="68"/>
  <c r="K31" i="68"/>
  <c r="AJ30" i="68"/>
  <c r="K32" i="68" l="1"/>
</calcChain>
</file>

<file path=xl/sharedStrings.xml><?xml version="1.0" encoding="utf-8"?>
<sst xmlns="http://schemas.openxmlformats.org/spreadsheetml/2006/main" count="413" uniqueCount="265">
  <si>
    <t>G1</t>
  </si>
  <si>
    <t>G2</t>
  </si>
  <si>
    <t>L1</t>
  </si>
  <si>
    <t>L2</t>
  </si>
  <si>
    <t>UOL
(MW)</t>
  </si>
  <si>
    <t>Energy Bid
($/MWh)</t>
  </si>
  <si>
    <t>Ramp Rate
(MW/min)</t>
  </si>
  <si>
    <t>Energy Schedule
(MW)</t>
  </si>
  <si>
    <t>Interval</t>
  </si>
  <si>
    <t>LOL
(MW)</t>
  </si>
  <si>
    <t>Objective Function</t>
  </si>
  <si>
    <t>Power Balance</t>
  </si>
  <si>
    <t>Constraints</t>
  </si>
  <si>
    <t>Model</t>
  </si>
  <si>
    <t>Shadow Prices</t>
  </si>
  <si>
    <t>Sensitivity Report</t>
  </si>
  <si>
    <t>Legend</t>
  </si>
  <si>
    <t>Black Cells: Fixed</t>
  </si>
  <si>
    <t>Blue Cells: Input</t>
  </si>
  <si>
    <t>Green Cells: Formulae</t>
  </si>
  <si>
    <t>Red Cells: Solver Results</t>
  </si>
  <si>
    <t>Settlement</t>
  </si>
  <si>
    <t>Total</t>
  </si>
  <si>
    <t>Grand Total</t>
  </si>
  <si>
    <t>Demand Forecast</t>
  </si>
  <si>
    <t>Reliability Power Balance</t>
  </si>
  <si>
    <t>Reliability Schedule
(MW)</t>
  </si>
  <si>
    <t>FRU Procurement</t>
  </si>
  <si>
    <t>FRD Procurement</t>
  </si>
  <si>
    <t>FRU Requirement</t>
  </si>
  <si>
    <t>FRD Requirement</t>
  </si>
  <si>
    <t>FRU Bid
($/MW)</t>
  </si>
  <si>
    <t>FRD Bid
($/MW)</t>
  </si>
  <si>
    <t>SubTotal</t>
  </si>
  <si>
    <t>VD</t>
  </si>
  <si>
    <t>VS</t>
  </si>
  <si>
    <t>FRU Award
(MW)</t>
  </si>
  <si>
    <t>FRD Award
(MW)</t>
  </si>
  <si>
    <r>
      <t xml:space="preserve">Energy Schedule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UOL
(MW)</t>
    </r>
  </si>
  <si>
    <r>
      <t xml:space="preserve">Reliability Schedule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UOL
(MW)</t>
    </r>
  </si>
  <si>
    <r>
      <t xml:space="preserve">Reliability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LOL
(MW)</t>
    </r>
  </si>
  <si>
    <r>
      <t xml:space="preserve">Reliability Schedule Change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Ramp Up Capability (MW)</t>
    </r>
  </si>
  <si>
    <r>
      <t xml:space="preserve">Energy Schedule Change + FRU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Ramp Up Capability (MW)</t>
    </r>
  </si>
  <si>
    <r>
      <t xml:space="preserve">Energy Schedule Change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+</t>
    </r>
    <r>
      <rPr>
        <sz val="11"/>
        <color theme="1"/>
        <rFont val="Calibri"/>
        <family val="2"/>
        <scheme val="minor"/>
      </rPr>
      <t xml:space="preserve"> Ramp Down Capability (MW)</t>
    </r>
  </si>
  <si>
    <r>
      <t xml:space="preserve">Reliability Schedule Change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+</t>
    </r>
    <r>
      <rPr>
        <sz val="11"/>
        <color theme="1"/>
        <rFont val="Calibri"/>
        <family val="2"/>
        <scheme val="minor"/>
      </rPr>
      <t xml:space="preserve"> Ramp Down Capability (MW)</t>
    </r>
  </si>
  <si>
    <r>
      <t xml:space="preserve">Energy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FRD Award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LOL
(MW)*</t>
    </r>
  </si>
  <si>
    <t>Microsoft Excel 16.0 Sensitivity Report</t>
  </si>
  <si>
    <t>Variable Cells</t>
  </si>
  <si>
    <t>Cell</t>
  </si>
  <si>
    <t>Name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</si>
  <si>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</si>
  <si>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</si>
  <si>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</si>
  <si>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</si>
  <si>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</si>
  <si>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</si>
  <si>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</si>
  <si>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</si>
  <si>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</si>
  <si>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</si>
  <si>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</si>
  <si>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</si>
  <si>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</si>
  <si>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$K$3</t>
  </si>
  <si>
    <t>$L$3</t>
  </si>
  <si>
    <t>$K$4</t>
  </si>
  <si>
    <t>$L$4</t>
  </si>
  <si>
    <t>$K$5</t>
  </si>
  <si>
    <t>$L$5</t>
  </si>
  <si>
    <t>$K$6</t>
  </si>
  <si>
    <t>$L$6</t>
  </si>
  <si>
    <t>$K$7</t>
  </si>
  <si>
    <t>$L$7</t>
  </si>
  <si>
    <t>$K$8</t>
  </si>
  <si>
    <t>$L$8</t>
  </si>
  <si>
    <t>$N$3</t>
  </si>
  <si>
    <t>G1 Reliability Schedule
(MW)</t>
  </si>
  <si>
    <t>$P$3</t>
  </si>
  <si>
    <t>$Q$3</t>
  </si>
  <si>
    <t>$R$3</t>
  </si>
  <si>
    <t>G1 FRU Award
(MW)</t>
  </si>
  <si>
    <t>$S$3</t>
  </si>
  <si>
    <t>$T$3</t>
  </si>
  <si>
    <t>$U$3</t>
  </si>
  <si>
    <t>$V$3</t>
  </si>
  <si>
    <t>G1 FRD Award
(MW)</t>
  </si>
  <si>
    <t>$W$3</t>
  </si>
  <si>
    <t>$X$3</t>
  </si>
  <si>
    <t>$Y$3</t>
  </si>
  <si>
    <t>$N$4</t>
  </si>
  <si>
    <t>G2 Reliability Schedule
(MW)</t>
  </si>
  <si>
    <t>$P$4</t>
  </si>
  <si>
    <t>$Q$4</t>
  </si>
  <si>
    <t>$R$4</t>
  </si>
  <si>
    <t>G2 FRU Award
(MW)</t>
  </si>
  <si>
    <t>$S$4</t>
  </si>
  <si>
    <t>$T$4</t>
  </si>
  <si>
    <t>$U$4</t>
  </si>
  <si>
    <t>$V$4</t>
  </si>
  <si>
    <t>G2 FRD Award
(MW)</t>
  </si>
  <si>
    <t>$W$4</t>
  </si>
  <si>
    <t>$X$4</t>
  </si>
  <si>
    <t>$Y$4</t>
  </si>
  <si>
    <t>$AH$3</t>
  </si>
  <si>
    <t>G1 Reliability Schedule + FRU Award - UOL
(MW)</t>
  </si>
  <si>
    <t>$AI$3</t>
  </si>
  <si>
    <t>$AJ$3</t>
  </si>
  <si>
    <t>$AK$3</t>
  </si>
  <si>
    <t>$AH$4</t>
  </si>
  <si>
    <t>G2 Reliability Schedule + FRU Award - UOL
(MW)</t>
  </si>
  <si>
    <t>$AI$4</t>
  </si>
  <si>
    <t>$AJ$4</t>
  </si>
  <si>
    <t>$AK$4</t>
  </si>
  <si>
    <t>$AP$3</t>
  </si>
  <si>
    <t>G1 Energy Schedule Change + FRU Award - Ramp Up Capability (MW)</t>
  </si>
  <si>
    <t>$AQ$3</t>
  </si>
  <si>
    <t>$AR$3</t>
  </si>
  <si>
    <t>$AS$3</t>
  </si>
  <si>
    <t>$AP$4</t>
  </si>
  <si>
    <t>G2 Energy Schedule Change + FRU Award - Ramp Up Capability (MW)</t>
  </si>
  <si>
    <t>$AQ$4</t>
  </si>
  <si>
    <t>$AR$4</t>
  </si>
  <si>
    <t>$AS$4</t>
  </si>
  <si>
    <t>$AX$3</t>
  </si>
  <si>
    <t>G1 Reliability Schedule Change + FRU Award - Ramp Up Capability (MW)</t>
  </si>
  <si>
    <t>$AY$3</t>
  </si>
  <si>
    <t>$AZ$3</t>
  </si>
  <si>
    <t>$BA$3</t>
  </si>
  <si>
    <t>$AX$4</t>
  </si>
  <si>
    <t>G2 Reliability Schedule Change + FRU Award - Ramp Up Capability (MW)</t>
  </si>
  <si>
    <t>$AY$4</t>
  </si>
  <si>
    <t>$AZ$4</t>
  </si>
  <si>
    <t>$BA$4</t>
  </si>
  <si>
    <t>$AL$3</t>
  </si>
  <si>
    <t>G1 Reliability Schedule - FRD Award - LOL
(MW)</t>
  </si>
  <si>
    <t>$AM$3</t>
  </si>
  <si>
    <t>$AN$3</t>
  </si>
  <si>
    <t>$AO$3</t>
  </si>
  <si>
    <t>$AL$4</t>
  </si>
  <si>
    <t>G2 Reliability Schedule - FRD Award - LOL
(MW)</t>
  </si>
  <si>
    <t>$AM$4</t>
  </si>
  <si>
    <t>$AN$4</t>
  </si>
  <si>
    <t>$AO$4</t>
  </si>
  <si>
    <t>$BB$3</t>
  </si>
  <si>
    <t>G1 Reliability Schedule Change - FRD Award + Ramp Down Capability (MW)</t>
  </si>
  <si>
    <t>$BC$3</t>
  </si>
  <si>
    <t>$BD$3</t>
  </si>
  <si>
    <t>$BE$3</t>
  </si>
  <si>
    <t>$BB$4</t>
  </si>
  <si>
    <t>G2 Reliability Schedule Change - FRD Award + Ramp Down Capability (MW)</t>
  </si>
  <si>
    <t>$BC$4</t>
  </si>
  <si>
    <t>$BD$4</t>
  </si>
  <si>
    <t>$BE$4</t>
  </si>
  <si>
    <t>$AT$3</t>
  </si>
  <si>
    <t>G1 Energy Schedule Change - FRD Award + Ramp Down Capability (MW)</t>
  </si>
  <si>
    <t>$AU$3</t>
  </si>
  <si>
    <t>$AV$3</t>
  </si>
  <si>
    <t>$AW$3</t>
  </si>
  <si>
    <t>$AT$4</t>
  </si>
  <si>
    <t>G2 Energy Schedule Change - FRD Award + Ramp Down Capability (MW)</t>
  </si>
  <si>
    <t>$AU$4</t>
  </si>
  <si>
    <t>$AV$4</t>
  </si>
  <si>
    <t>$AW$4</t>
  </si>
  <si>
    <t>$Z$3</t>
  </si>
  <si>
    <t>G1 Energy Schedule + FRU Award - UOL
(MW)</t>
  </si>
  <si>
    <t>$AA$3</t>
  </si>
  <si>
    <t>$AB$3</t>
  </si>
  <si>
    <t>$AC$3</t>
  </si>
  <si>
    <t>$Z$4</t>
  </si>
  <si>
    <t>G2 Energy Schedule + FRU Award - UOL
(MW)</t>
  </si>
  <si>
    <t>$AA$4</t>
  </si>
  <si>
    <t>$AB$4</t>
  </si>
  <si>
    <t>$AC$4</t>
  </si>
  <si>
    <t>Reliability Power Balance Reliability Schedule
(MW)</t>
  </si>
  <si>
    <t>FRD Procurement FRD Award
(MW)</t>
  </si>
  <si>
    <t>FRU Procurement FRU Award
(MW)</t>
  </si>
  <si>
    <t>Sensitivity Report 1</t>
  </si>
  <si>
    <t>RCU Award
(MW)</t>
  </si>
  <si>
    <t>RCD Award
(MW)</t>
  </si>
  <si>
    <r>
      <t xml:space="preserve">Reliability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Energy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RCU Award (MW)</t>
    </r>
  </si>
  <si>
    <r>
      <t xml:space="preserve">Reliability Schedule </t>
    </r>
    <r>
      <rPr>
        <sz val="11"/>
        <color theme="1"/>
        <rFont val="Symbol"/>
        <family val="1"/>
        <charset val="2"/>
      </rPr>
      <t>-</t>
    </r>
    <r>
      <rPr>
        <sz val="11"/>
        <color theme="1"/>
        <rFont val="Calibri"/>
        <family val="2"/>
        <scheme val="minor"/>
      </rPr>
      <t xml:space="preserve"> Energy Schedule </t>
    </r>
    <r>
      <rPr>
        <sz val="11"/>
        <color theme="1"/>
        <rFont val="Symbol"/>
        <family val="1"/>
        <charset val="2"/>
      </rPr>
      <t>+</t>
    </r>
    <r>
      <rPr>
        <sz val="11"/>
        <color theme="1"/>
        <rFont val="Calibri"/>
        <family val="2"/>
        <scheme val="minor"/>
      </rPr>
      <t xml:space="preserve"> RCD Award (MW)</t>
    </r>
  </si>
  <si>
    <t>Worksheet: [Combined IFM-RUC DAME.xlsx]Combined IFM-RUC DAME</t>
  </si>
  <si>
    <t>G1 RCU Award
(MW)</t>
  </si>
  <si>
    <t>G1 RCD Award
(MW)</t>
  </si>
  <si>
    <t>$AD$3</t>
  </si>
  <si>
    <t>$AE$3</t>
  </si>
  <si>
    <t>$AF$3</t>
  </si>
  <si>
    <t>$AG$3</t>
  </si>
  <si>
    <t>G2 RCU Award
(MW)</t>
  </si>
  <si>
    <t>G2 RCD Award
(MW)</t>
  </si>
  <si>
    <t>$AD$4</t>
  </si>
  <si>
    <t>$AE$4</t>
  </si>
  <si>
    <t>$AF$4</t>
  </si>
  <si>
    <t>$AG$4</t>
  </si>
  <si>
    <t>G1 Energy Schedule - FRD Award - LOL
(MW)*</t>
  </si>
  <si>
    <t>G2 Energy Schedule - FRD Award - LOL
(MW)*</t>
  </si>
  <si>
    <t>G1 Reliability Schedule - Energy Schedule + RCD Award (MW)</t>
  </si>
  <si>
    <t>G2 Reliability Schedule - Energy Schedule + RCD Award (MW)</t>
  </si>
  <si>
    <t>G1 Reliability Schedule - Energy Schedule - RCU Award (MW)</t>
  </si>
  <si>
    <t>G2 Reliability Schedule - Energy Schedule - RCU Award (MW)</t>
  </si>
  <si>
    <t>$BF$3</t>
  </si>
  <si>
    <t>$BG$3</t>
  </si>
  <si>
    <t>$BH$3</t>
  </si>
  <si>
    <t>$BI$3</t>
  </si>
  <si>
    <t>$BF$4</t>
  </si>
  <si>
    <t>$BG$4</t>
  </si>
  <si>
    <t>$BH$4</t>
  </si>
  <si>
    <t>$BI$4</t>
  </si>
  <si>
    <t>$BJ$3</t>
  </si>
  <si>
    <t>$BK$3</t>
  </si>
  <si>
    <t>$BL$3</t>
  </si>
  <si>
    <t>$BM$3</t>
  </si>
  <si>
    <t>$BJ$4</t>
  </si>
  <si>
    <t>$BK$4</t>
  </si>
  <si>
    <t>$BL$4</t>
  </si>
  <si>
    <t>$BM$4</t>
  </si>
  <si>
    <t>$BN$3</t>
  </si>
  <si>
    <t>$BO$3</t>
  </si>
  <si>
    <t>$BP$3</t>
  </si>
  <si>
    <t>$BQ$3</t>
  </si>
  <si>
    <t>$BN$4</t>
  </si>
  <si>
    <t>$BO$4</t>
  </si>
  <si>
    <t>$BP$4</t>
  </si>
  <si>
    <t>$BQ$4</t>
  </si>
  <si>
    <t>$BR$3</t>
  </si>
  <si>
    <t>$BS$3</t>
  </si>
  <si>
    <t>$BT$3</t>
  </si>
  <si>
    <t>$BU$3</t>
  </si>
  <si>
    <t>$BR$4</t>
  </si>
  <si>
    <t>$BS$4</t>
  </si>
  <si>
    <t>$BT$4</t>
  </si>
  <si>
    <t>$BU$4</t>
  </si>
  <si>
    <t>$AF$17</t>
  </si>
  <si>
    <t>$AG$17</t>
  </si>
  <si>
    <t>$P$15</t>
  </si>
  <si>
    <t>$Q$15</t>
  </si>
  <si>
    <t>$AB$16</t>
  </si>
  <si>
    <t>$AC$16</t>
  </si>
  <si>
    <t>$K$14</t>
  </si>
  <si>
    <t>$L$14</t>
  </si>
  <si>
    <t>FRU Bid
(MW)</t>
  </si>
  <si>
    <t>FRD Bid
(MW)</t>
  </si>
  <si>
    <t>$M$3</t>
  </si>
  <si>
    <t>$M$4</t>
  </si>
  <si>
    <t>$M$5</t>
  </si>
  <si>
    <t>$N$5</t>
  </si>
  <si>
    <t>$M$6</t>
  </si>
  <si>
    <t>$N$6</t>
  </si>
  <si>
    <t>$M$7</t>
  </si>
  <si>
    <t>$N$7</t>
  </si>
  <si>
    <t>$M$8</t>
  </si>
  <si>
    <t>$N$8</t>
  </si>
  <si>
    <t>$M$14</t>
  </si>
  <si>
    <t>$N$14</t>
  </si>
  <si>
    <t>$R$15</t>
  </si>
  <si>
    <t>$S$15</t>
  </si>
  <si>
    <t>$AD$16</t>
  </si>
  <si>
    <t>$AE$16</t>
  </si>
  <si>
    <t>$BV$3</t>
  </si>
  <si>
    <t>$BW$3</t>
  </si>
  <si>
    <t>$BV$4</t>
  </si>
  <si>
    <t>$BW$4</t>
  </si>
  <si>
    <t>$AH$17</t>
  </si>
  <si>
    <t>$AI$17</t>
  </si>
  <si>
    <t>Report Created: 5/3/2019 4:08:49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</si>
</sst>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33CC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9">
    <xf numFmtId="0" fontId="0" fillId="0" borderId="0" xfId="0"/>
    <xf numFmtId="0" fontId="4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2" xfId="1" applyNumberFormat="1" applyFont="1" applyBorder="1" applyProtection="1">
      <protection locked="0"/>
    </xf>
    <xf numFmtId="164" fontId="4" fillId="0" borderId="3" xfId="1" applyNumberFormat="1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4" xfId="0" applyFont="1" applyBorder="1" applyProtection="1">
      <protection locked="0"/>
    </xf>
    <xf numFmtId="164" fontId="4" fillId="0" borderId="4" xfId="1" applyNumberFormat="1" applyFont="1" applyBorder="1" applyProtection="1">
      <protection locked="0"/>
    </xf>
    <xf numFmtId="164" fontId="4" fillId="0" borderId="8" xfId="1" applyNumberFormat="1" applyFont="1" applyBorder="1" applyProtection="1">
      <protection locked="0"/>
    </xf>
    <xf numFmtId="0" fontId="4" fillId="0" borderId="10" xfId="0" applyFont="1" applyBorder="1" applyProtection="1">
      <protection locked="0"/>
    </xf>
    <xf numFmtId="164" fontId="4" fillId="0" borderId="10" xfId="1" applyNumberFormat="1" applyFont="1" applyBorder="1" applyProtection="1"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6" fillId="0" borderId="2" xfId="0" applyFont="1" applyBorder="1" applyProtection="1">
      <protection hidden="1"/>
    </xf>
    <xf numFmtId="0" fontId="6" fillId="0" borderId="3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6" fillId="0" borderId="8" xfId="0" applyFont="1" applyBorder="1" applyProtection="1">
      <protection hidden="1"/>
    </xf>
    <xf numFmtId="0" fontId="6" fillId="0" borderId="10" xfId="0" applyFont="1" applyBorder="1" applyProtection="1">
      <protection hidden="1"/>
    </xf>
    <xf numFmtId="0" fontId="6" fillId="0" borderId="10" xfId="0" applyFont="1" applyFill="1" applyBorder="1" applyProtection="1">
      <protection hidden="1"/>
    </xf>
    <xf numFmtId="0" fontId="6" fillId="0" borderId="2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4" borderId="4" xfId="0" applyFont="1" applyFill="1" applyBorder="1" applyProtection="1">
      <protection hidden="1"/>
    </xf>
    <xf numFmtId="0" fontId="6" fillId="4" borderId="8" xfId="0" applyFont="1" applyFill="1" applyBorder="1" applyProtection="1">
      <protection hidden="1"/>
    </xf>
    <xf numFmtId="0" fontId="6" fillId="4" borderId="10" xfId="0" applyFont="1" applyFill="1" applyBorder="1" applyProtection="1">
      <protection hidden="1"/>
    </xf>
    <xf numFmtId="0" fontId="6" fillId="4" borderId="11" xfId="0" applyFont="1" applyFill="1" applyBorder="1" applyProtection="1"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6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6" xfId="0" applyFont="1" applyFill="1" applyBorder="1" applyProtection="1">
      <protection hidden="1"/>
    </xf>
    <xf numFmtId="0" fontId="6" fillId="0" borderId="7" xfId="0" applyFont="1" applyFill="1" applyBorder="1" applyProtection="1">
      <protection hidden="1"/>
    </xf>
    <xf numFmtId="0" fontId="6" fillId="4" borderId="9" xfId="0" applyFont="1" applyFill="1" applyBorder="1" applyProtection="1">
      <protection hidden="1"/>
    </xf>
    <xf numFmtId="0" fontId="6" fillId="4" borderId="6" xfId="0" applyFont="1" applyFill="1" applyBorder="1" applyProtection="1">
      <protection hidden="1"/>
    </xf>
    <xf numFmtId="0" fontId="6" fillId="4" borderId="7" xfId="0" applyFont="1" applyFill="1" applyBorder="1" applyProtection="1">
      <protection hidden="1"/>
    </xf>
    <xf numFmtId="0" fontId="6" fillId="4" borderId="46" xfId="0" applyFont="1" applyFill="1" applyBorder="1" applyProtection="1">
      <protection hidden="1"/>
    </xf>
    <xf numFmtId="0" fontId="6" fillId="4" borderId="47" xfId="0" applyFont="1" applyFill="1" applyBorder="1" applyProtection="1">
      <protection hidden="1"/>
    </xf>
    <xf numFmtId="0" fontId="6" fillId="4" borderId="49" xfId="0" applyFont="1" applyFill="1" applyBorder="1" applyProtection="1">
      <protection hidden="1"/>
    </xf>
    <xf numFmtId="0" fontId="4" fillId="0" borderId="9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3" borderId="32" xfId="0" applyFill="1" applyBorder="1" applyAlignment="1" applyProtection="1">
      <alignment horizontal="center"/>
      <protection hidden="1"/>
    </xf>
    <xf numFmtId="0" fontId="6" fillId="0" borderId="39" xfId="0" applyFont="1" applyBorder="1" applyProtection="1">
      <protection hidden="1"/>
    </xf>
    <xf numFmtId="0" fontId="6" fillId="0" borderId="40" xfId="0" applyFont="1" applyBorder="1" applyProtection="1">
      <protection hidden="1"/>
    </xf>
    <xf numFmtId="0" fontId="4" fillId="0" borderId="11" xfId="0" applyFont="1" applyBorder="1" applyProtection="1">
      <protection locked="0"/>
    </xf>
    <xf numFmtId="0" fontId="0" fillId="0" borderId="5" xfId="0" applyBorder="1" applyAlignment="1" applyProtection="1">
      <alignment horizontal="center" wrapText="1"/>
    </xf>
    <xf numFmtId="0" fontId="0" fillId="2" borderId="12" xfId="0" applyFill="1" applyBorder="1" applyAlignment="1" applyProtection="1">
      <alignment horizontal="center" wrapText="1"/>
    </xf>
    <xf numFmtId="0" fontId="0" fillId="2" borderId="13" xfId="0" applyFill="1" applyBorder="1" applyAlignment="1" applyProtection="1">
      <alignment horizontal="center" wrapText="1"/>
    </xf>
    <xf numFmtId="0" fontId="0" fillId="2" borderId="14" xfId="0" applyFill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3" borderId="5" xfId="0" applyFill="1" applyBorder="1" applyAlignment="1" applyProtection="1">
      <alignment horizontal="left"/>
    </xf>
    <xf numFmtId="0" fontId="0" fillId="4" borderId="12" xfId="0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5" borderId="1" xfId="0" applyFill="1" applyBorder="1" applyProtection="1"/>
    <xf numFmtId="0" fontId="0" fillId="0" borderId="0" xfId="0" applyProtection="1"/>
    <xf numFmtId="0" fontId="0" fillId="5" borderId="15" xfId="0" applyFill="1" applyBorder="1" applyProtection="1"/>
    <xf numFmtId="0" fontId="0" fillId="5" borderId="16" xfId="0" applyFill="1" applyBorder="1" applyProtection="1"/>
    <xf numFmtId="0" fontId="0" fillId="0" borderId="9" xfId="0" applyBorder="1" applyProtection="1"/>
    <xf numFmtId="0" fontId="0" fillId="4" borderId="10" xfId="0" applyFill="1" applyBorder="1" applyProtection="1"/>
    <xf numFmtId="0" fontId="0" fillId="4" borderId="11" xfId="0" applyFill="1" applyBorder="1" applyProtection="1"/>
    <xf numFmtId="0" fontId="0" fillId="4" borderId="9" xfId="0" applyFill="1" applyBorder="1" applyProtection="1"/>
    <xf numFmtId="0" fontId="8" fillId="4" borderId="10" xfId="0" applyFont="1" applyFill="1" applyBorder="1" applyProtection="1"/>
    <xf numFmtId="0" fontId="8" fillId="4" borderId="11" xfId="0" applyFont="1" applyFill="1" applyBorder="1" applyProtection="1"/>
    <xf numFmtId="0" fontId="0" fillId="0" borderId="6" xfId="0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6" xfId="0" applyFill="1" applyBorder="1" applyProtection="1"/>
    <xf numFmtId="0" fontId="8" fillId="4" borderId="2" xfId="0" applyFont="1" applyFill="1" applyBorder="1" applyProtection="1"/>
    <xf numFmtId="0" fontId="8" fillId="4" borderId="3" xfId="0" applyFont="1" applyFill="1" applyBorder="1" applyProtection="1"/>
    <xf numFmtId="0" fontId="0" fillId="0" borderId="7" xfId="0" applyBorder="1" applyProtection="1"/>
    <xf numFmtId="0" fontId="0" fillId="4" borderId="4" xfId="0" applyFill="1" applyBorder="1" applyProtection="1"/>
    <xf numFmtId="0" fontId="0" fillId="4" borderId="8" xfId="0" applyFill="1" applyBorder="1" applyProtection="1"/>
    <xf numFmtId="0" fontId="0" fillId="4" borderId="7" xfId="0" applyFill="1" applyBorder="1" applyProtection="1"/>
    <xf numFmtId="0" fontId="8" fillId="4" borderId="4" xfId="0" applyFont="1" applyFill="1" applyBorder="1" applyProtection="1"/>
    <xf numFmtId="0" fontId="8" fillId="4" borderId="8" xfId="0" applyFont="1" applyFill="1" applyBorder="1" applyProtection="1"/>
    <xf numFmtId="0" fontId="4" fillId="4" borderId="6" xfId="0" applyFont="1" applyFill="1" applyBorder="1" applyProtection="1"/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0" fillId="4" borderId="17" xfId="0" applyFill="1" applyBorder="1" applyProtection="1"/>
    <xf numFmtId="0" fontId="0" fillId="4" borderId="18" xfId="0" applyFill="1" applyBorder="1" applyProtection="1"/>
    <xf numFmtId="0" fontId="0" fillId="4" borderId="19" xfId="0" applyFill="1" applyBorder="1" applyProtection="1"/>
    <xf numFmtId="0" fontId="4" fillId="4" borderId="9" xfId="0" applyFont="1" applyFill="1" applyBorder="1" applyProtection="1"/>
    <xf numFmtId="0" fontId="4" fillId="4" borderId="10" xfId="0" applyFont="1" applyFill="1" applyBorder="1" applyProtection="1"/>
    <xf numFmtId="0" fontId="4" fillId="4" borderId="11" xfId="0" applyFont="1" applyFill="1" applyBorder="1" applyProtection="1"/>
    <xf numFmtId="0" fontId="0" fillId="6" borderId="23" xfId="0" applyFill="1" applyBorder="1" applyProtection="1"/>
    <xf numFmtId="164" fontId="6" fillId="0" borderId="2" xfId="1" applyNumberFormat="1" applyFont="1" applyBorder="1" applyProtection="1"/>
    <xf numFmtId="164" fontId="6" fillId="0" borderId="3" xfId="1" applyNumberFormat="1" applyFont="1" applyBorder="1" applyProtection="1"/>
    <xf numFmtId="164" fontId="6" fillId="0" borderId="6" xfId="1" applyNumberFormat="1" applyFont="1" applyBorder="1" applyProtection="1"/>
    <xf numFmtId="0" fontId="0" fillId="6" borderId="15" xfId="0" applyFill="1" applyBorder="1" applyProtection="1"/>
    <xf numFmtId="0" fontId="0" fillId="4" borderId="7" xfId="0" applyFill="1" applyBorder="1" applyAlignment="1" applyProtection="1">
      <alignment horizontal="right"/>
    </xf>
    <xf numFmtId="0" fontId="5" fillId="0" borderId="4" xfId="0" applyFont="1" applyBorder="1" applyProtection="1"/>
    <xf numFmtId="0" fontId="5" fillId="0" borderId="8" xfId="0" applyFont="1" applyBorder="1" applyProtection="1"/>
    <xf numFmtId="0" fontId="5" fillId="4" borderId="4" xfId="0" applyFont="1" applyFill="1" applyBorder="1" applyProtection="1"/>
    <xf numFmtId="0" fontId="5" fillId="4" borderId="8" xfId="0" applyFont="1" applyFill="1" applyBorder="1" applyProtection="1"/>
    <xf numFmtId="0" fontId="5" fillId="0" borderId="7" xfId="0" applyFont="1" applyBorder="1" applyProtection="1"/>
    <xf numFmtId="0" fontId="0" fillId="6" borderId="48" xfId="0" applyFill="1" applyBorder="1" applyProtection="1"/>
    <xf numFmtId="0" fontId="0" fillId="4" borderId="42" xfId="0" applyFill="1" applyBorder="1" applyAlignment="1" applyProtection="1">
      <alignment horizontal="right"/>
    </xf>
    <xf numFmtId="0" fontId="0" fillId="4" borderId="29" xfId="0" applyFill="1" applyBorder="1" applyProtection="1"/>
    <xf numFmtId="0" fontId="0" fillId="4" borderId="30" xfId="0" applyFill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0" fillId="4" borderId="46" xfId="0" applyFill="1" applyBorder="1" applyAlignment="1" applyProtection="1">
      <alignment horizontal="right"/>
    </xf>
    <xf numFmtId="0" fontId="0" fillId="4" borderId="47" xfId="0" applyFill="1" applyBorder="1" applyProtection="1"/>
    <xf numFmtId="0" fontId="0" fillId="4" borderId="49" xfId="0" applyFill="1" applyBorder="1" applyProtection="1"/>
    <xf numFmtId="164" fontId="2" fillId="0" borderId="2" xfId="0" applyNumberFormat="1" applyFont="1" applyBorder="1" applyProtection="1"/>
    <xf numFmtId="164" fontId="2" fillId="0" borderId="3" xfId="0" applyNumberFormat="1" applyFont="1" applyBorder="1" applyProtection="1"/>
    <xf numFmtId="164" fontId="2" fillId="4" borderId="31" xfId="0" applyNumberFormat="1" applyFont="1" applyFill="1" applyBorder="1" applyProtection="1"/>
    <xf numFmtId="164" fontId="2" fillId="4" borderId="2" xfId="0" applyNumberFormat="1" applyFont="1" applyFill="1" applyBorder="1" applyProtection="1"/>
    <xf numFmtId="164" fontId="2" fillId="4" borderId="3" xfId="0" applyNumberFormat="1" applyFont="1" applyFill="1" applyBorder="1" applyProtection="1"/>
    <xf numFmtId="0" fontId="0" fillId="4" borderId="46" xfId="0" applyFill="1" applyBorder="1" applyProtection="1"/>
    <xf numFmtId="164" fontId="2" fillId="4" borderId="47" xfId="0" applyNumberFormat="1" applyFont="1" applyFill="1" applyBorder="1" applyProtection="1"/>
    <xf numFmtId="164" fontId="2" fillId="4" borderId="49" xfId="0" applyNumberFormat="1" applyFont="1" applyFill="1" applyBorder="1" applyProtection="1"/>
    <xf numFmtId="164" fontId="2" fillId="0" borderId="4" xfId="0" applyNumberFormat="1" applyFont="1" applyBorder="1" applyProtection="1"/>
    <xf numFmtId="164" fontId="2" fillId="0" borderId="47" xfId="0" applyNumberFormat="1" applyFont="1" applyBorder="1" applyProtection="1"/>
    <xf numFmtId="164" fontId="2" fillId="0" borderId="49" xfId="0" applyNumberFormat="1" applyFont="1" applyBorder="1" applyProtection="1"/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164" fontId="2" fillId="0" borderId="9" xfId="0" applyNumberFormat="1" applyFont="1" applyBorder="1" applyProtection="1"/>
    <xf numFmtId="164" fontId="2" fillId="0" borderId="10" xfId="0" applyNumberFormat="1" applyFont="1" applyBorder="1" applyProtection="1"/>
    <xf numFmtId="164" fontId="2" fillId="0" borderId="11" xfId="0" applyNumberFormat="1" applyFont="1" applyBorder="1" applyProtection="1"/>
    <xf numFmtId="0" fontId="0" fillId="5" borderId="5" xfId="0" applyFill="1" applyBorder="1" applyProtection="1"/>
    <xf numFmtId="0" fontId="0" fillId="4" borderId="50" xfId="0" applyFill="1" applyBorder="1" applyProtection="1"/>
    <xf numFmtId="164" fontId="6" fillId="0" borderId="2" xfId="0" applyNumberFormat="1" applyFont="1" applyBorder="1" applyProtection="1"/>
    <xf numFmtId="164" fontId="6" fillId="0" borderId="3" xfId="0" applyNumberFormat="1" applyFont="1" applyBorder="1" applyProtection="1"/>
    <xf numFmtId="164" fontId="6" fillId="0" borderId="6" xfId="0" applyNumberFormat="1" applyFont="1" applyBorder="1" applyProtection="1"/>
    <xf numFmtId="164" fontId="6" fillId="0" borderId="1" xfId="0" applyNumberFormat="1" applyFont="1" applyBorder="1" applyProtection="1"/>
    <xf numFmtId="0" fontId="0" fillId="4" borderId="35" xfId="0" applyFill="1" applyBorder="1" applyProtection="1"/>
    <xf numFmtId="164" fontId="6" fillId="0" borderId="4" xfId="0" applyNumberFormat="1" applyFont="1" applyBorder="1" applyProtection="1"/>
    <xf numFmtId="164" fontId="6" fillId="0" borderId="8" xfId="0" applyNumberFormat="1" applyFont="1" applyBorder="1" applyProtection="1"/>
    <xf numFmtId="164" fontId="6" fillId="0" borderId="7" xfId="0" applyNumberFormat="1" applyFont="1" applyBorder="1" applyProtection="1"/>
    <xf numFmtId="164" fontId="6" fillId="0" borderId="15" xfId="0" applyNumberFormat="1" applyFont="1" applyBorder="1" applyProtection="1"/>
    <xf numFmtId="0" fontId="0" fillId="4" borderId="36" xfId="0" applyFill="1" applyBorder="1" applyProtection="1"/>
    <xf numFmtId="164" fontId="6" fillId="0" borderId="10" xfId="0" applyNumberFormat="1" applyFont="1" applyBorder="1" applyProtection="1"/>
    <xf numFmtId="164" fontId="6" fillId="0" borderId="11" xfId="0" applyNumberFormat="1" applyFont="1" applyBorder="1" applyProtection="1"/>
    <xf numFmtId="164" fontId="6" fillId="4" borderId="10" xfId="0" applyNumberFormat="1" applyFont="1" applyFill="1" applyBorder="1" applyProtection="1"/>
    <xf numFmtId="164" fontId="6" fillId="4" borderId="11" xfId="0" applyNumberFormat="1" applyFont="1" applyFill="1" applyBorder="1" applyProtection="1"/>
    <xf numFmtId="164" fontId="6" fillId="0" borderId="16" xfId="0" applyNumberFormat="1" applyFont="1" applyBorder="1" applyProtection="1"/>
    <xf numFmtId="0" fontId="0" fillId="4" borderId="34" xfId="0" applyFill="1" applyBorder="1" applyProtection="1"/>
    <xf numFmtId="164" fontId="6" fillId="4" borderId="2" xfId="0" applyNumberFormat="1" applyFont="1" applyFill="1" applyBorder="1" applyProtection="1"/>
    <xf numFmtId="164" fontId="6" fillId="4" borderId="3" xfId="0" applyNumberFormat="1" applyFont="1" applyFill="1" applyBorder="1" applyProtection="1"/>
    <xf numFmtId="164" fontId="6" fillId="4" borderId="4" xfId="0" applyNumberFormat="1" applyFont="1" applyFill="1" applyBorder="1" applyProtection="1"/>
    <xf numFmtId="164" fontId="6" fillId="4" borderId="8" xfId="0" applyNumberFormat="1" applyFont="1" applyFill="1" applyBorder="1" applyProtection="1"/>
    <xf numFmtId="0" fontId="0" fillId="4" borderId="37" xfId="0" applyFill="1" applyBorder="1" applyProtection="1"/>
    <xf numFmtId="0" fontId="0" fillId="4" borderId="31" xfId="0" applyFill="1" applyBorder="1" applyProtection="1"/>
    <xf numFmtId="0" fontId="0" fillId="4" borderId="38" xfId="0" applyFill="1" applyBorder="1" applyProtection="1"/>
    <xf numFmtId="0" fontId="0" fillId="4" borderId="12" xfId="0" applyFill="1" applyBorder="1" applyProtection="1"/>
    <xf numFmtId="164" fontId="6" fillId="0" borderId="13" xfId="0" applyNumberFormat="1" applyFont="1" applyBorder="1" applyProtection="1"/>
    <xf numFmtId="164" fontId="6" fillId="0" borderId="14" xfId="0" applyNumberFormat="1" applyFont="1" applyBorder="1" applyProtection="1"/>
    <xf numFmtId="164" fontId="6" fillId="0" borderId="12" xfId="0" applyNumberFormat="1" applyFont="1" applyBorder="1" applyProtection="1"/>
    <xf numFmtId="164" fontId="6" fillId="0" borderId="51" xfId="0" applyNumberFormat="1" applyFont="1" applyBorder="1" applyProtection="1"/>
    <xf numFmtId="0" fontId="0" fillId="4" borderId="32" xfId="0" applyFill="1" applyBorder="1" applyProtection="1"/>
    <xf numFmtId="0" fontId="0" fillId="4" borderId="13" xfId="0" applyFill="1" applyBorder="1" applyProtection="1"/>
    <xf numFmtId="0" fontId="0" fillId="4" borderId="33" xfId="0" applyFill="1" applyBorder="1" applyProtection="1"/>
    <xf numFmtId="0" fontId="0" fillId="7" borderId="5" xfId="0" applyFill="1" applyBorder="1" applyAlignment="1" applyProtection="1">
      <alignment horizontal="center"/>
    </xf>
    <xf numFmtId="164" fontId="0" fillId="0" borderId="0" xfId="0" applyNumberFormat="1" applyProtection="1"/>
    <xf numFmtId="164" fontId="0" fillId="0" borderId="23" xfId="0" applyNumberFormat="1" applyBorder="1" applyProtection="1"/>
    <xf numFmtId="0" fontId="0" fillId="0" borderId="24" xfId="0" applyBorder="1" applyProtection="1"/>
    <xf numFmtId="0" fontId="0" fillId="0" borderId="0" xfId="0" applyBorder="1" applyProtection="1"/>
    <xf numFmtId="0" fontId="0" fillId="0" borderId="25" xfId="0" applyBorder="1" applyProtection="1"/>
    <xf numFmtId="0" fontId="0" fillId="0" borderId="15" xfId="0" applyBorder="1" applyProtection="1"/>
    <xf numFmtId="0" fontId="4" fillId="0" borderId="24" xfId="0" applyFont="1" applyBorder="1" applyProtection="1"/>
    <xf numFmtId="0" fontId="6" fillId="0" borderId="24" xfId="0" applyFont="1" applyBorder="1" applyProtection="1"/>
    <xf numFmtId="0" fontId="2" fillId="0" borderId="26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16" xfId="0" applyBorder="1" applyProtection="1"/>
    <xf numFmtId="164" fontId="6" fillId="0" borderId="0" xfId="0" applyNumberFormat="1" applyFont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/>
    </xf>
    <xf numFmtId="0" fontId="0" fillId="3" borderId="33" xfId="0" applyFill="1" applyBorder="1" applyAlignment="1" applyProtection="1">
      <alignment horizontal="center"/>
    </xf>
    <xf numFmtId="0" fontId="4" fillId="4" borderId="34" xfId="0" applyFont="1" applyFill="1" applyBorder="1" applyProtection="1"/>
    <xf numFmtId="0" fontId="5" fillId="4" borderId="35" xfId="0" applyFont="1" applyFill="1" applyBorder="1" applyProtection="1"/>
    <xf numFmtId="164" fontId="2" fillId="4" borderId="50" xfId="0" applyNumberFormat="1" applyFont="1" applyFill="1" applyBorder="1" applyProtection="1"/>
    <xf numFmtId="0" fontId="2" fillId="4" borderId="36" xfId="0" applyFont="1" applyFill="1" applyBorder="1" applyProtection="1"/>
    <xf numFmtId="0" fontId="2" fillId="4" borderId="34" xfId="0" applyFont="1" applyFill="1" applyBorder="1" applyProtection="1"/>
    <xf numFmtId="0" fontId="2" fillId="4" borderId="35" xfId="0" applyFont="1" applyFill="1" applyBorder="1" applyProtection="1"/>
    <xf numFmtId="164" fontId="6" fillId="4" borderId="34" xfId="1" applyNumberFormat="1" applyFont="1" applyFill="1" applyBorder="1" applyProtection="1"/>
    <xf numFmtId="164" fontId="6" fillId="4" borderId="34" xfId="0" applyNumberFormat="1" applyFont="1" applyFill="1" applyBorder="1" applyProtection="1"/>
    <xf numFmtId="164" fontId="6" fillId="4" borderId="35" xfId="0" applyNumberFormat="1" applyFont="1" applyFill="1" applyBorder="1" applyProtection="1"/>
    <xf numFmtId="164" fontId="6" fillId="4" borderId="36" xfId="0" applyNumberFormat="1" applyFont="1" applyFill="1" applyBorder="1" applyProtection="1"/>
    <xf numFmtId="164" fontId="6" fillId="4" borderId="33" xfId="0" applyNumberFormat="1" applyFont="1" applyFill="1" applyBorder="1" applyProtection="1"/>
    <xf numFmtId="0" fontId="6" fillId="0" borderId="11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6" fillId="0" borderId="8" xfId="0" applyFont="1" applyFill="1" applyBorder="1" applyProtection="1">
      <protection hidden="1"/>
    </xf>
    <xf numFmtId="0" fontId="6" fillId="4" borderId="41" xfId="0" applyFont="1" applyFill="1" applyBorder="1" applyProtection="1">
      <protection hidden="1"/>
    </xf>
    <xf numFmtId="0" fontId="6" fillId="4" borderId="39" xfId="0" applyFont="1" applyFill="1" applyBorder="1" applyProtection="1">
      <protection hidden="1"/>
    </xf>
    <xf numFmtId="0" fontId="6" fillId="4" borderId="40" xfId="0" applyFont="1" applyFill="1" applyBorder="1" applyProtection="1">
      <protection hidden="1"/>
    </xf>
    <xf numFmtId="0" fontId="0" fillId="6" borderId="1" xfId="0" applyFill="1" applyBorder="1" applyProtection="1"/>
    <xf numFmtId="0" fontId="0" fillId="6" borderId="16" xfId="0" applyFill="1" applyBorder="1" applyProtection="1"/>
    <xf numFmtId="0" fontId="0" fillId="4" borderId="52" xfId="0" applyFill="1" applyBorder="1" applyProtection="1"/>
    <xf numFmtId="0" fontId="0" fillId="4" borderId="40" xfId="0" applyFill="1" applyBorder="1" applyProtection="1"/>
    <xf numFmtId="0" fontId="0" fillId="4" borderId="41" xfId="0" applyFill="1" applyBorder="1" applyProtection="1"/>
    <xf numFmtId="0" fontId="0" fillId="4" borderId="39" xfId="0" applyFill="1" applyBorder="1" applyProtection="1"/>
    <xf numFmtId="0" fontId="0" fillId="4" borderId="53" xfId="0" applyFill="1" applyBorder="1" applyProtection="1"/>
    <xf numFmtId="0" fontId="0" fillId="4" borderId="54" xfId="0" applyFill="1" applyBorder="1" applyProtection="1"/>
    <xf numFmtId="0" fontId="0" fillId="5" borderId="55" xfId="0" applyFill="1" applyBorder="1" applyProtection="1"/>
    <xf numFmtId="164" fontId="6" fillId="4" borderId="12" xfId="0" applyNumberFormat="1" applyFont="1" applyFill="1" applyBorder="1" applyAlignment="1" applyProtection="1">
      <alignment horizontal="center"/>
    </xf>
    <xf numFmtId="164" fontId="2" fillId="4" borderId="6" xfId="0" applyNumberFormat="1" applyFont="1" applyFill="1" applyBorder="1" applyProtection="1"/>
    <xf numFmtId="0" fontId="9" fillId="0" borderId="6" xfId="0" applyFont="1" applyBorder="1" applyProtection="1"/>
    <xf numFmtId="0" fontId="9" fillId="0" borderId="7" xfId="0" applyFont="1" applyBorder="1" applyProtection="1"/>
    <xf numFmtId="0" fontId="6" fillId="0" borderId="9" xfId="0" applyFont="1" applyBorder="1" applyProtection="1">
      <protection hidden="1"/>
    </xf>
    <xf numFmtId="0" fontId="3" fillId="0" borderId="0" xfId="0" applyFont="1"/>
    <xf numFmtId="0" fontId="0" fillId="0" borderId="58" xfId="0" applyFill="1" applyBorder="1" applyAlignment="1"/>
    <xf numFmtId="0" fontId="0" fillId="0" borderId="59" xfId="0" applyFill="1" applyBorder="1" applyAlignment="1"/>
    <xf numFmtId="0" fontId="0" fillId="0" borderId="58" xfId="0" applyFill="1" applyBorder="1" applyAlignment="1">
      <alignment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4" borderId="7" xfId="0" applyFont="1" applyFill="1" applyBorder="1" applyProtection="1"/>
    <xf numFmtId="0" fontId="5" fillId="4" borderId="9" xfId="0" applyFont="1" applyFill="1" applyBorder="1" applyProtection="1"/>
    <xf numFmtId="0" fontId="5" fillId="4" borderId="10" xfId="0" applyFont="1" applyFill="1" applyBorder="1" applyProtection="1"/>
    <xf numFmtId="0" fontId="5" fillId="4" borderId="11" xfId="0" applyFont="1" applyFill="1" applyBorder="1" applyProtection="1"/>
    <xf numFmtId="0" fontId="4" fillId="4" borderId="7" xfId="0" applyFont="1" applyFill="1" applyBorder="1" applyProtection="1">
      <protection locked="0"/>
    </xf>
    <xf numFmtId="0" fontId="4" fillId="4" borderId="4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4" borderId="11" xfId="0" applyFont="1" applyFill="1" applyBorder="1" applyProtection="1">
      <protection locked="0"/>
    </xf>
    <xf numFmtId="164" fontId="2" fillId="4" borderId="7" xfId="0" applyNumberFormat="1" applyFont="1" applyFill="1" applyBorder="1" applyProtection="1"/>
    <xf numFmtId="164" fontId="2" fillId="4" borderId="4" xfId="0" applyNumberFormat="1" applyFont="1" applyFill="1" applyBorder="1" applyProtection="1"/>
    <xf numFmtId="164" fontId="2" fillId="4" borderId="8" xfId="0" applyNumberFormat="1" applyFont="1" applyFill="1" applyBorder="1" applyProtection="1"/>
    <xf numFmtId="164" fontId="2" fillId="4" borderId="9" xfId="0" applyNumberFormat="1" applyFont="1" applyFill="1" applyBorder="1" applyProtection="1"/>
    <xf numFmtId="164" fontId="2" fillId="4" borderId="10" xfId="0" applyNumberFormat="1" applyFont="1" applyFill="1" applyBorder="1" applyProtection="1"/>
    <xf numFmtId="164" fontId="2" fillId="4" borderId="11" xfId="0" applyNumberFormat="1" applyFont="1" applyFill="1" applyBorder="1" applyProtection="1"/>
    <xf numFmtId="164" fontId="6" fillId="4" borderId="13" xfId="0" applyNumberFormat="1" applyFont="1" applyFill="1" applyBorder="1" applyProtection="1"/>
    <xf numFmtId="164" fontId="6" fillId="4" borderId="14" xfId="0" applyNumberFormat="1" applyFont="1" applyFill="1" applyBorder="1" applyProtection="1"/>
    <xf numFmtId="164" fontId="6" fillId="4" borderId="6" xfId="0" applyNumberFormat="1" applyFont="1" applyFill="1" applyBorder="1" applyProtection="1"/>
    <xf numFmtId="164" fontId="6" fillId="4" borderId="7" xfId="0" applyNumberFormat="1" applyFont="1" applyFill="1" applyBorder="1" applyProtection="1"/>
    <xf numFmtId="0" fontId="6" fillId="4" borderId="3" xfId="0" applyFont="1" applyFill="1" applyBorder="1" applyProtection="1">
      <protection hidden="1"/>
    </xf>
    <xf numFmtId="0" fontId="0" fillId="2" borderId="21" xfId="0" applyFill="1" applyBorder="1" applyAlignment="1" applyProtection="1">
      <alignment horizontal="center" wrapText="1"/>
    </xf>
    <xf numFmtId="164" fontId="6" fillId="4" borderId="2" xfId="1" applyNumberFormat="1" applyFont="1" applyFill="1" applyBorder="1" applyProtection="1"/>
    <xf numFmtId="164" fontId="6" fillId="4" borderId="3" xfId="1" applyNumberFormat="1" applyFont="1" applyFill="1" applyBorder="1" applyProtection="1"/>
    <xf numFmtId="164" fontId="6" fillId="0" borderId="2" xfId="0" applyNumberFormat="1" applyFont="1" applyFill="1" applyBorder="1" applyProtection="1"/>
    <xf numFmtId="164" fontId="6" fillId="0" borderId="3" xfId="0" applyNumberFormat="1" applyFont="1" applyFill="1" applyBorder="1" applyProtection="1"/>
    <xf numFmtId="164" fontId="6" fillId="0" borderId="4" xfId="0" applyNumberFormat="1" applyFont="1" applyFill="1" applyBorder="1" applyProtection="1"/>
    <xf numFmtId="164" fontId="6" fillId="0" borderId="8" xfId="0" applyNumberFormat="1" applyFont="1" applyFill="1" applyBorder="1" applyProtection="1"/>
    <xf numFmtId="164" fontId="6" fillId="0" borderId="13" xfId="0" applyNumberFormat="1" applyFont="1" applyFill="1" applyBorder="1" applyProtection="1"/>
    <xf numFmtId="164" fontId="6" fillId="0" borderId="14" xfId="0" applyNumberFormat="1" applyFont="1" applyFill="1" applyBorder="1" applyProtection="1"/>
    <xf numFmtId="164" fontId="6" fillId="4" borderId="12" xfId="0" applyNumberFormat="1" applyFont="1" applyFill="1" applyBorder="1" applyProtection="1"/>
    <xf numFmtId="0" fontId="10" fillId="0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1" fontId="0" fillId="2" borderId="13" xfId="0" applyNumberFormat="1" applyFill="1" applyBorder="1" applyAlignment="1" applyProtection="1">
      <alignment horizontal="center" wrapText="1"/>
    </xf>
    <xf numFmtId="1" fontId="0" fillId="4" borderId="13" xfId="0" applyNumberFormat="1" applyFill="1" applyBorder="1" applyAlignment="1" applyProtection="1">
      <alignment horizontal="center"/>
    </xf>
    <xf numFmtId="1" fontId="0" fillId="4" borderId="2" xfId="0" applyNumberFormat="1" applyFill="1" applyBorder="1" applyProtection="1"/>
    <xf numFmtId="1" fontId="0" fillId="4" borderId="4" xfId="0" applyNumberFormat="1" applyFill="1" applyBorder="1" applyProtection="1"/>
    <xf numFmtId="1" fontId="0" fillId="4" borderId="18" xfId="0" applyNumberFormat="1" applyFill="1" applyBorder="1" applyProtection="1"/>
    <xf numFmtId="1" fontId="0" fillId="4" borderId="29" xfId="0" applyNumberFormat="1" applyFill="1" applyBorder="1" applyProtection="1"/>
    <xf numFmtId="1" fontId="0" fillId="4" borderId="47" xfId="0" applyNumberFormat="1" applyFill="1" applyBorder="1" applyProtection="1"/>
    <xf numFmtId="1" fontId="0" fillId="4" borderId="10" xfId="0" applyNumberFormat="1" applyFill="1" applyBorder="1" applyProtection="1"/>
    <xf numFmtId="1" fontId="0" fillId="4" borderId="31" xfId="0" applyNumberFormat="1" applyFill="1" applyBorder="1" applyProtection="1"/>
    <xf numFmtId="1" fontId="0" fillId="4" borderId="13" xfId="0" applyNumberFormat="1" applyFill="1" applyBorder="1" applyProtection="1"/>
    <xf numFmtId="1" fontId="0" fillId="0" borderId="0" xfId="0" applyNumberFormat="1" applyProtection="1"/>
    <xf numFmtId="1" fontId="0" fillId="0" borderId="0" xfId="0" applyNumberFormat="1" applyBorder="1" applyProtection="1"/>
    <xf numFmtId="1" fontId="4" fillId="0" borderId="0" xfId="0" applyNumberFormat="1" applyFont="1" applyBorder="1" applyProtection="1"/>
    <xf numFmtId="1" fontId="6" fillId="0" borderId="0" xfId="0" applyNumberFormat="1" applyFont="1" applyBorder="1" applyProtection="1"/>
    <xf numFmtId="1" fontId="2" fillId="0" borderId="27" xfId="0" applyNumberFormat="1" applyFont="1" applyBorder="1" applyProtection="1"/>
    <xf numFmtId="1" fontId="4" fillId="4" borderId="10" xfId="1" applyNumberFormat="1" applyFont="1" applyFill="1" applyBorder="1" applyProtection="1"/>
    <xf numFmtId="1" fontId="4" fillId="4" borderId="2" xfId="1" applyNumberFormat="1" applyFont="1" applyFill="1" applyBorder="1" applyProtection="1"/>
    <xf numFmtId="1" fontId="4" fillId="4" borderId="4" xfId="1" applyNumberFormat="1" applyFont="1" applyFill="1" applyBorder="1" applyProtection="1"/>
    <xf numFmtId="0" fontId="0" fillId="4" borderId="33" xfId="0" applyFill="1" applyBorder="1" applyAlignment="1" applyProtection="1">
      <alignment horizontal="center"/>
    </xf>
    <xf numFmtId="0" fontId="6" fillId="0" borderId="4" xfId="0" applyFont="1" applyBorder="1" applyProtection="1"/>
    <xf numFmtId="164" fontId="6" fillId="0" borderId="21" xfId="0" applyNumberFormat="1" applyFont="1" applyBorder="1" applyAlignment="1" applyProtection="1">
      <alignment horizontal="center"/>
    </xf>
    <xf numFmtId="164" fontId="6" fillId="0" borderId="22" xfId="0" applyNumberFormat="1" applyFont="1" applyBorder="1" applyAlignment="1" applyProtection="1">
      <alignment horizontal="center"/>
    </xf>
    <xf numFmtId="0" fontId="0" fillId="7" borderId="21" xfId="0" applyFill="1" applyBorder="1" applyAlignment="1" applyProtection="1">
      <alignment horizontal="center"/>
    </xf>
    <xf numFmtId="0" fontId="0" fillId="7" borderId="22" xfId="0" applyFill="1" applyBorder="1" applyAlignment="1" applyProtection="1">
      <alignment horizontal="center"/>
    </xf>
    <xf numFmtId="0" fontId="3" fillId="8" borderId="20" xfId="0" applyFont="1" applyFill="1" applyBorder="1" applyAlignment="1" applyProtection="1">
      <alignment horizontal="center"/>
    </xf>
    <xf numFmtId="0" fontId="3" fillId="8" borderId="21" xfId="0" applyFont="1" applyFill="1" applyBorder="1" applyAlignment="1" applyProtection="1">
      <alignment horizontal="center"/>
    </xf>
    <xf numFmtId="0" fontId="3" fillId="8" borderId="22" xfId="0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</xf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164" fontId="6" fillId="0" borderId="33" xfId="0" applyNumberFormat="1" applyFont="1" applyBorder="1" applyAlignment="1" applyProtection="1">
      <alignment horizontal="center"/>
    </xf>
    <xf numFmtId="164" fontId="6" fillId="0" borderId="21" xfId="0" applyNumberFormat="1" applyFont="1" applyFill="1" applyBorder="1" applyAlignment="1" applyProtection="1">
      <alignment horizontal="center"/>
    </xf>
    <xf numFmtId="164" fontId="6" fillId="0" borderId="22" xfId="0" applyNumberFormat="1" applyFont="1" applyFill="1" applyBorder="1" applyAlignment="1" applyProtection="1">
      <alignment horizontal="center"/>
    </xf>
    <xf numFmtId="164" fontId="6" fillId="4" borderId="20" xfId="0" applyNumberFormat="1" applyFont="1" applyFill="1" applyBorder="1" applyAlignment="1" applyProtection="1">
      <alignment horizontal="center"/>
    </xf>
    <xf numFmtId="164" fontId="6" fillId="4" borderId="21" xfId="0" applyNumberFormat="1" applyFont="1" applyFill="1" applyBorder="1" applyAlignment="1" applyProtection="1">
      <alignment horizontal="center"/>
    </xf>
    <xf numFmtId="164" fontId="6" fillId="4" borderId="22" xfId="0" applyNumberFormat="1" applyFont="1" applyFill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 wrapText="1"/>
      <protection hidden="1"/>
    </xf>
    <xf numFmtId="0" fontId="0" fillId="2" borderId="21" xfId="0" applyFill="1" applyBorder="1" applyAlignment="1" applyProtection="1">
      <alignment horizontal="center" wrapText="1"/>
      <protection hidden="1"/>
    </xf>
    <xf numFmtId="0" fontId="0" fillId="2" borderId="22" xfId="0" applyFill="1" applyBorder="1" applyAlignment="1" applyProtection="1">
      <alignment horizontal="center" wrapText="1"/>
      <protection hidden="1"/>
    </xf>
    <xf numFmtId="164" fontId="6" fillId="0" borderId="44" xfId="1" applyNumberFormat="1" applyFont="1" applyBorder="1" applyAlignment="1" applyProtection="1">
      <alignment horizontal="center"/>
    </xf>
    <xf numFmtId="164" fontId="6" fillId="0" borderId="43" xfId="1" applyNumberFormat="1" applyFont="1" applyBorder="1" applyAlignment="1" applyProtection="1">
      <alignment horizontal="center"/>
    </xf>
    <xf numFmtId="164" fontId="6" fillId="0" borderId="45" xfId="1" applyNumberFormat="1" applyFont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 wrapText="1"/>
    </xf>
    <xf numFmtId="0" fontId="0" fillId="2" borderId="21" xfId="0" applyFill="1" applyBorder="1" applyAlignment="1" applyProtection="1">
      <alignment horizontal="center" wrapText="1"/>
    </xf>
    <xf numFmtId="0" fontId="0" fillId="2" borderId="22" xfId="0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00"/>
      <color rgb="FF0000FF"/>
      <color rgb="FF33CCCC"/>
      <color rgb="FF008000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2057400</xdr:colOff>
      <xdr:row>0</xdr:row>
      <xdr:rowOff>384048</xdr:rowOff>
    </xdr:to>
    <xdr:pic>
      <xdr:nvPicPr>
        <xdr:cNvPr id="2" name="Picture 1" descr="CAISOLogo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57400" cy="384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95250</xdr:colOff>
      <xdr:row>33</xdr:row>
      <xdr:rowOff>85724</xdr:rowOff>
    </xdr:from>
    <xdr:to>
      <xdr:col>21</xdr:col>
      <xdr:colOff>19050</xdr:colOff>
      <xdr:row>49</xdr:row>
      <xdr:rowOff>19049</xdr:rowOff>
    </xdr:to>
    <xdr:grpSp>
      <xdr:nvGrpSpPr>
        <xdr:cNvPr id="4" name="Group 3"/>
        <xdr:cNvGrpSpPr/>
      </xdr:nvGrpSpPr>
      <xdr:grpSpPr>
        <a:xfrm>
          <a:off x="7667625" y="6715124"/>
          <a:ext cx="6629400" cy="3009900"/>
          <a:chOff x="7667625" y="6715123"/>
          <a:chExt cx="6619847" cy="301948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4577" name="Object 1" hidden="1">
                <a:extLst>
                  <a:ext uri="{63B3BB69-23CF-44E3-9099-C40C66FF867C}">
                    <a14:compatExt spid="_x0000_s24577"/>
                  </a:ext>
                </a:extLst>
              </xdr:cNvPr>
              <xdr:cNvSpPr/>
            </xdr:nvSpPr>
            <xdr:spPr bwMode="auto">
              <a:xfrm>
                <a:off x="10625631" y="6715123"/>
                <a:ext cx="3661841" cy="301948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grpSp>
        <xdr:nvGrpSpPr>
          <xdr:cNvPr id="5" name="Canvas 66"/>
          <xdr:cNvGrpSpPr/>
        </xdr:nvGrpSpPr>
        <xdr:grpSpPr>
          <a:xfrm>
            <a:off x="7667625" y="6807280"/>
            <a:ext cx="2564015" cy="2198089"/>
            <a:chOff x="0" y="-32385"/>
            <a:chExt cx="2560320" cy="1953858"/>
          </a:xfrm>
          <a:solidFill>
            <a:schemeClr val="bg1"/>
          </a:solidFill>
        </xdr:grpSpPr>
        <xdr:sp macro="" textlink="">
          <xdr:nvSpPr>
            <xdr:cNvPr id="6" name="Rectangle 5"/>
            <xdr:cNvSpPr/>
          </xdr:nvSpPr>
          <xdr:spPr>
            <a:xfrm>
              <a:off x="0" y="0"/>
              <a:ext cx="2560320" cy="1920240"/>
            </a:xfrm>
            <a:prstGeom prst="rect">
              <a:avLst/>
            </a:prstGeom>
            <a:grpFill/>
          </xdr:spPr>
        </xdr:sp>
        <xdr:cxnSp macro="">
          <xdr:nvCxnSpPr>
            <xdr:cNvPr id="7" name="AutoShape 5"/>
            <xdr:cNvCxnSpPr>
              <a:cxnSpLocks noChangeShapeType="1"/>
            </xdr:cNvCxnSpPr>
          </xdr:nvCxnSpPr>
          <xdr:spPr bwMode="auto">
            <a:xfrm flipV="1">
              <a:off x="457200" y="91440"/>
              <a:ext cx="635" cy="1554480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8" name="AutoShape 6"/>
            <xdr:cNvCxnSpPr>
              <a:cxnSpLocks noChangeShapeType="1"/>
            </xdr:cNvCxnSpPr>
          </xdr:nvCxnSpPr>
          <xdr:spPr bwMode="auto">
            <a:xfrm>
              <a:off x="457835" y="1645285"/>
              <a:ext cx="2011045" cy="635"/>
            </a:xfrm>
            <a:prstGeom prst="straightConnector1">
              <a:avLst/>
            </a:prstGeom>
            <a:grpFill/>
            <a:ln w="19050">
              <a:solidFill>
                <a:srgbClr val="000000"/>
              </a:solidFill>
              <a:round/>
              <a:headEnd/>
              <a:tailEnd type="triangle" w="med" len="med"/>
            </a:ln>
            <a:extLst/>
          </xdr:spPr>
        </xdr:cxnSp>
        <xdr:cxnSp macro="">
          <xdr:nvCxnSpPr>
            <xdr:cNvPr id="9" name="AutoShape 8"/>
            <xdr:cNvCxnSpPr>
              <a:cxnSpLocks noChangeShapeType="1"/>
            </xdr:cNvCxnSpPr>
          </xdr:nvCxnSpPr>
          <xdr:spPr bwMode="auto">
            <a:xfrm flipV="1">
              <a:off x="13716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0" name="AutoShape 9"/>
            <xdr:cNvCxnSpPr>
              <a:cxnSpLocks noChangeShapeType="1"/>
            </xdr:cNvCxnSpPr>
          </xdr:nvCxnSpPr>
          <xdr:spPr bwMode="auto">
            <a:xfrm flipV="1">
              <a:off x="2286000" y="182881"/>
              <a:ext cx="3175" cy="14624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1" name="AutoShape 10"/>
            <xdr:cNvCxnSpPr>
              <a:cxnSpLocks noChangeShapeType="1"/>
            </xdr:cNvCxnSpPr>
          </xdr:nvCxnSpPr>
          <xdr:spPr bwMode="auto">
            <a:xfrm flipV="1">
              <a:off x="914400" y="182880"/>
              <a:ext cx="914400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2" name="AutoShape 11"/>
            <xdr:cNvCxnSpPr>
              <a:cxnSpLocks noChangeShapeType="1"/>
            </xdr:cNvCxnSpPr>
          </xdr:nvCxnSpPr>
          <xdr:spPr bwMode="auto">
            <a:xfrm>
              <a:off x="914400" y="731520"/>
              <a:ext cx="911225" cy="548640"/>
            </a:xfrm>
            <a:prstGeom prst="straightConnector1">
              <a:avLst/>
            </a:prstGeom>
            <a:grpFill/>
            <a:ln w="9525">
              <a:solidFill>
                <a:srgbClr val="000000"/>
              </a:solidFill>
              <a:prstDash val="dash"/>
              <a:round/>
              <a:headEnd/>
              <a:tailEnd/>
            </a:ln>
            <a:extLst/>
          </xdr:spPr>
        </xdr:cxnSp>
        <xdr:cxnSp macro="">
          <xdr:nvCxnSpPr>
            <xdr:cNvPr id="13" name="AutoShape 12"/>
            <xdr:cNvCxnSpPr>
              <a:cxnSpLocks noChangeShapeType="1"/>
            </xdr:cNvCxnSpPr>
          </xdr:nvCxnSpPr>
          <xdr:spPr bwMode="auto">
            <a:xfrm flipV="1">
              <a:off x="914400" y="180082"/>
              <a:ext cx="0" cy="1465205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4" name="AutoShape 13"/>
            <xdr:cNvCxnSpPr>
              <a:cxnSpLocks noChangeShapeType="1"/>
            </xdr:cNvCxnSpPr>
          </xdr:nvCxnSpPr>
          <xdr:spPr bwMode="auto">
            <a:xfrm flipV="1">
              <a:off x="1825625" y="182880"/>
              <a:ext cx="0" cy="1462406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5" name="AutoShape 14"/>
            <xdr:cNvCxnSpPr>
              <a:cxnSpLocks noChangeShapeType="1"/>
            </xdr:cNvCxnSpPr>
          </xdr:nvCxnSpPr>
          <xdr:spPr bwMode="auto">
            <a:xfrm>
              <a:off x="914400" y="731520"/>
              <a:ext cx="914400" cy="0"/>
            </a:xfrm>
            <a:prstGeom prst="straightConnector1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16" name="AutoShape 15"/>
            <xdr:cNvCxnSpPr>
              <a:cxnSpLocks noChangeShapeType="1"/>
            </xdr:cNvCxnSpPr>
          </xdr:nvCxnSpPr>
          <xdr:spPr bwMode="auto">
            <a:xfrm flipV="1">
              <a:off x="915035" y="457200"/>
              <a:ext cx="913765" cy="274320"/>
            </a:xfrm>
            <a:prstGeom prst="straightConnector1">
              <a:avLst/>
            </a:prstGeom>
            <a:grpFill/>
            <a:ln w="12700">
              <a:solidFill>
                <a:srgbClr val="0000FF"/>
              </a:solidFill>
              <a:round/>
              <a:headEnd/>
              <a:tailEnd/>
            </a:ln>
            <a:extLst/>
          </xdr:spPr>
        </xdr:cxnSp>
        <xdr:cxnSp macro="">
          <xdr:nvCxnSpPr>
            <xdr:cNvPr id="17" name="AutoShape 20"/>
            <xdr:cNvCxnSpPr>
              <a:cxnSpLocks noChangeShapeType="1"/>
            </xdr:cNvCxnSpPr>
          </xdr:nvCxnSpPr>
          <xdr:spPr bwMode="auto">
            <a:xfrm flipV="1">
              <a:off x="1828800" y="186690"/>
              <a:ext cx="0" cy="266700"/>
            </a:xfrm>
            <a:prstGeom prst="straightConnector1">
              <a:avLst/>
            </a:prstGeom>
            <a:grpFill/>
            <a:ln w="19050">
              <a:solidFill>
                <a:srgbClr val="CC00CC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18" name="AutoShape 19"/>
            <xdr:cNvCxnSpPr>
              <a:cxnSpLocks noChangeShapeType="1"/>
            </xdr:cNvCxnSpPr>
          </xdr:nvCxnSpPr>
          <xdr:spPr bwMode="auto">
            <a:xfrm>
              <a:off x="1828800" y="457200"/>
              <a:ext cx="0" cy="822960"/>
            </a:xfrm>
            <a:prstGeom prst="straightConnector1">
              <a:avLst/>
            </a:prstGeom>
            <a:grpFill/>
            <a:ln w="19050">
              <a:solidFill>
                <a:srgbClr val="FF0000"/>
              </a:solidFill>
              <a:round/>
              <a:headEnd/>
              <a:tailEnd type="triangle" w="sm" len="med"/>
            </a:ln>
            <a:extLst/>
          </xdr:spPr>
        </xdr:cxnSp>
        <xdr:cxnSp macro="">
          <xdr:nvCxnSpPr>
            <xdr:cNvPr id="19" name="Straight Connector 18"/>
            <xdr:cNvCxnSpPr/>
          </xdr:nvCxnSpPr>
          <xdr:spPr>
            <a:xfrm>
              <a:off x="911860" y="177165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0" name="Straight Connector 19"/>
            <xdr:cNvCxnSpPr/>
          </xdr:nvCxnSpPr>
          <xdr:spPr>
            <a:xfrm>
              <a:off x="911860" y="128016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cxnSp macro="">
          <xdr:nvCxnSpPr>
            <xdr:cNvPr id="21" name="Straight Connector 20"/>
            <xdr:cNvCxnSpPr/>
          </xdr:nvCxnSpPr>
          <xdr:spPr>
            <a:xfrm>
              <a:off x="911860" y="453390"/>
              <a:ext cx="916940" cy="0"/>
            </a:xfrm>
            <a:prstGeom prst="line">
              <a:avLst/>
            </a:prstGeom>
            <a:grpFill/>
            <a:ln w="9525" cap="rnd">
              <a:solidFill>
                <a:srgbClr val="000000"/>
              </a:solidFill>
              <a:prstDash val="sysDot"/>
              <a:round/>
              <a:headEnd/>
              <a:tailEnd/>
            </a:ln>
            <a:extLst/>
          </xdr:spPr>
        </xdr:cxnSp>
        <xdr:sp macro="" textlink="">
          <xdr:nvSpPr>
            <xdr:cNvPr id="22" name="Text Box 4"/>
            <xdr:cNvSpPr txBox="1">
              <a:spLocks noChangeArrowheads="1"/>
            </xdr:cNvSpPr>
          </xdr:nvSpPr>
          <xdr:spPr bwMode="auto">
            <a:xfrm>
              <a:off x="1828800" y="326568"/>
              <a:ext cx="56832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3" name="Text Box 7"/>
            <xdr:cNvSpPr txBox="1">
              <a:spLocks noChangeArrowheads="1"/>
            </xdr:cNvSpPr>
          </xdr:nvSpPr>
          <xdr:spPr bwMode="auto">
            <a:xfrm>
              <a:off x="0" y="-32385"/>
              <a:ext cx="447675" cy="269875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MW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4" name="Text Box 16"/>
            <xdr:cNvSpPr txBox="1">
              <a:spLocks noChangeArrowheads="1"/>
            </xdr:cNvSpPr>
          </xdr:nvSpPr>
          <xdr:spPr bwMode="auto">
            <a:xfrm>
              <a:off x="661670" y="1640242"/>
              <a:ext cx="519430" cy="281231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200" i="1">
                  <a:effectLst/>
                  <a:latin typeface="Symbol" panose="05050102010706020507" pitchFamily="18" charset="2"/>
                  <a:ea typeface="Times New Roman" panose="02020603050405020304" pitchFamily="18" charset="0"/>
                  <a:cs typeface="Times New Roman" panose="02020603050405020304" pitchFamily="18" charset="0"/>
                </a:rPr>
                <a:t>-</a:t>
              </a:r>
              <a:r>
                <a:rPr lang="en-US" sz="1200" i="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1</a:t>
              </a:r>
              <a:endParaRPr lang="en-US" sz="1100" i="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5" name="Text Box 17"/>
            <xdr:cNvSpPr txBox="1">
              <a:spLocks noChangeArrowheads="1"/>
            </xdr:cNvSpPr>
          </xdr:nvSpPr>
          <xdr:spPr bwMode="auto">
            <a:xfrm>
              <a:off x="1640205" y="1644506"/>
              <a:ext cx="40449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ct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6" name="Text Box 18"/>
            <xdr:cNvSpPr txBox="1">
              <a:spLocks noChangeArrowheads="1"/>
            </xdr:cNvSpPr>
          </xdr:nvSpPr>
          <xdr:spPr bwMode="auto">
            <a:xfrm>
              <a:off x="323850" y="602516"/>
              <a:ext cx="647065" cy="276422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 algn="r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EN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r>
                <a:rPr lang="en-US" sz="1100" i="1" baseline="-2500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en-US" sz="1100" i="0" baseline="-25000">
                  <a:effectLst/>
                  <a:latin typeface="+mn-lt"/>
                  <a:ea typeface="+mn-ea"/>
                  <a:cs typeface="+mn-cs"/>
                </a:rPr>
                <a:t>1</a:t>
              </a:r>
              <a:endParaRPr lang="en-US" sz="1100" baseline="-250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7" name="Text Box 21"/>
            <xdr:cNvSpPr txBox="1">
              <a:spLocks noChangeArrowheads="1"/>
            </xdr:cNvSpPr>
          </xdr:nvSpPr>
          <xdr:spPr bwMode="auto">
            <a:xfrm>
              <a:off x="1835785" y="1010141"/>
              <a:ext cx="554990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FRD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FF0000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28" name="Text Box 22"/>
            <xdr:cNvSpPr txBox="1">
              <a:spLocks noChangeArrowheads="1"/>
            </xdr:cNvSpPr>
          </xdr:nvSpPr>
          <xdr:spPr bwMode="auto">
            <a:xfrm>
              <a:off x="1826259" y="115770"/>
              <a:ext cx="583565" cy="272703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 i="1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FRU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i</a:t>
              </a:r>
              <a:r>
                <a:rPr lang="en-US" sz="1200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,</a:t>
              </a:r>
              <a:r>
                <a:rPr lang="en-US" sz="1200" i="1" baseline="-25000">
                  <a:solidFill>
                    <a:srgbClr val="CC00CC"/>
                  </a:solidFill>
                  <a:effectLst/>
                  <a:latin typeface="Cambria" panose="020405030504060302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t</a:t>
              </a:r>
              <a:endParaRPr lang="en-US" sz="1100">
                <a:effectLst/>
                <a:latin typeface="Cambria" panose="02040503050406030204" pitchFamily="18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"/>
  <sheetViews>
    <sheetView showGridLines="0" workbookViewId="0"/>
  </sheetViews>
  <sheetFormatPr defaultRowHeight="15" x14ac:dyDescent="0.25"/>
  <cols>
    <col min="1" max="1" width="2.28515625" customWidth="1"/>
    <col min="2" max="2" width="7.5703125" bestFit="1" customWidth="1"/>
    <col min="3" max="3" width="68.5703125" bestFit="1" customWidth="1"/>
    <col min="4" max="4" width="6.140625" customWidth="1"/>
    <col min="5" max="5" width="8.7109375" bestFit="1" customWidth="1"/>
    <col min="6" max="6" width="10.85546875" bestFit="1" customWidth="1"/>
    <col min="7" max="8" width="10" bestFit="1" customWidth="1"/>
  </cols>
  <sheetData>
    <row r="1" spans="1:8" x14ac:dyDescent="0.25">
      <c r="A1" s="206" t="s">
        <v>46</v>
      </c>
    </row>
    <row r="2" spans="1:8" x14ac:dyDescent="0.25">
      <c r="A2" s="206" t="s">
        <v>181</v>
      </c>
    </row>
    <row r="3" spans="1:8" x14ac:dyDescent="0.25">
      <c r="A3" s="206" t="s">
        <v>264</v>
      </c>
    </row>
    <row r="6" spans="1:8" ht="15.75" thickBot="1" x14ac:dyDescent="0.3">
      <c r="A6" t="s">
        <v>47</v>
      </c>
    </row>
    <row r="7" spans="1:8" x14ac:dyDescent="0.25">
      <c r="B7" s="249"/>
      <c r="C7" s="249"/>
      <c r="D7" s="249" t="s">
        <v>50</v>
      </c>
      <c r="E7" s="249" t="s">
        <v>52</v>
      </c>
      <c r="F7" s="249" t="s">
        <v>54</v>
      </c>
      <c r="G7" s="249" t="s">
        <v>56</v>
      </c>
      <c r="H7" s="249" t="s">
        <v>56</v>
      </c>
    </row>
    <row r="8" spans="1:8" ht="15.75" thickBot="1" x14ac:dyDescent="0.3">
      <c r="B8" s="250" t="s">
        <v>48</v>
      </c>
      <c r="C8" s="250" t="s">
        <v>49</v>
      </c>
      <c r="D8" s="250" t="s">
        <v>51</v>
      </c>
      <c r="E8" s="250" t="s">
        <v>53</v>
      </c>
      <c r="F8" s="250" t="s">
        <v>55</v>
      </c>
      <c r="G8" s="250" t="s">
        <v>57</v>
      </c>
      <c r="H8" s="250" t="s">
        <v>58</v>
      </c>
    </row>
    <row r="9" spans="1:8" x14ac:dyDescent="0.25">
      <c r="B9" s="207" t="s">
        <v>63</v>
      </c>
      <c r="C9" s="207" t="s">
        <v>0</v>
      </c>
      <c r="D9" s="207">
        <v>70</v>
      </c>
      <c r="E9" s="207">
        <v>0</v>
      </c>
      <c r="F9" s="207">
        <v>10</v>
      </c>
      <c r="G9" s="207">
        <v>67</v>
      </c>
      <c r="H9" s="207">
        <v>1E+30</v>
      </c>
    </row>
    <row r="10" spans="1:8" x14ac:dyDescent="0.25">
      <c r="B10" s="207" t="s">
        <v>64</v>
      </c>
      <c r="C10" s="207" t="s">
        <v>0</v>
      </c>
      <c r="D10" s="207">
        <v>120</v>
      </c>
      <c r="E10" s="207">
        <v>0</v>
      </c>
      <c r="F10" s="207">
        <v>10</v>
      </c>
      <c r="G10" s="207">
        <v>39</v>
      </c>
      <c r="H10" s="207">
        <v>1E+30</v>
      </c>
    </row>
    <row r="11" spans="1:8" x14ac:dyDescent="0.25">
      <c r="B11" s="207" t="s">
        <v>242</v>
      </c>
      <c r="C11" s="207" t="s">
        <v>0</v>
      </c>
      <c r="D11" s="207">
        <v>170</v>
      </c>
      <c r="E11" s="207">
        <v>0</v>
      </c>
      <c r="F11" s="207">
        <v>10</v>
      </c>
      <c r="G11" s="207">
        <v>17</v>
      </c>
      <c r="H11" s="207">
        <v>1E+30</v>
      </c>
    </row>
    <row r="12" spans="1:8" x14ac:dyDescent="0.25">
      <c r="B12" s="207" t="s">
        <v>75</v>
      </c>
      <c r="C12" s="207" t="s">
        <v>0</v>
      </c>
      <c r="D12" s="207">
        <v>190</v>
      </c>
      <c r="E12" s="207">
        <v>0</v>
      </c>
      <c r="F12" s="207">
        <v>10</v>
      </c>
      <c r="G12" s="207">
        <v>18</v>
      </c>
      <c r="H12" s="207">
        <v>1E+30</v>
      </c>
    </row>
    <row r="13" spans="1:8" x14ac:dyDescent="0.25">
      <c r="B13" s="207" t="s">
        <v>65</v>
      </c>
      <c r="C13" s="207" t="s">
        <v>1</v>
      </c>
      <c r="D13" s="207">
        <v>140</v>
      </c>
      <c r="E13" s="207">
        <v>0</v>
      </c>
      <c r="F13" s="207">
        <v>30</v>
      </c>
      <c r="G13" s="207">
        <v>18</v>
      </c>
      <c r="H13" s="207">
        <v>67</v>
      </c>
    </row>
    <row r="14" spans="1:8" x14ac:dyDescent="0.25">
      <c r="B14" s="207" t="s">
        <v>66</v>
      </c>
      <c r="C14" s="207" t="s">
        <v>1</v>
      </c>
      <c r="D14" s="207">
        <v>170</v>
      </c>
      <c r="E14" s="207">
        <v>0</v>
      </c>
      <c r="F14" s="207">
        <v>30</v>
      </c>
      <c r="G14" s="207">
        <v>8</v>
      </c>
      <c r="H14" s="207">
        <v>39</v>
      </c>
    </row>
    <row r="15" spans="1:8" x14ac:dyDescent="0.25">
      <c r="B15" s="207" t="s">
        <v>243</v>
      </c>
      <c r="C15" s="207" t="s">
        <v>1</v>
      </c>
      <c r="D15" s="207">
        <v>130</v>
      </c>
      <c r="E15" s="207">
        <v>0</v>
      </c>
      <c r="F15" s="207">
        <v>30</v>
      </c>
      <c r="G15" s="207">
        <v>12</v>
      </c>
      <c r="H15" s="207">
        <v>8</v>
      </c>
    </row>
    <row r="16" spans="1:8" x14ac:dyDescent="0.25">
      <c r="B16" s="207" t="s">
        <v>89</v>
      </c>
      <c r="C16" s="207" t="s">
        <v>1</v>
      </c>
      <c r="D16" s="207">
        <v>110</v>
      </c>
      <c r="E16" s="207">
        <v>0</v>
      </c>
      <c r="F16" s="207">
        <v>30</v>
      </c>
      <c r="G16" s="207">
        <v>12</v>
      </c>
      <c r="H16" s="207">
        <v>8</v>
      </c>
    </row>
    <row r="17" spans="2:8" x14ac:dyDescent="0.25">
      <c r="B17" s="207" t="s">
        <v>67</v>
      </c>
      <c r="C17" s="207" t="s">
        <v>35</v>
      </c>
      <c r="D17" s="207">
        <v>20</v>
      </c>
      <c r="E17" s="207">
        <v>-30</v>
      </c>
      <c r="F17" s="207">
        <v>20</v>
      </c>
      <c r="G17" s="207">
        <v>30</v>
      </c>
      <c r="H17" s="207">
        <v>1E+30</v>
      </c>
    </row>
    <row r="18" spans="2:8" x14ac:dyDescent="0.25">
      <c r="B18" s="207" t="s">
        <v>68</v>
      </c>
      <c r="C18" s="207" t="s">
        <v>35</v>
      </c>
      <c r="D18" s="207">
        <v>20</v>
      </c>
      <c r="E18" s="207">
        <v>-20</v>
      </c>
      <c r="F18" s="207">
        <v>20</v>
      </c>
      <c r="G18" s="207">
        <v>20</v>
      </c>
      <c r="H18" s="207">
        <v>1E+30</v>
      </c>
    </row>
    <row r="19" spans="2:8" x14ac:dyDescent="0.25">
      <c r="B19" s="207" t="s">
        <v>244</v>
      </c>
      <c r="C19" s="207" t="s">
        <v>35</v>
      </c>
      <c r="D19" s="207">
        <v>20</v>
      </c>
      <c r="E19" s="207">
        <v>-8</v>
      </c>
      <c r="F19" s="207">
        <v>20</v>
      </c>
      <c r="G19" s="207">
        <v>8</v>
      </c>
      <c r="H19" s="207">
        <v>1E+30</v>
      </c>
    </row>
    <row r="20" spans="2:8" x14ac:dyDescent="0.25">
      <c r="B20" s="207" t="s">
        <v>245</v>
      </c>
      <c r="C20" s="207" t="s">
        <v>35</v>
      </c>
      <c r="D20" s="207">
        <v>20</v>
      </c>
      <c r="E20" s="207">
        <v>-8</v>
      </c>
      <c r="F20" s="207">
        <v>20</v>
      </c>
      <c r="G20" s="207">
        <v>8</v>
      </c>
      <c r="H20" s="207">
        <v>1E+30</v>
      </c>
    </row>
    <row r="21" spans="2:8" x14ac:dyDescent="0.25">
      <c r="B21" s="207" t="s">
        <v>69</v>
      </c>
      <c r="C21" s="207" t="s">
        <v>2</v>
      </c>
      <c r="D21" s="207">
        <v>150</v>
      </c>
      <c r="E21" s="207">
        <v>-10</v>
      </c>
      <c r="F21" s="207">
        <v>-60</v>
      </c>
      <c r="G21" s="207">
        <v>10</v>
      </c>
      <c r="H21" s="207">
        <v>1E+30</v>
      </c>
    </row>
    <row r="22" spans="2:8" x14ac:dyDescent="0.25">
      <c r="B22" s="207" t="s">
        <v>70</v>
      </c>
      <c r="C22" s="207" t="s">
        <v>2</v>
      </c>
      <c r="D22" s="207">
        <v>150</v>
      </c>
      <c r="E22" s="207">
        <v>-20</v>
      </c>
      <c r="F22" s="207">
        <v>-60</v>
      </c>
      <c r="G22" s="207">
        <v>20</v>
      </c>
      <c r="H22" s="207">
        <v>1E+30</v>
      </c>
    </row>
    <row r="23" spans="2:8" x14ac:dyDescent="0.25">
      <c r="B23" s="207" t="s">
        <v>246</v>
      </c>
      <c r="C23" s="207" t="s">
        <v>2</v>
      </c>
      <c r="D23" s="207">
        <v>150</v>
      </c>
      <c r="E23" s="207">
        <v>-32</v>
      </c>
      <c r="F23" s="207">
        <v>-60</v>
      </c>
      <c r="G23" s="207">
        <v>32</v>
      </c>
      <c r="H23" s="207">
        <v>1E+30</v>
      </c>
    </row>
    <row r="24" spans="2:8" x14ac:dyDescent="0.25">
      <c r="B24" s="207" t="s">
        <v>247</v>
      </c>
      <c r="C24" s="207" t="s">
        <v>2</v>
      </c>
      <c r="D24" s="207">
        <v>150</v>
      </c>
      <c r="E24" s="207">
        <v>-32</v>
      </c>
      <c r="F24" s="207">
        <v>-60</v>
      </c>
      <c r="G24" s="207">
        <v>32</v>
      </c>
      <c r="H24" s="207">
        <v>1E+30</v>
      </c>
    </row>
    <row r="25" spans="2:8" x14ac:dyDescent="0.25">
      <c r="B25" s="207" t="s">
        <v>71</v>
      </c>
      <c r="C25" s="207" t="s">
        <v>3</v>
      </c>
      <c r="D25" s="207">
        <v>80</v>
      </c>
      <c r="E25" s="207">
        <v>0</v>
      </c>
      <c r="F25" s="207">
        <v>-50</v>
      </c>
      <c r="G25" s="207">
        <v>10</v>
      </c>
      <c r="H25" s="207">
        <v>10</v>
      </c>
    </row>
    <row r="26" spans="2:8" x14ac:dyDescent="0.25">
      <c r="B26" s="207" t="s">
        <v>72</v>
      </c>
      <c r="C26" s="207" t="s">
        <v>3</v>
      </c>
      <c r="D26" s="207">
        <v>150</v>
      </c>
      <c r="E26" s="207">
        <v>-10</v>
      </c>
      <c r="F26" s="207">
        <v>-50</v>
      </c>
      <c r="G26" s="207">
        <v>10</v>
      </c>
      <c r="H26" s="207">
        <v>1E+30</v>
      </c>
    </row>
    <row r="27" spans="2:8" x14ac:dyDescent="0.25">
      <c r="B27" s="207" t="s">
        <v>248</v>
      </c>
      <c r="C27" s="207" t="s">
        <v>3</v>
      </c>
      <c r="D27" s="207">
        <v>150</v>
      </c>
      <c r="E27" s="207">
        <v>-22</v>
      </c>
      <c r="F27" s="207">
        <v>-50</v>
      </c>
      <c r="G27" s="207">
        <v>22</v>
      </c>
      <c r="H27" s="207">
        <v>1E+30</v>
      </c>
    </row>
    <row r="28" spans="2:8" x14ac:dyDescent="0.25">
      <c r="B28" s="207" t="s">
        <v>249</v>
      </c>
      <c r="C28" s="207" t="s">
        <v>3</v>
      </c>
      <c r="D28" s="207">
        <v>150</v>
      </c>
      <c r="E28" s="207">
        <v>-22</v>
      </c>
      <c r="F28" s="207">
        <v>-50</v>
      </c>
      <c r="G28" s="207">
        <v>22</v>
      </c>
      <c r="H28" s="207">
        <v>1E+30</v>
      </c>
    </row>
    <row r="29" spans="2:8" x14ac:dyDescent="0.25">
      <c r="B29" s="207" t="s">
        <v>73</v>
      </c>
      <c r="C29" s="207" t="s">
        <v>34</v>
      </c>
      <c r="D29" s="207">
        <v>0</v>
      </c>
      <c r="E29" s="207">
        <v>10</v>
      </c>
      <c r="F29" s="207">
        <v>-40</v>
      </c>
      <c r="G29" s="207">
        <v>1E+30</v>
      </c>
      <c r="H29" s="207">
        <v>10</v>
      </c>
    </row>
    <row r="30" spans="2:8" x14ac:dyDescent="0.25">
      <c r="B30" s="207" t="s">
        <v>74</v>
      </c>
      <c r="C30" s="207" t="s">
        <v>34</v>
      </c>
      <c r="D30" s="207">
        <v>10</v>
      </c>
      <c r="E30" s="207">
        <v>0</v>
      </c>
      <c r="F30" s="207">
        <v>-40</v>
      </c>
      <c r="G30" s="207">
        <v>8</v>
      </c>
      <c r="H30" s="207">
        <v>10</v>
      </c>
    </row>
    <row r="31" spans="2:8" x14ac:dyDescent="0.25">
      <c r="B31" s="207" t="s">
        <v>250</v>
      </c>
      <c r="C31" s="207" t="s">
        <v>34</v>
      </c>
      <c r="D31" s="207">
        <v>20</v>
      </c>
      <c r="E31" s="207">
        <v>-12</v>
      </c>
      <c r="F31" s="207">
        <v>-40</v>
      </c>
      <c r="G31" s="207">
        <v>12</v>
      </c>
      <c r="H31" s="207">
        <v>1E+30</v>
      </c>
    </row>
    <row r="32" spans="2:8" x14ac:dyDescent="0.25">
      <c r="B32" s="207" t="s">
        <v>251</v>
      </c>
      <c r="C32" s="207" t="s">
        <v>34</v>
      </c>
      <c r="D32" s="207">
        <v>20</v>
      </c>
      <c r="E32" s="207">
        <v>-12</v>
      </c>
      <c r="F32" s="207">
        <v>-40</v>
      </c>
      <c r="G32" s="207">
        <v>12</v>
      </c>
      <c r="H32" s="207">
        <v>1E+30</v>
      </c>
    </row>
    <row r="33" spans="2:8" ht="90" x14ac:dyDescent="0.25">
      <c r="B33" s="207" t="s">
        <v>77</v>
      </c>
      <c r="C33" s="209" t="s">
        <v>76</v>
      </c>
      <c r="D33" s="207">
        <v>70</v>
      </c>
      <c r="E33" s="207">
        <v>0</v>
      </c>
      <c r="F33" s="207">
        <v>0</v>
      </c>
      <c r="G33" s="207">
        <v>0</v>
      </c>
      <c r="H33" s="207">
        <v>1</v>
      </c>
    </row>
    <row r="34" spans="2:8" x14ac:dyDescent="0.25">
      <c r="B34" s="207" t="s">
        <v>78</v>
      </c>
      <c r="C34" s="207" t="s">
        <v>0</v>
      </c>
      <c r="D34" s="207">
        <v>120</v>
      </c>
      <c r="E34" s="207">
        <v>0</v>
      </c>
      <c r="F34" s="207">
        <v>0</v>
      </c>
      <c r="G34" s="207">
        <v>0</v>
      </c>
      <c r="H34" s="207">
        <v>1</v>
      </c>
    </row>
    <row r="35" spans="2:8" x14ac:dyDescent="0.25">
      <c r="B35" s="207" t="s">
        <v>79</v>
      </c>
      <c r="C35" s="207" t="s">
        <v>0</v>
      </c>
      <c r="D35" s="207">
        <v>170</v>
      </c>
      <c r="E35" s="207">
        <v>0</v>
      </c>
      <c r="F35" s="207">
        <v>0</v>
      </c>
      <c r="G35" s="207">
        <v>0</v>
      </c>
      <c r="H35" s="207">
        <v>1</v>
      </c>
    </row>
    <row r="36" spans="2:8" x14ac:dyDescent="0.25">
      <c r="B36" s="207" t="s">
        <v>81</v>
      </c>
      <c r="C36" s="207" t="s">
        <v>0</v>
      </c>
      <c r="D36" s="207">
        <v>190</v>
      </c>
      <c r="E36" s="207">
        <v>0</v>
      </c>
      <c r="F36" s="207">
        <v>0</v>
      </c>
      <c r="G36" s="207">
        <v>2</v>
      </c>
      <c r="H36" s="207">
        <v>1E+30</v>
      </c>
    </row>
    <row r="37" spans="2:8" ht="30" x14ac:dyDescent="0.25">
      <c r="B37" s="207" t="s">
        <v>82</v>
      </c>
      <c r="C37" s="209" t="s">
        <v>182</v>
      </c>
      <c r="D37" s="207">
        <v>0</v>
      </c>
      <c r="E37" s="207">
        <v>0</v>
      </c>
      <c r="F37" s="207">
        <v>1</v>
      </c>
      <c r="G37" s="207">
        <v>0</v>
      </c>
      <c r="H37" s="207">
        <v>1</v>
      </c>
    </row>
    <row r="38" spans="2:8" x14ac:dyDescent="0.25">
      <c r="B38" s="207" t="s">
        <v>83</v>
      </c>
      <c r="C38" s="207" t="s">
        <v>0</v>
      </c>
      <c r="D38" s="207">
        <v>0</v>
      </c>
      <c r="E38" s="207">
        <v>1</v>
      </c>
      <c r="F38" s="207">
        <v>1</v>
      </c>
      <c r="G38" s="207">
        <v>1E+30</v>
      </c>
      <c r="H38" s="207">
        <v>1</v>
      </c>
    </row>
    <row r="39" spans="2:8" x14ac:dyDescent="0.25">
      <c r="B39" s="207" t="s">
        <v>84</v>
      </c>
      <c r="C39" s="207" t="s">
        <v>0</v>
      </c>
      <c r="D39" s="207">
        <v>0</v>
      </c>
      <c r="E39" s="207">
        <v>1</v>
      </c>
      <c r="F39" s="207">
        <v>1</v>
      </c>
      <c r="G39" s="207">
        <v>1E+30</v>
      </c>
      <c r="H39" s="207">
        <v>1</v>
      </c>
    </row>
    <row r="40" spans="2:8" x14ac:dyDescent="0.25">
      <c r="B40" s="207" t="s">
        <v>86</v>
      </c>
      <c r="C40" s="207" t="s">
        <v>0</v>
      </c>
      <c r="D40" s="207">
        <v>0</v>
      </c>
      <c r="E40" s="207">
        <v>0</v>
      </c>
      <c r="F40" s="207">
        <v>1</v>
      </c>
      <c r="G40" s="207">
        <v>2</v>
      </c>
      <c r="H40" s="207">
        <v>1</v>
      </c>
    </row>
    <row r="41" spans="2:8" ht="30" x14ac:dyDescent="0.25">
      <c r="B41" s="207" t="s">
        <v>87</v>
      </c>
      <c r="C41" s="209" t="s">
        <v>183</v>
      </c>
      <c r="D41" s="207">
        <v>0</v>
      </c>
      <c r="E41" s="207">
        <v>0</v>
      </c>
      <c r="F41" s="207">
        <v>1</v>
      </c>
      <c r="G41" s="207">
        <v>1</v>
      </c>
      <c r="H41" s="207">
        <v>0</v>
      </c>
    </row>
    <row r="42" spans="2:8" x14ac:dyDescent="0.25">
      <c r="B42" s="207" t="s">
        <v>88</v>
      </c>
      <c r="C42" s="207" t="s">
        <v>0</v>
      </c>
      <c r="D42" s="207">
        <v>0</v>
      </c>
      <c r="E42" s="207">
        <v>0</v>
      </c>
      <c r="F42" s="207">
        <v>1</v>
      </c>
      <c r="G42" s="207">
        <v>1</v>
      </c>
      <c r="H42" s="207">
        <v>0</v>
      </c>
    </row>
    <row r="43" spans="2:8" x14ac:dyDescent="0.25">
      <c r="B43" s="207" t="s">
        <v>163</v>
      </c>
      <c r="C43" s="207" t="s">
        <v>0</v>
      </c>
      <c r="D43" s="207">
        <v>0</v>
      </c>
      <c r="E43" s="207">
        <v>0</v>
      </c>
      <c r="F43" s="207">
        <v>1</v>
      </c>
      <c r="G43" s="207">
        <v>1</v>
      </c>
      <c r="H43" s="207">
        <v>0</v>
      </c>
    </row>
    <row r="44" spans="2:8" x14ac:dyDescent="0.25">
      <c r="B44" s="207" t="s">
        <v>165</v>
      </c>
      <c r="C44" s="207" t="s">
        <v>0</v>
      </c>
      <c r="D44" s="207">
        <v>0</v>
      </c>
      <c r="E44" s="207">
        <v>0</v>
      </c>
      <c r="F44" s="207">
        <v>1</v>
      </c>
      <c r="G44" s="207">
        <v>18</v>
      </c>
      <c r="H44" s="207">
        <v>1</v>
      </c>
    </row>
    <row r="45" spans="2:8" ht="30" x14ac:dyDescent="0.25">
      <c r="B45" s="207" t="s">
        <v>166</v>
      </c>
      <c r="C45" s="209" t="s">
        <v>80</v>
      </c>
      <c r="D45" s="207">
        <v>10</v>
      </c>
      <c r="E45" s="207">
        <v>0</v>
      </c>
      <c r="F45" s="207">
        <v>1</v>
      </c>
      <c r="G45" s="207">
        <v>1E+30</v>
      </c>
      <c r="H45" s="207">
        <v>67</v>
      </c>
    </row>
    <row r="46" spans="2:8" x14ac:dyDescent="0.25">
      <c r="B46" s="207" t="s">
        <v>167</v>
      </c>
      <c r="C46" s="207" t="s">
        <v>0</v>
      </c>
      <c r="D46" s="207">
        <v>10</v>
      </c>
      <c r="E46" s="207">
        <v>0</v>
      </c>
      <c r="F46" s="207">
        <v>1</v>
      </c>
      <c r="G46" s="207">
        <v>1E+30</v>
      </c>
      <c r="H46" s="207">
        <v>39</v>
      </c>
    </row>
    <row r="47" spans="2:8" x14ac:dyDescent="0.25">
      <c r="B47" s="207" t="s">
        <v>184</v>
      </c>
      <c r="C47" s="207" t="s">
        <v>0</v>
      </c>
      <c r="D47" s="207">
        <v>10</v>
      </c>
      <c r="E47" s="207">
        <v>0</v>
      </c>
      <c r="F47" s="207">
        <v>1</v>
      </c>
      <c r="G47" s="207">
        <v>1E+30</v>
      </c>
      <c r="H47" s="207">
        <v>19</v>
      </c>
    </row>
    <row r="48" spans="2:8" x14ac:dyDescent="0.25">
      <c r="B48" s="207" t="s">
        <v>185</v>
      </c>
      <c r="C48" s="207" t="s">
        <v>0</v>
      </c>
      <c r="D48" s="207">
        <v>10</v>
      </c>
      <c r="E48" s="207">
        <v>0</v>
      </c>
      <c r="F48" s="207">
        <v>1</v>
      </c>
      <c r="G48" s="207">
        <v>1E+30</v>
      </c>
      <c r="H48" s="207">
        <v>19</v>
      </c>
    </row>
    <row r="49" spans="2:8" ht="30" x14ac:dyDescent="0.25">
      <c r="B49" s="207" t="s">
        <v>186</v>
      </c>
      <c r="C49" s="209" t="s">
        <v>85</v>
      </c>
      <c r="D49" s="207">
        <v>15</v>
      </c>
      <c r="E49" s="207">
        <v>-1</v>
      </c>
      <c r="F49" s="207">
        <v>1</v>
      </c>
      <c r="G49" s="207">
        <v>1</v>
      </c>
      <c r="H49" s="207">
        <v>1E+30</v>
      </c>
    </row>
    <row r="50" spans="2:8" x14ac:dyDescent="0.25">
      <c r="B50" s="207" t="s">
        <v>187</v>
      </c>
      <c r="C50" s="207" t="s">
        <v>0</v>
      </c>
      <c r="D50" s="207">
        <v>15</v>
      </c>
      <c r="E50" s="207">
        <v>-1</v>
      </c>
      <c r="F50" s="207">
        <v>1</v>
      </c>
      <c r="G50" s="207">
        <v>1</v>
      </c>
      <c r="H50" s="207">
        <v>1E+30</v>
      </c>
    </row>
    <row r="51" spans="2:8" x14ac:dyDescent="0.25">
      <c r="B51" s="207" t="s">
        <v>103</v>
      </c>
      <c r="C51" s="207" t="s">
        <v>0</v>
      </c>
      <c r="D51" s="207">
        <v>15</v>
      </c>
      <c r="E51" s="207">
        <v>-1</v>
      </c>
      <c r="F51" s="207">
        <v>1</v>
      </c>
      <c r="G51" s="207">
        <v>1</v>
      </c>
      <c r="H51" s="207">
        <v>1E+30</v>
      </c>
    </row>
    <row r="52" spans="2:8" x14ac:dyDescent="0.25">
      <c r="B52" s="207" t="s">
        <v>105</v>
      </c>
      <c r="C52" s="207" t="s">
        <v>0</v>
      </c>
      <c r="D52" s="207">
        <v>15</v>
      </c>
      <c r="E52" s="207">
        <v>-1</v>
      </c>
      <c r="F52" s="207">
        <v>1</v>
      </c>
      <c r="G52" s="207">
        <v>1</v>
      </c>
      <c r="H52" s="207">
        <v>1E+30</v>
      </c>
    </row>
    <row r="53" spans="2:8" ht="30" x14ac:dyDescent="0.25">
      <c r="B53" s="207" t="s">
        <v>91</v>
      </c>
      <c r="C53" s="209" t="s">
        <v>90</v>
      </c>
      <c r="D53" s="207">
        <v>125</v>
      </c>
      <c r="E53" s="207">
        <v>0</v>
      </c>
      <c r="F53" s="207">
        <v>0</v>
      </c>
      <c r="G53" s="207">
        <v>1</v>
      </c>
      <c r="H53" s="207">
        <v>0</v>
      </c>
    </row>
    <row r="54" spans="2:8" x14ac:dyDescent="0.25">
      <c r="B54" s="207" t="s">
        <v>92</v>
      </c>
      <c r="C54" s="207" t="s">
        <v>1</v>
      </c>
      <c r="D54" s="207">
        <v>165</v>
      </c>
      <c r="E54" s="207">
        <v>0</v>
      </c>
      <c r="F54" s="207">
        <v>0</v>
      </c>
      <c r="G54" s="207">
        <v>1</v>
      </c>
      <c r="H54" s="207">
        <v>0</v>
      </c>
    </row>
    <row r="55" spans="2:8" x14ac:dyDescent="0.25">
      <c r="B55" s="207" t="s">
        <v>93</v>
      </c>
      <c r="C55" s="207" t="s">
        <v>1</v>
      </c>
      <c r="D55" s="207">
        <v>130</v>
      </c>
      <c r="E55" s="207">
        <v>0</v>
      </c>
      <c r="F55" s="207">
        <v>0</v>
      </c>
      <c r="G55" s="207">
        <v>1</v>
      </c>
      <c r="H55" s="207">
        <v>0</v>
      </c>
    </row>
    <row r="56" spans="2:8" x14ac:dyDescent="0.25">
      <c r="B56" s="207" t="s">
        <v>95</v>
      </c>
      <c r="C56" s="207" t="s">
        <v>1</v>
      </c>
      <c r="D56" s="207">
        <v>125</v>
      </c>
      <c r="E56" s="207">
        <v>0</v>
      </c>
      <c r="F56" s="207">
        <v>0</v>
      </c>
      <c r="G56" s="207">
        <v>1E+30</v>
      </c>
      <c r="H56" s="207">
        <v>2</v>
      </c>
    </row>
    <row r="57" spans="2:8" ht="30" x14ac:dyDescent="0.25">
      <c r="B57" s="207" t="s">
        <v>96</v>
      </c>
      <c r="C57" s="209" t="s">
        <v>188</v>
      </c>
      <c r="D57" s="207">
        <v>0</v>
      </c>
      <c r="E57" s="207">
        <v>2</v>
      </c>
      <c r="F57" s="207">
        <v>2</v>
      </c>
      <c r="G57" s="207">
        <v>1E+30</v>
      </c>
      <c r="H57" s="207">
        <v>2</v>
      </c>
    </row>
    <row r="58" spans="2:8" x14ac:dyDescent="0.25">
      <c r="B58" s="207" t="s">
        <v>97</v>
      </c>
      <c r="C58" s="207" t="s">
        <v>1</v>
      </c>
      <c r="D58" s="207">
        <v>0</v>
      </c>
      <c r="E58" s="207">
        <v>2</v>
      </c>
      <c r="F58" s="207">
        <v>2</v>
      </c>
      <c r="G58" s="207">
        <v>1E+30</v>
      </c>
      <c r="H58" s="207">
        <v>2</v>
      </c>
    </row>
    <row r="59" spans="2:8" x14ac:dyDescent="0.25">
      <c r="B59" s="207" t="s">
        <v>98</v>
      </c>
      <c r="C59" s="207" t="s">
        <v>1</v>
      </c>
      <c r="D59" s="207">
        <v>0</v>
      </c>
      <c r="E59" s="207">
        <v>0</v>
      </c>
      <c r="F59" s="207">
        <v>2</v>
      </c>
      <c r="G59" s="207">
        <v>1</v>
      </c>
      <c r="H59" s="207">
        <v>0</v>
      </c>
    </row>
    <row r="60" spans="2:8" x14ac:dyDescent="0.25">
      <c r="B60" s="207" t="s">
        <v>100</v>
      </c>
      <c r="C60" s="207" t="s">
        <v>1</v>
      </c>
      <c r="D60" s="207">
        <v>15</v>
      </c>
      <c r="E60" s="207">
        <v>0</v>
      </c>
      <c r="F60" s="207">
        <v>2</v>
      </c>
      <c r="G60" s="207">
        <v>8</v>
      </c>
      <c r="H60" s="207">
        <v>2</v>
      </c>
    </row>
    <row r="61" spans="2:8" ht="30" x14ac:dyDescent="0.25">
      <c r="B61" s="207" t="s">
        <v>101</v>
      </c>
      <c r="C61" s="209" t="s">
        <v>189</v>
      </c>
      <c r="D61" s="207">
        <v>15</v>
      </c>
      <c r="E61" s="207">
        <v>0</v>
      </c>
      <c r="F61" s="207">
        <v>2</v>
      </c>
      <c r="G61" s="207">
        <v>0</v>
      </c>
      <c r="H61" s="207">
        <v>1</v>
      </c>
    </row>
    <row r="62" spans="2:8" x14ac:dyDescent="0.25">
      <c r="B62" s="207" t="s">
        <v>102</v>
      </c>
      <c r="C62" s="207" t="s">
        <v>1</v>
      </c>
      <c r="D62" s="207">
        <v>5</v>
      </c>
      <c r="E62" s="207">
        <v>0</v>
      </c>
      <c r="F62" s="207">
        <v>2</v>
      </c>
      <c r="G62" s="207">
        <v>0</v>
      </c>
      <c r="H62" s="207">
        <v>1</v>
      </c>
    </row>
    <row r="63" spans="2:8" x14ac:dyDescent="0.25">
      <c r="B63" s="207" t="s">
        <v>168</v>
      </c>
      <c r="C63" s="207" t="s">
        <v>1</v>
      </c>
      <c r="D63" s="207">
        <v>0</v>
      </c>
      <c r="E63" s="207">
        <v>2</v>
      </c>
      <c r="F63" s="207">
        <v>2</v>
      </c>
      <c r="G63" s="207">
        <v>1E+30</v>
      </c>
      <c r="H63" s="207">
        <v>2</v>
      </c>
    </row>
    <row r="64" spans="2:8" x14ac:dyDescent="0.25">
      <c r="B64" s="207" t="s">
        <v>170</v>
      </c>
      <c r="C64" s="207" t="s">
        <v>1</v>
      </c>
      <c r="D64" s="207">
        <v>0</v>
      </c>
      <c r="E64" s="207">
        <v>2</v>
      </c>
      <c r="F64" s="207">
        <v>2</v>
      </c>
      <c r="G64" s="207">
        <v>1E+30</v>
      </c>
      <c r="H64" s="207">
        <v>2</v>
      </c>
    </row>
    <row r="65" spans="1:8" ht="30" x14ac:dyDescent="0.25">
      <c r="B65" s="207" t="s">
        <v>171</v>
      </c>
      <c r="C65" s="209" t="s">
        <v>94</v>
      </c>
      <c r="D65" s="207">
        <v>30</v>
      </c>
      <c r="E65" s="207">
        <v>-67</v>
      </c>
      <c r="F65" s="207">
        <v>2</v>
      </c>
      <c r="G65" s="207">
        <v>67</v>
      </c>
      <c r="H65" s="207">
        <v>1E+30</v>
      </c>
    </row>
    <row r="66" spans="1:8" x14ac:dyDescent="0.25">
      <c r="B66" s="207" t="s">
        <v>172</v>
      </c>
      <c r="C66" s="207" t="s">
        <v>1</v>
      </c>
      <c r="D66" s="207">
        <v>30</v>
      </c>
      <c r="E66" s="207">
        <v>-39</v>
      </c>
      <c r="F66" s="207">
        <v>2</v>
      </c>
      <c r="G66" s="207">
        <v>39</v>
      </c>
      <c r="H66" s="207">
        <v>1E+30</v>
      </c>
    </row>
    <row r="67" spans="1:8" x14ac:dyDescent="0.25">
      <c r="B67" s="207" t="s">
        <v>190</v>
      </c>
      <c r="C67" s="207" t="s">
        <v>1</v>
      </c>
      <c r="D67" s="207">
        <v>30</v>
      </c>
      <c r="E67" s="207">
        <v>-19</v>
      </c>
      <c r="F67" s="207">
        <v>2</v>
      </c>
      <c r="G67" s="207">
        <v>19</v>
      </c>
      <c r="H67" s="207">
        <v>1E+30</v>
      </c>
    </row>
    <row r="68" spans="1:8" x14ac:dyDescent="0.25">
      <c r="B68" s="207" t="s">
        <v>191</v>
      </c>
      <c r="C68" s="207" t="s">
        <v>1</v>
      </c>
      <c r="D68" s="207">
        <v>30</v>
      </c>
      <c r="E68" s="207">
        <v>-19</v>
      </c>
      <c r="F68" s="207">
        <v>2</v>
      </c>
      <c r="G68" s="207">
        <v>19</v>
      </c>
      <c r="H68" s="207">
        <v>1E+30</v>
      </c>
    </row>
    <row r="69" spans="1:8" ht="30" x14ac:dyDescent="0.25">
      <c r="B69" s="207" t="s">
        <v>192</v>
      </c>
      <c r="C69" s="209" t="s">
        <v>99</v>
      </c>
      <c r="D69" s="207">
        <v>25</v>
      </c>
      <c r="E69" s="207">
        <v>0</v>
      </c>
      <c r="F69" s="207">
        <v>2</v>
      </c>
      <c r="G69" s="207">
        <v>1E+30</v>
      </c>
      <c r="H69" s="207">
        <v>1</v>
      </c>
    </row>
    <row r="70" spans="1:8" x14ac:dyDescent="0.25">
      <c r="B70" s="207" t="s">
        <v>193</v>
      </c>
      <c r="C70" s="207" t="s">
        <v>1</v>
      </c>
      <c r="D70" s="207">
        <v>25</v>
      </c>
      <c r="E70" s="207">
        <v>0</v>
      </c>
      <c r="F70" s="207">
        <v>2</v>
      </c>
      <c r="G70" s="207">
        <v>1E+30</v>
      </c>
      <c r="H70" s="207">
        <v>1</v>
      </c>
    </row>
    <row r="71" spans="1:8" x14ac:dyDescent="0.25">
      <c r="B71" s="207" t="s">
        <v>108</v>
      </c>
      <c r="C71" s="207" t="s">
        <v>1</v>
      </c>
      <c r="D71" s="207">
        <v>25</v>
      </c>
      <c r="E71" s="207">
        <v>0</v>
      </c>
      <c r="F71" s="207">
        <v>2</v>
      </c>
      <c r="G71" s="207">
        <v>1E+30</v>
      </c>
      <c r="H71" s="207">
        <v>1</v>
      </c>
    </row>
    <row r="72" spans="1:8" ht="15.75" thickBot="1" x14ac:dyDescent="0.3">
      <c r="B72" s="208" t="s">
        <v>110</v>
      </c>
      <c r="C72" s="208" t="s">
        <v>1</v>
      </c>
      <c r="D72" s="208">
        <v>25</v>
      </c>
      <c r="E72" s="208">
        <v>0</v>
      </c>
      <c r="F72" s="208">
        <v>2</v>
      </c>
      <c r="G72" s="208">
        <v>1E+30</v>
      </c>
      <c r="H72" s="208">
        <v>1</v>
      </c>
    </row>
    <row r="74" spans="1:8" ht="15.75" thickBot="1" x14ac:dyDescent="0.3">
      <c r="A74" t="s">
        <v>12</v>
      </c>
    </row>
    <row r="75" spans="1:8" x14ac:dyDescent="0.25">
      <c r="B75" s="249"/>
      <c r="C75" s="249"/>
      <c r="D75" s="249" t="s">
        <v>50</v>
      </c>
      <c r="E75" s="249" t="s">
        <v>59</v>
      </c>
      <c r="F75" s="249" t="s">
        <v>61</v>
      </c>
      <c r="G75" s="249" t="s">
        <v>56</v>
      </c>
      <c r="H75" s="249" t="s">
        <v>56</v>
      </c>
    </row>
    <row r="76" spans="1:8" ht="15.75" thickBot="1" x14ac:dyDescent="0.3">
      <c r="B76" s="250" t="s">
        <v>48</v>
      </c>
      <c r="C76" s="250" t="s">
        <v>49</v>
      </c>
      <c r="D76" s="250" t="s">
        <v>51</v>
      </c>
      <c r="E76" s="250" t="s">
        <v>60</v>
      </c>
      <c r="F76" s="250" t="s">
        <v>62</v>
      </c>
      <c r="G76" s="250" t="s">
        <v>57</v>
      </c>
      <c r="H76" s="250" t="s">
        <v>58</v>
      </c>
    </row>
    <row r="77" spans="1:8" ht="30" x14ac:dyDescent="0.25">
      <c r="B77" s="207" t="s">
        <v>234</v>
      </c>
      <c r="C77" s="209" t="s">
        <v>173</v>
      </c>
      <c r="D77" s="207">
        <v>0</v>
      </c>
      <c r="E77" s="207">
        <v>-2</v>
      </c>
      <c r="F77" s="207">
        <v>0</v>
      </c>
      <c r="G77" s="207">
        <v>15</v>
      </c>
      <c r="H77" s="207">
        <v>50</v>
      </c>
    </row>
    <row r="78" spans="1:8" x14ac:dyDescent="0.25">
      <c r="B78" s="207" t="s">
        <v>235</v>
      </c>
      <c r="C78" s="207" t="s">
        <v>25</v>
      </c>
      <c r="D78" s="207">
        <v>0</v>
      </c>
      <c r="E78" s="207">
        <v>-2</v>
      </c>
      <c r="F78" s="207">
        <v>0</v>
      </c>
      <c r="G78" s="207">
        <v>5</v>
      </c>
      <c r="H78" s="207">
        <v>125</v>
      </c>
    </row>
    <row r="79" spans="1:8" x14ac:dyDescent="0.25">
      <c r="B79" s="207" t="s">
        <v>254</v>
      </c>
      <c r="C79" s="207" t="s">
        <v>25</v>
      </c>
      <c r="D79" s="207">
        <v>0</v>
      </c>
      <c r="E79" s="207">
        <v>2</v>
      </c>
      <c r="F79" s="207">
        <v>0</v>
      </c>
      <c r="G79" s="207">
        <v>40</v>
      </c>
      <c r="H79" s="207">
        <v>0</v>
      </c>
    </row>
    <row r="80" spans="1:8" x14ac:dyDescent="0.25">
      <c r="B80" s="207" t="s">
        <v>255</v>
      </c>
      <c r="C80" s="207" t="s">
        <v>25</v>
      </c>
      <c r="D80" s="207">
        <v>0</v>
      </c>
      <c r="E80" s="207">
        <v>2</v>
      </c>
      <c r="F80" s="207">
        <v>0</v>
      </c>
      <c r="G80" s="207">
        <v>45</v>
      </c>
      <c r="H80" s="207">
        <v>15</v>
      </c>
    </row>
    <row r="81" spans="2:8" x14ac:dyDescent="0.25">
      <c r="B81" s="207" t="s">
        <v>238</v>
      </c>
      <c r="C81" s="207" t="s">
        <v>11</v>
      </c>
      <c r="D81" s="207">
        <v>0</v>
      </c>
      <c r="E81" s="207">
        <v>50</v>
      </c>
      <c r="F81" s="207">
        <v>0</v>
      </c>
      <c r="G81" s="207">
        <v>80</v>
      </c>
      <c r="H81" s="207">
        <v>70</v>
      </c>
    </row>
    <row r="82" spans="2:8" x14ac:dyDescent="0.25">
      <c r="B82" s="207" t="s">
        <v>239</v>
      </c>
      <c r="C82" s="207" t="s">
        <v>11</v>
      </c>
      <c r="D82" s="207">
        <v>0</v>
      </c>
      <c r="E82" s="207">
        <v>40</v>
      </c>
      <c r="F82" s="207">
        <v>0</v>
      </c>
      <c r="G82" s="207">
        <v>10</v>
      </c>
      <c r="H82" s="207">
        <v>10</v>
      </c>
    </row>
    <row r="83" spans="2:8" x14ac:dyDescent="0.25">
      <c r="B83" s="207" t="s">
        <v>252</v>
      </c>
      <c r="C83" s="207" t="s">
        <v>11</v>
      </c>
      <c r="D83" s="207">
        <v>0</v>
      </c>
      <c r="E83" s="207">
        <v>28</v>
      </c>
      <c r="F83" s="207">
        <v>0</v>
      </c>
      <c r="G83" s="207">
        <v>0</v>
      </c>
      <c r="H83" s="207">
        <v>55</v>
      </c>
    </row>
    <row r="84" spans="2:8" x14ac:dyDescent="0.25">
      <c r="B84" s="207" t="s">
        <v>253</v>
      </c>
      <c r="C84" s="207" t="s">
        <v>11</v>
      </c>
      <c r="D84" s="207">
        <v>0</v>
      </c>
      <c r="E84" s="207">
        <v>28</v>
      </c>
      <c r="F84" s="207">
        <v>0</v>
      </c>
      <c r="G84" s="207">
        <v>15</v>
      </c>
      <c r="H84" s="207">
        <v>75</v>
      </c>
    </row>
    <row r="85" spans="2:8" ht="30" x14ac:dyDescent="0.25">
      <c r="B85" s="207" t="s">
        <v>236</v>
      </c>
      <c r="C85" s="209" t="s">
        <v>175</v>
      </c>
      <c r="D85" s="207">
        <v>0</v>
      </c>
      <c r="E85" s="207">
        <v>87</v>
      </c>
      <c r="F85" s="207">
        <v>0</v>
      </c>
      <c r="G85" s="207">
        <v>5</v>
      </c>
      <c r="H85" s="207">
        <v>10</v>
      </c>
    </row>
    <row r="86" spans="2:8" x14ac:dyDescent="0.25">
      <c r="B86" s="207" t="s">
        <v>237</v>
      </c>
      <c r="C86" s="207" t="s">
        <v>27</v>
      </c>
      <c r="D86" s="207">
        <v>0</v>
      </c>
      <c r="E86" s="207">
        <v>49</v>
      </c>
      <c r="F86" s="207">
        <v>0</v>
      </c>
      <c r="G86" s="207">
        <v>5</v>
      </c>
      <c r="H86" s="207">
        <v>10</v>
      </c>
    </row>
    <row r="87" spans="2:8" x14ac:dyDescent="0.25">
      <c r="B87" s="207" t="s">
        <v>256</v>
      </c>
      <c r="C87" s="207" t="s">
        <v>27</v>
      </c>
      <c r="D87" s="207">
        <v>0</v>
      </c>
      <c r="E87" s="207">
        <v>21</v>
      </c>
      <c r="F87" s="207">
        <v>0</v>
      </c>
      <c r="G87" s="207">
        <v>5</v>
      </c>
      <c r="H87" s="207">
        <v>10</v>
      </c>
    </row>
    <row r="88" spans="2:8" x14ac:dyDescent="0.25">
      <c r="B88" s="207" t="s">
        <v>257</v>
      </c>
      <c r="C88" s="207" t="s">
        <v>27</v>
      </c>
      <c r="D88" s="207">
        <v>0</v>
      </c>
      <c r="E88" s="207">
        <v>21</v>
      </c>
      <c r="F88" s="207">
        <v>0</v>
      </c>
      <c r="G88" s="207">
        <v>5</v>
      </c>
      <c r="H88" s="207">
        <v>10</v>
      </c>
    </row>
    <row r="89" spans="2:8" ht="30" x14ac:dyDescent="0.25">
      <c r="B89" s="207" t="s">
        <v>106</v>
      </c>
      <c r="C89" s="209" t="s">
        <v>164</v>
      </c>
      <c r="D89" s="207">
        <v>-120</v>
      </c>
      <c r="E89" s="207">
        <v>0</v>
      </c>
      <c r="F89" s="207">
        <v>0</v>
      </c>
      <c r="G89" s="207">
        <v>1E+30</v>
      </c>
      <c r="H89" s="207">
        <v>120</v>
      </c>
    </row>
    <row r="90" spans="2:8" x14ac:dyDescent="0.25">
      <c r="B90" s="207" t="s">
        <v>107</v>
      </c>
      <c r="C90" s="207" t="s">
        <v>0</v>
      </c>
      <c r="D90" s="207">
        <v>-70</v>
      </c>
      <c r="E90" s="207">
        <v>0</v>
      </c>
      <c r="F90" s="207">
        <v>0</v>
      </c>
      <c r="G90" s="207">
        <v>1E+30</v>
      </c>
      <c r="H90" s="207">
        <v>70</v>
      </c>
    </row>
    <row r="91" spans="2:8" x14ac:dyDescent="0.25">
      <c r="B91" s="207" t="s">
        <v>133</v>
      </c>
      <c r="C91" s="207" t="s">
        <v>0</v>
      </c>
      <c r="D91" s="207">
        <v>-20</v>
      </c>
      <c r="E91" s="207">
        <v>0</v>
      </c>
      <c r="F91" s="207">
        <v>0</v>
      </c>
      <c r="G91" s="207">
        <v>1E+30</v>
      </c>
      <c r="H91" s="207">
        <v>20</v>
      </c>
    </row>
    <row r="92" spans="2:8" x14ac:dyDescent="0.25">
      <c r="B92" s="207" t="s">
        <v>135</v>
      </c>
      <c r="C92" s="207" t="s">
        <v>0</v>
      </c>
      <c r="D92" s="207">
        <v>0</v>
      </c>
      <c r="E92" s="207">
        <v>-18</v>
      </c>
      <c r="F92" s="207">
        <v>0</v>
      </c>
      <c r="G92" s="207">
        <v>0</v>
      </c>
      <c r="H92" s="207">
        <v>0</v>
      </c>
    </row>
    <row r="93" spans="2:8" ht="30" x14ac:dyDescent="0.25">
      <c r="B93" s="207" t="s">
        <v>111</v>
      </c>
      <c r="C93" s="209" t="s">
        <v>169</v>
      </c>
      <c r="D93" s="207">
        <v>-30</v>
      </c>
      <c r="E93" s="207">
        <v>0</v>
      </c>
      <c r="F93" s="207">
        <v>0</v>
      </c>
      <c r="G93" s="207">
        <v>1E+30</v>
      </c>
      <c r="H93" s="207">
        <v>30</v>
      </c>
    </row>
    <row r="94" spans="2:8" x14ac:dyDescent="0.25">
      <c r="B94" s="207" t="s">
        <v>112</v>
      </c>
      <c r="C94" s="207" t="s">
        <v>1</v>
      </c>
      <c r="D94" s="207">
        <v>0</v>
      </c>
      <c r="E94" s="207">
        <v>-8</v>
      </c>
      <c r="F94" s="207">
        <v>0</v>
      </c>
      <c r="G94" s="207">
        <v>10</v>
      </c>
      <c r="H94" s="207">
        <v>5</v>
      </c>
    </row>
    <row r="95" spans="2:8" x14ac:dyDescent="0.25">
      <c r="B95" s="207" t="s">
        <v>138</v>
      </c>
      <c r="C95" s="207" t="s">
        <v>1</v>
      </c>
      <c r="D95" s="207">
        <v>-40</v>
      </c>
      <c r="E95" s="207">
        <v>0</v>
      </c>
      <c r="F95" s="207">
        <v>0</v>
      </c>
      <c r="G95" s="207">
        <v>1E+30</v>
      </c>
      <c r="H95" s="207">
        <v>40</v>
      </c>
    </row>
    <row r="96" spans="2:8" x14ac:dyDescent="0.25">
      <c r="B96" s="207" t="s">
        <v>140</v>
      </c>
      <c r="C96" s="207" t="s">
        <v>1</v>
      </c>
      <c r="D96" s="207">
        <v>-60</v>
      </c>
      <c r="E96" s="207">
        <v>0</v>
      </c>
      <c r="F96" s="207">
        <v>0</v>
      </c>
      <c r="G96" s="207">
        <v>1E+30</v>
      </c>
      <c r="H96" s="207">
        <v>60</v>
      </c>
    </row>
    <row r="97" spans="2:8" ht="30" x14ac:dyDescent="0.25">
      <c r="B97" s="207" t="s">
        <v>136</v>
      </c>
      <c r="C97" s="209" t="s">
        <v>194</v>
      </c>
      <c r="D97" s="207">
        <v>55</v>
      </c>
      <c r="E97" s="207">
        <v>0</v>
      </c>
      <c r="F97" s="207">
        <v>0</v>
      </c>
      <c r="G97" s="207">
        <v>55</v>
      </c>
      <c r="H97" s="207">
        <v>1E+30</v>
      </c>
    </row>
    <row r="98" spans="2:8" x14ac:dyDescent="0.25">
      <c r="B98" s="207" t="s">
        <v>137</v>
      </c>
      <c r="C98" s="207" t="s">
        <v>0</v>
      </c>
      <c r="D98" s="207">
        <v>105</v>
      </c>
      <c r="E98" s="207">
        <v>0</v>
      </c>
      <c r="F98" s="207">
        <v>0</v>
      </c>
      <c r="G98" s="207">
        <v>105</v>
      </c>
      <c r="H98" s="207">
        <v>1E+30</v>
      </c>
    </row>
    <row r="99" spans="2:8" x14ac:dyDescent="0.25">
      <c r="B99" s="207" t="s">
        <v>113</v>
      </c>
      <c r="C99" s="207" t="s">
        <v>0</v>
      </c>
      <c r="D99" s="207">
        <v>155</v>
      </c>
      <c r="E99" s="207">
        <v>0</v>
      </c>
      <c r="F99" s="207">
        <v>0</v>
      </c>
      <c r="G99" s="207">
        <v>155</v>
      </c>
      <c r="H99" s="207">
        <v>1E+30</v>
      </c>
    </row>
    <row r="100" spans="2:8" x14ac:dyDescent="0.25">
      <c r="B100" s="207" t="s">
        <v>115</v>
      </c>
      <c r="C100" s="207" t="s">
        <v>0</v>
      </c>
      <c r="D100" s="207">
        <v>175</v>
      </c>
      <c r="E100" s="207">
        <v>0</v>
      </c>
      <c r="F100" s="207">
        <v>0</v>
      </c>
      <c r="G100" s="207">
        <v>175</v>
      </c>
      <c r="H100" s="207">
        <v>1E+30</v>
      </c>
    </row>
    <row r="101" spans="2:8" ht="30" x14ac:dyDescent="0.25">
      <c r="B101" s="207" t="s">
        <v>141</v>
      </c>
      <c r="C101" s="209" t="s">
        <v>195</v>
      </c>
      <c r="D101" s="207">
        <v>115</v>
      </c>
      <c r="E101" s="207">
        <v>0</v>
      </c>
      <c r="F101" s="207">
        <v>0</v>
      </c>
      <c r="G101" s="207">
        <v>115</v>
      </c>
      <c r="H101" s="207">
        <v>1E+30</v>
      </c>
    </row>
    <row r="102" spans="2:8" x14ac:dyDescent="0.25">
      <c r="B102" s="207" t="s">
        <v>142</v>
      </c>
      <c r="C102" s="207" t="s">
        <v>1</v>
      </c>
      <c r="D102" s="207">
        <v>145</v>
      </c>
      <c r="E102" s="207">
        <v>0</v>
      </c>
      <c r="F102" s="207">
        <v>0</v>
      </c>
      <c r="G102" s="207">
        <v>145</v>
      </c>
      <c r="H102" s="207">
        <v>1E+30</v>
      </c>
    </row>
    <row r="103" spans="2:8" x14ac:dyDescent="0.25">
      <c r="B103" s="207" t="s">
        <v>118</v>
      </c>
      <c r="C103" s="207" t="s">
        <v>1</v>
      </c>
      <c r="D103" s="207">
        <v>105</v>
      </c>
      <c r="E103" s="207">
        <v>0</v>
      </c>
      <c r="F103" s="207">
        <v>0</v>
      </c>
      <c r="G103" s="207">
        <v>105</v>
      </c>
      <c r="H103" s="207">
        <v>1E+30</v>
      </c>
    </row>
    <row r="104" spans="2:8" x14ac:dyDescent="0.25">
      <c r="B104" s="207" t="s">
        <v>120</v>
      </c>
      <c r="C104" s="207" t="s">
        <v>1</v>
      </c>
      <c r="D104" s="207">
        <v>85</v>
      </c>
      <c r="E104" s="207">
        <v>0</v>
      </c>
      <c r="F104" s="207">
        <v>0</v>
      </c>
      <c r="G104" s="207">
        <v>85</v>
      </c>
      <c r="H104" s="207">
        <v>1E+30</v>
      </c>
    </row>
    <row r="105" spans="2:8" x14ac:dyDescent="0.25">
      <c r="B105" s="207" t="s">
        <v>210</v>
      </c>
      <c r="C105" s="207" t="s">
        <v>154</v>
      </c>
      <c r="D105" s="207">
        <v>95</v>
      </c>
      <c r="E105" s="207">
        <v>0</v>
      </c>
      <c r="F105" s="207">
        <v>0</v>
      </c>
      <c r="G105" s="207">
        <v>95</v>
      </c>
      <c r="H105" s="207">
        <v>1E+30</v>
      </c>
    </row>
    <row r="106" spans="2:8" x14ac:dyDescent="0.25">
      <c r="B106" s="207" t="s">
        <v>211</v>
      </c>
      <c r="C106" s="207" t="s">
        <v>0</v>
      </c>
      <c r="D106" s="207">
        <v>95</v>
      </c>
      <c r="E106" s="207">
        <v>0</v>
      </c>
      <c r="F106" s="207">
        <v>0</v>
      </c>
      <c r="G106" s="207">
        <v>95</v>
      </c>
      <c r="H106" s="207">
        <v>1E+30</v>
      </c>
    </row>
    <row r="107" spans="2:8" x14ac:dyDescent="0.25">
      <c r="B107" s="207" t="s">
        <v>216</v>
      </c>
      <c r="C107" s="207" t="s">
        <v>0</v>
      </c>
      <c r="D107" s="207">
        <v>95</v>
      </c>
      <c r="E107" s="207">
        <v>0</v>
      </c>
      <c r="F107" s="207">
        <v>0</v>
      </c>
      <c r="G107" s="207">
        <v>95</v>
      </c>
      <c r="H107" s="207">
        <v>1E+30</v>
      </c>
    </row>
    <row r="108" spans="2:8" x14ac:dyDescent="0.25">
      <c r="B108" s="207" t="s">
        <v>217</v>
      </c>
      <c r="C108" s="207" t="s">
        <v>0</v>
      </c>
      <c r="D108" s="207">
        <v>65</v>
      </c>
      <c r="E108" s="207">
        <v>0</v>
      </c>
      <c r="F108" s="207">
        <v>0</v>
      </c>
      <c r="G108" s="207">
        <v>65</v>
      </c>
      <c r="H108" s="207">
        <v>1E+30</v>
      </c>
    </row>
    <row r="109" spans="2:8" x14ac:dyDescent="0.25">
      <c r="B109" s="207" t="s">
        <v>214</v>
      </c>
      <c r="C109" s="207" t="s">
        <v>159</v>
      </c>
      <c r="D109" s="207">
        <v>185</v>
      </c>
      <c r="E109" s="207">
        <v>0</v>
      </c>
      <c r="F109" s="207">
        <v>0</v>
      </c>
      <c r="G109" s="207">
        <v>185</v>
      </c>
      <c r="H109" s="207">
        <v>1E+30</v>
      </c>
    </row>
    <row r="110" spans="2:8" x14ac:dyDescent="0.25">
      <c r="B110" s="207" t="s">
        <v>215</v>
      </c>
      <c r="C110" s="207" t="s">
        <v>1</v>
      </c>
      <c r="D110" s="207">
        <v>125</v>
      </c>
      <c r="E110" s="207">
        <v>0</v>
      </c>
      <c r="F110" s="207">
        <v>0</v>
      </c>
      <c r="G110" s="207">
        <v>125</v>
      </c>
      <c r="H110" s="207">
        <v>1E+30</v>
      </c>
    </row>
    <row r="111" spans="2:8" x14ac:dyDescent="0.25">
      <c r="B111" s="207" t="s">
        <v>220</v>
      </c>
      <c r="C111" s="207" t="s">
        <v>1</v>
      </c>
      <c r="D111" s="207">
        <v>55</v>
      </c>
      <c r="E111" s="207">
        <v>0</v>
      </c>
      <c r="F111" s="207">
        <v>0</v>
      </c>
      <c r="G111" s="207">
        <v>55</v>
      </c>
      <c r="H111" s="207">
        <v>1E+30</v>
      </c>
    </row>
    <row r="112" spans="2:8" x14ac:dyDescent="0.25">
      <c r="B112" s="207" t="s">
        <v>221</v>
      </c>
      <c r="C112" s="207" t="s">
        <v>1</v>
      </c>
      <c r="D112" s="207">
        <v>75</v>
      </c>
      <c r="E112" s="207">
        <v>0</v>
      </c>
      <c r="F112" s="207">
        <v>0</v>
      </c>
      <c r="G112" s="207">
        <v>75</v>
      </c>
      <c r="H112" s="207">
        <v>1E+30</v>
      </c>
    </row>
    <row r="113" spans="2:8" x14ac:dyDescent="0.25">
      <c r="B113" s="207" t="s">
        <v>226</v>
      </c>
      <c r="C113" s="207" t="s">
        <v>144</v>
      </c>
      <c r="D113" s="207">
        <v>95</v>
      </c>
      <c r="E113" s="207">
        <v>0</v>
      </c>
      <c r="F113" s="207">
        <v>0</v>
      </c>
      <c r="G113" s="207">
        <v>95</v>
      </c>
      <c r="H113" s="207">
        <v>1E+30</v>
      </c>
    </row>
    <row r="114" spans="2:8" x14ac:dyDescent="0.25">
      <c r="B114" s="207" t="s">
        <v>227</v>
      </c>
      <c r="C114" s="207" t="s">
        <v>0</v>
      </c>
      <c r="D114" s="207">
        <v>95</v>
      </c>
      <c r="E114" s="207">
        <v>0</v>
      </c>
      <c r="F114" s="207">
        <v>0</v>
      </c>
      <c r="G114" s="207">
        <v>95</v>
      </c>
      <c r="H114" s="207">
        <v>1E+30</v>
      </c>
    </row>
    <row r="115" spans="2:8" x14ac:dyDescent="0.25">
      <c r="B115" s="207" t="s">
        <v>258</v>
      </c>
      <c r="C115" s="207" t="s">
        <v>0</v>
      </c>
      <c r="D115" s="207">
        <v>95</v>
      </c>
      <c r="E115" s="207">
        <v>0</v>
      </c>
      <c r="F115" s="207">
        <v>0</v>
      </c>
      <c r="G115" s="207">
        <v>95</v>
      </c>
      <c r="H115" s="207">
        <v>1E+30</v>
      </c>
    </row>
    <row r="116" spans="2:8" x14ac:dyDescent="0.25">
      <c r="B116" s="207" t="s">
        <v>259</v>
      </c>
      <c r="C116" s="207" t="s">
        <v>0</v>
      </c>
      <c r="D116" s="207">
        <v>65</v>
      </c>
      <c r="E116" s="207">
        <v>0</v>
      </c>
      <c r="F116" s="207">
        <v>0</v>
      </c>
      <c r="G116" s="207">
        <v>65</v>
      </c>
      <c r="H116" s="207">
        <v>1E+30</v>
      </c>
    </row>
    <row r="117" spans="2:8" x14ac:dyDescent="0.25">
      <c r="B117" s="207" t="s">
        <v>230</v>
      </c>
      <c r="C117" s="207" t="s">
        <v>149</v>
      </c>
      <c r="D117" s="207">
        <v>170</v>
      </c>
      <c r="E117" s="207">
        <v>0</v>
      </c>
      <c r="F117" s="207">
        <v>0</v>
      </c>
      <c r="G117" s="207">
        <v>170</v>
      </c>
      <c r="H117" s="207">
        <v>1E+30</v>
      </c>
    </row>
    <row r="118" spans="2:8" x14ac:dyDescent="0.25">
      <c r="B118" s="207" t="s">
        <v>231</v>
      </c>
      <c r="C118" s="207" t="s">
        <v>1</v>
      </c>
      <c r="D118" s="207">
        <v>135</v>
      </c>
      <c r="E118" s="207">
        <v>0</v>
      </c>
      <c r="F118" s="207">
        <v>0</v>
      </c>
      <c r="G118" s="207">
        <v>135</v>
      </c>
      <c r="H118" s="207">
        <v>1E+30</v>
      </c>
    </row>
    <row r="119" spans="2:8" x14ac:dyDescent="0.25">
      <c r="B119" s="207" t="s">
        <v>260</v>
      </c>
      <c r="C119" s="207" t="s">
        <v>1</v>
      </c>
      <c r="D119" s="207">
        <v>60</v>
      </c>
      <c r="E119" s="207">
        <v>0</v>
      </c>
      <c r="F119" s="207">
        <v>0</v>
      </c>
      <c r="G119" s="207">
        <v>60</v>
      </c>
      <c r="H119" s="207">
        <v>1E+30</v>
      </c>
    </row>
    <row r="120" spans="2:8" x14ac:dyDescent="0.25">
      <c r="B120" s="207" t="s">
        <v>261</v>
      </c>
      <c r="C120" s="207" t="s">
        <v>1</v>
      </c>
      <c r="D120" s="207">
        <v>90</v>
      </c>
      <c r="E120" s="207">
        <v>0</v>
      </c>
      <c r="F120" s="207">
        <v>0</v>
      </c>
      <c r="G120" s="207">
        <v>90</v>
      </c>
      <c r="H120" s="207">
        <v>1E+30</v>
      </c>
    </row>
    <row r="121" spans="2:8" x14ac:dyDescent="0.25">
      <c r="B121" s="207" t="s">
        <v>126</v>
      </c>
      <c r="C121" s="207" t="s">
        <v>198</v>
      </c>
      <c r="D121" s="207">
        <v>0</v>
      </c>
      <c r="E121" s="207">
        <v>-1</v>
      </c>
      <c r="F121" s="207">
        <v>0</v>
      </c>
      <c r="G121" s="207">
        <v>0</v>
      </c>
      <c r="H121" s="207">
        <v>1E+30</v>
      </c>
    </row>
    <row r="122" spans="2:8" x14ac:dyDescent="0.25">
      <c r="B122" s="207" t="s">
        <v>127</v>
      </c>
      <c r="C122" s="207" t="s">
        <v>0</v>
      </c>
      <c r="D122" s="207">
        <v>0</v>
      </c>
      <c r="E122" s="207">
        <v>0</v>
      </c>
      <c r="F122" s="207">
        <v>0</v>
      </c>
      <c r="G122" s="207">
        <v>0</v>
      </c>
      <c r="H122" s="207">
        <v>0</v>
      </c>
    </row>
    <row r="123" spans="2:8" x14ac:dyDescent="0.25">
      <c r="B123" s="207" t="s">
        <v>143</v>
      </c>
      <c r="C123" s="207" t="s">
        <v>0</v>
      </c>
      <c r="D123" s="207">
        <v>0</v>
      </c>
      <c r="E123" s="207">
        <v>0</v>
      </c>
      <c r="F123" s="207">
        <v>0</v>
      </c>
      <c r="G123" s="207">
        <v>1E+30</v>
      </c>
      <c r="H123" s="207">
        <v>0</v>
      </c>
    </row>
    <row r="124" spans="2:8" x14ac:dyDescent="0.25">
      <c r="B124" s="207" t="s">
        <v>145</v>
      </c>
      <c r="C124" s="207" t="s">
        <v>0</v>
      </c>
      <c r="D124" s="207">
        <v>0</v>
      </c>
      <c r="E124" s="207">
        <v>-1</v>
      </c>
      <c r="F124" s="207">
        <v>0</v>
      </c>
      <c r="G124" s="207">
        <v>0</v>
      </c>
      <c r="H124" s="207">
        <v>1E+30</v>
      </c>
    </row>
    <row r="125" spans="2:8" x14ac:dyDescent="0.25">
      <c r="B125" s="207" t="s">
        <v>131</v>
      </c>
      <c r="C125" s="207" t="s">
        <v>199</v>
      </c>
      <c r="D125" s="207">
        <v>-15</v>
      </c>
      <c r="E125" s="207">
        <v>0</v>
      </c>
      <c r="F125" s="207">
        <v>0</v>
      </c>
      <c r="G125" s="207">
        <v>1E+30</v>
      </c>
      <c r="H125" s="207">
        <v>15</v>
      </c>
    </row>
    <row r="126" spans="2:8" x14ac:dyDescent="0.25">
      <c r="B126" s="207" t="s">
        <v>132</v>
      </c>
      <c r="C126" s="207" t="s">
        <v>1</v>
      </c>
      <c r="D126" s="207">
        <v>-5</v>
      </c>
      <c r="E126" s="207">
        <v>0</v>
      </c>
      <c r="F126" s="207">
        <v>0</v>
      </c>
      <c r="G126" s="207">
        <v>1E+30</v>
      </c>
      <c r="H126" s="207">
        <v>5</v>
      </c>
    </row>
    <row r="127" spans="2:8" x14ac:dyDescent="0.25">
      <c r="B127" s="207" t="s">
        <v>148</v>
      </c>
      <c r="C127" s="207" t="s">
        <v>1</v>
      </c>
      <c r="D127" s="207">
        <v>0</v>
      </c>
      <c r="E127" s="207">
        <v>-2</v>
      </c>
      <c r="F127" s="207">
        <v>0</v>
      </c>
      <c r="G127" s="207">
        <v>0</v>
      </c>
      <c r="H127" s="207">
        <v>1E+30</v>
      </c>
    </row>
    <row r="128" spans="2:8" x14ac:dyDescent="0.25">
      <c r="B128" s="207" t="s">
        <v>150</v>
      </c>
      <c r="C128" s="207" t="s">
        <v>1</v>
      </c>
      <c r="D128" s="207">
        <v>0</v>
      </c>
      <c r="E128" s="207">
        <v>-2</v>
      </c>
      <c r="F128" s="207">
        <v>0</v>
      </c>
      <c r="G128" s="207">
        <v>15</v>
      </c>
      <c r="H128" s="207">
        <v>1E+30</v>
      </c>
    </row>
    <row r="129" spans="2:8" x14ac:dyDescent="0.25">
      <c r="B129" s="207" t="s">
        <v>218</v>
      </c>
      <c r="C129" s="207" t="s">
        <v>124</v>
      </c>
      <c r="D129" s="207">
        <v>0</v>
      </c>
      <c r="E129" s="207">
        <v>0</v>
      </c>
      <c r="F129" s="207">
        <v>0</v>
      </c>
      <c r="G129" s="207">
        <v>1E+30</v>
      </c>
      <c r="H129" s="207">
        <v>0</v>
      </c>
    </row>
    <row r="130" spans="2:8" x14ac:dyDescent="0.25">
      <c r="B130" s="207" t="s">
        <v>219</v>
      </c>
      <c r="C130" s="207" t="s">
        <v>0</v>
      </c>
      <c r="D130" s="207">
        <v>0</v>
      </c>
      <c r="E130" s="207">
        <v>-2</v>
      </c>
      <c r="F130" s="207">
        <v>0</v>
      </c>
      <c r="G130" s="207">
        <v>0</v>
      </c>
      <c r="H130" s="207">
        <v>0</v>
      </c>
    </row>
    <row r="131" spans="2:8" x14ac:dyDescent="0.25">
      <c r="B131" s="207" t="s">
        <v>224</v>
      </c>
      <c r="C131" s="207" t="s">
        <v>0</v>
      </c>
      <c r="D131" s="207">
        <v>0</v>
      </c>
      <c r="E131" s="207">
        <v>-3</v>
      </c>
      <c r="F131" s="207">
        <v>0</v>
      </c>
      <c r="G131" s="207">
        <v>0</v>
      </c>
      <c r="H131" s="207">
        <v>30</v>
      </c>
    </row>
    <row r="132" spans="2:8" x14ac:dyDescent="0.25">
      <c r="B132" s="207" t="s">
        <v>225</v>
      </c>
      <c r="C132" s="207" t="s">
        <v>0</v>
      </c>
      <c r="D132" s="207">
        <v>-30</v>
      </c>
      <c r="E132" s="207">
        <v>0</v>
      </c>
      <c r="F132" s="207">
        <v>0</v>
      </c>
      <c r="G132" s="207">
        <v>1E+30</v>
      </c>
      <c r="H132" s="207">
        <v>30</v>
      </c>
    </row>
    <row r="133" spans="2:8" x14ac:dyDescent="0.25">
      <c r="B133" s="207" t="s">
        <v>222</v>
      </c>
      <c r="C133" s="207" t="s">
        <v>129</v>
      </c>
      <c r="D133" s="207">
        <v>-15</v>
      </c>
      <c r="E133" s="207">
        <v>0</v>
      </c>
      <c r="F133" s="207">
        <v>0</v>
      </c>
      <c r="G133" s="207">
        <v>1E+30</v>
      </c>
      <c r="H133" s="207">
        <v>15</v>
      </c>
    </row>
    <row r="134" spans="2:8" x14ac:dyDescent="0.25">
      <c r="B134" s="207" t="s">
        <v>223</v>
      </c>
      <c r="C134" s="207" t="s">
        <v>1</v>
      </c>
      <c r="D134" s="207">
        <v>-50</v>
      </c>
      <c r="E134" s="207">
        <v>0</v>
      </c>
      <c r="F134" s="207">
        <v>0</v>
      </c>
      <c r="G134" s="207">
        <v>1E+30</v>
      </c>
      <c r="H134" s="207">
        <v>50</v>
      </c>
    </row>
    <row r="135" spans="2:8" x14ac:dyDescent="0.25">
      <c r="B135" s="207" t="s">
        <v>228</v>
      </c>
      <c r="C135" s="207" t="s">
        <v>1</v>
      </c>
      <c r="D135" s="207">
        <v>-125</v>
      </c>
      <c r="E135" s="207">
        <v>0</v>
      </c>
      <c r="F135" s="207">
        <v>0</v>
      </c>
      <c r="G135" s="207">
        <v>1E+30</v>
      </c>
      <c r="H135" s="207">
        <v>125</v>
      </c>
    </row>
    <row r="136" spans="2:8" x14ac:dyDescent="0.25">
      <c r="B136" s="207" t="s">
        <v>229</v>
      </c>
      <c r="C136" s="207" t="s">
        <v>1</v>
      </c>
      <c r="D136" s="207">
        <v>-95</v>
      </c>
      <c r="E136" s="207">
        <v>0</v>
      </c>
      <c r="F136" s="207">
        <v>0</v>
      </c>
      <c r="G136" s="207">
        <v>1E+30</v>
      </c>
      <c r="H136" s="207">
        <v>95</v>
      </c>
    </row>
    <row r="137" spans="2:8" x14ac:dyDescent="0.25">
      <c r="B137" s="207" t="s">
        <v>202</v>
      </c>
      <c r="C137" s="207" t="s">
        <v>114</v>
      </c>
      <c r="D137" s="207">
        <v>0</v>
      </c>
      <c r="E137" s="207">
        <v>-86</v>
      </c>
      <c r="F137" s="207">
        <v>0</v>
      </c>
      <c r="G137" s="207">
        <v>0</v>
      </c>
      <c r="H137" s="207">
        <v>5</v>
      </c>
    </row>
    <row r="138" spans="2:8" x14ac:dyDescent="0.25">
      <c r="B138" s="207" t="s">
        <v>203</v>
      </c>
      <c r="C138" s="207" t="s">
        <v>0</v>
      </c>
      <c r="D138" s="207">
        <v>0</v>
      </c>
      <c r="E138" s="207">
        <v>-46</v>
      </c>
      <c r="F138" s="207">
        <v>0</v>
      </c>
      <c r="G138" s="207">
        <v>0</v>
      </c>
      <c r="H138" s="207">
        <v>0</v>
      </c>
    </row>
    <row r="139" spans="2:8" x14ac:dyDescent="0.25">
      <c r="B139" s="207" t="s">
        <v>208</v>
      </c>
      <c r="C139" s="207" t="s">
        <v>0</v>
      </c>
      <c r="D139" s="207">
        <v>0</v>
      </c>
      <c r="E139" s="207">
        <v>-17</v>
      </c>
      <c r="F139" s="207">
        <v>0</v>
      </c>
      <c r="G139" s="207">
        <v>20</v>
      </c>
      <c r="H139" s="207">
        <v>0</v>
      </c>
    </row>
    <row r="140" spans="2:8" x14ac:dyDescent="0.25">
      <c r="B140" s="207" t="s">
        <v>209</v>
      </c>
      <c r="C140" s="207" t="s">
        <v>0</v>
      </c>
      <c r="D140" s="207">
        <v>-30</v>
      </c>
      <c r="E140" s="207">
        <v>0</v>
      </c>
      <c r="F140" s="207">
        <v>0</v>
      </c>
      <c r="G140" s="207">
        <v>1E+30</v>
      </c>
      <c r="H140" s="207">
        <v>30</v>
      </c>
    </row>
    <row r="141" spans="2:8" x14ac:dyDescent="0.25">
      <c r="B141" s="207" t="s">
        <v>206</v>
      </c>
      <c r="C141" s="207" t="s">
        <v>119</v>
      </c>
      <c r="D141" s="207">
        <v>0</v>
      </c>
      <c r="E141" s="207">
        <v>-18</v>
      </c>
      <c r="F141" s="207">
        <v>0</v>
      </c>
      <c r="G141" s="207">
        <v>30</v>
      </c>
      <c r="H141" s="207">
        <v>15</v>
      </c>
    </row>
    <row r="142" spans="2:8" x14ac:dyDescent="0.25">
      <c r="B142" s="207" t="s">
        <v>207</v>
      </c>
      <c r="C142" s="207" t="s">
        <v>1</v>
      </c>
      <c r="D142" s="207">
        <v>-60</v>
      </c>
      <c r="E142" s="207">
        <v>0</v>
      </c>
      <c r="F142" s="207">
        <v>0</v>
      </c>
      <c r="G142" s="207">
        <v>1E+30</v>
      </c>
      <c r="H142" s="207">
        <v>60</v>
      </c>
    </row>
    <row r="143" spans="2:8" x14ac:dyDescent="0.25">
      <c r="B143" s="207" t="s">
        <v>212</v>
      </c>
      <c r="C143" s="207" t="s">
        <v>1</v>
      </c>
      <c r="D143" s="207">
        <v>-130</v>
      </c>
      <c r="E143" s="207">
        <v>0</v>
      </c>
      <c r="F143" s="207">
        <v>0</v>
      </c>
      <c r="G143" s="207">
        <v>1E+30</v>
      </c>
      <c r="H143" s="207">
        <v>130</v>
      </c>
    </row>
    <row r="144" spans="2:8" x14ac:dyDescent="0.25">
      <c r="B144" s="207" t="s">
        <v>213</v>
      </c>
      <c r="C144" s="207" t="s">
        <v>1</v>
      </c>
      <c r="D144" s="207">
        <v>-110</v>
      </c>
      <c r="E144" s="207">
        <v>0</v>
      </c>
      <c r="F144" s="207">
        <v>0</v>
      </c>
      <c r="G144" s="207">
        <v>1E+30</v>
      </c>
      <c r="H144" s="207">
        <v>110</v>
      </c>
    </row>
    <row r="145" spans="2:8" ht="30" x14ac:dyDescent="0.25">
      <c r="B145" s="207" t="s">
        <v>156</v>
      </c>
      <c r="C145" s="209" t="s">
        <v>134</v>
      </c>
      <c r="D145" s="207">
        <v>55</v>
      </c>
      <c r="E145" s="207">
        <v>0</v>
      </c>
      <c r="F145" s="207">
        <v>0</v>
      </c>
      <c r="G145" s="207">
        <v>55</v>
      </c>
      <c r="H145" s="207">
        <v>1E+30</v>
      </c>
    </row>
    <row r="146" spans="2:8" x14ac:dyDescent="0.25">
      <c r="B146" s="207" t="s">
        <v>157</v>
      </c>
      <c r="C146" s="207" t="s">
        <v>0</v>
      </c>
      <c r="D146" s="207">
        <v>105</v>
      </c>
      <c r="E146" s="207">
        <v>0</v>
      </c>
      <c r="F146" s="207">
        <v>0</v>
      </c>
      <c r="G146" s="207">
        <v>105</v>
      </c>
      <c r="H146" s="207">
        <v>1E+30</v>
      </c>
    </row>
    <row r="147" spans="2:8" x14ac:dyDescent="0.25">
      <c r="B147" s="207" t="s">
        <v>123</v>
      </c>
      <c r="C147" s="207" t="s">
        <v>0</v>
      </c>
      <c r="D147" s="207">
        <v>155</v>
      </c>
      <c r="E147" s="207">
        <v>0</v>
      </c>
      <c r="F147" s="207">
        <v>0</v>
      </c>
      <c r="G147" s="207">
        <v>155</v>
      </c>
      <c r="H147" s="207">
        <v>1E+30</v>
      </c>
    </row>
    <row r="148" spans="2:8" x14ac:dyDescent="0.25">
      <c r="B148" s="207" t="s">
        <v>125</v>
      </c>
      <c r="C148" s="207" t="s">
        <v>0</v>
      </c>
      <c r="D148" s="207">
        <v>175</v>
      </c>
      <c r="E148" s="207">
        <v>0</v>
      </c>
      <c r="F148" s="207">
        <v>0</v>
      </c>
      <c r="G148" s="207">
        <v>175</v>
      </c>
      <c r="H148" s="207">
        <v>1E+30</v>
      </c>
    </row>
    <row r="149" spans="2:8" ht="30" x14ac:dyDescent="0.25">
      <c r="B149" s="207" t="s">
        <v>161</v>
      </c>
      <c r="C149" s="209" t="s">
        <v>139</v>
      </c>
      <c r="D149" s="207">
        <v>100</v>
      </c>
      <c r="E149" s="207">
        <v>0</v>
      </c>
      <c r="F149" s="207">
        <v>0</v>
      </c>
      <c r="G149" s="207">
        <v>100</v>
      </c>
      <c r="H149" s="207">
        <v>1E+30</v>
      </c>
    </row>
    <row r="150" spans="2:8" x14ac:dyDescent="0.25">
      <c r="B150" s="207" t="s">
        <v>162</v>
      </c>
      <c r="C150" s="207" t="s">
        <v>1</v>
      </c>
      <c r="D150" s="207">
        <v>140</v>
      </c>
      <c r="E150" s="207">
        <v>0</v>
      </c>
      <c r="F150" s="207">
        <v>0</v>
      </c>
      <c r="G150" s="207">
        <v>140</v>
      </c>
      <c r="H150" s="207">
        <v>1E+30</v>
      </c>
    </row>
    <row r="151" spans="2:8" x14ac:dyDescent="0.25">
      <c r="B151" s="207" t="s">
        <v>128</v>
      </c>
      <c r="C151" s="207" t="s">
        <v>1</v>
      </c>
      <c r="D151" s="207">
        <v>105</v>
      </c>
      <c r="E151" s="207">
        <v>0</v>
      </c>
      <c r="F151" s="207">
        <v>0</v>
      </c>
      <c r="G151" s="207">
        <v>105</v>
      </c>
      <c r="H151" s="207">
        <v>1E+30</v>
      </c>
    </row>
    <row r="152" spans="2:8" x14ac:dyDescent="0.25">
      <c r="B152" s="207" t="s">
        <v>130</v>
      </c>
      <c r="C152" s="207" t="s">
        <v>1</v>
      </c>
      <c r="D152" s="207">
        <v>100</v>
      </c>
      <c r="E152" s="207">
        <v>0</v>
      </c>
      <c r="F152" s="207">
        <v>0</v>
      </c>
      <c r="G152" s="207">
        <v>100</v>
      </c>
      <c r="H152" s="207">
        <v>1E+30</v>
      </c>
    </row>
    <row r="153" spans="2:8" x14ac:dyDescent="0.25">
      <c r="B153" s="207" t="s">
        <v>146</v>
      </c>
      <c r="C153" s="207" t="s">
        <v>196</v>
      </c>
      <c r="D153" s="207">
        <v>0</v>
      </c>
      <c r="E153" s="207">
        <v>1</v>
      </c>
      <c r="F153" s="207">
        <v>0</v>
      </c>
      <c r="G153" s="207">
        <v>1E+30</v>
      </c>
      <c r="H153" s="207">
        <v>0</v>
      </c>
    </row>
    <row r="154" spans="2:8" x14ac:dyDescent="0.25">
      <c r="B154" s="207" t="s">
        <v>147</v>
      </c>
      <c r="C154" s="207" t="s">
        <v>0</v>
      </c>
      <c r="D154" s="207">
        <v>0</v>
      </c>
      <c r="E154" s="207">
        <v>1</v>
      </c>
      <c r="F154" s="207">
        <v>0</v>
      </c>
      <c r="G154" s="207">
        <v>1E+30</v>
      </c>
      <c r="H154" s="207">
        <v>0</v>
      </c>
    </row>
    <row r="155" spans="2:8" x14ac:dyDescent="0.25">
      <c r="B155" s="207" t="s">
        <v>200</v>
      </c>
      <c r="C155" s="207" t="s">
        <v>0</v>
      </c>
      <c r="D155" s="207">
        <v>0</v>
      </c>
      <c r="E155" s="207">
        <v>1</v>
      </c>
      <c r="F155" s="207">
        <v>0</v>
      </c>
      <c r="G155" s="207">
        <v>1E+30</v>
      </c>
      <c r="H155" s="207">
        <v>0</v>
      </c>
    </row>
    <row r="156" spans="2:8" x14ac:dyDescent="0.25">
      <c r="B156" s="207" t="s">
        <v>201</v>
      </c>
      <c r="C156" s="207" t="s">
        <v>0</v>
      </c>
      <c r="D156" s="207">
        <v>0</v>
      </c>
      <c r="E156" s="207">
        <v>1</v>
      </c>
      <c r="F156" s="207">
        <v>0</v>
      </c>
      <c r="G156" s="207">
        <v>1E+30</v>
      </c>
      <c r="H156" s="207">
        <v>0</v>
      </c>
    </row>
    <row r="157" spans="2:8" x14ac:dyDescent="0.25">
      <c r="B157" s="207" t="s">
        <v>151</v>
      </c>
      <c r="C157" s="207" t="s">
        <v>197</v>
      </c>
      <c r="D157" s="207">
        <v>0</v>
      </c>
      <c r="E157" s="207">
        <v>2</v>
      </c>
      <c r="F157" s="207">
        <v>0</v>
      </c>
      <c r="G157" s="207">
        <v>1E+30</v>
      </c>
      <c r="H157" s="207">
        <v>15</v>
      </c>
    </row>
    <row r="158" spans="2:8" x14ac:dyDescent="0.25">
      <c r="B158" s="207" t="s">
        <v>152</v>
      </c>
      <c r="C158" s="207" t="s">
        <v>1</v>
      </c>
      <c r="D158" s="207">
        <v>0</v>
      </c>
      <c r="E158" s="207">
        <v>2</v>
      </c>
      <c r="F158" s="207">
        <v>0</v>
      </c>
      <c r="G158" s="207">
        <v>1E+30</v>
      </c>
      <c r="H158" s="207">
        <v>5</v>
      </c>
    </row>
    <row r="159" spans="2:8" x14ac:dyDescent="0.25">
      <c r="B159" s="207" t="s">
        <v>204</v>
      </c>
      <c r="C159" s="207" t="s">
        <v>1</v>
      </c>
      <c r="D159" s="207">
        <v>0</v>
      </c>
      <c r="E159" s="207">
        <v>0</v>
      </c>
      <c r="F159" s="207">
        <v>0</v>
      </c>
      <c r="G159" s="207">
        <v>0</v>
      </c>
      <c r="H159" s="207">
        <v>1E+30</v>
      </c>
    </row>
    <row r="160" spans="2:8" x14ac:dyDescent="0.25">
      <c r="B160" s="207" t="s">
        <v>205</v>
      </c>
      <c r="C160" s="207" t="s">
        <v>1</v>
      </c>
      <c r="D160" s="207">
        <v>15</v>
      </c>
      <c r="E160" s="207">
        <v>0</v>
      </c>
      <c r="F160" s="207">
        <v>0</v>
      </c>
      <c r="G160" s="207">
        <v>15</v>
      </c>
      <c r="H160" s="207">
        <v>1E+30</v>
      </c>
    </row>
    <row r="161" spans="2:8" ht="30" x14ac:dyDescent="0.25">
      <c r="B161" s="207" t="s">
        <v>116</v>
      </c>
      <c r="C161" s="209" t="s">
        <v>104</v>
      </c>
      <c r="D161" s="207">
        <v>-120</v>
      </c>
      <c r="E161" s="207">
        <v>0</v>
      </c>
      <c r="F161" s="207">
        <v>0</v>
      </c>
      <c r="G161" s="207">
        <v>1E+30</v>
      </c>
      <c r="H161" s="207">
        <v>120</v>
      </c>
    </row>
    <row r="162" spans="2:8" x14ac:dyDescent="0.25">
      <c r="B162" s="207" t="s">
        <v>117</v>
      </c>
      <c r="C162" s="207" t="s">
        <v>0</v>
      </c>
      <c r="D162" s="207">
        <v>-70</v>
      </c>
      <c r="E162" s="207">
        <v>0</v>
      </c>
      <c r="F162" s="207">
        <v>0</v>
      </c>
      <c r="G162" s="207">
        <v>1E+30</v>
      </c>
      <c r="H162" s="207">
        <v>70</v>
      </c>
    </row>
    <row r="163" spans="2:8" x14ac:dyDescent="0.25">
      <c r="B163" s="207" t="s">
        <v>153</v>
      </c>
      <c r="C163" s="207" t="s">
        <v>0</v>
      </c>
      <c r="D163" s="207">
        <v>-20</v>
      </c>
      <c r="E163" s="207">
        <v>0</v>
      </c>
      <c r="F163" s="207">
        <v>0</v>
      </c>
      <c r="G163" s="207">
        <v>1E+30</v>
      </c>
      <c r="H163" s="207">
        <v>20</v>
      </c>
    </row>
    <row r="164" spans="2:8" x14ac:dyDescent="0.25">
      <c r="B164" s="207" t="s">
        <v>155</v>
      </c>
      <c r="C164" s="207" t="s">
        <v>0</v>
      </c>
      <c r="D164" s="207">
        <v>0</v>
      </c>
      <c r="E164" s="207">
        <v>-2</v>
      </c>
      <c r="F164" s="207">
        <v>0</v>
      </c>
      <c r="G164" s="207">
        <v>0</v>
      </c>
      <c r="H164" s="207">
        <v>0</v>
      </c>
    </row>
    <row r="165" spans="2:8" ht="30" x14ac:dyDescent="0.25">
      <c r="B165" s="207" t="s">
        <v>121</v>
      </c>
      <c r="C165" s="209" t="s">
        <v>109</v>
      </c>
      <c r="D165" s="207">
        <v>-45</v>
      </c>
      <c r="E165" s="207">
        <v>0</v>
      </c>
      <c r="F165" s="207">
        <v>0</v>
      </c>
      <c r="G165" s="207">
        <v>1E+30</v>
      </c>
      <c r="H165" s="207">
        <v>45</v>
      </c>
    </row>
    <row r="166" spans="2:8" x14ac:dyDescent="0.25">
      <c r="B166" s="207" t="s">
        <v>122</v>
      </c>
      <c r="C166" s="207" t="s">
        <v>1</v>
      </c>
      <c r="D166" s="207">
        <v>-5</v>
      </c>
      <c r="E166" s="207">
        <v>0</v>
      </c>
      <c r="F166" s="207">
        <v>0</v>
      </c>
      <c r="G166" s="207">
        <v>1E+30</v>
      </c>
      <c r="H166" s="207">
        <v>5</v>
      </c>
    </row>
    <row r="167" spans="2:8" x14ac:dyDescent="0.25">
      <c r="B167" s="207" t="s">
        <v>158</v>
      </c>
      <c r="C167" s="207" t="s">
        <v>1</v>
      </c>
      <c r="D167" s="207">
        <v>-40</v>
      </c>
      <c r="E167" s="207">
        <v>0</v>
      </c>
      <c r="F167" s="207">
        <v>0</v>
      </c>
      <c r="G167" s="207">
        <v>1E+30</v>
      </c>
      <c r="H167" s="207">
        <v>40</v>
      </c>
    </row>
    <row r="168" spans="2:8" x14ac:dyDescent="0.25">
      <c r="B168" s="207" t="s">
        <v>160</v>
      </c>
      <c r="C168" s="207" t="s">
        <v>1</v>
      </c>
      <c r="D168" s="207">
        <v>-45</v>
      </c>
      <c r="E168" s="207">
        <v>0</v>
      </c>
      <c r="F168" s="207">
        <v>0</v>
      </c>
      <c r="G168" s="207">
        <v>1E+30</v>
      </c>
      <c r="H168" s="207">
        <v>45</v>
      </c>
    </row>
    <row r="169" spans="2:8" ht="30" x14ac:dyDescent="0.25">
      <c r="B169" s="207" t="s">
        <v>232</v>
      </c>
      <c r="C169" s="209" t="s">
        <v>174</v>
      </c>
      <c r="D169" s="207">
        <v>0</v>
      </c>
      <c r="E169" s="207">
        <v>2</v>
      </c>
      <c r="F169" s="207">
        <v>0</v>
      </c>
      <c r="G169" s="207">
        <v>5</v>
      </c>
      <c r="H169" s="207">
        <v>25</v>
      </c>
    </row>
    <row r="170" spans="2:8" x14ac:dyDescent="0.25">
      <c r="B170" s="207" t="s">
        <v>233</v>
      </c>
      <c r="C170" s="207" t="s">
        <v>28</v>
      </c>
      <c r="D170" s="207">
        <v>0</v>
      </c>
      <c r="E170" s="207">
        <v>2</v>
      </c>
      <c r="F170" s="207">
        <v>0</v>
      </c>
      <c r="G170" s="207">
        <v>5</v>
      </c>
      <c r="H170" s="207">
        <v>25</v>
      </c>
    </row>
    <row r="171" spans="2:8" x14ac:dyDescent="0.25">
      <c r="B171" s="207" t="s">
        <v>262</v>
      </c>
      <c r="C171" s="207" t="s">
        <v>28</v>
      </c>
      <c r="D171" s="207">
        <v>0</v>
      </c>
      <c r="E171" s="207">
        <v>2</v>
      </c>
      <c r="F171" s="207">
        <v>0</v>
      </c>
      <c r="G171" s="207">
        <v>5</v>
      </c>
      <c r="H171" s="207">
        <v>25</v>
      </c>
    </row>
    <row r="172" spans="2:8" ht="15.75" thickBot="1" x14ac:dyDescent="0.3">
      <c r="B172" s="208" t="s">
        <v>263</v>
      </c>
      <c r="C172" s="208" t="s">
        <v>28</v>
      </c>
      <c r="D172" s="208">
        <v>0</v>
      </c>
      <c r="E172" s="208">
        <v>2</v>
      </c>
      <c r="F172" s="208">
        <v>0</v>
      </c>
      <c r="G172" s="208">
        <v>5</v>
      </c>
      <c r="H172" s="208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58"/>
  <sheetViews>
    <sheetView tabSelected="1" zoomScaleNormal="100" workbookViewId="0">
      <pane xSplit="1" ySplit="1" topLeftCell="B2" activePane="bottomRight" state="frozen"/>
      <selection activeCell="B13" sqref="B13:G13"/>
      <selection pane="topRight" activeCell="B13" sqref="B13:G13"/>
      <selection pane="bottomLeft" activeCell="B13" sqref="B13:G13"/>
      <selection pane="bottomRight" activeCell="AP35" sqref="AP35"/>
    </sheetView>
  </sheetViews>
  <sheetFormatPr defaultRowHeight="15" x14ac:dyDescent="0.25"/>
  <cols>
    <col min="1" max="1" width="31" style="59" customWidth="1"/>
    <col min="2" max="3" width="9.140625" style="59" customWidth="1"/>
    <col min="4" max="4" width="10.28515625" style="59" customWidth="1"/>
    <col min="5" max="5" width="11.140625" style="59" customWidth="1"/>
    <col min="6" max="6" width="7.7109375" style="261" bestFit="1" customWidth="1"/>
    <col min="7" max="7" width="9.140625" style="59" customWidth="1"/>
    <col min="8" max="8" width="7.7109375" style="59" bestFit="1" customWidth="1"/>
    <col min="9" max="9" width="9.140625" style="59" customWidth="1"/>
    <col min="10" max="16384" width="9.140625" style="59"/>
  </cols>
  <sheetData>
    <row r="1" spans="1:75" s="49" customFormat="1" ht="30.75" customHeight="1" thickBot="1" x14ac:dyDescent="0.3">
      <c r="A1" s="45"/>
      <c r="B1" s="46" t="s">
        <v>9</v>
      </c>
      <c r="C1" s="47" t="s">
        <v>4</v>
      </c>
      <c r="D1" s="47" t="s">
        <v>6</v>
      </c>
      <c r="E1" s="47" t="s">
        <v>5</v>
      </c>
      <c r="F1" s="251" t="s">
        <v>240</v>
      </c>
      <c r="G1" s="47" t="s">
        <v>31</v>
      </c>
      <c r="H1" s="48" t="s">
        <v>241</v>
      </c>
      <c r="I1" s="48" t="s">
        <v>32</v>
      </c>
      <c r="J1" s="296" t="s">
        <v>7</v>
      </c>
      <c r="K1" s="297"/>
      <c r="L1" s="297"/>
      <c r="M1" s="297"/>
      <c r="N1" s="298"/>
      <c r="O1" s="239"/>
      <c r="P1" s="297" t="s">
        <v>26</v>
      </c>
      <c r="Q1" s="297"/>
      <c r="R1" s="297"/>
      <c r="S1" s="298"/>
      <c r="T1" s="296" t="s">
        <v>177</v>
      </c>
      <c r="U1" s="297"/>
      <c r="V1" s="297"/>
      <c r="W1" s="298"/>
      <c r="X1" s="296" t="s">
        <v>178</v>
      </c>
      <c r="Y1" s="297"/>
      <c r="Z1" s="297"/>
      <c r="AA1" s="298"/>
      <c r="AB1" s="296" t="s">
        <v>36</v>
      </c>
      <c r="AC1" s="297"/>
      <c r="AD1" s="297"/>
      <c r="AE1" s="298"/>
      <c r="AF1" s="296" t="s">
        <v>37</v>
      </c>
      <c r="AG1" s="297"/>
      <c r="AH1" s="297"/>
      <c r="AI1" s="298"/>
      <c r="AJ1" s="290" t="s">
        <v>38</v>
      </c>
      <c r="AK1" s="291"/>
      <c r="AL1" s="291"/>
      <c r="AM1" s="292"/>
      <c r="AN1" s="290" t="s">
        <v>45</v>
      </c>
      <c r="AO1" s="291"/>
      <c r="AP1" s="291"/>
      <c r="AQ1" s="292"/>
      <c r="AR1" s="291" t="s">
        <v>39</v>
      </c>
      <c r="AS1" s="291"/>
      <c r="AT1" s="291"/>
      <c r="AU1" s="292"/>
      <c r="AV1" s="290" t="s">
        <v>40</v>
      </c>
      <c r="AW1" s="291"/>
      <c r="AX1" s="291"/>
      <c r="AY1" s="292"/>
      <c r="AZ1" s="291" t="s">
        <v>179</v>
      </c>
      <c r="BA1" s="291"/>
      <c r="BB1" s="291"/>
      <c r="BC1" s="292"/>
      <c r="BD1" s="291" t="s">
        <v>180</v>
      </c>
      <c r="BE1" s="291"/>
      <c r="BF1" s="291"/>
      <c r="BG1" s="292"/>
      <c r="BH1" s="290" t="s">
        <v>42</v>
      </c>
      <c r="BI1" s="291"/>
      <c r="BJ1" s="291"/>
      <c r="BK1" s="292"/>
      <c r="BL1" s="290" t="s">
        <v>43</v>
      </c>
      <c r="BM1" s="291"/>
      <c r="BN1" s="291"/>
      <c r="BO1" s="292"/>
      <c r="BP1" s="290" t="s">
        <v>41</v>
      </c>
      <c r="BQ1" s="291"/>
      <c r="BR1" s="291"/>
      <c r="BS1" s="292"/>
      <c r="BT1" s="290" t="s">
        <v>44</v>
      </c>
      <c r="BU1" s="291"/>
      <c r="BV1" s="291"/>
      <c r="BW1" s="292"/>
    </row>
    <row r="2" spans="1:75" s="57" customFormat="1" ht="15.75" thickBot="1" x14ac:dyDescent="0.3">
      <c r="A2" s="50" t="s">
        <v>8</v>
      </c>
      <c r="B2" s="51"/>
      <c r="C2" s="52"/>
      <c r="D2" s="52"/>
      <c r="E2" s="52"/>
      <c r="F2" s="252"/>
      <c r="G2" s="52"/>
      <c r="H2" s="269"/>
      <c r="I2" s="53"/>
      <c r="J2" s="54">
        <v>0</v>
      </c>
      <c r="K2" s="55">
        <v>1</v>
      </c>
      <c r="L2" s="55">
        <v>2</v>
      </c>
      <c r="M2" s="55">
        <v>3</v>
      </c>
      <c r="N2" s="56">
        <v>4</v>
      </c>
      <c r="O2" s="174">
        <v>0</v>
      </c>
      <c r="P2" s="55">
        <v>1</v>
      </c>
      <c r="Q2" s="55">
        <v>2</v>
      </c>
      <c r="R2" s="55">
        <v>3</v>
      </c>
      <c r="S2" s="56">
        <v>4</v>
      </c>
      <c r="T2" s="54">
        <v>1</v>
      </c>
      <c r="U2" s="55">
        <v>2</v>
      </c>
      <c r="V2" s="55">
        <v>3</v>
      </c>
      <c r="W2" s="56">
        <v>4</v>
      </c>
      <c r="X2" s="54">
        <v>1</v>
      </c>
      <c r="Y2" s="55">
        <v>2</v>
      </c>
      <c r="Z2" s="55">
        <v>3</v>
      </c>
      <c r="AA2" s="56">
        <v>4</v>
      </c>
      <c r="AB2" s="54">
        <v>1</v>
      </c>
      <c r="AC2" s="55">
        <v>2</v>
      </c>
      <c r="AD2" s="55">
        <v>3</v>
      </c>
      <c r="AE2" s="56">
        <v>4</v>
      </c>
      <c r="AF2" s="54">
        <v>1</v>
      </c>
      <c r="AG2" s="55">
        <v>2</v>
      </c>
      <c r="AH2" s="55">
        <v>3</v>
      </c>
      <c r="AI2" s="56">
        <v>4</v>
      </c>
      <c r="AJ2" s="26">
        <v>1</v>
      </c>
      <c r="AK2" s="11">
        <v>2</v>
      </c>
      <c r="AL2" s="11">
        <v>3</v>
      </c>
      <c r="AM2" s="11">
        <v>4</v>
      </c>
      <c r="AN2" s="26">
        <v>1</v>
      </c>
      <c r="AO2" s="11">
        <v>2</v>
      </c>
      <c r="AP2" s="11">
        <v>3</v>
      </c>
      <c r="AQ2" s="12">
        <v>4</v>
      </c>
      <c r="AR2" s="41">
        <v>1</v>
      </c>
      <c r="AS2" s="11">
        <v>2</v>
      </c>
      <c r="AT2" s="11">
        <v>3</v>
      </c>
      <c r="AU2" s="11">
        <v>4</v>
      </c>
      <c r="AV2" s="26">
        <v>1</v>
      </c>
      <c r="AW2" s="11">
        <v>2</v>
      </c>
      <c r="AX2" s="11">
        <v>3</v>
      </c>
      <c r="AY2" s="12">
        <v>4</v>
      </c>
      <c r="AZ2" s="41">
        <v>1</v>
      </c>
      <c r="BA2" s="11">
        <v>2</v>
      </c>
      <c r="BB2" s="11">
        <v>3</v>
      </c>
      <c r="BC2" s="11">
        <v>4</v>
      </c>
      <c r="BD2" s="26">
        <v>1</v>
      </c>
      <c r="BE2" s="11">
        <v>2</v>
      </c>
      <c r="BF2" s="11">
        <v>3</v>
      </c>
      <c r="BG2" s="11">
        <v>4</v>
      </c>
      <c r="BH2" s="26">
        <v>1</v>
      </c>
      <c r="BI2" s="11">
        <v>2</v>
      </c>
      <c r="BJ2" s="11">
        <v>3</v>
      </c>
      <c r="BK2" s="11">
        <v>4</v>
      </c>
      <c r="BL2" s="26">
        <v>1</v>
      </c>
      <c r="BM2" s="11">
        <v>2</v>
      </c>
      <c r="BN2" s="11">
        <v>3</v>
      </c>
      <c r="BO2" s="12">
        <v>4</v>
      </c>
      <c r="BP2" s="26">
        <v>1</v>
      </c>
      <c r="BQ2" s="11">
        <v>2</v>
      </c>
      <c r="BR2" s="11">
        <v>3</v>
      </c>
      <c r="BS2" s="11">
        <v>4</v>
      </c>
      <c r="BT2" s="26">
        <v>1</v>
      </c>
      <c r="BU2" s="11">
        <v>2</v>
      </c>
      <c r="BV2" s="11">
        <v>3</v>
      </c>
      <c r="BW2" s="12">
        <v>4</v>
      </c>
    </row>
    <row r="3" spans="1:75" x14ac:dyDescent="0.25">
      <c r="A3" s="58" t="s">
        <v>0</v>
      </c>
      <c r="B3" s="203">
        <v>0</v>
      </c>
      <c r="C3" s="2">
        <v>200</v>
      </c>
      <c r="D3" s="2">
        <v>1</v>
      </c>
      <c r="E3" s="3">
        <v>10</v>
      </c>
      <c r="F3" s="270">
        <f>D3*15</f>
        <v>15</v>
      </c>
      <c r="G3" s="3">
        <v>1</v>
      </c>
      <c r="H3" s="270">
        <f>D3*15</f>
        <v>15</v>
      </c>
      <c r="I3" s="4">
        <v>1</v>
      </c>
      <c r="J3" s="1">
        <v>20</v>
      </c>
      <c r="K3" s="210">
        <v>70</v>
      </c>
      <c r="L3" s="210">
        <v>120</v>
      </c>
      <c r="M3" s="210">
        <v>170</v>
      </c>
      <c r="N3" s="211">
        <v>190</v>
      </c>
      <c r="O3" s="1">
        <v>20</v>
      </c>
      <c r="P3" s="210">
        <v>70</v>
      </c>
      <c r="Q3" s="210">
        <v>120</v>
      </c>
      <c r="R3" s="210">
        <v>170</v>
      </c>
      <c r="S3" s="211">
        <v>190</v>
      </c>
      <c r="T3" s="216">
        <v>0</v>
      </c>
      <c r="U3" s="210">
        <v>0</v>
      </c>
      <c r="V3" s="210">
        <v>0</v>
      </c>
      <c r="W3" s="211">
        <v>0</v>
      </c>
      <c r="X3" s="216">
        <v>0</v>
      </c>
      <c r="Y3" s="210">
        <v>0</v>
      </c>
      <c r="Z3" s="210">
        <v>0</v>
      </c>
      <c r="AA3" s="211">
        <v>0</v>
      </c>
      <c r="AB3" s="216">
        <v>10</v>
      </c>
      <c r="AC3" s="210">
        <v>10</v>
      </c>
      <c r="AD3" s="210">
        <v>10</v>
      </c>
      <c r="AE3" s="211">
        <v>10</v>
      </c>
      <c r="AF3" s="216">
        <v>15</v>
      </c>
      <c r="AG3" s="210">
        <v>15</v>
      </c>
      <c r="AH3" s="210">
        <v>15</v>
      </c>
      <c r="AI3" s="211">
        <v>15</v>
      </c>
      <c r="AJ3" s="27">
        <f t="shared" ref="AJ3:AM4" si="0">K3+AB3-$C3</f>
        <v>-120</v>
      </c>
      <c r="AK3" s="13">
        <f t="shared" si="0"/>
        <v>-70</v>
      </c>
      <c r="AL3" s="13">
        <f t="shared" si="0"/>
        <v>-20</v>
      </c>
      <c r="AM3" s="13">
        <f t="shared" si="0"/>
        <v>0</v>
      </c>
      <c r="AN3" s="27">
        <f t="shared" ref="AN3:AQ4" si="1">K3-AF3-$B3</f>
        <v>55</v>
      </c>
      <c r="AO3" s="13">
        <f t="shared" si="1"/>
        <v>105</v>
      </c>
      <c r="AP3" s="13">
        <f t="shared" si="1"/>
        <v>155</v>
      </c>
      <c r="AQ3" s="14">
        <f t="shared" si="1"/>
        <v>175</v>
      </c>
      <c r="AR3" s="42">
        <f t="shared" ref="AR3:AU4" si="2">P3+AB3-$C3</f>
        <v>-120</v>
      </c>
      <c r="AS3" s="13">
        <f t="shared" si="2"/>
        <v>-70</v>
      </c>
      <c r="AT3" s="13">
        <f t="shared" si="2"/>
        <v>-20</v>
      </c>
      <c r="AU3" s="13">
        <f t="shared" si="2"/>
        <v>0</v>
      </c>
      <c r="AV3" s="27">
        <f t="shared" ref="AV3:AY4" si="3">P3-AF3-$B3</f>
        <v>55</v>
      </c>
      <c r="AW3" s="13">
        <f t="shared" si="3"/>
        <v>105</v>
      </c>
      <c r="AX3" s="13">
        <f t="shared" si="3"/>
        <v>155</v>
      </c>
      <c r="AY3" s="14">
        <f t="shared" si="3"/>
        <v>175</v>
      </c>
      <c r="AZ3" s="42">
        <f>P3-K3-T3</f>
        <v>0</v>
      </c>
      <c r="BA3" s="13">
        <f t="shared" ref="BA3:BC4" si="4">Q3-L3-U3</f>
        <v>0</v>
      </c>
      <c r="BB3" s="13">
        <f t="shared" si="4"/>
        <v>0</v>
      </c>
      <c r="BC3" s="13">
        <f t="shared" si="4"/>
        <v>0</v>
      </c>
      <c r="BD3" s="27">
        <f>P3-K3+X3</f>
        <v>0</v>
      </c>
      <c r="BE3" s="13">
        <f t="shared" ref="BE3:BG4" si="5">Q3-L3+Y3</f>
        <v>0</v>
      </c>
      <c r="BF3" s="13">
        <f t="shared" si="5"/>
        <v>0</v>
      </c>
      <c r="BG3" s="13">
        <f t="shared" si="5"/>
        <v>0</v>
      </c>
      <c r="BH3" s="27">
        <f>K3-J3+AB3-$D3*60</f>
        <v>0</v>
      </c>
      <c r="BI3" s="13">
        <f t="shared" ref="BI3:BK4" si="6">L3-K3+AC3-$D3*60</f>
        <v>0</v>
      </c>
      <c r="BJ3" s="13">
        <f t="shared" si="6"/>
        <v>0</v>
      </c>
      <c r="BK3" s="13">
        <f t="shared" si="6"/>
        <v>-30</v>
      </c>
      <c r="BL3" s="27">
        <f>K3-J3-AF3+$D3*60</f>
        <v>95</v>
      </c>
      <c r="BM3" s="13">
        <f t="shared" ref="BM3:BO4" si="7">L3-K3-AG3+$D3*60</f>
        <v>95</v>
      </c>
      <c r="BN3" s="13">
        <f t="shared" si="7"/>
        <v>95</v>
      </c>
      <c r="BO3" s="14">
        <f t="shared" si="7"/>
        <v>65</v>
      </c>
      <c r="BP3" s="27">
        <f>P3-O3+AB3-$D3*60</f>
        <v>0</v>
      </c>
      <c r="BQ3" s="13">
        <f t="shared" ref="BQ3:BS4" si="8">Q3-P3+AC3-$D3*60</f>
        <v>0</v>
      </c>
      <c r="BR3" s="13">
        <f t="shared" si="8"/>
        <v>0</v>
      </c>
      <c r="BS3" s="13">
        <f t="shared" si="8"/>
        <v>-30</v>
      </c>
      <c r="BT3" s="27">
        <f>P3-O3-AF3+$D3*60</f>
        <v>95</v>
      </c>
      <c r="BU3" s="13">
        <f t="shared" ref="BU3:BW4" si="9">Q3-P3-AG3+$D3*60</f>
        <v>95</v>
      </c>
      <c r="BV3" s="13">
        <f t="shared" si="9"/>
        <v>95</v>
      </c>
      <c r="BW3" s="14">
        <f t="shared" si="9"/>
        <v>65</v>
      </c>
    </row>
    <row r="4" spans="1:75" x14ac:dyDescent="0.25">
      <c r="A4" s="60" t="s">
        <v>1</v>
      </c>
      <c r="B4" s="204">
        <v>0</v>
      </c>
      <c r="C4" s="6">
        <v>200</v>
      </c>
      <c r="D4" s="6">
        <v>2</v>
      </c>
      <c r="E4" s="7">
        <v>30</v>
      </c>
      <c r="F4" s="270">
        <f>D4*15</f>
        <v>30</v>
      </c>
      <c r="G4" s="7">
        <v>2</v>
      </c>
      <c r="H4" s="270">
        <f>D4*15</f>
        <v>30</v>
      </c>
      <c r="I4" s="8">
        <v>2</v>
      </c>
      <c r="J4" s="5">
        <v>50</v>
      </c>
      <c r="K4" s="212">
        <v>140</v>
      </c>
      <c r="L4" s="212">
        <v>170</v>
      </c>
      <c r="M4" s="212">
        <v>130</v>
      </c>
      <c r="N4" s="213">
        <v>110</v>
      </c>
      <c r="O4" s="5">
        <v>50</v>
      </c>
      <c r="P4" s="212">
        <v>125</v>
      </c>
      <c r="Q4" s="212">
        <v>165</v>
      </c>
      <c r="R4" s="212">
        <v>130</v>
      </c>
      <c r="S4" s="213">
        <v>125</v>
      </c>
      <c r="T4" s="217">
        <v>0</v>
      </c>
      <c r="U4" s="212">
        <v>0</v>
      </c>
      <c r="V4" s="212">
        <v>0</v>
      </c>
      <c r="W4" s="213">
        <v>15</v>
      </c>
      <c r="X4" s="217">
        <v>15</v>
      </c>
      <c r="Y4" s="212">
        <v>5</v>
      </c>
      <c r="Z4" s="212">
        <v>0</v>
      </c>
      <c r="AA4" s="213">
        <v>0</v>
      </c>
      <c r="AB4" s="217">
        <v>30</v>
      </c>
      <c r="AC4" s="212">
        <v>30</v>
      </c>
      <c r="AD4" s="212">
        <v>30</v>
      </c>
      <c r="AE4" s="213">
        <v>30</v>
      </c>
      <c r="AF4" s="217">
        <v>25</v>
      </c>
      <c r="AG4" s="212">
        <v>25</v>
      </c>
      <c r="AH4" s="212">
        <v>25</v>
      </c>
      <c r="AI4" s="213">
        <v>25</v>
      </c>
      <c r="AJ4" s="28">
        <f t="shared" si="0"/>
        <v>-30</v>
      </c>
      <c r="AK4" s="15">
        <f t="shared" si="0"/>
        <v>0</v>
      </c>
      <c r="AL4" s="15">
        <f t="shared" si="0"/>
        <v>-40</v>
      </c>
      <c r="AM4" s="15">
        <f t="shared" si="0"/>
        <v>-60</v>
      </c>
      <c r="AN4" s="28">
        <f t="shared" si="1"/>
        <v>115</v>
      </c>
      <c r="AO4" s="15">
        <f t="shared" si="1"/>
        <v>145</v>
      </c>
      <c r="AP4" s="15">
        <f t="shared" si="1"/>
        <v>105</v>
      </c>
      <c r="AQ4" s="16">
        <f t="shared" si="1"/>
        <v>85</v>
      </c>
      <c r="AR4" s="43">
        <f t="shared" si="2"/>
        <v>-45</v>
      </c>
      <c r="AS4" s="15">
        <f t="shared" si="2"/>
        <v>-5</v>
      </c>
      <c r="AT4" s="15">
        <f t="shared" si="2"/>
        <v>-40</v>
      </c>
      <c r="AU4" s="15">
        <f t="shared" si="2"/>
        <v>-45</v>
      </c>
      <c r="AV4" s="28">
        <f t="shared" si="3"/>
        <v>100</v>
      </c>
      <c r="AW4" s="15">
        <f t="shared" si="3"/>
        <v>140</v>
      </c>
      <c r="AX4" s="15">
        <f t="shared" si="3"/>
        <v>105</v>
      </c>
      <c r="AY4" s="16">
        <f t="shared" si="3"/>
        <v>100</v>
      </c>
      <c r="AZ4" s="43">
        <f t="shared" ref="AZ4" si="10">P4-K4-T4</f>
        <v>-15</v>
      </c>
      <c r="BA4" s="15">
        <f t="shared" si="4"/>
        <v>-5</v>
      </c>
      <c r="BB4" s="15">
        <f t="shared" si="4"/>
        <v>0</v>
      </c>
      <c r="BC4" s="15">
        <f t="shared" si="4"/>
        <v>0</v>
      </c>
      <c r="BD4" s="28">
        <f t="shared" ref="BD4" si="11">P4-K4+X4</f>
        <v>0</v>
      </c>
      <c r="BE4" s="15">
        <f t="shared" si="5"/>
        <v>0</v>
      </c>
      <c r="BF4" s="15">
        <f t="shared" si="5"/>
        <v>0</v>
      </c>
      <c r="BG4" s="15">
        <f t="shared" si="5"/>
        <v>15</v>
      </c>
      <c r="BH4" s="28">
        <f t="shared" ref="BH4" si="12">K4-J4+AB4-$D4*60</f>
        <v>0</v>
      </c>
      <c r="BI4" s="15">
        <f t="shared" si="6"/>
        <v>-60</v>
      </c>
      <c r="BJ4" s="15">
        <f t="shared" si="6"/>
        <v>-130</v>
      </c>
      <c r="BK4" s="15">
        <f t="shared" si="6"/>
        <v>-110</v>
      </c>
      <c r="BL4" s="28">
        <f t="shared" ref="BL4" si="13">K4-J4-AF4+$D4*60</f>
        <v>185</v>
      </c>
      <c r="BM4" s="15">
        <f t="shared" si="7"/>
        <v>125</v>
      </c>
      <c r="BN4" s="15">
        <f t="shared" si="7"/>
        <v>55</v>
      </c>
      <c r="BO4" s="16">
        <f t="shared" si="7"/>
        <v>75</v>
      </c>
      <c r="BP4" s="28">
        <f t="shared" ref="BP4" si="14">P4-O4+AB4-$D4*60</f>
        <v>-15</v>
      </c>
      <c r="BQ4" s="15">
        <f t="shared" si="8"/>
        <v>-50</v>
      </c>
      <c r="BR4" s="15">
        <f t="shared" si="8"/>
        <v>-125</v>
      </c>
      <c r="BS4" s="15">
        <f t="shared" si="8"/>
        <v>-95</v>
      </c>
      <c r="BT4" s="28">
        <f t="shared" ref="BT4" si="15">P4-O4-AF4+$D4*60</f>
        <v>170</v>
      </c>
      <c r="BU4" s="15">
        <f t="shared" si="9"/>
        <v>135</v>
      </c>
      <c r="BV4" s="15">
        <f t="shared" si="9"/>
        <v>60</v>
      </c>
      <c r="BW4" s="16">
        <f t="shared" si="9"/>
        <v>90</v>
      </c>
    </row>
    <row r="5" spans="1:75" ht="15.75" thickBot="1" x14ac:dyDescent="0.3">
      <c r="A5" s="61" t="s">
        <v>35</v>
      </c>
      <c r="B5" s="62">
        <v>0</v>
      </c>
      <c r="C5" s="9">
        <v>20</v>
      </c>
      <c r="D5" s="63"/>
      <c r="E5" s="10">
        <v>20</v>
      </c>
      <c r="F5" s="266"/>
      <c r="G5" s="63"/>
      <c r="H5" s="137"/>
      <c r="I5" s="64"/>
      <c r="J5" s="65"/>
      <c r="K5" s="214">
        <v>20</v>
      </c>
      <c r="L5" s="214">
        <v>20</v>
      </c>
      <c r="M5" s="214">
        <v>20</v>
      </c>
      <c r="N5" s="215">
        <v>20</v>
      </c>
      <c r="O5" s="178"/>
      <c r="P5" s="66"/>
      <c r="Q5" s="66"/>
      <c r="R5" s="66"/>
      <c r="S5" s="67"/>
      <c r="T5" s="65"/>
      <c r="U5" s="63"/>
      <c r="V5" s="63"/>
      <c r="W5" s="64"/>
      <c r="X5" s="65"/>
      <c r="Y5" s="63"/>
      <c r="Z5" s="63"/>
      <c r="AA5" s="64"/>
      <c r="AB5" s="65"/>
      <c r="AC5" s="63"/>
      <c r="AD5" s="63"/>
      <c r="AE5" s="64"/>
      <c r="AF5" s="65"/>
      <c r="AG5" s="63"/>
      <c r="AH5" s="63"/>
      <c r="AI5" s="64"/>
      <c r="AJ5" s="205">
        <f t="shared" ref="AJ5:AM8" si="16">K5-$C5</f>
        <v>0</v>
      </c>
      <c r="AK5" s="17">
        <f t="shared" si="16"/>
        <v>0</v>
      </c>
      <c r="AL5" s="17">
        <f t="shared" si="16"/>
        <v>0</v>
      </c>
      <c r="AM5" s="17">
        <f t="shared" si="16"/>
        <v>0</v>
      </c>
      <c r="AN5" s="29">
        <f t="shared" ref="AN5:AQ8" si="17">K5-$B5</f>
        <v>20</v>
      </c>
      <c r="AO5" s="18">
        <f t="shared" si="17"/>
        <v>20</v>
      </c>
      <c r="AP5" s="18">
        <f t="shared" si="17"/>
        <v>20</v>
      </c>
      <c r="AQ5" s="186">
        <f t="shared" si="17"/>
        <v>20</v>
      </c>
      <c r="AR5" s="189"/>
      <c r="AS5" s="24"/>
      <c r="AT5" s="24"/>
      <c r="AU5" s="24"/>
      <c r="AV5" s="32"/>
      <c r="AW5" s="24"/>
      <c r="AX5" s="24"/>
      <c r="AY5" s="25"/>
      <c r="AZ5" s="189"/>
      <c r="BA5" s="24"/>
      <c r="BB5" s="24"/>
      <c r="BC5" s="24"/>
      <c r="BD5" s="32"/>
      <c r="BE5" s="24"/>
      <c r="BF5" s="24"/>
      <c r="BG5" s="24"/>
      <c r="BH5" s="32"/>
      <c r="BI5" s="24"/>
      <c r="BJ5" s="24"/>
      <c r="BK5" s="24"/>
      <c r="BL5" s="32"/>
      <c r="BM5" s="24"/>
      <c r="BN5" s="24"/>
      <c r="BO5" s="25"/>
      <c r="BP5" s="32"/>
      <c r="BQ5" s="24"/>
      <c r="BR5" s="24"/>
      <c r="BS5" s="24"/>
      <c r="BT5" s="32"/>
      <c r="BU5" s="24"/>
      <c r="BV5" s="24"/>
      <c r="BW5" s="25"/>
    </row>
    <row r="6" spans="1:75" x14ac:dyDescent="0.25">
      <c r="A6" s="58" t="s">
        <v>2</v>
      </c>
      <c r="B6" s="68">
        <v>0</v>
      </c>
      <c r="C6" s="2">
        <v>150</v>
      </c>
      <c r="D6" s="69"/>
      <c r="E6" s="3">
        <v>60</v>
      </c>
      <c r="F6" s="267"/>
      <c r="G6" s="69"/>
      <c r="H6" s="143"/>
      <c r="I6" s="70"/>
      <c r="J6" s="71"/>
      <c r="K6" s="210">
        <v>150</v>
      </c>
      <c r="L6" s="210">
        <v>150</v>
      </c>
      <c r="M6" s="210">
        <v>150</v>
      </c>
      <c r="N6" s="211">
        <v>150</v>
      </c>
      <c r="O6" s="179"/>
      <c r="P6" s="72"/>
      <c r="Q6" s="72"/>
      <c r="R6" s="72"/>
      <c r="S6" s="73"/>
      <c r="T6" s="71"/>
      <c r="U6" s="69"/>
      <c r="V6" s="69"/>
      <c r="W6" s="70"/>
      <c r="X6" s="71"/>
      <c r="Y6" s="69"/>
      <c r="Z6" s="69"/>
      <c r="AA6" s="70"/>
      <c r="AB6" s="71"/>
      <c r="AC6" s="69"/>
      <c r="AD6" s="69"/>
      <c r="AE6" s="70"/>
      <c r="AF6" s="71"/>
      <c r="AG6" s="69"/>
      <c r="AH6" s="69"/>
      <c r="AI6" s="70"/>
      <c r="AJ6" s="27">
        <f t="shared" si="16"/>
        <v>0</v>
      </c>
      <c r="AK6" s="13">
        <f t="shared" si="16"/>
        <v>0</v>
      </c>
      <c r="AL6" s="13">
        <f t="shared" si="16"/>
        <v>0</v>
      </c>
      <c r="AM6" s="13">
        <f t="shared" si="16"/>
        <v>0</v>
      </c>
      <c r="AN6" s="30">
        <f t="shared" si="17"/>
        <v>150</v>
      </c>
      <c r="AO6" s="19">
        <f t="shared" si="17"/>
        <v>150</v>
      </c>
      <c r="AP6" s="19">
        <f t="shared" si="17"/>
        <v>150</v>
      </c>
      <c r="AQ6" s="187">
        <f t="shared" si="17"/>
        <v>150</v>
      </c>
      <c r="AR6" s="190"/>
      <c r="AS6" s="21"/>
      <c r="AT6" s="21"/>
      <c r="AU6" s="21"/>
      <c r="AV6" s="33"/>
      <c r="AW6" s="21"/>
      <c r="AX6" s="21"/>
      <c r="AY6" s="238"/>
      <c r="AZ6" s="190"/>
      <c r="BA6" s="21"/>
      <c r="BB6" s="21"/>
      <c r="BC6" s="21"/>
      <c r="BD6" s="33"/>
      <c r="BE6" s="21"/>
      <c r="BF6" s="21"/>
      <c r="BG6" s="21"/>
      <c r="BH6" s="33"/>
      <c r="BI6" s="21"/>
      <c r="BJ6" s="21"/>
      <c r="BK6" s="21"/>
      <c r="BL6" s="35"/>
      <c r="BM6" s="36"/>
      <c r="BN6" s="36"/>
      <c r="BO6" s="37"/>
      <c r="BP6" s="33"/>
      <c r="BQ6" s="21"/>
      <c r="BR6" s="21"/>
      <c r="BS6" s="21"/>
      <c r="BT6" s="35"/>
      <c r="BU6" s="36"/>
      <c r="BV6" s="36"/>
      <c r="BW6" s="37"/>
    </row>
    <row r="7" spans="1:75" x14ac:dyDescent="0.25">
      <c r="A7" s="60" t="s">
        <v>3</v>
      </c>
      <c r="B7" s="74">
        <v>0</v>
      </c>
      <c r="C7" s="6">
        <v>150</v>
      </c>
      <c r="D7" s="75"/>
      <c r="E7" s="7">
        <v>50</v>
      </c>
      <c r="F7" s="268"/>
      <c r="G7" s="75"/>
      <c r="H7" s="132"/>
      <c r="I7" s="76"/>
      <c r="J7" s="77"/>
      <c r="K7" s="212">
        <v>80</v>
      </c>
      <c r="L7" s="212">
        <v>150</v>
      </c>
      <c r="M7" s="212">
        <v>150</v>
      </c>
      <c r="N7" s="213">
        <v>150</v>
      </c>
      <c r="O7" s="180"/>
      <c r="P7" s="78"/>
      <c r="Q7" s="78"/>
      <c r="R7" s="78"/>
      <c r="S7" s="79"/>
      <c r="T7" s="77"/>
      <c r="U7" s="75"/>
      <c r="V7" s="75"/>
      <c r="W7" s="76"/>
      <c r="X7" s="77"/>
      <c r="Y7" s="75"/>
      <c r="Z7" s="75"/>
      <c r="AA7" s="76"/>
      <c r="AB7" s="77"/>
      <c r="AC7" s="75"/>
      <c r="AD7" s="75"/>
      <c r="AE7" s="76"/>
      <c r="AF7" s="77"/>
      <c r="AG7" s="75"/>
      <c r="AH7" s="75"/>
      <c r="AI7" s="76"/>
      <c r="AJ7" s="28">
        <f t="shared" si="16"/>
        <v>-70</v>
      </c>
      <c r="AK7" s="15">
        <f t="shared" si="16"/>
        <v>0</v>
      </c>
      <c r="AL7" s="15">
        <f t="shared" si="16"/>
        <v>0</v>
      </c>
      <c r="AM7" s="15">
        <f t="shared" si="16"/>
        <v>0</v>
      </c>
      <c r="AN7" s="31">
        <f t="shared" si="17"/>
        <v>80</v>
      </c>
      <c r="AO7" s="20">
        <f t="shared" si="17"/>
        <v>150</v>
      </c>
      <c r="AP7" s="20">
        <f t="shared" si="17"/>
        <v>150</v>
      </c>
      <c r="AQ7" s="188">
        <f t="shared" si="17"/>
        <v>150</v>
      </c>
      <c r="AR7" s="191"/>
      <c r="AS7" s="22"/>
      <c r="AT7" s="22"/>
      <c r="AU7" s="22"/>
      <c r="AV7" s="34"/>
      <c r="AW7" s="22"/>
      <c r="AX7" s="22"/>
      <c r="AY7" s="23"/>
      <c r="AZ7" s="191"/>
      <c r="BA7" s="22"/>
      <c r="BB7" s="22"/>
      <c r="BC7" s="22"/>
      <c r="BD7" s="34"/>
      <c r="BE7" s="22"/>
      <c r="BF7" s="22"/>
      <c r="BG7" s="22"/>
      <c r="BH7" s="34"/>
      <c r="BI7" s="22"/>
      <c r="BJ7" s="22"/>
      <c r="BK7" s="22"/>
      <c r="BL7" s="34"/>
      <c r="BM7" s="22"/>
      <c r="BN7" s="22"/>
      <c r="BO7" s="23"/>
      <c r="BP7" s="34"/>
      <c r="BQ7" s="22"/>
      <c r="BR7" s="22"/>
      <c r="BS7" s="22"/>
      <c r="BT7" s="34"/>
      <c r="BU7" s="22"/>
      <c r="BV7" s="22"/>
      <c r="BW7" s="23"/>
    </row>
    <row r="8" spans="1:75" ht="15.75" thickBot="1" x14ac:dyDescent="0.3">
      <c r="A8" s="61" t="s">
        <v>34</v>
      </c>
      <c r="B8" s="62">
        <v>0</v>
      </c>
      <c r="C8" s="9">
        <v>20</v>
      </c>
      <c r="D8" s="63"/>
      <c r="E8" s="10">
        <v>40</v>
      </c>
      <c r="F8" s="266"/>
      <c r="G8" s="63"/>
      <c r="H8" s="137"/>
      <c r="I8" s="64"/>
      <c r="J8" s="65"/>
      <c r="K8" s="214">
        <v>0</v>
      </c>
      <c r="L8" s="214">
        <v>10</v>
      </c>
      <c r="M8" s="214">
        <v>20</v>
      </c>
      <c r="N8" s="215">
        <v>20</v>
      </c>
      <c r="O8" s="178"/>
      <c r="P8" s="66"/>
      <c r="Q8" s="66"/>
      <c r="R8" s="66"/>
      <c r="S8" s="67"/>
      <c r="T8" s="65"/>
      <c r="U8" s="63"/>
      <c r="V8" s="63"/>
      <c r="W8" s="64"/>
      <c r="X8" s="65"/>
      <c r="Y8" s="63"/>
      <c r="Z8" s="63"/>
      <c r="AA8" s="64"/>
      <c r="AB8" s="65"/>
      <c r="AC8" s="63"/>
      <c r="AD8" s="63"/>
      <c r="AE8" s="64"/>
      <c r="AF8" s="65"/>
      <c r="AG8" s="63"/>
      <c r="AH8" s="63"/>
      <c r="AI8" s="64"/>
      <c r="AJ8" s="205">
        <f t="shared" si="16"/>
        <v>-20</v>
      </c>
      <c r="AK8" s="17">
        <f t="shared" si="16"/>
        <v>-10</v>
      </c>
      <c r="AL8" s="17">
        <f t="shared" si="16"/>
        <v>0</v>
      </c>
      <c r="AM8" s="17">
        <f t="shared" si="16"/>
        <v>0</v>
      </c>
      <c r="AN8" s="29">
        <f t="shared" si="17"/>
        <v>0</v>
      </c>
      <c r="AO8" s="18">
        <f t="shared" si="17"/>
        <v>10</v>
      </c>
      <c r="AP8" s="18">
        <f t="shared" si="17"/>
        <v>20</v>
      </c>
      <c r="AQ8" s="186">
        <f t="shared" si="17"/>
        <v>20</v>
      </c>
      <c r="AR8" s="189"/>
      <c r="AS8" s="24"/>
      <c r="AT8" s="24"/>
      <c r="AU8" s="24"/>
      <c r="AV8" s="32"/>
      <c r="AW8" s="24"/>
      <c r="AX8" s="24"/>
      <c r="AY8" s="25"/>
      <c r="AZ8" s="189"/>
      <c r="BA8" s="24"/>
      <c r="BB8" s="24"/>
      <c r="BC8" s="24"/>
      <c r="BD8" s="32"/>
      <c r="BE8" s="24"/>
      <c r="BF8" s="24"/>
      <c r="BG8" s="24"/>
      <c r="BH8" s="32"/>
      <c r="BI8" s="24"/>
      <c r="BJ8" s="24"/>
      <c r="BK8" s="24"/>
      <c r="BL8" s="32"/>
      <c r="BM8" s="24"/>
      <c r="BN8" s="24"/>
      <c r="BO8" s="25"/>
      <c r="BP8" s="32"/>
      <c r="BQ8" s="24"/>
      <c r="BR8" s="24"/>
      <c r="BS8" s="24"/>
      <c r="BT8" s="32"/>
      <c r="BU8" s="24"/>
      <c r="BV8" s="24"/>
      <c r="BW8" s="25"/>
    </row>
    <row r="9" spans="1:75" x14ac:dyDescent="0.25">
      <c r="A9" s="58" t="s">
        <v>24</v>
      </c>
      <c r="B9" s="71"/>
      <c r="C9" s="69"/>
      <c r="D9" s="69"/>
      <c r="E9" s="69"/>
      <c r="F9" s="253"/>
      <c r="G9" s="69"/>
      <c r="H9" s="143"/>
      <c r="I9" s="70"/>
      <c r="J9" s="80"/>
      <c r="K9" s="81"/>
      <c r="L9" s="81"/>
      <c r="M9" s="81"/>
      <c r="N9" s="82"/>
      <c r="O9" s="175"/>
      <c r="P9" s="2">
        <v>195</v>
      </c>
      <c r="Q9" s="2">
        <v>285</v>
      </c>
      <c r="R9" s="2">
        <v>300</v>
      </c>
      <c r="S9" s="39">
        <v>315</v>
      </c>
      <c r="T9" s="80"/>
      <c r="U9" s="81"/>
      <c r="V9" s="81"/>
      <c r="W9" s="82"/>
      <c r="X9" s="71"/>
      <c r="Y9" s="69"/>
      <c r="Z9" s="69"/>
      <c r="AA9" s="70"/>
      <c r="AB9" s="80"/>
      <c r="AC9" s="81"/>
      <c r="AD9" s="81"/>
      <c r="AE9" s="82"/>
      <c r="AF9" s="71"/>
      <c r="AG9" s="69"/>
      <c r="AH9" s="69"/>
      <c r="AI9" s="70"/>
    </row>
    <row r="10" spans="1:75" x14ac:dyDescent="0.25">
      <c r="A10" s="60" t="s">
        <v>29</v>
      </c>
      <c r="B10" s="77"/>
      <c r="C10" s="75"/>
      <c r="D10" s="75"/>
      <c r="E10" s="75"/>
      <c r="F10" s="254"/>
      <c r="G10" s="75"/>
      <c r="H10" s="132"/>
      <c r="I10" s="76"/>
      <c r="J10" s="77"/>
      <c r="K10" s="75"/>
      <c r="L10" s="75"/>
      <c r="M10" s="75"/>
      <c r="N10" s="76"/>
      <c r="O10" s="132"/>
      <c r="P10" s="75"/>
      <c r="Q10" s="75"/>
      <c r="R10" s="75"/>
      <c r="S10" s="76"/>
      <c r="T10" s="222"/>
      <c r="U10" s="223"/>
      <c r="V10" s="223"/>
      <c r="W10" s="224"/>
      <c r="X10" s="77"/>
      <c r="Y10" s="75"/>
      <c r="Z10" s="75"/>
      <c r="AA10" s="76"/>
      <c r="AB10" s="5">
        <v>40</v>
      </c>
      <c r="AC10" s="6">
        <v>40</v>
      </c>
      <c r="AD10" s="6">
        <v>40</v>
      </c>
      <c r="AE10" s="40">
        <v>40</v>
      </c>
      <c r="AF10" s="77"/>
      <c r="AG10" s="75"/>
      <c r="AH10" s="75"/>
      <c r="AI10" s="76"/>
    </row>
    <row r="11" spans="1:75" ht="15.75" thickBot="1" x14ac:dyDescent="0.3">
      <c r="A11" s="61" t="s">
        <v>30</v>
      </c>
      <c r="B11" s="83"/>
      <c r="C11" s="84"/>
      <c r="D11" s="84"/>
      <c r="E11" s="84"/>
      <c r="F11" s="255"/>
      <c r="G11" s="84"/>
      <c r="H11" s="85"/>
      <c r="I11" s="85"/>
      <c r="J11" s="65"/>
      <c r="K11" s="63"/>
      <c r="L11" s="63"/>
      <c r="M11" s="63"/>
      <c r="N11" s="64"/>
      <c r="O11" s="137"/>
      <c r="P11" s="63"/>
      <c r="Q11" s="63"/>
      <c r="R11" s="63"/>
      <c r="S11" s="64"/>
      <c r="T11" s="86"/>
      <c r="U11" s="87"/>
      <c r="V11" s="87"/>
      <c r="W11" s="88"/>
      <c r="X11" s="225"/>
      <c r="Y11" s="226"/>
      <c r="Z11" s="226"/>
      <c r="AA11" s="227"/>
      <c r="AB11" s="86"/>
      <c r="AC11" s="87"/>
      <c r="AD11" s="87"/>
      <c r="AE11" s="88"/>
      <c r="AF11" s="38">
        <v>40</v>
      </c>
      <c r="AG11" s="9">
        <v>40</v>
      </c>
      <c r="AH11" s="9">
        <v>40</v>
      </c>
      <c r="AI11" s="44">
        <v>40</v>
      </c>
    </row>
    <row r="12" spans="1:75" ht="15.75" thickBot="1" x14ac:dyDescent="0.3">
      <c r="A12" s="280" t="s">
        <v>12</v>
      </c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2"/>
    </row>
    <row r="13" spans="1:75" x14ac:dyDescent="0.25">
      <c r="A13" s="192" t="s">
        <v>10</v>
      </c>
      <c r="B13" s="293">
        <f>SUM(K13:N13,T13:AI13)</f>
        <v>-40290</v>
      </c>
      <c r="C13" s="294"/>
      <c r="D13" s="294"/>
      <c r="E13" s="294"/>
      <c r="F13" s="294"/>
      <c r="G13" s="294"/>
      <c r="H13" s="294"/>
      <c r="I13" s="295"/>
      <c r="J13" s="71"/>
      <c r="K13" s="90">
        <f>SUMPRODUCT(K3:K5,$E3:$E5)-SUMPRODUCT(K6:K8,$E6:$E8)</f>
        <v>-7700</v>
      </c>
      <c r="L13" s="90">
        <f>SUMPRODUCT(L3:L5,$E3:$E5)-SUMPRODUCT(L6:L8,$E6:$E8)</f>
        <v>-10200</v>
      </c>
      <c r="M13" s="90">
        <f>SUMPRODUCT(M3:M5,$E3:$E5)-SUMPRODUCT(M6:M8,$E6:$E8)</f>
        <v>-11300</v>
      </c>
      <c r="N13" s="91">
        <f>SUMPRODUCT(N3:N5,$E3:$E5)-SUMPRODUCT(N6:N8,$E6:$E8)</f>
        <v>-11700</v>
      </c>
      <c r="O13" s="181"/>
      <c r="P13" s="240"/>
      <c r="Q13" s="240"/>
      <c r="R13" s="240"/>
      <c r="S13" s="241"/>
      <c r="T13" s="92">
        <f>SUMPRODUCT(T3:T4,$G3:$G4)</f>
        <v>0</v>
      </c>
      <c r="U13" s="90">
        <f>SUMPRODUCT(U3:U4,$G3:$G4)</f>
        <v>0</v>
      </c>
      <c r="V13" s="90">
        <f>SUMPRODUCT(V3:V4,$G3:$G4)</f>
        <v>0</v>
      </c>
      <c r="W13" s="91">
        <f>SUMPRODUCT(W3:W4,$G3:$G4)</f>
        <v>30</v>
      </c>
      <c r="X13" s="92">
        <f>SUMPRODUCT(X3:X4,$I3:$I4)</f>
        <v>30</v>
      </c>
      <c r="Y13" s="90">
        <f>SUMPRODUCT(Y3:Y4,$I3:$I4)</f>
        <v>10</v>
      </c>
      <c r="Z13" s="90">
        <f>SUMPRODUCT(Z3:Z4,$I3:$I4)</f>
        <v>0</v>
      </c>
      <c r="AA13" s="91">
        <f>SUMPRODUCT(AA3:AA4,$I3:$I4)</f>
        <v>0</v>
      </c>
      <c r="AB13" s="92">
        <f>SUMPRODUCT(AB3:AB4,$G3:$G4)</f>
        <v>70</v>
      </c>
      <c r="AC13" s="90">
        <f>SUMPRODUCT(AC3:AC4,$G3:$G4)</f>
        <v>70</v>
      </c>
      <c r="AD13" s="90">
        <f>SUMPRODUCT(AD3:AD4,$G3:$G4)</f>
        <v>70</v>
      </c>
      <c r="AE13" s="91">
        <f>SUMPRODUCT(AE3:AE4,$G3:$G4)</f>
        <v>70</v>
      </c>
      <c r="AF13" s="92">
        <f>SUMPRODUCT(AF3:AF4,$I3:$I4)</f>
        <v>65</v>
      </c>
      <c r="AG13" s="90">
        <f>SUMPRODUCT(AG3:AG4,$I3:$I4)</f>
        <v>65</v>
      </c>
      <c r="AH13" s="90">
        <f>SUMPRODUCT(AH3:AH4,$I3:$I4)</f>
        <v>65</v>
      </c>
      <c r="AI13" s="91">
        <f>SUMPRODUCT(AI3:AI4,$I3:$I4)</f>
        <v>65</v>
      </c>
    </row>
    <row r="14" spans="1:75" x14ac:dyDescent="0.25">
      <c r="A14" s="93" t="s">
        <v>11</v>
      </c>
      <c r="B14" s="94"/>
      <c r="C14" s="75"/>
      <c r="D14" s="75"/>
      <c r="E14" s="75"/>
      <c r="F14" s="254"/>
      <c r="G14" s="75"/>
      <c r="H14" s="132"/>
      <c r="I14" s="76"/>
      <c r="J14" s="77"/>
      <c r="K14" s="95">
        <f>SUM(K3:K5)-SUM(K6:K8)</f>
        <v>0</v>
      </c>
      <c r="L14" s="95">
        <f>SUM(L3:L5)-SUM(L6:L8)</f>
        <v>0</v>
      </c>
      <c r="M14" s="95">
        <f>SUM(M3:M5)-SUM(M6:M8)</f>
        <v>0</v>
      </c>
      <c r="N14" s="96">
        <f>SUM(N3:N5)-SUM(N6:N8)</f>
        <v>0</v>
      </c>
      <c r="O14" s="176"/>
      <c r="P14" s="97"/>
      <c r="Q14" s="97"/>
      <c r="R14" s="97"/>
      <c r="S14" s="98"/>
      <c r="T14" s="77"/>
      <c r="U14" s="75"/>
      <c r="V14" s="75"/>
      <c r="W14" s="76"/>
      <c r="X14" s="77"/>
      <c r="Y14" s="75"/>
      <c r="Z14" s="75"/>
      <c r="AA14" s="76"/>
      <c r="AB14" s="77"/>
      <c r="AC14" s="75"/>
      <c r="AD14" s="75"/>
      <c r="AE14" s="76"/>
      <c r="AF14" s="77"/>
      <c r="AG14" s="75"/>
      <c r="AH14" s="75"/>
      <c r="AI14" s="76"/>
    </row>
    <row r="15" spans="1:75" x14ac:dyDescent="0.25">
      <c r="A15" s="89" t="s">
        <v>25</v>
      </c>
      <c r="B15" s="94"/>
      <c r="C15" s="75"/>
      <c r="D15" s="75"/>
      <c r="E15" s="75"/>
      <c r="F15" s="254"/>
      <c r="G15" s="75"/>
      <c r="H15" s="132"/>
      <c r="I15" s="76"/>
      <c r="J15" s="77"/>
      <c r="K15" s="97"/>
      <c r="L15" s="97"/>
      <c r="M15" s="97"/>
      <c r="N15" s="98"/>
      <c r="O15" s="176"/>
      <c r="P15" s="95">
        <f>SUM(P3:P4)-P9</f>
        <v>0</v>
      </c>
      <c r="Q15" s="95">
        <f>SUM(Q3:Q4)-Q9</f>
        <v>0</v>
      </c>
      <c r="R15" s="95">
        <f>SUM(R3:R4)-R9</f>
        <v>0</v>
      </c>
      <c r="S15" s="96">
        <f>SUM(S3:S4)-S9</f>
        <v>0</v>
      </c>
      <c r="T15" s="77"/>
      <c r="U15" s="75"/>
      <c r="V15" s="75"/>
      <c r="W15" s="76"/>
      <c r="X15" s="77"/>
      <c r="Y15" s="75"/>
      <c r="Z15" s="75"/>
      <c r="AA15" s="76"/>
      <c r="AB15" s="77"/>
      <c r="AC15" s="75"/>
      <c r="AD15" s="75"/>
      <c r="AE15" s="76"/>
      <c r="AF15" s="77"/>
      <c r="AG15" s="75"/>
      <c r="AH15" s="75"/>
      <c r="AI15" s="76"/>
    </row>
    <row r="16" spans="1:75" x14ac:dyDescent="0.25">
      <c r="A16" s="93" t="s">
        <v>27</v>
      </c>
      <c r="B16" s="94"/>
      <c r="C16" s="75"/>
      <c r="D16" s="75"/>
      <c r="E16" s="75"/>
      <c r="F16" s="254"/>
      <c r="G16" s="75"/>
      <c r="H16" s="132"/>
      <c r="I16" s="76"/>
      <c r="J16" s="77"/>
      <c r="K16" s="75"/>
      <c r="L16" s="75"/>
      <c r="M16" s="75"/>
      <c r="N16" s="76"/>
      <c r="O16" s="132"/>
      <c r="P16" s="75"/>
      <c r="Q16" s="75"/>
      <c r="R16" s="75"/>
      <c r="S16" s="76"/>
      <c r="T16" s="218"/>
      <c r="U16" s="97"/>
      <c r="V16" s="97"/>
      <c r="W16" s="98"/>
      <c r="X16" s="77"/>
      <c r="Y16" s="75"/>
      <c r="Z16" s="75"/>
      <c r="AA16" s="76"/>
      <c r="AB16" s="99">
        <f>SUM(AB3:AB4)-AB10</f>
        <v>0</v>
      </c>
      <c r="AC16" s="95">
        <f>SUM(AC3:AC4)-AC10</f>
        <v>0</v>
      </c>
      <c r="AD16" s="95">
        <f>SUM(AD3:AD4)-AD10</f>
        <v>0</v>
      </c>
      <c r="AE16" s="96">
        <f>SUM(AE3:AE4)-AE10</f>
        <v>0</v>
      </c>
      <c r="AF16" s="77"/>
      <c r="AG16" s="75"/>
      <c r="AH16" s="75"/>
      <c r="AI16" s="76"/>
    </row>
    <row r="17" spans="1:36" ht="15.75" thickBot="1" x14ac:dyDescent="0.3">
      <c r="A17" s="193" t="s">
        <v>28</v>
      </c>
      <c r="B17" s="101"/>
      <c r="C17" s="102"/>
      <c r="D17" s="102"/>
      <c r="E17" s="102"/>
      <c r="F17" s="256"/>
      <c r="G17" s="102"/>
      <c r="H17" s="148"/>
      <c r="I17" s="103"/>
      <c r="J17" s="65"/>
      <c r="K17" s="63"/>
      <c r="L17" s="63"/>
      <c r="M17" s="63"/>
      <c r="N17" s="64"/>
      <c r="O17" s="137"/>
      <c r="P17" s="63"/>
      <c r="Q17" s="63"/>
      <c r="R17" s="63"/>
      <c r="S17" s="64"/>
      <c r="T17" s="65"/>
      <c r="U17" s="63"/>
      <c r="V17" s="63"/>
      <c r="W17" s="64"/>
      <c r="X17" s="219"/>
      <c r="Y17" s="220"/>
      <c r="Z17" s="220"/>
      <c r="AA17" s="221"/>
      <c r="AB17" s="65"/>
      <c r="AC17" s="63"/>
      <c r="AD17" s="63"/>
      <c r="AE17" s="64"/>
      <c r="AF17" s="104">
        <f>SUM(AF3:AF4)-AF11</f>
        <v>0</v>
      </c>
      <c r="AG17" s="105">
        <f>SUM(AG3:AG4)-AG11</f>
        <v>0</v>
      </c>
      <c r="AH17" s="105">
        <f>SUM(AH3:AH4)-AH11</f>
        <v>0</v>
      </c>
      <c r="AI17" s="106">
        <f>SUM(AI3:AI4)-AI11</f>
        <v>0</v>
      </c>
    </row>
    <row r="18" spans="1:36" ht="15.75" thickBot="1" x14ac:dyDescent="0.3">
      <c r="A18" s="280" t="s">
        <v>14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2"/>
    </row>
    <row r="19" spans="1:36" x14ac:dyDescent="0.25">
      <c r="A19" s="89" t="s">
        <v>11</v>
      </c>
      <c r="B19" s="107"/>
      <c r="C19" s="108"/>
      <c r="D19" s="108"/>
      <c r="E19" s="108"/>
      <c r="F19" s="257"/>
      <c r="G19" s="108"/>
      <c r="H19" s="127"/>
      <c r="I19" s="109"/>
      <c r="J19" s="71"/>
      <c r="K19" s="110">
        <f ca="1">VLOOKUP(ADDRESS(ROW(K14),COLUMN(K14)),INDIRECT(CONCATENATE("'",$B$35,"'!$B:$E")),4,FALSE)</f>
        <v>50</v>
      </c>
      <c r="L19" s="110">
        <f ca="1">VLOOKUP(ADDRESS(ROW(L14),COLUMN(L14)),INDIRECT(CONCATENATE("'",$B$35,"'!$B:$E")),4,FALSE)</f>
        <v>40</v>
      </c>
      <c r="M19" s="110">
        <f ca="1">VLOOKUP(ADDRESS(ROW(M14),COLUMN(M14)),INDIRECT(CONCATENATE("'",$B$35,"'!$B:$E")),4,FALSE)</f>
        <v>28</v>
      </c>
      <c r="N19" s="111">
        <f ca="1">VLOOKUP(ADDRESS(ROW(N14),COLUMN(N14)),INDIRECT(CONCATENATE("'",$B$35,"'!$B:$E")),4,FALSE)</f>
        <v>28</v>
      </c>
      <c r="O19" s="202"/>
      <c r="P19" s="112"/>
      <c r="Q19" s="113"/>
      <c r="R19" s="113"/>
      <c r="S19" s="114"/>
      <c r="T19" s="71"/>
      <c r="U19" s="69"/>
      <c r="V19" s="69"/>
      <c r="W19" s="70"/>
      <c r="X19" s="71"/>
      <c r="Y19" s="69"/>
      <c r="Z19" s="69"/>
      <c r="AA19" s="70"/>
      <c r="AB19" s="71"/>
      <c r="AC19" s="69"/>
      <c r="AD19" s="69"/>
      <c r="AE19" s="70"/>
      <c r="AF19" s="71"/>
      <c r="AG19" s="69"/>
      <c r="AH19" s="69"/>
      <c r="AI19" s="70"/>
    </row>
    <row r="20" spans="1:36" x14ac:dyDescent="0.25">
      <c r="A20" s="89" t="s">
        <v>25</v>
      </c>
      <c r="B20" s="107"/>
      <c r="C20" s="108"/>
      <c r="D20" s="108"/>
      <c r="E20" s="108"/>
      <c r="F20" s="257"/>
      <c r="G20" s="108"/>
      <c r="H20" s="127"/>
      <c r="I20" s="109"/>
      <c r="J20" s="115"/>
      <c r="K20" s="116"/>
      <c r="L20" s="116"/>
      <c r="M20" s="116"/>
      <c r="N20" s="117"/>
      <c r="O20" s="177"/>
      <c r="P20" s="118">
        <f ca="1">VLOOKUP(ADDRESS(ROW(P15),COLUMN(P15)),INDIRECT(CONCATENATE("'",$B$35,"'!$B:$E")),4,FALSE)</f>
        <v>-2</v>
      </c>
      <c r="Q20" s="119">
        <f ca="1">VLOOKUP(ADDRESS(ROW(Q15),COLUMN(Q15)),INDIRECT(CONCATENATE("'",$B$35,"'!$B:$E")),4,FALSE)</f>
        <v>-2</v>
      </c>
      <c r="R20" s="119">
        <f ca="1">VLOOKUP(ADDRESS(ROW(R15),COLUMN(R15)),INDIRECT(CONCATENATE("'",$B$35,"'!$B:$E")),4,FALSE)</f>
        <v>2</v>
      </c>
      <c r="S20" s="120">
        <f ca="1">VLOOKUP(ADDRESS(ROW(S15),COLUMN(S15)),INDIRECT(CONCATENATE("'",$B$35,"'!$B:$E")),4,FALSE)</f>
        <v>2</v>
      </c>
      <c r="T20" s="115"/>
      <c r="U20" s="108"/>
      <c r="V20" s="108"/>
      <c r="W20" s="109"/>
      <c r="X20" s="115"/>
      <c r="Y20" s="108"/>
      <c r="Z20" s="108"/>
      <c r="AA20" s="109"/>
      <c r="AB20" s="115"/>
      <c r="AC20" s="108"/>
      <c r="AD20" s="108"/>
      <c r="AE20" s="109"/>
      <c r="AF20" s="115"/>
      <c r="AG20" s="108"/>
      <c r="AH20" s="108"/>
      <c r="AI20" s="109"/>
    </row>
    <row r="21" spans="1:36" x14ac:dyDescent="0.25">
      <c r="A21" s="93" t="s">
        <v>27</v>
      </c>
      <c r="B21" s="94"/>
      <c r="C21" s="75"/>
      <c r="D21" s="75"/>
      <c r="E21" s="75"/>
      <c r="F21" s="254"/>
      <c r="G21" s="75"/>
      <c r="H21" s="132"/>
      <c r="I21" s="76"/>
      <c r="J21" s="77"/>
      <c r="K21" s="75"/>
      <c r="L21" s="75"/>
      <c r="M21" s="75"/>
      <c r="N21" s="76"/>
      <c r="O21" s="132"/>
      <c r="P21" s="75"/>
      <c r="Q21" s="75"/>
      <c r="R21" s="75"/>
      <c r="S21" s="76"/>
      <c r="T21" s="228"/>
      <c r="U21" s="229"/>
      <c r="V21" s="229"/>
      <c r="W21" s="230"/>
      <c r="X21" s="77"/>
      <c r="Y21" s="75"/>
      <c r="Z21" s="75"/>
      <c r="AA21" s="76"/>
      <c r="AB21" s="121">
        <f ca="1">VLOOKUP(ADDRESS(ROW(AB16),COLUMN(AB16)),INDIRECT(CONCATENATE("'",$B$35,"'!$B:$E")),4,FALSE)</f>
        <v>87</v>
      </c>
      <c r="AC21" s="118">
        <f ca="1">VLOOKUP(ADDRESS(ROW(AC16),COLUMN(AC16)),INDIRECT(CONCATENATE("'",$B$35,"'!$B:$E")),4,FALSE)</f>
        <v>49</v>
      </c>
      <c r="AD21" s="118">
        <f ca="1">VLOOKUP(ADDRESS(ROW(AD16),COLUMN(AD16)),INDIRECT(CONCATENATE("'",$B$35,"'!$B:$E")),4,FALSE)</f>
        <v>21</v>
      </c>
      <c r="AE21" s="122">
        <f ca="1">VLOOKUP(ADDRESS(ROW(AE16),COLUMN(AE16)),INDIRECT(CONCATENATE("'",$B$35,"'!$B:$E")),4,FALSE)</f>
        <v>21</v>
      </c>
      <c r="AF21" s="77"/>
      <c r="AG21" s="75"/>
      <c r="AH21" s="75"/>
      <c r="AI21" s="76"/>
    </row>
    <row r="22" spans="1:36" ht="15.75" thickBot="1" x14ac:dyDescent="0.3">
      <c r="A22" s="100" t="s">
        <v>28</v>
      </c>
      <c r="B22" s="101"/>
      <c r="C22" s="102"/>
      <c r="D22" s="102"/>
      <c r="E22" s="102"/>
      <c r="F22" s="256"/>
      <c r="G22" s="102"/>
      <c r="H22" s="148"/>
      <c r="I22" s="103"/>
      <c r="J22" s="65"/>
      <c r="K22" s="63"/>
      <c r="L22" s="63"/>
      <c r="M22" s="63"/>
      <c r="N22" s="64"/>
      <c r="O22" s="137"/>
      <c r="P22" s="63"/>
      <c r="Q22" s="63"/>
      <c r="R22" s="63"/>
      <c r="S22" s="64"/>
      <c r="T22" s="65"/>
      <c r="U22" s="63"/>
      <c r="V22" s="63"/>
      <c r="W22" s="64"/>
      <c r="X22" s="231"/>
      <c r="Y22" s="232"/>
      <c r="Z22" s="232"/>
      <c r="AA22" s="233"/>
      <c r="AB22" s="65"/>
      <c r="AC22" s="63"/>
      <c r="AD22" s="63"/>
      <c r="AE22" s="64"/>
      <c r="AF22" s="123">
        <f ca="1">VLOOKUP(ADDRESS(ROW(AF17),COLUMN(AF17)),INDIRECT(CONCATENATE("'",$B$35,"'!$B:$E")),4,FALSE)</f>
        <v>2</v>
      </c>
      <c r="AG22" s="124">
        <f ca="1">VLOOKUP(ADDRESS(ROW(AG17),COLUMN(AG17)),INDIRECT(CONCATENATE("'",$B$35,"'!$B:$E")),4,FALSE)</f>
        <v>2</v>
      </c>
      <c r="AH22" s="124">
        <f ca="1">VLOOKUP(ADDRESS(ROW(AH17),COLUMN(AH17)),INDIRECT(CONCATENATE("'",$B$35,"'!$B:$E")),4,FALSE)</f>
        <v>2</v>
      </c>
      <c r="AI22" s="125">
        <f ca="1">VLOOKUP(ADDRESS(ROW(AI17),COLUMN(AI17)),INDIRECT(CONCATENATE("'",$B$35,"'!$B:$E")),4,FALSE)</f>
        <v>2</v>
      </c>
    </row>
    <row r="23" spans="1:36" ht="15.75" thickBot="1" x14ac:dyDescent="0.3">
      <c r="A23" s="280" t="s">
        <v>21</v>
      </c>
      <c r="B23" s="28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2"/>
      <c r="AJ23" s="173" t="s">
        <v>22</v>
      </c>
    </row>
    <row r="24" spans="1:36" x14ac:dyDescent="0.25">
      <c r="A24" s="58" t="s">
        <v>0</v>
      </c>
      <c r="B24" s="194"/>
      <c r="C24" s="108"/>
      <c r="D24" s="108"/>
      <c r="E24" s="108"/>
      <c r="F24" s="257"/>
      <c r="G24" s="108"/>
      <c r="H24" s="127"/>
      <c r="I24" s="127"/>
      <c r="J24" s="71"/>
      <c r="K24" s="128">
        <f ca="1">-K3*K$19</f>
        <v>-3500</v>
      </c>
      <c r="L24" s="128">
        <f t="shared" ref="L24:N24" ca="1" si="18">-L3*L$19</f>
        <v>-4800</v>
      </c>
      <c r="M24" s="128">
        <f t="shared" ca="1" si="18"/>
        <v>-4760</v>
      </c>
      <c r="N24" s="129">
        <f t="shared" ca="1" si="18"/>
        <v>-5320</v>
      </c>
      <c r="O24" s="182"/>
      <c r="P24" s="242">
        <f ca="1">-P3*P$20</f>
        <v>140</v>
      </c>
      <c r="Q24" s="242">
        <f t="shared" ref="Q24:S24" ca="1" si="19">-Q3*Q$20</f>
        <v>240</v>
      </c>
      <c r="R24" s="242">
        <f t="shared" ca="1" si="19"/>
        <v>-340</v>
      </c>
      <c r="S24" s="243">
        <f t="shared" ca="1" si="19"/>
        <v>-380</v>
      </c>
      <c r="T24" s="236"/>
      <c r="U24" s="144"/>
      <c r="V24" s="144"/>
      <c r="W24" s="145"/>
      <c r="X24" s="236"/>
      <c r="Y24" s="144"/>
      <c r="Z24" s="144"/>
      <c r="AA24" s="145"/>
      <c r="AB24" s="130">
        <f ca="1">-AB3*AB$21</f>
        <v>-870</v>
      </c>
      <c r="AC24" s="128">
        <f t="shared" ref="AC24:AE24" ca="1" si="20">-AC3*AC$21</f>
        <v>-490</v>
      </c>
      <c r="AD24" s="128">
        <f t="shared" ca="1" si="20"/>
        <v>-210</v>
      </c>
      <c r="AE24" s="129">
        <f t="shared" ca="1" si="20"/>
        <v>-210</v>
      </c>
      <c r="AF24" s="130">
        <f ca="1">-AF3*AF$22</f>
        <v>-30</v>
      </c>
      <c r="AG24" s="128">
        <f t="shared" ref="AG24:AI24" ca="1" si="21">-AG3*AG$22</f>
        <v>-30</v>
      </c>
      <c r="AH24" s="128">
        <f t="shared" ca="1" si="21"/>
        <v>-30</v>
      </c>
      <c r="AI24" s="129">
        <f t="shared" ca="1" si="21"/>
        <v>-30</v>
      </c>
      <c r="AJ24" s="131">
        <f ca="1">SUM(K24:AI24)</f>
        <v>-20620</v>
      </c>
    </row>
    <row r="25" spans="1:36" x14ac:dyDescent="0.25">
      <c r="A25" s="60" t="s">
        <v>1</v>
      </c>
      <c r="B25" s="195"/>
      <c r="C25" s="75"/>
      <c r="D25" s="75"/>
      <c r="E25" s="75"/>
      <c r="F25" s="254"/>
      <c r="G25" s="75"/>
      <c r="H25" s="132"/>
      <c r="I25" s="132"/>
      <c r="J25" s="77"/>
      <c r="K25" s="133">
        <f t="shared" ref="K25:N26" ca="1" si="22">-K4*K$19</f>
        <v>-7000</v>
      </c>
      <c r="L25" s="133">
        <f t="shared" ca="1" si="22"/>
        <v>-6800</v>
      </c>
      <c r="M25" s="133">
        <f t="shared" ca="1" si="22"/>
        <v>-3640</v>
      </c>
      <c r="N25" s="134">
        <f t="shared" ca="1" si="22"/>
        <v>-3080</v>
      </c>
      <c r="O25" s="183"/>
      <c r="P25" s="244">
        <f t="shared" ref="P25:S25" ca="1" si="23">-P4*P$20</f>
        <v>250</v>
      </c>
      <c r="Q25" s="244">
        <f t="shared" ca="1" si="23"/>
        <v>330</v>
      </c>
      <c r="R25" s="244">
        <f t="shared" ca="1" si="23"/>
        <v>-260</v>
      </c>
      <c r="S25" s="245">
        <f t="shared" ca="1" si="23"/>
        <v>-250</v>
      </c>
      <c r="T25" s="237"/>
      <c r="U25" s="146"/>
      <c r="V25" s="146"/>
      <c r="W25" s="147"/>
      <c r="X25" s="237"/>
      <c r="Y25" s="146"/>
      <c r="Z25" s="146"/>
      <c r="AA25" s="147"/>
      <c r="AB25" s="135">
        <f t="shared" ref="AB25:AE25" ca="1" si="24">-AB4*AB$21</f>
        <v>-2610</v>
      </c>
      <c r="AC25" s="133">
        <f t="shared" ca="1" si="24"/>
        <v>-1470</v>
      </c>
      <c r="AD25" s="133">
        <f t="shared" ca="1" si="24"/>
        <v>-630</v>
      </c>
      <c r="AE25" s="134">
        <f t="shared" ca="1" si="24"/>
        <v>-630</v>
      </c>
      <c r="AF25" s="135">
        <f t="shared" ref="AF25:AI25" ca="1" si="25">-AF4*AF$22</f>
        <v>-50</v>
      </c>
      <c r="AG25" s="133">
        <f t="shared" ca="1" si="25"/>
        <v>-50</v>
      </c>
      <c r="AH25" s="133">
        <f t="shared" ca="1" si="25"/>
        <v>-50</v>
      </c>
      <c r="AI25" s="134">
        <f t="shared" ca="1" si="25"/>
        <v>-50</v>
      </c>
      <c r="AJ25" s="136">
        <f t="shared" ref="AJ25:AJ29" ca="1" si="26">SUM(K25:AI25)</f>
        <v>-25990</v>
      </c>
    </row>
    <row r="26" spans="1:36" ht="15.75" thickBot="1" x14ac:dyDescent="0.3">
      <c r="A26" s="61" t="s">
        <v>35</v>
      </c>
      <c r="B26" s="196"/>
      <c r="C26" s="63"/>
      <c r="D26" s="63"/>
      <c r="E26" s="63"/>
      <c r="F26" s="258"/>
      <c r="G26" s="63"/>
      <c r="H26" s="137"/>
      <c r="I26" s="137"/>
      <c r="J26" s="65"/>
      <c r="K26" s="138">
        <f t="shared" ca="1" si="22"/>
        <v>-1000</v>
      </c>
      <c r="L26" s="138">
        <f t="shared" ca="1" si="22"/>
        <v>-800</v>
      </c>
      <c r="M26" s="138">
        <f t="shared" ca="1" si="22"/>
        <v>-560</v>
      </c>
      <c r="N26" s="139">
        <f t="shared" ca="1" si="22"/>
        <v>-560</v>
      </c>
      <c r="O26" s="184"/>
      <c r="P26" s="140"/>
      <c r="Q26" s="140"/>
      <c r="R26" s="140"/>
      <c r="S26" s="141"/>
      <c r="T26" s="65"/>
      <c r="U26" s="63"/>
      <c r="V26" s="63"/>
      <c r="W26" s="64"/>
      <c r="X26" s="65"/>
      <c r="Y26" s="63"/>
      <c r="Z26" s="63"/>
      <c r="AA26" s="64"/>
      <c r="AB26" s="65"/>
      <c r="AC26" s="63"/>
      <c r="AD26" s="63"/>
      <c r="AE26" s="64"/>
      <c r="AF26" s="65"/>
      <c r="AG26" s="63"/>
      <c r="AH26" s="63"/>
      <c r="AI26" s="64"/>
      <c r="AJ26" s="142">
        <f t="shared" ca="1" si="26"/>
        <v>-2920</v>
      </c>
    </row>
    <row r="27" spans="1:36" x14ac:dyDescent="0.25">
      <c r="A27" s="58" t="s">
        <v>2</v>
      </c>
      <c r="B27" s="197"/>
      <c r="C27" s="69"/>
      <c r="D27" s="69"/>
      <c r="E27" s="69"/>
      <c r="F27" s="253"/>
      <c r="G27" s="69"/>
      <c r="H27" s="143"/>
      <c r="I27" s="143"/>
      <c r="J27" s="71"/>
      <c r="K27" s="128">
        <f ca="1">K6*K$19</f>
        <v>7500</v>
      </c>
      <c r="L27" s="128">
        <f t="shared" ref="L27:N27" ca="1" si="27">L6*L$19</f>
        <v>6000</v>
      </c>
      <c r="M27" s="128">
        <f t="shared" ca="1" si="27"/>
        <v>4200</v>
      </c>
      <c r="N27" s="129">
        <f t="shared" ca="1" si="27"/>
        <v>4200</v>
      </c>
      <c r="O27" s="182"/>
      <c r="P27" s="144"/>
      <c r="Q27" s="144"/>
      <c r="R27" s="144"/>
      <c r="S27" s="145"/>
      <c r="T27" s="71"/>
      <c r="U27" s="69"/>
      <c r="V27" s="69"/>
      <c r="W27" s="70"/>
      <c r="X27" s="236"/>
      <c r="Y27" s="144"/>
      <c r="Z27" s="144"/>
      <c r="AA27" s="145"/>
      <c r="AB27" s="236"/>
      <c r="AC27" s="144"/>
      <c r="AD27" s="144"/>
      <c r="AE27" s="145"/>
      <c r="AF27" s="71"/>
      <c r="AG27" s="69"/>
      <c r="AH27" s="69"/>
      <c r="AI27" s="70"/>
      <c r="AJ27" s="131">
        <f t="shared" ca="1" si="26"/>
        <v>21900</v>
      </c>
    </row>
    <row r="28" spans="1:36" x14ac:dyDescent="0.25">
      <c r="A28" s="60" t="s">
        <v>3</v>
      </c>
      <c r="B28" s="195"/>
      <c r="C28" s="75"/>
      <c r="D28" s="75"/>
      <c r="E28" s="75"/>
      <c r="F28" s="254"/>
      <c r="G28" s="75"/>
      <c r="H28" s="132"/>
      <c r="I28" s="132"/>
      <c r="J28" s="77"/>
      <c r="K28" s="133">
        <f t="shared" ref="K28:N29" ca="1" si="28">K7*K$19</f>
        <v>4000</v>
      </c>
      <c r="L28" s="133">
        <f t="shared" ca="1" si="28"/>
        <v>6000</v>
      </c>
      <c r="M28" s="133">
        <f t="shared" ca="1" si="28"/>
        <v>4200</v>
      </c>
      <c r="N28" s="134">
        <f t="shared" ca="1" si="28"/>
        <v>4200</v>
      </c>
      <c r="O28" s="183"/>
      <c r="P28" s="146"/>
      <c r="Q28" s="146"/>
      <c r="R28" s="146"/>
      <c r="S28" s="147"/>
      <c r="T28" s="77"/>
      <c r="U28" s="75"/>
      <c r="V28" s="75"/>
      <c r="W28" s="76"/>
      <c r="X28" s="237"/>
      <c r="Y28" s="146"/>
      <c r="Z28" s="146"/>
      <c r="AA28" s="147"/>
      <c r="AB28" s="237"/>
      <c r="AC28" s="146"/>
      <c r="AD28" s="146"/>
      <c r="AE28" s="147"/>
      <c r="AF28" s="77"/>
      <c r="AG28" s="75"/>
      <c r="AH28" s="75"/>
      <c r="AI28" s="76"/>
      <c r="AJ28" s="136">
        <f t="shared" ca="1" si="26"/>
        <v>18400</v>
      </c>
    </row>
    <row r="29" spans="1:36" ht="15.75" thickBot="1" x14ac:dyDescent="0.3">
      <c r="A29" s="61" t="s">
        <v>34</v>
      </c>
      <c r="B29" s="198"/>
      <c r="C29" s="102"/>
      <c r="D29" s="102"/>
      <c r="E29" s="102"/>
      <c r="F29" s="256"/>
      <c r="G29" s="102"/>
      <c r="H29" s="148"/>
      <c r="I29" s="148"/>
      <c r="J29" s="65"/>
      <c r="K29" s="138">
        <f t="shared" ca="1" si="28"/>
        <v>0</v>
      </c>
      <c r="L29" s="138">
        <f t="shared" ca="1" si="28"/>
        <v>400</v>
      </c>
      <c r="M29" s="138">
        <f t="shared" ca="1" si="28"/>
        <v>560</v>
      </c>
      <c r="N29" s="139">
        <f t="shared" ca="1" si="28"/>
        <v>560</v>
      </c>
      <c r="O29" s="184"/>
      <c r="P29" s="140"/>
      <c r="Q29" s="140"/>
      <c r="R29" s="140"/>
      <c r="S29" s="141"/>
      <c r="T29" s="65"/>
      <c r="U29" s="63"/>
      <c r="V29" s="63"/>
      <c r="W29" s="64"/>
      <c r="X29" s="65"/>
      <c r="Y29" s="63"/>
      <c r="Z29" s="63"/>
      <c r="AA29" s="64"/>
      <c r="AB29" s="65"/>
      <c r="AC29" s="63"/>
      <c r="AD29" s="63"/>
      <c r="AE29" s="64"/>
      <c r="AF29" s="65"/>
      <c r="AG29" s="63"/>
      <c r="AH29" s="63"/>
      <c r="AI29" s="64"/>
      <c r="AJ29" s="142">
        <f t="shared" ca="1" si="26"/>
        <v>1520</v>
      </c>
    </row>
    <row r="30" spans="1:36" ht="15.75" thickBot="1" x14ac:dyDescent="0.3">
      <c r="A30" s="200" t="s">
        <v>33</v>
      </c>
      <c r="B30" s="199"/>
      <c r="C30" s="149"/>
      <c r="D30" s="149"/>
      <c r="E30" s="149"/>
      <c r="F30" s="259"/>
      <c r="G30" s="149"/>
      <c r="H30" s="150"/>
      <c r="I30" s="150"/>
      <c r="J30" s="151"/>
      <c r="K30" s="152">
        <f ca="1">SUM(K24:K29)</f>
        <v>0</v>
      </c>
      <c r="L30" s="152">
        <f ca="1">SUM(L24:L29)</f>
        <v>0</v>
      </c>
      <c r="M30" s="152">
        <f ca="1">SUM(M24:M29)</f>
        <v>0</v>
      </c>
      <c r="N30" s="153">
        <f ca="1">SUM(N24:N29)</f>
        <v>0</v>
      </c>
      <c r="O30" s="185"/>
      <c r="P30" s="246">
        <f ca="1">SUM(P24:P25)</f>
        <v>390</v>
      </c>
      <c r="Q30" s="246">
        <f t="shared" ref="Q30:S30" ca="1" si="29">SUM(Q24:Q25)</f>
        <v>570</v>
      </c>
      <c r="R30" s="246">
        <f t="shared" ca="1" si="29"/>
        <v>-600</v>
      </c>
      <c r="S30" s="247">
        <f t="shared" ca="1" si="29"/>
        <v>-630</v>
      </c>
      <c r="T30" s="248"/>
      <c r="U30" s="234"/>
      <c r="V30" s="234"/>
      <c r="W30" s="235"/>
      <c r="X30" s="248"/>
      <c r="Y30" s="234"/>
      <c r="Z30" s="234"/>
      <c r="AA30" s="235"/>
      <c r="AB30" s="154">
        <f ca="1">SUM(AB24:AB25)</f>
        <v>-3480</v>
      </c>
      <c r="AC30" s="152">
        <f t="shared" ref="AC30:AI30" ca="1" si="30">SUM(AC24:AC25)</f>
        <v>-1960</v>
      </c>
      <c r="AD30" s="152">
        <f t="shared" ca="1" si="30"/>
        <v>-840</v>
      </c>
      <c r="AE30" s="153">
        <f t="shared" ca="1" si="30"/>
        <v>-840</v>
      </c>
      <c r="AF30" s="154">
        <f t="shared" ca="1" si="30"/>
        <v>-80</v>
      </c>
      <c r="AG30" s="152">
        <f t="shared" ca="1" si="30"/>
        <v>-80</v>
      </c>
      <c r="AH30" s="152">
        <f t="shared" ca="1" si="30"/>
        <v>-80</v>
      </c>
      <c r="AI30" s="153">
        <f t="shared" ca="1" si="30"/>
        <v>-80</v>
      </c>
      <c r="AJ30" s="155">
        <f ca="1">SUM(K30:AI30)</f>
        <v>-7710</v>
      </c>
    </row>
    <row r="31" spans="1:36" ht="15.75" thickBot="1" x14ac:dyDescent="0.3">
      <c r="A31" s="126" t="s">
        <v>22</v>
      </c>
      <c r="B31" s="156"/>
      <c r="C31" s="157"/>
      <c r="D31" s="157"/>
      <c r="E31" s="157"/>
      <c r="F31" s="260"/>
      <c r="G31" s="157"/>
      <c r="H31" s="158"/>
      <c r="I31" s="158"/>
      <c r="J31" s="151"/>
      <c r="K31" s="283">
        <f ca="1">SUM(K30:N30)</f>
        <v>0</v>
      </c>
      <c r="L31" s="271"/>
      <c r="M31" s="271"/>
      <c r="N31" s="272"/>
      <c r="O31" s="201"/>
      <c r="P31" s="284">
        <f ca="1">SUM(P30:S30)</f>
        <v>-270</v>
      </c>
      <c r="Q31" s="284"/>
      <c r="R31" s="284"/>
      <c r="S31" s="285"/>
      <c r="T31" s="286"/>
      <c r="U31" s="287"/>
      <c r="V31" s="287"/>
      <c r="W31" s="288"/>
      <c r="X31" s="286"/>
      <c r="Y31" s="287"/>
      <c r="Z31" s="287"/>
      <c r="AA31" s="288"/>
      <c r="AB31" s="289">
        <f ca="1">SUM(AB30:AE30)</f>
        <v>-7120</v>
      </c>
      <c r="AC31" s="271"/>
      <c r="AD31" s="271"/>
      <c r="AE31" s="272"/>
      <c r="AF31" s="289">
        <f ca="1">SUM(AF30:AI30)</f>
        <v>-320</v>
      </c>
      <c r="AG31" s="271"/>
      <c r="AH31" s="271"/>
      <c r="AI31" s="272"/>
    </row>
    <row r="32" spans="1:36" ht="15.75" thickBot="1" x14ac:dyDescent="0.3">
      <c r="A32" s="126" t="s">
        <v>23</v>
      </c>
      <c r="B32" s="156"/>
      <c r="C32" s="157"/>
      <c r="D32" s="157"/>
      <c r="E32" s="157"/>
      <c r="F32" s="260"/>
      <c r="G32" s="157"/>
      <c r="H32" s="158"/>
      <c r="I32" s="158"/>
      <c r="J32" s="151"/>
      <c r="K32" s="271">
        <f ca="1">SUM(K31:AI31)</f>
        <v>-7710</v>
      </c>
      <c r="L32" s="271"/>
      <c r="M32" s="271"/>
      <c r="N32" s="271"/>
      <c r="O32" s="271"/>
      <c r="P32" s="271"/>
      <c r="Q32" s="271"/>
      <c r="R32" s="271"/>
      <c r="S32" s="271"/>
      <c r="T32" s="271"/>
      <c r="U32" s="271"/>
      <c r="V32" s="271"/>
      <c r="W32" s="271"/>
      <c r="X32" s="271"/>
      <c r="Y32" s="271"/>
      <c r="Z32" s="271"/>
      <c r="AA32" s="271"/>
      <c r="AB32" s="271"/>
      <c r="AC32" s="271"/>
      <c r="AD32" s="271"/>
      <c r="AE32" s="271"/>
      <c r="AF32" s="271"/>
      <c r="AG32" s="271"/>
      <c r="AH32" s="271"/>
      <c r="AI32" s="272"/>
    </row>
    <row r="33" spans="1:35" ht="15.75" thickBot="1" x14ac:dyDescent="0.3"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</row>
    <row r="34" spans="1:35" ht="15.75" thickBot="1" x14ac:dyDescent="0.3">
      <c r="A34" s="159" t="s">
        <v>13</v>
      </c>
      <c r="B34" s="273" t="s">
        <v>15</v>
      </c>
      <c r="C34" s="274"/>
      <c r="E34" s="275" t="s">
        <v>16</v>
      </c>
      <c r="F34" s="276"/>
      <c r="G34" s="276"/>
      <c r="H34" s="276"/>
      <c r="I34" s="277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</row>
    <row r="35" spans="1:35" ht="15.75" thickBot="1" x14ac:dyDescent="0.3">
      <c r="A35" s="161">
        <f>MIN($B$13)</f>
        <v>-40290</v>
      </c>
      <c r="B35" s="278" t="s">
        <v>176</v>
      </c>
      <c r="C35" s="279"/>
      <c r="D35" s="160"/>
      <c r="E35" s="162" t="s">
        <v>17</v>
      </c>
      <c r="F35" s="262"/>
      <c r="G35" s="163"/>
      <c r="H35" s="163"/>
      <c r="I35" s="164"/>
    </row>
    <row r="36" spans="1:35" x14ac:dyDescent="0.25">
      <c r="A36" s="165">
        <f>COUNT($K3:$N8,$P$3:$AI4)</f>
        <v>64</v>
      </c>
      <c r="E36" s="166" t="s">
        <v>18</v>
      </c>
      <c r="F36" s="263"/>
      <c r="G36" s="163"/>
      <c r="H36" s="163"/>
      <c r="I36" s="164"/>
    </row>
    <row r="37" spans="1:35" x14ac:dyDescent="0.25">
      <c r="A37" s="165" t="b">
        <f t="array" ref="A37">$K$14:$N$14=0</f>
        <v>1</v>
      </c>
      <c r="E37" s="167" t="s">
        <v>19</v>
      </c>
      <c r="F37" s="264"/>
      <c r="G37" s="163"/>
      <c r="H37" s="163"/>
      <c r="I37" s="164"/>
    </row>
    <row r="38" spans="1:35" ht="15.75" thickBot="1" x14ac:dyDescent="0.3">
      <c r="A38" s="165" t="b">
        <f t="array" ref="A38">$P$15:$S$15=0</f>
        <v>1</v>
      </c>
      <c r="E38" s="168" t="s">
        <v>20</v>
      </c>
      <c r="F38" s="265"/>
      <c r="G38" s="169"/>
      <c r="H38" s="169"/>
      <c r="I38" s="170"/>
    </row>
    <row r="39" spans="1:35" x14ac:dyDescent="0.25">
      <c r="A39" s="165" t="b">
        <f t="array" ref="A39">$AB$16:$AE$16&gt;=0</f>
        <v>1</v>
      </c>
    </row>
    <row r="40" spans="1:35" x14ac:dyDescent="0.25">
      <c r="A40" s="165" t="b">
        <f t="array" ref="A40">$AF$17:$AI$17&gt;=0</f>
        <v>1</v>
      </c>
    </row>
    <row r="41" spans="1:35" x14ac:dyDescent="0.25">
      <c r="A41" s="165" t="b">
        <f t="array" ref="A41">$AJ$3:$AM$4&lt;=0</f>
        <v>1</v>
      </c>
    </row>
    <row r="42" spans="1:35" x14ac:dyDescent="0.25">
      <c r="A42" s="165" t="b">
        <f t="array" ref="A42">$K$5:$K$8&lt;=$C$5:$C$8</f>
        <v>1</v>
      </c>
    </row>
    <row r="43" spans="1:35" x14ac:dyDescent="0.25">
      <c r="A43" s="165" t="b">
        <f t="array" ref="A43">$L$5:$L$8&lt;=$C$5:$C$8</f>
        <v>1</v>
      </c>
    </row>
    <row r="44" spans="1:35" x14ac:dyDescent="0.25">
      <c r="A44" s="165" t="b">
        <f t="array" ref="A44">$M$5:$M$8&lt;=$C$5:$C$8</f>
        <v>1</v>
      </c>
    </row>
    <row r="45" spans="1:35" x14ac:dyDescent="0.25">
      <c r="A45" s="165" t="b">
        <f t="array" ref="A45">$N$5:$N$8&lt;=$C$5:$C$8</f>
        <v>1</v>
      </c>
    </row>
    <row r="46" spans="1:35" x14ac:dyDescent="0.25">
      <c r="A46" s="165" t="b">
        <f t="array" ref="A46">$AB$3:$AE$3&lt;=$F$3</f>
        <v>1</v>
      </c>
    </row>
    <row r="47" spans="1:35" x14ac:dyDescent="0.25">
      <c r="A47" s="165" t="b">
        <f t="array" ref="A47">$AB$4:$AE$4&lt;=$F$4</f>
        <v>1</v>
      </c>
    </row>
    <row r="48" spans="1:35" x14ac:dyDescent="0.25">
      <c r="A48" s="165" t="b">
        <f t="array" ref="A48">$AF$3:$AI$3&lt;=$H$3</f>
        <v>1</v>
      </c>
    </row>
    <row r="49" spans="1:1" x14ac:dyDescent="0.25">
      <c r="A49" s="165" t="b">
        <f t="array" ref="A49">$AF$4:$AI$4&lt;=$H$4</f>
        <v>1</v>
      </c>
    </row>
    <row r="50" spans="1:1" x14ac:dyDescent="0.25">
      <c r="A50" s="165" t="b">
        <f t="array" ref="A50">$AN$3:$AQ$4&gt;=0</f>
        <v>1</v>
      </c>
    </row>
    <row r="51" spans="1:1" x14ac:dyDescent="0.25">
      <c r="A51" s="165" t="b">
        <f t="array" ref="A51">$AR$3:$AU$4&lt;=0</f>
        <v>1</v>
      </c>
    </row>
    <row r="52" spans="1:1" x14ac:dyDescent="0.25">
      <c r="A52" s="165" t="b">
        <f t="array" ref="A52">$AV$3:$AY$4&gt;=0</f>
        <v>1</v>
      </c>
    </row>
    <row r="53" spans="1:1" x14ac:dyDescent="0.25">
      <c r="A53" s="165" t="b">
        <f t="array" ref="A53">$AZ$3:$BC$4&lt;=0</f>
        <v>1</v>
      </c>
    </row>
    <row r="54" spans="1:1" x14ac:dyDescent="0.25">
      <c r="A54" s="165" t="b">
        <f t="array" ref="A54">$BD$3:$BG$4&gt;=0</f>
        <v>1</v>
      </c>
    </row>
    <row r="55" spans="1:1" x14ac:dyDescent="0.25">
      <c r="A55" s="165" t="b">
        <f t="array" ref="A55">$BH$3:$BK$4&lt;=0</f>
        <v>1</v>
      </c>
    </row>
    <row r="56" spans="1:1" x14ac:dyDescent="0.25">
      <c r="A56" s="165" t="b">
        <f t="array" ref="A56">$BL$3:$BO$4&gt;=0</f>
        <v>1</v>
      </c>
    </row>
    <row r="57" spans="1:1" x14ac:dyDescent="0.25">
      <c r="A57" s="165" t="b">
        <f t="array" ref="A57">$BP$3:$BS$4&lt;=0</f>
        <v>1</v>
      </c>
    </row>
    <row r="58" spans="1:1" ht="15.75" thickBot="1" x14ac:dyDescent="0.3">
      <c r="A58" s="171" t="b">
        <f t="array" ref="A58">$BT$3:$BW$4&gt;=0</f>
        <v>1</v>
      </c>
    </row>
  </sheetData>
  <mergeCells count="30">
    <mergeCell ref="B13:I13"/>
    <mergeCell ref="AJ1:AM1"/>
    <mergeCell ref="AN1:AQ1"/>
    <mergeCell ref="AR1:AU1"/>
    <mergeCell ref="AV1:AY1"/>
    <mergeCell ref="J1:N1"/>
    <mergeCell ref="P1:S1"/>
    <mergeCell ref="T1:W1"/>
    <mergeCell ref="X1:AA1"/>
    <mergeCell ref="AB1:AE1"/>
    <mergeCell ref="AF1:AI1"/>
    <mergeCell ref="BH1:BK1"/>
    <mergeCell ref="BL1:BO1"/>
    <mergeCell ref="BP1:BS1"/>
    <mergeCell ref="BT1:BW1"/>
    <mergeCell ref="A12:AI12"/>
    <mergeCell ref="AZ1:BC1"/>
    <mergeCell ref="BD1:BG1"/>
    <mergeCell ref="K32:AI32"/>
    <mergeCell ref="B34:C34"/>
    <mergeCell ref="E34:I34"/>
    <mergeCell ref="B35:C35"/>
    <mergeCell ref="A18:AI18"/>
    <mergeCell ref="A23:AI23"/>
    <mergeCell ref="K31:N31"/>
    <mergeCell ref="P31:S31"/>
    <mergeCell ref="T31:W31"/>
    <mergeCell ref="X31:AA31"/>
    <mergeCell ref="AB31:AE31"/>
    <mergeCell ref="AF31:AI31"/>
  </mergeCells>
  <pageMargins left="0.7" right="0.7" top="0.75" bottom="0.75" header="0.3" footer="0.3"/>
  <pageSetup orientation="portrait" r:id="rId1"/>
  <ignoredErrors>
    <ignoredError sqref="P15:S15 T13:AI13 AB16:AE16 AF17:AI17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24577" r:id="rId4">
          <objectPr defaultSize="0" r:id="rId5">
            <anchor>
              <from>
                <xdr:col>15</xdr:col>
                <xdr:colOff>9525</xdr:colOff>
                <xdr:row>33</xdr:row>
                <xdr:rowOff>85725</xdr:rowOff>
              </from>
              <to>
                <xdr:col>21</xdr:col>
                <xdr:colOff>19050</xdr:colOff>
                <xdr:row>49</xdr:row>
                <xdr:rowOff>28575</xdr:rowOff>
              </to>
            </anchor>
          </objectPr>
        </oleObject>
      </mc:Choice>
      <mc:Fallback>
        <oleObject progId="Word.Document.12" shapeId="24577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5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2019-06-03T22:28:38+00:00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Osborne, Kristina</DisplayName>
        <AccountId>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Osborne, Kristina</DisplayName>
        <AccountId>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Solver Worksheet - Day-Ahead Market Enhancements (Integrated Forward Market - Residual Unit Commitment)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Day-ahead market enhancements - papers and proposals|fa1f7b18-3b3c-4e36-9553-21881ee97cfb;MSC 3) Day-ahead market enhancements discussion|fea9c3b7-e402-473d-bdc2-3b3b993c4226;Technical workshop - Jun 20, 2019|b82857f0-1434-4f7c-9cfe-5e354591a529</ParentISOGroups>
    <Orig_x0020_Post_x0020_Date xmlns="5bcbeff6-7c02-4b0f-b125-f1b3d566cc14">2019-06-03T22:28:38+00:00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24c93961-5bf6-4518-98e1-ec77431048d4</CrawlableUniqueID>
  </documentManagement>
</p:properties>
</file>

<file path=customXml/itemProps1.xml><?xml version="1.0" encoding="utf-8"?>
<ds:datastoreItem xmlns:ds="http://schemas.openxmlformats.org/officeDocument/2006/customXml" ds:itemID="{2737A5C3-CEA2-4213-A5A1-13EDABB05CE9}"/>
</file>

<file path=customXml/itemProps2.xml><?xml version="1.0" encoding="utf-8"?>
<ds:datastoreItem xmlns:ds="http://schemas.openxmlformats.org/officeDocument/2006/customXml" ds:itemID="{D2DAE535-F2DA-4D8D-9AC3-0BFF85D3E468}"/>
</file>

<file path=customXml/itemProps3.xml><?xml version="1.0" encoding="utf-8"?>
<ds:datastoreItem xmlns:ds="http://schemas.openxmlformats.org/officeDocument/2006/customXml" ds:itemID="{2D58E842-23CD-4EC1-A2B7-FFE8EDE35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Report 1</vt:lpstr>
      <vt:lpstr>Combined IFM-RUC DAME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Solver Worksheet - Day-Ahead Market Enhancements (Integrated Forward Market - Residual Unit Commitment)</dc:title>
  <dc:creator/>
  <cp:lastModifiedBy/>
  <dcterms:created xsi:type="dcterms:W3CDTF">2019-06-03T21:48:46Z</dcterms:created>
  <dcterms:modified xsi:type="dcterms:W3CDTF">2019-06-03T21:49:05Z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/>
  </property>
  <property fmtid="{D5CDD505-2E9C-101B-9397-08002B2CF9AE}" pid="4" name="ISOGroup">
    <vt:lpwstr/>
  </property>
  <property fmtid="{D5CDD505-2E9C-101B-9397-08002B2CF9AE}" pid="5" name="ISOTopic">
    <vt:lpwstr>5;#Stakeholder processes|71659ab1-dac7-419e-9529-abc47c232b66</vt:lpwstr>
  </property>
  <property fmtid="{D5CDD505-2E9C-101B-9397-08002B2CF9AE}" pid="6" name="ISOKeywords">
    <vt:lpwstr/>
  </property>
</Properties>
</file>