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records.oa.caiso.com/sites/MID/MIP/MDRP/Records/Initiatives/Day Ahead Market Enhancements/Papers/Second Revised Straw Proposal/"/>
    </mc:Choice>
  </mc:AlternateContent>
  <bookViews>
    <workbookView xWindow="0" yWindow="0" windowWidth="28800" windowHeight="13020" activeTab="1"/>
  </bookViews>
  <sheets>
    <sheet name="Sensitivity Report 1" sheetId="5" r:id="rId1"/>
    <sheet name="Model" sheetId="1" r:id="rId2"/>
  </sheets>
  <definedNames>
    <definedName name="solver_adj" localSheetId="1" hidden="1">Model!$I$3:$L$9,Model!$M$3:$T$5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Model!$AC$3:$AF$5</definedName>
    <definedName name="solver_lhs2" localSheetId="1" hidden="1">Model!$I$15:$L$15</definedName>
    <definedName name="solver_lhs3" localSheetId="1" hidden="1">Model!$AG$3:$AJ$5</definedName>
    <definedName name="solver_lhs4" localSheetId="1" hidden="1">Model!$M$16:$P$16</definedName>
    <definedName name="solver_lhs5" localSheetId="1" hidden="1">Model!$Y$3:$AB$5</definedName>
    <definedName name="solver_lhs6" localSheetId="1" hidden="1">Model!$Q$17:$T$17</definedName>
    <definedName name="solver_lhs7" localSheetId="1" hidden="1">Model!$U$3:$X$9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7</definedName>
    <definedName name="solver_nwt" localSheetId="1" hidden="1">1</definedName>
    <definedName name="solver_opt" localSheetId="1" hidden="1">Model!$B$14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2</definedName>
    <definedName name="solver_rel3" localSheetId="1" hidden="1">3</definedName>
    <definedName name="solver_rel4" localSheetId="1" hidden="1">3</definedName>
    <definedName name="solver_rel5" localSheetId="1" hidden="1">3</definedName>
    <definedName name="solver_rel6" localSheetId="1" hidden="1">1</definedName>
    <definedName name="solver_rel7" localSheetId="1" hidden="1">1</definedName>
    <definedName name="solver_rhs1" localSheetId="1" hidden="1">0</definedName>
    <definedName name="solver_rhs2" localSheetId="1" hidden="1">0</definedName>
    <definedName name="solver_rhs3" localSheetId="1" hidden="1">0</definedName>
    <definedName name="solver_rhs4" localSheetId="1" hidden="1">0</definedName>
    <definedName name="solver_rhs5" localSheetId="1" hidden="1">0</definedName>
    <definedName name="solver_rhs6" localSheetId="1" hidden="1">0</definedName>
    <definedName name="solver_rhs7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AJ5" i="1"/>
  <c r="AI5" i="1"/>
  <c r="AH5" i="1"/>
  <c r="AG5" i="1"/>
  <c r="AJ4" i="1"/>
  <c r="AI4" i="1"/>
  <c r="AH4" i="1"/>
  <c r="AG4" i="1"/>
  <c r="AJ3" i="1"/>
  <c r="AI3" i="1"/>
  <c r="AG3" i="1"/>
  <c r="AH3" i="1"/>
  <c r="AF5" i="1"/>
  <c r="AE5" i="1"/>
  <c r="AD5" i="1"/>
  <c r="AC5" i="1"/>
  <c r="AF4" i="1"/>
  <c r="AE4" i="1"/>
  <c r="AD4" i="1"/>
  <c r="AC4" i="1"/>
  <c r="AF3" i="1"/>
  <c r="AE3" i="1"/>
  <c r="AC3" i="1"/>
  <c r="AD3" i="1"/>
  <c r="AB5" i="1"/>
  <c r="AA5" i="1"/>
  <c r="Z5" i="1"/>
  <c r="Y5" i="1"/>
  <c r="AB4" i="1"/>
  <c r="AA4" i="1"/>
  <c r="Z4" i="1"/>
  <c r="Y4" i="1"/>
  <c r="AB3" i="1"/>
  <c r="AA3" i="1"/>
  <c r="Y3" i="1"/>
  <c r="Z3" i="1"/>
  <c r="U6" i="1"/>
  <c r="X5" i="1"/>
  <c r="W5" i="1"/>
  <c r="V5" i="1"/>
  <c r="U5" i="1"/>
  <c r="X4" i="1"/>
  <c r="W4" i="1"/>
  <c r="V4" i="1"/>
  <c r="U4" i="1"/>
  <c r="X3" i="1"/>
  <c r="W3" i="1"/>
  <c r="U3" i="1"/>
  <c r="V3" i="1"/>
  <c r="T14" i="1"/>
  <c r="S14" i="1"/>
  <c r="R14" i="1"/>
  <c r="T17" i="1"/>
  <c r="S17" i="1"/>
  <c r="Q17" i="1"/>
  <c r="R17" i="1"/>
  <c r="P14" i="1"/>
  <c r="O14" i="1"/>
  <c r="N14" i="1"/>
  <c r="P16" i="1"/>
  <c r="O16" i="1"/>
  <c r="M16" i="1"/>
  <c r="N16" i="1"/>
  <c r="L14" i="1"/>
  <c r="K14" i="1"/>
  <c r="J14" i="1"/>
  <c r="L15" i="1"/>
  <c r="K15" i="1"/>
  <c r="J15" i="1"/>
  <c r="I15" i="1"/>
  <c r="A37" i="1" l="1" a="1"/>
  <c r="A38" i="1" a="1"/>
  <c r="AB9" i="1"/>
  <c r="AA9" i="1"/>
  <c r="Z9" i="1"/>
  <c r="Y9" i="1"/>
  <c r="AB8" i="1"/>
  <c r="AA8" i="1"/>
  <c r="Z8" i="1"/>
  <c r="Y8" i="1"/>
  <c r="AB7" i="1"/>
  <c r="AA7" i="1"/>
  <c r="Z7" i="1"/>
  <c r="Y7" i="1"/>
  <c r="AB6" i="1"/>
  <c r="AA6" i="1"/>
  <c r="Z6" i="1"/>
  <c r="Y6" i="1"/>
  <c r="A40" i="1" a="1"/>
  <c r="X9" i="1"/>
  <c r="W9" i="1"/>
  <c r="V9" i="1"/>
  <c r="U9" i="1"/>
  <c r="X8" i="1"/>
  <c r="W8" i="1"/>
  <c r="V8" i="1"/>
  <c r="U8" i="1"/>
  <c r="X7" i="1"/>
  <c r="W7" i="1"/>
  <c r="V7" i="1"/>
  <c r="U7" i="1"/>
  <c r="X6" i="1"/>
  <c r="W6" i="1"/>
  <c r="V6" i="1"/>
  <c r="A42" i="1" a="1"/>
  <c r="P20" i="1"/>
  <c r="P25" i="1" l="1"/>
  <c r="P24" i="1"/>
  <c r="P23" i="1"/>
  <c r="A39" i="1" a="1"/>
  <c r="A39" i="1" s="1"/>
  <c r="A41" i="1" a="1"/>
  <c r="A41" i="1" s="1"/>
  <c r="A42" i="1"/>
  <c r="A38" i="1"/>
  <c r="A37" i="1"/>
  <c r="A40" i="1"/>
  <c r="I14" i="1"/>
  <c r="P30" i="1" l="1"/>
  <c r="A44" i="1" l="1"/>
  <c r="A43" i="1"/>
  <c r="Q14" i="1"/>
  <c r="M14" i="1"/>
  <c r="T21" i="1"/>
  <c r="Q21" i="1"/>
  <c r="O20" i="1"/>
  <c r="M20" i="1"/>
  <c r="R21" i="1"/>
  <c r="S21" i="1"/>
  <c r="L19" i="1"/>
  <c r="J19" i="1"/>
  <c r="I19" i="1"/>
  <c r="K19" i="1"/>
  <c r="N20" i="1"/>
  <c r="B14" i="1" l="1"/>
  <c r="A34" i="1" s="1"/>
  <c r="Q23" i="1"/>
  <c r="Q25" i="1"/>
  <c r="Q24" i="1"/>
  <c r="S25" i="1"/>
  <c r="S24" i="1"/>
  <c r="S23" i="1"/>
  <c r="R25" i="1"/>
  <c r="R24" i="1"/>
  <c r="T25" i="1"/>
  <c r="T24" i="1"/>
  <c r="T23" i="1"/>
  <c r="R23" i="1"/>
  <c r="N25" i="1"/>
  <c r="N24" i="1"/>
  <c r="M23" i="1"/>
  <c r="M25" i="1"/>
  <c r="M24" i="1"/>
  <c r="O25" i="1"/>
  <c r="O24" i="1"/>
  <c r="O23" i="1"/>
  <c r="N23" i="1"/>
  <c r="A36" i="1" a="1"/>
  <c r="A36" i="1" s="1"/>
  <c r="L25" i="1"/>
  <c r="L24" i="1"/>
  <c r="L23" i="1"/>
  <c r="K25" i="1"/>
  <c r="K24" i="1"/>
  <c r="K23" i="1"/>
  <c r="I25" i="1"/>
  <c r="I24" i="1"/>
  <c r="J25" i="1"/>
  <c r="J24" i="1"/>
  <c r="J23" i="1"/>
  <c r="I23" i="1"/>
  <c r="L29" i="1"/>
  <c r="L28" i="1"/>
  <c r="L27" i="1"/>
  <c r="K29" i="1"/>
  <c r="K28" i="1"/>
  <c r="K27" i="1"/>
  <c r="I29" i="1"/>
  <c r="I28" i="1"/>
  <c r="J29" i="1"/>
  <c r="J28" i="1"/>
  <c r="J27" i="1"/>
  <c r="I27" i="1"/>
  <c r="L26" i="1"/>
  <c r="K26" i="1"/>
  <c r="J26" i="1"/>
  <c r="I26" i="1"/>
  <c r="I30" i="1" l="1"/>
  <c r="M30" i="1"/>
  <c r="O30" i="1"/>
  <c r="Q30" i="1"/>
  <c r="K30" i="1"/>
  <c r="R30" i="1"/>
  <c r="N30" i="1"/>
  <c r="T30" i="1"/>
  <c r="S30" i="1"/>
  <c r="J30" i="1"/>
  <c r="L30" i="1"/>
  <c r="Q31" i="1" l="1"/>
  <c r="M31" i="1"/>
  <c r="I31" i="1"/>
</calcChain>
</file>

<file path=xl/sharedStrings.xml><?xml version="1.0" encoding="utf-8"?>
<sst xmlns="http://schemas.openxmlformats.org/spreadsheetml/2006/main" count="338" uniqueCount="214">
  <si>
    <t>G1</t>
  </si>
  <si>
    <t>G2</t>
  </si>
  <si>
    <t>VG5</t>
  </si>
  <si>
    <t>L1</t>
  </si>
  <si>
    <t>L2</t>
  </si>
  <si>
    <t>VL3</t>
  </si>
  <si>
    <t>IRU Requirement</t>
  </si>
  <si>
    <t>IRD Requirement</t>
  </si>
  <si>
    <t>UOL
(MW)</t>
  </si>
  <si>
    <t>Energy Bid
($/MWh)</t>
  </si>
  <si>
    <t>IRU Bid
($/MW)</t>
  </si>
  <si>
    <t>IRD Bid
($/MW)</t>
  </si>
  <si>
    <t>Ramp Rate
(MW/min)</t>
  </si>
  <si>
    <t>Energy Schedule
(MW)</t>
  </si>
  <si>
    <t>Interval</t>
  </si>
  <si>
    <t>LOL
(MW)</t>
  </si>
  <si>
    <t>Objective Function</t>
  </si>
  <si>
    <t>Power Balance</t>
  </si>
  <si>
    <t>IRU Procurement</t>
  </si>
  <si>
    <t>IRD Procurement</t>
  </si>
  <si>
    <t>Constraints</t>
  </si>
  <si>
    <t>Model</t>
  </si>
  <si>
    <t>Shadow Prices</t>
  </si>
  <si>
    <t>Sensitivity Report</t>
  </si>
  <si>
    <t>Legend</t>
  </si>
  <si>
    <t>Black Cells: Fixed</t>
  </si>
  <si>
    <t>Blue Cells: Input</t>
  </si>
  <si>
    <t>Green Cells: Formulae</t>
  </si>
  <si>
    <t>Red Cells: Solver Results</t>
  </si>
  <si>
    <t>Settlement</t>
  </si>
  <si>
    <t>Total</t>
  </si>
  <si>
    <t>Grand Total</t>
  </si>
  <si>
    <t>IRU Capacity
(MW)</t>
  </si>
  <si>
    <t>IRD Capacity
(MW)</t>
  </si>
  <si>
    <r>
      <t xml:space="preserve">Energy Schedule + IRU Capacity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UOL
(MW)</t>
    </r>
  </si>
  <si>
    <r>
      <t xml:space="preserve">Energy Schedule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IRD Capacity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LOL
(MW)</t>
    </r>
  </si>
  <si>
    <r>
      <t xml:space="preserve">Energy Schedule Change + IRU Capacity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
Upward Ramp Capability (MW)</t>
    </r>
  </si>
  <si>
    <r>
      <t xml:space="preserve">Energy Schedule Change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IRD Capacity </t>
    </r>
    <r>
      <rPr>
        <sz val="11"/>
        <color theme="1"/>
        <rFont val="Symbol"/>
        <family val="1"/>
        <charset val="2"/>
      </rPr>
      <t>+</t>
    </r>
    <r>
      <rPr>
        <sz val="11"/>
        <color theme="1"/>
        <rFont val="Calibri"/>
        <family val="2"/>
        <scheme val="minor"/>
      </rPr>
      <t xml:space="preserve"> Downward Ramp Capability (MW)</t>
    </r>
  </si>
  <si>
    <t>Sensitivity Report 1</t>
  </si>
  <si>
    <t>Microsoft Excel 15.0 Sensitivity Report</t>
  </si>
  <si>
    <t>Variable Cells</t>
  </si>
  <si>
    <t>Cell</t>
  </si>
  <si>
    <t>Name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</si>
  <si>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</si>
  <si>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</si>
  <si>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</si>
  <si>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</si>
  <si>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</si>
  <si>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</si>
  <si>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</si>
  <si>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</si>
  <si>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</si>
  <si>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</si>
  <si>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</si>
  <si>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</si>
  <si>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</si>
  <si>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$I$3</t>
  </si>
  <si>
    <t>$J$3</t>
  </si>
  <si>
    <t>$K$3</t>
  </si>
  <si>
    <t>$L$3</t>
  </si>
  <si>
    <t>$I$4</t>
  </si>
  <si>
    <t>$J$4</t>
  </si>
  <si>
    <t>$K$4</t>
  </si>
  <si>
    <t>$L$4</t>
  </si>
  <si>
    <t>$I$5</t>
  </si>
  <si>
    <t>$J$5</t>
  </si>
  <si>
    <t>$K$5</t>
  </si>
  <si>
    <t>$L$5</t>
  </si>
  <si>
    <t>$I$6</t>
  </si>
  <si>
    <t>$J$6</t>
  </si>
  <si>
    <t>$K$6</t>
  </si>
  <si>
    <t>$L$6</t>
  </si>
  <si>
    <t>$I$7</t>
  </si>
  <si>
    <t>$J$7</t>
  </si>
  <si>
    <t>$K$7</t>
  </si>
  <si>
    <t>$L$7</t>
  </si>
  <si>
    <t>$I$8</t>
  </si>
  <si>
    <t>$J$8</t>
  </si>
  <si>
    <t>$K$8</t>
  </si>
  <si>
    <t>$L$8</t>
  </si>
  <si>
    <t>$I$9</t>
  </si>
  <si>
    <t>$J$9</t>
  </si>
  <si>
    <t>$K$9</t>
  </si>
  <si>
    <t>$L$9</t>
  </si>
  <si>
    <t>$M$3</t>
  </si>
  <si>
    <t>G1 IRU Capacity
(MW)</t>
  </si>
  <si>
    <t>$N$3</t>
  </si>
  <si>
    <t>$O$3</t>
  </si>
  <si>
    <t>$P$3</t>
  </si>
  <si>
    <t>$Q$3</t>
  </si>
  <si>
    <t>G1 IRD Capacity
(MW)</t>
  </si>
  <si>
    <t>$R$3</t>
  </si>
  <si>
    <t>$S$3</t>
  </si>
  <si>
    <t>$T$3</t>
  </si>
  <si>
    <t>$M$4</t>
  </si>
  <si>
    <t>G2 IRU Capacity
(MW)</t>
  </si>
  <si>
    <t>$N$4</t>
  </si>
  <si>
    <t>$O$4</t>
  </si>
  <si>
    <t>$P$4</t>
  </si>
  <si>
    <t>$Q$4</t>
  </si>
  <si>
    <t>G2 IRD Capacity
(MW)</t>
  </si>
  <si>
    <t>$R$4</t>
  </si>
  <si>
    <t>$S$4</t>
  </si>
  <si>
    <t>$T$4</t>
  </si>
  <si>
    <t>$M$5</t>
  </si>
  <si>
    <t>$N$5</t>
  </si>
  <si>
    <t>$O$5</t>
  </si>
  <si>
    <t>$P$5</t>
  </si>
  <si>
    <t>$Q$5</t>
  </si>
  <si>
    <t>$R$5</t>
  </si>
  <si>
    <t>$S$5</t>
  </si>
  <si>
    <t>$T$5</t>
  </si>
  <si>
    <t>$AG$3</t>
  </si>
  <si>
    <t>G1 Energy Schedule Change - IRD Capacity + Downward Ramp Capability (MW)</t>
  </si>
  <si>
    <t>$AH$3</t>
  </si>
  <si>
    <t>$AI$3</t>
  </si>
  <si>
    <t>$AJ$3</t>
  </si>
  <si>
    <t>$AG$4</t>
  </si>
  <si>
    <t>G2 Energy Schedule Change - IRD Capacity + Downward Ramp Capability (MW)</t>
  </si>
  <si>
    <t>$AH$4</t>
  </si>
  <si>
    <t>$AI$4</t>
  </si>
  <si>
    <t>$AJ$4</t>
  </si>
  <si>
    <t>$AG$5</t>
  </si>
  <si>
    <t>$AH$5</t>
  </si>
  <si>
    <t>$AI$5</t>
  </si>
  <si>
    <t>$AJ$5</t>
  </si>
  <si>
    <t>$M$16</t>
  </si>
  <si>
    <t>IRU Procurement IRU Capacity
(MW)</t>
  </si>
  <si>
    <t>$N$16</t>
  </si>
  <si>
    <t>$O$16</t>
  </si>
  <si>
    <t>$P$16</t>
  </si>
  <si>
    <t>$Q$17</t>
  </si>
  <si>
    <t>IRD Procurement IRD Capacity
(MW)</t>
  </si>
  <si>
    <t>$R$17</t>
  </si>
  <si>
    <t>$S$17</t>
  </si>
  <si>
    <t>$T$17</t>
  </si>
  <si>
    <t>$Y$3</t>
  </si>
  <si>
    <t>G1 Energy Schedule - IRD Capacity - LOL
(MW)</t>
  </si>
  <si>
    <t>$Z$3</t>
  </si>
  <si>
    <t>$AA$3</t>
  </si>
  <si>
    <t>$AB$3</t>
  </si>
  <si>
    <t>$Y$4</t>
  </si>
  <si>
    <t>G2 Energy Schedule - IRD Capacity - LOL
(MW)</t>
  </si>
  <si>
    <t>$Z$4</t>
  </si>
  <si>
    <t>$AA$4</t>
  </si>
  <si>
    <t>$AB$4</t>
  </si>
  <si>
    <t>$Y$5</t>
  </si>
  <si>
    <t>$Z$5</t>
  </si>
  <si>
    <t>$AA$5</t>
  </si>
  <si>
    <t>$AB$5</t>
  </si>
  <si>
    <t>$I$15</t>
  </si>
  <si>
    <t>$J$15</t>
  </si>
  <si>
    <t>$K$15</t>
  </si>
  <si>
    <t>$L$15</t>
  </si>
  <si>
    <t>$AC$3</t>
  </si>
  <si>
    <t>G1 Energy Schedule Change + IRU Capacity -
Upward Ramp Capability (MW)</t>
  </si>
  <si>
    <t>$AD$3</t>
  </si>
  <si>
    <t>$AE$3</t>
  </si>
  <si>
    <t>$AF$3</t>
  </si>
  <si>
    <t>$AC$4</t>
  </si>
  <si>
    <t>G2 Energy Schedule Change + IRU Capacity -
Upward Ramp Capability (MW)</t>
  </si>
  <si>
    <t>$AD$4</t>
  </si>
  <si>
    <t>$AE$4</t>
  </si>
  <si>
    <t>$AF$4</t>
  </si>
  <si>
    <t>$AC$5</t>
  </si>
  <si>
    <t>$AD$5</t>
  </si>
  <si>
    <t>$AE$5</t>
  </si>
  <si>
    <t>$AF$5</t>
  </si>
  <si>
    <t>$U$3</t>
  </si>
  <si>
    <t>G1 Energy Schedule + IRU Capacity - UOL
(MW)</t>
  </si>
  <si>
    <t>$V$3</t>
  </si>
  <si>
    <t>$W$3</t>
  </si>
  <si>
    <t>$X$3</t>
  </si>
  <si>
    <t>$U$4</t>
  </si>
  <si>
    <t>G2 Energy Schedule + IRU Capacity - UOL
(MW)</t>
  </si>
  <si>
    <t>$V$4</t>
  </si>
  <si>
    <t>$W$4</t>
  </si>
  <si>
    <t>$X$4</t>
  </si>
  <si>
    <t>$U$5</t>
  </si>
  <si>
    <t>$V$5</t>
  </si>
  <si>
    <t>$W$5</t>
  </si>
  <si>
    <t>$X$5</t>
  </si>
  <si>
    <t>$U$6</t>
  </si>
  <si>
    <t>VG5 Energy Schedule + IRU Capacity - UOL
(MW)</t>
  </si>
  <si>
    <t>$V$6</t>
  </si>
  <si>
    <t>$W$6</t>
  </si>
  <si>
    <t>$X$6</t>
  </si>
  <si>
    <t>$U$7</t>
  </si>
  <si>
    <t>L1 Energy Schedule + IRU Capacity - UOL
(MW)</t>
  </si>
  <si>
    <t>$V$7</t>
  </si>
  <si>
    <t>$W$7</t>
  </si>
  <si>
    <t>$X$7</t>
  </si>
  <si>
    <t>$U$8</t>
  </si>
  <si>
    <t>L2 Energy Schedule + IRU Capacity - UOL
(MW)</t>
  </si>
  <si>
    <t>$V$8</t>
  </si>
  <si>
    <t>$W$8</t>
  </si>
  <si>
    <t>$X$8</t>
  </si>
  <si>
    <t>$U$9</t>
  </si>
  <si>
    <t>VL3 Energy Schedule + IRU Capacity - UOL
(MW)</t>
  </si>
  <si>
    <t>$V$9</t>
  </si>
  <si>
    <t>$W$9</t>
  </si>
  <si>
    <t>$X$9</t>
  </si>
  <si>
    <t>G3</t>
  </si>
  <si>
    <t>Demand Forecast</t>
  </si>
  <si>
    <t>Worksheet: [DAM Enhancements Solver.xlsx]Model</t>
  </si>
  <si>
    <t>G3 IRU Capacity
(MW)</t>
  </si>
  <si>
    <t>G3 IRD Capacity
(MW)</t>
  </si>
  <si>
    <t>G3 Energy Schedule Change + IRU Capacity -
Upward Ramp Capability (MW)</t>
  </si>
  <si>
    <t>G3 Energy Schedule Change - IRD Capacity + Downward Ramp Capability (MW)</t>
  </si>
  <si>
    <t>G3 Energy Schedule + IRU Capacity - UOL
(MW)</t>
  </si>
  <si>
    <t>G3 Energy Schedule - IRD Capacity - LOL
(MW)</t>
  </si>
  <si>
    <t>For illustrative purposes only</t>
  </si>
  <si>
    <t>The Sensitivity Resport 1 should be deleted prior to running Solver.  After Solver has generated a solution, select the Sensitivity report and hit OK</t>
  </si>
  <si>
    <t>Report Created: 6/5/2018 9:18:31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</si>
</sst>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6600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indexed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CCC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0" fillId="5" borderId="1" xfId="0" applyFill="1" applyBorder="1"/>
    <xf numFmtId="0" fontId="0" fillId="5" borderId="15" xfId="0" applyFill="1" applyBorder="1"/>
    <xf numFmtId="0" fontId="0" fillId="5" borderId="16" xfId="0" applyFill="1" applyBorder="1"/>
    <xf numFmtId="0" fontId="0" fillId="3" borderId="12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4" borderId="13" xfId="0" applyFill="1" applyBorder="1" applyAlignment="1">
      <alignment horizontal="center"/>
    </xf>
    <xf numFmtId="0" fontId="0" fillId="4" borderId="10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3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1" xfId="0" applyFill="1" applyBorder="1"/>
    <xf numFmtId="0" fontId="4" fillId="4" borderId="2" xfId="0" applyFont="1" applyFill="1" applyBorder="1"/>
    <xf numFmtId="0" fontId="4" fillId="4" borderId="10" xfId="0" applyFont="1" applyFill="1" applyBorder="1"/>
    <xf numFmtId="0" fontId="2" fillId="0" borderId="2" xfId="0" applyFont="1" applyBorder="1"/>
    <xf numFmtId="0" fontId="2" fillId="0" borderId="4" xfId="0" applyFont="1" applyBorder="1"/>
    <xf numFmtId="0" fontId="2" fillId="0" borderId="10" xfId="0" applyFont="1" applyBorder="1"/>
    <xf numFmtId="0" fontId="0" fillId="6" borderId="15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2" borderId="12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4" borderId="1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7" xfId="0" applyFill="1" applyBorder="1" applyAlignment="1">
      <alignment horizontal="right"/>
    </xf>
    <xf numFmtId="0" fontId="5" fillId="0" borderId="4" xfId="0" applyFont="1" applyBorder="1"/>
    <xf numFmtId="0" fontId="5" fillId="0" borderId="10" xfId="0" applyFont="1" applyBorder="1"/>
    <xf numFmtId="0" fontId="5" fillId="0" borderId="11" xfId="0" applyFont="1" applyBorder="1"/>
    <xf numFmtId="164" fontId="6" fillId="0" borderId="2" xfId="1" applyNumberFormat="1" applyFont="1" applyBorder="1"/>
    <xf numFmtId="0" fontId="0" fillId="0" borderId="15" xfId="0" applyBorder="1"/>
    <xf numFmtId="0" fontId="0" fillId="0" borderId="16" xfId="0" applyBorder="1"/>
    <xf numFmtId="164" fontId="0" fillId="0" borderId="24" xfId="0" applyNumberFormat="1" applyBorder="1"/>
    <xf numFmtId="164" fontId="2" fillId="0" borderId="4" xfId="0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0" fontId="0" fillId="7" borderId="5" xfId="0" applyFill="1" applyBorder="1" applyAlignment="1">
      <alignment horizontal="center"/>
    </xf>
    <xf numFmtId="0" fontId="4" fillId="0" borderId="6" xfId="0" applyFont="1" applyBorder="1" applyProtection="1">
      <protection locked="0"/>
    </xf>
    <xf numFmtId="0" fontId="4" fillId="0" borderId="2" xfId="0" applyFont="1" applyBorder="1" applyProtection="1">
      <protection locked="0"/>
    </xf>
    <xf numFmtId="164" fontId="4" fillId="0" borderId="2" xfId="1" applyNumberFormat="1" applyFont="1" applyBorder="1" applyProtection="1">
      <protection locked="0"/>
    </xf>
    <xf numFmtId="164" fontId="4" fillId="0" borderId="3" xfId="1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4" xfId="0" applyFont="1" applyBorder="1" applyProtection="1">
      <protection locked="0"/>
    </xf>
    <xf numFmtId="164" fontId="4" fillId="0" borderId="4" xfId="1" applyNumberFormat="1" applyFont="1" applyBorder="1" applyProtection="1">
      <protection locked="0"/>
    </xf>
    <xf numFmtId="164" fontId="4" fillId="0" borderId="8" xfId="1" applyNumberFormat="1" applyFont="1" applyBorder="1" applyProtection="1">
      <protection locked="0"/>
    </xf>
    <xf numFmtId="0" fontId="4" fillId="0" borderId="10" xfId="0" applyFont="1" applyBorder="1" applyProtection="1">
      <protection locked="0"/>
    </xf>
    <xf numFmtId="164" fontId="4" fillId="0" borderId="10" xfId="1" applyNumberFormat="1" applyFont="1" applyBorder="1" applyProtection="1">
      <protection locked="0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6" fillId="0" borderId="2" xfId="0" applyFont="1" applyBorder="1" applyProtection="1">
      <protection hidden="1"/>
    </xf>
    <xf numFmtId="0" fontId="6" fillId="0" borderId="3" xfId="0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8" xfId="0" applyFont="1" applyBorder="1" applyProtection="1">
      <protection hidden="1"/>
    </xf>
    <xf numFmtId="0" fontId="6" fillId="0" borderId="10" xfId="0" applyFont="1" applyBorder="1" applyProtection="1">
      <protection hidden="1"/>
    </xf>
    <xf numFmtId="0" fontId="6" fillId="0" borderId="10" xfId="0" applyFont="1" applyFill="1" applyBorder="1" applyProtection="1">
      <protection hidden="1"/>
    </xf>
    <xf numFmtId="0" fontId="6" fillId="0" borderId="2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4" fillId="0" borderId="25" xfId="0" applyFont="1" applyBorder="1"/>
    <xf numFmtId="0" fontId="6" fillId="0" borderId="25" xfId="0" applyFont="1" applyBorder="1"/>
    <xf numFmtId="0" fontId="2" fillId="0" borderId="27" xfId="0" applyFont="1" applyBorder="1"/>
    <xf numFmtId="0" fontId="0" fillId="0" borderId="28" xfId="0" applyBorder="1"/>
    <xf numFmtId="0" fontId="0" fillId="0" borderId="29" xfId="0" applyBorder="1"/>
    <xf numFmtId="164" fontId="0" fillId="0" borderId="0" xfId="0" applyNumberFormat="1"/>
    <xf numFmtId="0" fontId="0" fillId="5" borderId="23" xfId="0" applyFill="1" applyBorder="1"/>
    <xf numFmtId="0" fontId="0" fillId="5" borderId="30" xfId="0" applyFill="1" applyBorder="1"/>
    <xf numFmtId="0" fontId="0" fillId="5" borderId="31" xfId="0" applyFill="1" applyBorder="1"/>
    <xf numFmtId="164" fontId="6" fillId="0" borderId="2" xfId="0" applyNumberFormat="1" applyFont="1" applyBorder="1"/>
    <xf numFmtId="164" fontId="6" fillId="0" borderId="4" xfId="0" applyNumberFormat="1" applyFont="1" applyBorder="1"/>
    <xf numFmtId="164" fontId="6" fillId="0" borderId="10" xfId="0" applyNumberFormat="1" applyFont="1" applyBorder="1"/>
    <xf numFmtId="164" fontId="6" fillId="0" borderId="3" xfId="0" applyNumberFormat="1" applyFont="1" applyBorder="1"/>
    <xf numFmtId="164" fontId="6" fillId="0" borderId="8" xfId="0" applyNumberFormat="1" applyFont="1" applyBorder="1"/>
    <xf numFmtId="0" fontId="0" fillId="5" borderId="5" xfId="0" applyFill="1" applyBorder="1"/>
    <xf numFmtId="0" fontId="0" fillId="4" borderId="33" xfId="0" applyFill="1" applyBorder="1"/>
    <xf numFmtId="0" fontId="0" fillId="4" borderId="34" xfId="0" applyFill="1" applyBorder="1"/>
    <xf numFmtId="0" fontId="0" fillId="4" borderId="13" xfId="0" applyFill="1" applyBorder="1"/>
    <xf numFmtId="0" fontId="0" fillId="5" borderId="32" xfId="0" applyFill="1" applyBorder="1"/>
    <xf numFmtId="0" fontId="0" fillId="4" borderId="35" xfId="0" applyFill="1" applyBorder="1"/>
    <xf numFmtId="0" fontId="0" fillId="4" borderId="36" xfId="0" applyFill="1" applyBorder="1"/>
    <xf numFmtId="0" fontId="0" fillId="4" borderId="37" xfId="0" applyFill="1" applyBorder="1"/>
    <xf numFmtId="0" fontId="6" fillId="4" borderId="2" xfId="0" applyFont="1" applyFill="1" applyBorder="1" applyProtection="1">
      <protection hidden="1"/>
    </xf>
    <xf numFmtId="0" fontId="6" fillId="4" borderId="4" xfId="0" applyFont="1" applyFill="1" applyBorder="1" applyProtection="1">
      <protection hidden="1"/>
    </xf>
    <xf numFmtId="0" fontId="6" fillId="4" borderId="8" xfId="0" applyFont="1" applyFill="1" applyBorder="1" applyProtection="1">
      <protection hidden="1"/>
    </xf>
    <xf numFmtId="0" fontId="6" fillId="4" borderId="10" xfId="0" applyFont="1" applyFill="1" applyBorder="1" applyProtection="1">
      <protection hidden="1"/>
    </xf>
    <xf numFmtId="0" fontId="6" fillId="4" borderId="11" xfId="0" applyFont="1" applyFill="1" applyBorder="1" applyProtection="1">
      <protection hidden="1"/>
    </xf>
    <xf numFmtId="0" fontId="0" fillId="4" borderId="39" xfId="0" applyFill="1" applyBorder="1"/>
    <xf numFmtId="0" fontId="0" fillId="4" borderId="40" xfId="0" applyFill="1" applyBorder="1"/>
    <xf numFmtId="0" fontId="0" fillId="4" borderId="41" xfId="0" applyFill="1" applyBorder="1"/>
    <xf numFmtId="0" fontId="0" fillId="4" borderId="42" xfId="0" applyFill="1" applyBorder="1"/>
    <xf numFmtId="0" fontId="0" fillId="4" borderId="43" xfId="0" applyFill="1" applyBorder="1"/>
    <xf numFmtId="0" fontId="0" fillId="4" borderId="38" xfId="0" applyFill="1" applyBorder="1"/>
    <xf numFmtId="0" fontId="0" fillId="4" borderId="12" xfId="0" applyFill="1" applyBorder="1"/>
    <xf numFmtId="164" fontId="6" fillId="0" borderId="13" xfId="0" applyNumberFormat="1" applyFont="1" applyBorder="1"/>
    <xf numFmtId="0" fontId="0" fillId="6" borderId="24" xfId="0" applyFill="1" applyBorder="1"/>
    <xf numFmtId="0" fontId="0" fillId="6" borderId="53" xfId="0" applyFill="1" applyBorder="1"/>
    <xf numFmtId="0" fontId="0" fillId="4" borderId="47" xfId="0" applyFill="1" applyBorder="1" applyAlignment="1">
      <alignment horizontal="right"/>
    </xf>
    <xf numFmtId="0" fontId="0" fillId="4" borderId="51" xfId="0" applyFill="1" applyBorder="1" applyAlignment="1">
      <alignment horizontal="right"/>
    </xf>
    <xf numFmtId="0" fontId="0" fillId="4" borderId="52" xfId="0" applyFill="1" applyBorder="1"/>
    <xf numFmtId="0" fontId="0" fillId="4" borderId="54" xfId="0" applyFill="1" applyBorder="1"/>
    <xf numFmtId="0" fontId="0" fillId="5" borderId="49" xfId="0" applyFill="1" applyBorder="1"/>
    <xf numFmtId="0" fontId="0" fillId="4" borderId="55" xfId="0" applyFill="1" applyBorder="1"/>
    <xf numFmtId="0" fontId="0" fillId="3" borderId="12" xfId="0" applyFill="1" applyBorder="1" applyAlignment="1" applyProtection="1">
      <alignment horizontal="center"/>
      <protection hidden="1"/>
    </xf>
    <xf numFmtId="0" fontId="6" fillId="0" borderId="6" xfId="0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6" fillId="0" borderId="6" xfId="0" applyFont="1" applyFill="1" applyBorder="1" applyProtection="1">
      <protection hidden="1"/>
    </xf>
    <xf numFmtId="0" fontId="6" fillId="0" borderId="7" xfId="0" applyFont="1" applyFill="1" applyBorder="1" applyProtection="1">
      <protection hidden="1"/>
    </xf>
    <xf numFmtId="0" fontId="6" fillId="4" borderId="9" xfId="0" applyFont="1" applyFill="1" applyBorder="1" applyProtection="1">
      <protection hidden="1"/>
    </xf>
    <xf numFmtId="0" fontId="6" fillId="4" borderId="6" xfId="0" applyFont="1" applyFill="1" applyBorder="1" applyProtection="1">
      <protection hidden="1"/>
    </xf>
    <xf numFmtId="0" fontId="6" fillId="4" borderId="7" xfId="0" applyFont="1" applyFill="1" applyBorder="1" applyProtection="1">
      <protection hidden="1"/>
    </xf>
    <xf numFmtId="0" fontId="6" fillId="4" borderId="51" xfId="0" applyFont="1" applyFill="1" applyBorder="1" applyProtection="1">
      <protection hidden="1"/>
    </xf>
    <xf numFmtId="0" fontId="6" fillId="4" borderId="52" xfId="0" applyFont="1" applyFill="1" applyBorder="1" applyProtection="1">
      <protection hidden="1"/>
    </xf>
    <xf numFmtId="0" fontId="6" fillId="4" borderId="54" xfId="0" applyFont="1" applyFill="1" applyBorder="1" applyProtection="1">
      <protection hidden="1"/>
    </xf>
    <xf numFmtId="0" fontId="4" fillId="0" borderId="9" xfId="0" applyFont="1" applyBorder="1" applyProtection="1">
      <protection locked="0"/>
    </xf>
    <xf numFmtId="164" fontId="6" fillId="0" borderId="6" xfId="1" applyNumberFormat="1" applyFont="1" applyBorder="1"/>
    <xf numFmtId="0" fontId="0" fillId="3" borderId="14" xfId="0" applyFill="1" applyBorder="1" applyAlignment="1">
      <alignment horizontal="center"/>
    </xf>
    <xf numFmtId="0" fontId="2" fillId="0" borderId="3" xfId="0" applyFont="1" applyBorder="1"/>
    <xf numFmtId="0" fontId="2" fillId="0" borderId="8" xfId="0" applyFont="1" applyBorder="1"/>
    <xf numFmtId="0" fontId="2" fillId="0" borderId="11" xfId="0" applyFont="1" applyBorder="1"/>
    <xf numFmtId="0" fontId="4" fillId="0" borderId="3" xfId="0" applyFont="1" applyBorder="1" applyProtection="1">
      <protection locked="0"/>
    </xf>
    <xf numFmtId="0" fontId="2" fillId="0" borderId="6" xfId="0" applyFont="1" applyBorder="1"/>
    <xf numFmtId="0" fontId="2" fillId="0" borderId="7" xfId="0" applyFont="1" applyBorder="1"/>
    <xf numFmtId="0" fontId="4" fillId="4" borderId="6" xfId="0" applyFont="1" applyFill="1" applyBorder="1"/>
    <xf numFmtId="0" fontId="4" fillId="4" borderId="3" xfId="0" applyFont="1" applyFill="1" applyBorder="1"/>
    <xf numFmtId="0" fontId="4" fillId="0" borderId="8" xfId="0" applyFont="1" applyBorder="1" applyProtection="1">
      <protection locked="0"/>
    </xf>
    <xf numFmtId="0" fontId="4" fillId="4" borderId="9" xfId="0" applyFont="1" applyFill="1" applyBorder="1"/>
    <xf numFmtId="0" fontId="4" fillId="4" borderId="11" xfId="0" applyFont="1" applyFill="1" applyBorder="1"/>
    <xf numFmtId="0" fontId="0" fillId="3" borderId="37" xfId="0" applyFill="1" applyBorder="1" applyAlignment="1" applyProtection="1">
      <alignment horizontal="center"/>
      <protection hidden="1"/>
    </xf>
    <xf numFmtId="0" fontId="6" fillId="0" borderId="44" xfId="0" applyFont="1" applyBorder="1" applyProtection="1">
      <protection hidden="1"/>
    </xf>
    <xf numFmtId="0" fontId="6" fillId="0" borderId="45" xfId="0" applyFont="1" applyBorder="1" applyProtection="1">
      <protection hidden="1"/>
    </xf>
    <xf numFmtId="0" fontId="6" fillId="0" borderId="46" xfId="0" applyFont="1" applyBorder="1" applyProtection="1">
      <protection hidden="1"/>
    </xf>
    <xf numFmtId="0" fontId="4" fillId="0" borderId="11" xfId="0" applyFont="1" applyBorder="1" applyProtection="1">
      <protection locked="0"/>
    </xf>
    <xf numFmtId="164" fontId="6" fillId="0" borderId="3" xfId="1" applyNumberFormat="1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9" xfId="0" applyFont="1" applyBorder="1"/>
    <xf numFmtId="164" fontId="6" fillId="0" borderId="11" xfId="0" applyNumberFormat="1" applyFont="1" applyBorder="1"/>
    <xf numFmtId="164" fontId="6" fillId="0" borderId="14" xfId="0" applyNumberFormat="1" applyFont="1" applyBorder="1"/>
    <xf numFmtId="164" fontId="6" fillId="0" borderId="6" xfId="0" applyNumberFormat="1" applyFont="1" applyBorder="1"/>
    <xf numFmtId="164" fontId="6" fillId="0" borderId="7" xfId="0" applyNumberFormat="1" applyFont="1" applyBorder="1"/>
    <xf numFmtId="164" fontId="6" fillId="0" borderId="12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3" fillId="0" borderId="0" xfId="0" applyFont="1"/>
    <xf numFmtId="0" fontId="0" fillId="0" borderId="58" xfId="0" applyFill="1" applyBorder="1" applyAlignment="1"/>
    <xf numFmtId="0" fontId="0" fillId="0" borderId="59" xfId="0" applyFill="1" applyBorder="1" applyAlignment="1"/>
    <xf numFmtId="0" fontId="0" fillId="0" borderId="58" xfId="0" applyFill="1" applyBorder="1" applyAlignment="1">
      <alignment wrapText="1"/>
    </xf>
    <xf numFmtId="0" fontId="0" fillId="2" borderId="20" xfId="0" applyFill="1" applyBorder="1" applyAlignment="1" applyProtection="1">
      <alignment horizontal="center" wrapText="1"/>
      <protection hidden="1"/>
    </xf>
    <xf numFmtId="0" fontId="0" fillId="2" borderId="21" xfId="0" applyFill="1" applyBorder="1" applyAlignment="1" applyProtection="1">
      <alignment horizontal="center" wrapText="1"/>
      <protection hidden="1"/>
    </xf>
    <xf numFmtId="0" fontId="0" fillId="2" borderId="22" xfId="0" applyFill="1" applyBorder="1" applyAlignment="1" applyProtection="1">
      <alignment horizontal="center" wrapText="1"/>
      <protection hidden="1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164" fontId="6" fillId="0" borderId="49" xfId="1" applyNumberFormat="1" applyFont="1" applyBorder="1" applyAlignment="1">
      <alignment horizontal="center"/>
    </xf>
    <xf numFmtId="164" fontId="6" fillId="0" borderId="48" xfId="1" applyNumberFormat="1" applyFont="1" applyBorder="1" applyAlignment="1">
      <alignment horizontal="center"/>
    </xf>
    <xf numFmtId="164" fontId="6" fillId="0" borderId="50" xfId="1" applyNumberFormat="1" applyFont="1" applyBorder="1" applyAlignment="1">
      <alignment horizontal="center"/>
    </xf>
    <xf numFmtId="0" fontId="3" fillId="8" borderId="20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0" fontId="8" fillId="0" borderId="56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00"/>
      <color rgb="FF0000FF"/>
      <color rgb="FF33CCCC"/>
      <color rgb="FF008000"/>
      <color rgb="FFFFCC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2057400</xdr:colOff>
      <xdr:row>0</xdr:row>
      <xdr:rowOff>384048</xdr:rowOff>
    </xdr:to>
    <xdr:pic>
      <xdr:nvPicPr>
        <xdr:cNvPr id="3" name="Picture 2" descr="CAISOLogo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57400" cy="384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85725</xdr:colOff>
      <xdr:row>32</xdr:row>
      <xdr:rowOff>85725</xdr:rowOff>
    </xdr:from>
    <xdr:to>
      <xdr:col>18</xdr:col>
      <xdr:colOff>209550</xdr:colOff>
      <xdr:row>42</xdr:row>
      <xdr:rowOff>73623</xdr:rowOff>
    </xdr:to>
    <xdr:grpSp>
      <xdr:nvGrpSpPr>
        <xdr:cNvPr id="29" name="Group 28"/>
        <xdr:cNvGrpSpPr/>
      </xdr:nvGrpSpPr>
      <xdr:grpSpPr>
        <a:xfrm>
          <a:off x="6629400" y="6515100"/>
          <a:ext cx="6219825" cy="1921473"/>
          <a:chOff x="6629400" y="6515100"/>
          <a:chExt cx="6219825" cy="1921473"/>
        </a:xfrm>
      </xdr:grpSpPr>
      <xdr:grpSp>
        <xdr:nvGrpSpPr>
          <xdr:cNvPr id="4" name="Canvas 66"/>
          <xdr:cNvGrpSpPr/>
        </xdr:nvGrpSpPr>
        <xdr:grpSpPr>
          <a:xfrm>
            <a:off x="6629400" y="6515100"/>
            <a:ext cx="2560320" cy="1921473"/>
            <a:chOff x="0" y="0"/>
            <a:chExt cx="2560320" cy="1921473"/>
          </a:xfrm>
          <a:solidFill>
            <a:schemeClr val="bg1"/>
          </a:solidFill>
        </xdr:grpSpPr>
        <xdr:sp macro="" textlink="">
          <xdr:nvSpPr>
            <xdr:cNvPr id="5" name="Rectangle 4"/>
            <xdr:cNvSpPr/>
          </xdr:nvSpPr>
          <xdr:spPr>
            <a:xfrm>
              <a:off x="0" y="0"/>
              <a:ext cx="2560320" cy="1920240"/>
            </a:xfrm>
            <a:prstGeom prst="rect">
              <a:avLst/>
            </a:prstGeom>
            <a:grpFill/>
          </xdr:spPr>
        </xdr:sp>
        <xdr:cxnSp macro="">
          <xdr:nvCxnSpPr>
            <xdr:cNvPr id="7" name="AutoShape 5"/>
            <xdr:cNvCxnSpPr>
              <a:cxnSpLocks noChangeShapeType="1"/>
            </xdr:cNvCxnSpPr>
          </xdr:nvCxnSpPr>
          <xdr:spPr bwMode="auto">
            <a:xfrm flipV="1">
              <a:off x="457200" y="91440"/>
              <a:ext cx="635" cy="1554480"/>
            </a:xfrm>
            <a:prstGeom prst="straightConnector1">
              <a:avLst/>
            </a:prstGeom>
            <a:grpFill/>
            <a:ln w="19050">
              <a:solidFill>
                <a:srgbClr val="000000"/>
              </a:solidFill>
              <a:round/>
              <a:headEnd/>
              <a:tailEnd type="triangle" w="med" len="med"/>
            </a:ln>
            <a:extLst/>
          </xdr:spPr>
        </xdr:cxnSp>
        <xdr:cxnSp macro="">
          <xdr:nvCxnSpPr>
            <xdr:cNvPr id="8" name="AutoShape 6"/>
            <xdr:cNvCxnSpPr>
              <a:cxnSpLocks noChangeShapeType="1"/>
            </xdr:cNvCxnSpPr>
          </xdr:nvCxnSpPr>
          <xdr:spPr bwMode="auto">
            <a:xfrm>
              <a:off x="457835" y="1645285"/>
              <a:ext cx="2011045" cy="635"/>
            </a:xfrm>
            <a:prstGeom prst="straightConnector1">
              <a:avLst/>
            </a:prstGeom>
            <a:grpFill/>
            <a:ln w="19050">
              <a:solidFill>
                <a:srgbClr val="000000"/>
              </a:solidFill>
              <a:round/>
              <a:headEnd/>
              <a:tailEnd type="triangle" w="med" len="med"/>
            </a:ln>
            <a:extLst/>
          </xdr:spPr>
        </xdr:cxnSp>
        <xdr:cxnSp macro="">
          <xdr:nvCxnSpPr>
            <xdr:cNvPr id="10" name="AutoShape 8"/>
            <xdr:cNvCxnSpPr>
              <a:cxnSpLocks noChangeShapeType="1"/>
            </xdr:cNvCxnSpPr>
          </xdr:nvCxnSpPr>
          <xdr:spPr bwMode="auto">
            <a:xfrm flipV="1">
              <a:off x="1371600" y="182881"/>
              <a:ext cx="3175" cy="1462405"/>
            </a:xfrm>
            <a:prstGeom prst="straightConnector1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11" name="AutoShape 9"/>
            <xdr:cNvCxnSpPr>
              <a:cxnSpLocks noChangeShapeType="1"/>
            </xdr:cNvCxnSpPr>
          </xdr:nvCxnSpPr>
          <xdr:spPr bwMode="auto">
            <a:xfrm flipV="1">
              <a:off x="2286000" y="182881"/>
              <a:ext cx="3175" cy="1462405"/>
            </a:xfrm>
            <a:prstGeom prst="straightConnector1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12" name="AutoShape 10"/>
            <xdr:cNvCxnSpPr>
              <a:cxnSpLocks noChangeShapeType="1"/>
            </xdr:cNvCxnSpPr>
          </xdr:nvCxnSpPr>
          <xdr:spPr bwMode="auto">
            <a:xfrm flipV="1">
              <a:off x="914400" y="182880"/>
              <a:ext cx="914400" cy="548640"/>
            </a:xfrm>
            <a:prstGeom prst="straightConnector1">
              <a:avLst/>
            </a:prstGeom>
            <a:grpFill/>
            <a:ln w="9525">
              <a:solidFill>
                <a:srgbClr val="000000"/>
              </a:solidFill>
              <a:prstDash val="dash"/>
              <a:round/>
              <a:headEnd/>
              <a:tailEnd/>
            </a:ln>
            <a:extLst/>
          </xdr:spPr>
        </xdr:cxnSp>
        <xdr:cxnSp macro="">
          <xdr:nvCxnSpPr>
            <xdr:cNvPr id="13" name="AutoShape 11"/>
            <xdr:cNvCxnSpPr>
              <a:cxnSpLocks noChangeShapeType="1"/>
            </xdr:cNvCxnSpPr>
          </xdr:nvCxnSpPr>
          <xdr:spPr bwMode="auto">
            <a:xfrm>
              <a:off x="914400" y="731520"/>
              <a:ext cx="911225" cy="548640"/>
            </a:xfrm>
            <a:prstGeom prst="straightConnector1">
              <a:avLst/>
            </a:prstGeom>
            <a:grpFill/>
            <a:ln w="9525">
              <a:solidFill>
                <a:srgbClr val="000000"/>
              </a:solidFill>
              <a:prstDash val="dash"/>
              <a:round/>
              <a:headEnd/>
              <a:tailEnd/>
            </a:ln>
            <a:extLst/>
          </xdr:spPr>
        </xdr:cxnSp>
        <xdr:cxnSp macro="">
          <xdr:nvCxnSpPr>
            <xdr:cNvPr id="14" name="AutoShape 12"/>
            <xdr:cNvCxnSpPr>
              <a:cxnSpLocks noChangeShapeType="1"/>
            </xdr:cNvCxnSpPr>
          </xdr:nvCxnSpPr>
          <xdr:spPr bwMode="auto">
            <a:xfrm flipV="1">
              <a:off x="914400" y="180082"/>
              <a:ext cx="0" cy="1465205"/>
            </a:xfrm>
            <a:prstGeom prst="straightConnector1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15" name="AutoShape 13"/>
            <xdr:cNvCxnSpPr>
              <a:cxnSpLocks noChangeShapeType="1"/>
            </xdr:cNvCxnSpPr>
          </xdr:nvCxnSpPr>
          <xdr:spPr bwMode="auto">
            <a:xfrm flipV="1">
              <a:off x="1825625" y="182880"/>
              <a:ext cx="0" cy="1462406"/>
            </a:xfrm>
            <a:prstGeom prst="straightConnector1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16" name="AutoShape 14"/>
            <xdr:cNvCxnSpPr>
              <a:cxnSpLocks noChangeShapeType="1"/>
            </xdr:cNvCxnSpPr>
          </xdr:nvCxnSpPr>
          <xdr:spPr bwMode="auto">
            <a:xfrm>
              <a:off x="915035" y="731520"/>
              <a:ext cx="913765" cy="0"/>
            </a:xfrm>
            <a:prstGeom prst="straightConnector1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17" name="AutoShape 15"/>
            <xdr:cNvCxnSpPr>
              <a:cxnSpLocks noChangeShapeType="1"/>
            </xdr:cNvCxnSpPr>
          </xdr:nvCxnSpPr>
          <xdr:spPr bwMode="auto">
            <a:xfrm flipV="1">
              <a:off x="915035" y="457200"/>
              <a:ext cx="913765" cy="274320"/>
            </a:xfrm>
            <a:prstGeom prst="straightConnector1">
              <a:avLst/>
            </a:prstGeom>
            <a:grpFill/>
            <a:ln w="12700">
              <a:solidFill>
                <a:srgbClr val="0000FF"/>
              </a:solidFill>
              <a:round/>
              <a:headEnd/>
              <a:tailEnd/>
            </a:ln>
            <a:extLst/>
          </xdr:spPr>
        </xdr:cxnSp>
        <xdr:cxnSp macro="">
          <xdr:nvCxnSpPr>
            <xdr:cNvPr id="22" name="AutoShape 20"/>
            <xdr:cNvCxnSpPr>
              <a:cxnSpLocks noChangeShapeType="1"/>
            </xdr:cNvCxnSpPr>
          </xdr:nvCxnSpPr>
          <xdr:spPr bwMode="auto">
            <a:xfrm flipV="1">
              <a:off x="1828800" y="186690"/>
              <a:ext cx="0" cy="266700"/>
            </a:xfrm>
            <a:prstGeom prst="straightConnector1">
              <a:avLst/>
            </a:prstGeom>
            <a:grpFill/>
            <a:ln w="19050">
              <a:solidFill>
                <a:srgbClr val="CC00CC"/>
              </a:solidFill>
              <a:round/>
              <a:headEnd/>
              <a:tailEnd type="triangle" w="sm" len="med"/>
            </a:ln>
            <a:extLst/>
          </xdr:spPr>
        </xdr:cxnSp>
        <xdr:cxnSp macro="">
          <xdr:nvCxnSpPr>
            <xdr:cNvPr id="23" name="AutoShape 19"/>
            <xdr:cNvCxnSpPr>
              <a:cxnSpLocks noChangeShapeType="1"/>
            </xdr:cNvCxnSpPr>
          </xdr:nvCxnSpPr>
          <xdr:spPr bwMode="auto">
            <a:xfrm>
              <a:off x="1828800" y="457200"/>
              <a:ext cx="0" cy="822960"/>
            </a:xfrm>
            <a:prstGeom prst="straightConnector1">
              <a:avLst/>
            </a:prstGeom>
            <a:grpFill/>
            <a:ln w="19050">
              <a:solidFill>
                <a:srgbClr val="FF0000"/>
              </a:solidFill>
              <a:round/>
              <a:headEnd/>
              <a:tailEnd type="triangle" w="sm" len="med"/>
            </a:ln>
            <a:extLst/>
          </xdr:spPr>
        </xdr:cxnSp>
        <xdr:cxnSp macro="">
          <xdr:nvCxnSpPr>
            <xdr:cNvPr id="25" name="Straight Connector 24"/>
            <xdr:cNvCxnSpPr/>
          </xdr:nvCxnSpPr>
          <xdr:spPr>
            <a:xfrm>
              <a:off x="911860" y="177165"/>
              <a:ext cx="916940" cy="0"/>
            </a:xfrm>
            <a:prstGeom prst="line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26" name="Straight Connector 25"/>
            <xdr:cNvCxnSpPr/>
          </xdr:nvCxnSpPr>
          <xdr:spPr>
            <a:xfrm>
              <a:off x="911860" y="1280160"/>
              <a:ext cx="916940" cy="0"/>
            </a:xfrm>
            <a:prstGeom prst="line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27" name="Straight Connector 26"/>
            <xdr:cNvCxnSpPr/>
          </xdr:nvCxnSpPr>
          <xdr:spPr>
            <a:xfrm>
              <a:off x="911860" y="453390"/>
              <a:ext cx="916940" cy="0"/>
            </a:xfrm>
            <a:prstGeom prst="line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sp macro="" textlink="">
          <xdr:nvSpPr>
            <xdr:cNvPr id="6" name="Text Box 4"/>
            <xdr:cNvSpPr txBox="1">
              <a:spLocks noChangeArrowheads="1"/>
            </xdr:cNvSpPr>
          </xdr:nvSpPr>
          <xdr:spPr bwMode="auto">
            <a:xfrm>
              <a:off x="1828800" y="326568"/>
              <a:ext cx="568325" cy="272703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EN</a:t>
              </a:r>
              <a:r>
                <a:rPr lang="en-US" sz="1200" i="1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i</a:t>
              </a:r>
              <a:r>
                <a:rPr lang="en-US" sz="1200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,</a:t>
              </a:r>
              <a:r>
                <a:rPr lang="en-US" sz="1200" i="1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endParaRPr lang="en-US" sz="11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9" name="Text Box 7"/>
            <xdr:cNvSpPr txBox="1">
              <a:spLocks noChangeArrowheads="1"/>
            </xdr:cNvSpPr>
          </xdr:nvSpPr>
          <xdr:spPr bwMode="auto">
            <a:xfrm>
              <a:off x="0" y="91440"/>
              <a:ext cx="447675" cy="269875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 algn="r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MW</a:t>
              </a:r>
              <a:endParaRPr lang="en-US" sz="11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8" name="Text Box 16"/>
            <xdr:cNvSpPr txBox="1">
              <a:spLocks noChangeArrowheads="1"/>
            </xdr:cNvSpPr>
          </xdr:nvSpPr>
          <xdr:spPr bwMode="auto">
            <a:xfrm>
              <a:off x="661670" y="1640242"/>
              <a:ext cx="519430" cy="281231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 algn="ctr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r>
                <a:rPr lang="en-US" sz="1200" i="1">
                  <a:effectLst/>
                  <a:latin typeface="Symbol" panose="05050102010706020507" pitchFamily="18" charset="2"/>
                  <a:ea typeface="Times New Roman" panose="02020603050405020304" pitchFamily="18" charset="0"/>
                  <a:cs typeface="Times New Roman" panose="02020603050405020304" pitchFamily="18" charset="0"/>
                </a:rPr>
                <a:t>-</a:t>
              </a:r>
              <a:r>
                <a:rPr lang="en-US" sz="1200" i="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1</a:t>
              </a:r>
              <a:endParaRPr lang="en-US" sz="1100" i="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9" name="Text Box 17"/>
            <xdr:cNvSpPr txBox="1">
              <a:spLocks noChangeArrowheads="1"/>
            </xdr:cNvSpPr>
          </xdr:nvSpPr>
          <xdr:spPr bwMode="auto">
            <a:xfrm>
              <a:off x="1640205" y="1644506"/>
              <a:ext cx="404495" cy="272703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 algn="ctr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endParaRPr lang="en-US" sz="11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0" name="Text Box 18"/>
            <xdr:cNvSpPr txBox="1">
              <a:spLocks noChangeArrowheads="1"/>
            </xdr:cNvSpPr>
          </xdr:nvSpPr>
          <xdr:spPr bwMode="auto">
            <a:xfrm>
              <a:off x="361950" y="545366"/>
              <a:ext cx="570865" cy="276422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 algn="r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EN</a:t>
              </a:r>
              <a:r>
                <a:rPr lang="en-US" sz="1200" i="1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i</a:t>
              </a:r>
              <a:r>
                <a:rPr lang="en-US" sz="1200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,</a:t>
              </a:r>
              <a:r>
                <a:rPr lang="en-US" sz="1200" i="1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r>
                <a:rPr lang="en-US" sz="1100" i="1" baseline="-25000">
                  <a:effectLst/>
                  <a:latin typeface="+mn-lt"/>
                  <a:ea typeface="+mn-ea"/>
                  <a:cs typeface="+mn-cs"/>
                </a:rPr>
                <a:t>-</a:t>
              </a:r>
              <a:r>
                <a:rPr lang="en-US" sz="1100" i="0" baseline="-25000">
                  <a:effectLst/>
                  <a:latin typeface="+mn-lt"/>
                  <a:ea typeface="+mn-ea"/>
                  <a:cs typeface="+mn-cs"/>
                </a:rPr>
                <a:t>1</a:t>
              </a:r>
              <a:endParaRPr lang="en-US" sz="1100" baseline="-250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1" name="Text Box 21"/>
            <xdr:cNvSpPr txBox="1">
              <a:spLocks noChangeArrowheads="1"/>
            </xdr:cNvSpPr>
          </xdr:nvSpPr>
          <xdr:spPr bwMode="auto">
            <a:xfrm>
              <a:off x="1835785" y="1011555"/>
              <a:ext cx="528320" cy="269875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solidFill>
                    <a:srgbClr val="FF0000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IRD</a:t>
              </a:r>
              <a:r>
                <a:rPr lang="en-US" sz="1200" i="1" baseline="-25000">
                  <a:solidFill>
                    <a:srgbClr val="FF0000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i</a:t>
              </a:r>
              <a:r>
                <a:rPr lang="en-US" sz="1200" baseline="-25000">
                  <a:solidFill>
                    <a:srgbClr val="FF0000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,</a:t>
              </a:r>
              <a:r>
                <a:rPr lang="en-US" sz="1200" i="1" baseline="-25000">
                  <a:solidFill>
                    <a:srgbClr val="FF0000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endParaRPr lang="en-US" sz="11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4" name="Text Box 22"/>
            <xdr:cNvSpPr txBox="1">
              <a:spLocks noChangeArrowheads="1"/>
            </xdr:cNvSpPr>
          </xdr:nvSpPr>
          <xdr:spPr bwMode="auto">
            <a:xfrm>
              <a:off x="1826260" y="117184"/>
              <a:ext cx="525780" cy="269875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solidFill>
                    <a:srgbClr val="CC00CC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IRU</a:t>
              </a:r>
              <a:r>
                <a:rPr lang="en-US" sz="1200" i="1" baseline="-25000">
                  <a:solidFill>
                    <a:srgbClr val="CC00CC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i</a:t>
              </a:r>
              <a:r>
                <a:rPr lang="en-US" sz="1200" baseline="-25000">
                  <a:solidFill>
                    <a:srgbClr val="CC00CC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,</a:t>
              </a:r>
              <a:r>
                <a:rPr lang="en-US" sz="1200" i="1" baseline="-25000">
                  <a:solidFill>
                    <a:srgbClr val="CC00CC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endParaRPr lang="en-US" sz="11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bject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9601200" y="6629400"/>
                <a:ext cx="2305050" cy="11906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" name="Object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9601200" y="7839075"/>
                <a:ext cx="3248025" cy="37147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oneCellAnchor>
    <xdr:from>
      <xdr:col>0</xdr:col>
      <xdr:colOff>0</xdr:colOff>
      <xdr:row>46</xdr:row>
      <xdr:rowOff>0</xdr:rowOff>
    </xdr:from>
    <xdr:ext cx="3343275" cy="619125"/>
    <xdr:pic>
      <xdr:nvPicPr>
        <xdr:cNvPr id="30" name="Picture 29" descr="CAISOLogo-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34475"/>
          <a:ext cx="3343275" cy="6191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showGridLines="0" workbookViewId="0"/>
  </sheetViews>
  <sheetFormatPr defaultRowHeight="15" x14ac:dyDescent="0.25"/>
  <cols>
    <col min="1" max="1" width="2.28515625" customWidth="1"/>
    <col min="2" max="2" width="6.7109375" bestFit="1" customWidth="1"/>
    <col min="3" max="3" width="71.42578125" bestFit="1" customWidth="1"/>
    <col min="4" max="4" width="6.140625" customWidth="1"/>
    <col min="5" max="5" width="8.7109375" bestFit="1" customWidth="1"/>
    <col min="6" max="6" width="10.85546875" bestFit="1" customWidth="1"/>
    <col min="7" max="8" width="10" bestFit="1" customWidth="1"/>
  </cols>
  <sheetData>
    <row r="1" spans="1:8" x14ac:dyDescent="0.25">
      <c r="A1" s="160" t="s">
        <v>39</v>
      </c>
    </row>
    <row r="2" spans="1:8" x14ac:dyDescent="0.25">
      <c r="A2" s="160" t="s">
        <v>204</v>
      </c>
    </row>
    <row r="3" spans="1:8" x14ac:dyDescent="0.25">
      <c r="A3" s="160" t="s">
        <v>213</v>
      </c>
    </row>
    <row r="6" spans="1:8" ht="15.75" thickBot="1" x14ac:dyDescent="0.3">
      <c r="A6" t="s">
        <v>40</v>
      </c>
    </row>
    <row r="7" spans="1:8" x14ac:dyDescent="0.25">
      <c r="B7" s="187"/>
      <c r="C7" s="187"/>
      <c r="D7" s="187" t="s">
        <v>43</v>
      </c>
      <c r="E7" s="187" t="s">
        <v>45</v>
      </c>
      <c r="F7" s="187" t="s">
        <v>47</v>
      </c>
      <c r="G7" s="187" t="s">
        <v>49</v>
      </c>
      <c r="H7" s="187" t="s">
        <v>49</v>
      </c>
    </row>
    <row r="8" spans="1:8" ht="15.75" thickBot="1" x14ac:dyDescent="0.3">
      <c r="B8" s="188" t="s">
        <v>41</v>
      </c>
      <c r="C8" s="188" t="s">
        <v>42</v>
      </c>
      <c r="D8" s="188" t="s">
        <v>44</v>
      </c>
      <c r="E8" s="188" t="s">
        <v>46</v>
      </c>
      <c r="F8" s="188" t="s">
        <v>48</v>
      </c>
      <c r="G8" s="188" t="s">
        <v>50</v>
      </c>
      <c r="H8" s="188" t="s">
        <v>51</v>
      </c>
    </row>
    <row r="9" spans="1:8" x14ac:dyDescent="0.25">
      <c r="B9" s="161" t="s">
        <v>56</v>
      </c>
      <c r="C9" s="161" t="s">
        <v>0</v>
      </c>
      <c r="D9" s="161">
        <v>65</v>
      </c>
      <c r="E9" s="161">
        <v>0</v>
      </c>
      <c r="F9" s="161">
        <v>10</v>
      </c>
      <c r="G9" s="161">
        <v>69</v>
      </c>
      <c r="H9" s="161">
        <v>1E+30</v>
      </c>
    </row>
    <row r="10" spans="1:8" x14ac:dyDescent="0.25">
      <c r="B10" s="161" t="s">
        <v>57</v>
      </c>
      <c r="C10" s="161" t="s">
        <v>0</v>
      </c>
      <c r="D10" s="161">
        <v>80</v>
      </c>
      <c r="E10" s="161">
        <v>0</v>
      </c>
      <c r="F10" s="161">
        <v>10</v>
      </c>
      <c r="G10" s="161">
        <v>35</v>
      </c>
      <c r="H10" s="161">
        <v>1E+30</v>
      </c>
    </row>
    <row r="11" spans="1:8" x14ac:dyDescent="0.25">
      <c r="B11" s="161" t="s">
        <v>58</v>
      </c>
      <c r="C11" s="161" t="s">
        <v>0</v>
      </c>
      <c r="D11" s="161">
        <v>95</v>
      </c>
      <c r="E11" s="161">
        <v>0</v>
      </c>
      <c r="F11" s="161">
        <v>10</v>
      </c>
      <c r="G11" s="161">
        <v>15</v>
      </c>
      <c r="H11" s="161">
        <v>1E+30</v>
      </c>
    </row>
    <row r="12" spans="1:8" x14ac:dyDescent="0.25">
      <c r="B12" s="161" t="s">
        <v>59</v>
      </c>
      <c r="C12" s="161" t="s">
        <v>0</v>
      </c>
      <c r="D12" s="161">
        <v>100</v>
      </c>
      <c r="E12" s="161">
        <v>0</v>
      </c>
      <c r="F12" s="161">
        <v>10</v>
      </c>
      <c r="G12" s="161">
        <v>21</v>
      </c>
      <c r="H12" s="161">
        <v>1E+30</v>
      </c>
    </row>
    <row r="13" spans="1:8" x14ac:dyDescent="0.25">
      <c r="B13" s="161" t="s">
        <v>60</v>
      </c>
      <c r="C13" s="161" t="s">
        <v>1</v>
      </c>
      <c r="D13" s="161">
        <v>80</v>
      </c>
      <c r="E13" s="161">
        <v>0</v>
      </c>
      <c r="F13" s="161">
        <v>25</v>
      </c>
      <c r="G13" s="161">
        <v>15</v>
      </c>
      <c r="H13" s="161">
        <v>1E+30</v>
      </c>
    </row>
    <row r="14" spans="1:8" x14ac:dyDescent="0.25">
      <c r="B14" s="161" t="s">
        <v>61</v>
      </c>
      <c r="C14" s="161" t="s">
        <v>1</v>
      </c>
      <c r="D14" s="161">
        <v>100</v>
      </c>
      <c r="E14" s="161">
        <v>0</v>
      </c>
      <c r="F14" s="161">
        <v>25</v>
      </c>
      <c r="G14" s="161">
        <v>6</v>
      </c>
      <c r="H14" s="161">
        <v>1E+30</v>
      </c>
    </row>
    <row r="15" spans="1:8" x14ac:dyDescent="0.25">
      <c r="B15" s="161" t="s">
        <v>62</v>
      </c>
      <c r="C15" s="161" t="s">
        <v>1</v>
      </c>
      <c r="D15" s="161">
        <v>88</v>
      </c>
      <c r="E15" s="161">
        <v>0</v>
      </c>
      <c r="F15" s="161">
        <v>25</v>
      </c>
      <c r="G15" s="161">
        <v>1</v>
      </c>
      <c r="H15" s="161">
        <v>1</v>
      </c>
    </row>
    <row r="16" spans="1:8" x14ac:dyDescent="0.25">
      <c r="B16" s="161" t="s">
        <v>63</v>
      </c>
      <c r="C16" s="161" t="s">
        <v>1</v>
      </c>
      <c r="D16" s="161">
        <v>100</v>
      </c>
      <c r="E16" s="161">
        <v>0</v>
      </c>
      <c r="F16" s="161">
        <v>25</v>
      </c>
      <c r="G16" s="161">
        <v>7</v>
      </c>
      <c r="H16" s="161">
        <v>1E+30</v>
      </c>
    </row>
    <row r="17" spans="2:8" x14ac:dyDescent="0.25">
      <c r="B17" s="161" t="s">
        <v>64</v>
      </c>
      <c r="C17" s="161" t="s">
        <v>202</v>
      </c>
      <c r="D17" s="161">
        <v>105</v>
      </c>
      <c r="E17" s="161">
        <v>0</v>
      </c>
      <c r="F17" s="161">
        <v>40</v>
      </c>
      <c r="G17" s="161">
        <v>8</v>
      </c>
      <c r="H17" s="161">
        <v>12</v>
      </c>
    </row>
    <row r="18" spans="2:8" x14ac:dyDescent="0.25">
      <c r="B18" s="161" t="s">
        <v>65</v>
      </c>
      <c r="C18" s="161" t="s">
        <v>202</v>
      </c>
      <c r="D18" s="161">
        <v>82</v>
      </c>
      <c r="E18" s="161">
        <v>0</v>
      </c>
      <c r="F18" s="161">
        <v>40</v>
      </c>
      <c r="G18" s="161">
        <v>1E+30</v>
      </c>
      <c r="H18" s="161">
        <v>7</v>
      </c>
    </row>
    <row r="19" spans="2:8" x14ac:dyDescent="0.25">
      <c r="B19" s="161" t="s">
        <v>66</v>
      </c>
      <c r="C19" s="161" t="s">
        <v>202</v>
      </c>
      <c r="D19" s="161">
        <v>127</v>
      </c>
      <c r="E19" s="161">
        <v>0</v>
      </c>
      <c r="F19" s="161">
        <v>40</v>
      </c>
      <c r="G19" s="161">
        <v>1E+30</v>
      </c>
      <c r="H19" s="161">
        <v>28</v>
      </c>
    </row>
    <row r="20" spans="2:8" x14ac:dyDescent="0.25">
      <c r="B20" s="161" t="s">
        <v>67</v>
      </c>
      <c r="C20" s="161" t="s">
        <v>202</v>
      </c>
      <c r="D20" s="161">
        <v>82</v>
      </c>
      <c r="E20" s="161">
        <v>0</v>
      </c>
      <c r="F20" s="161">
        <v>40</v>
      </c>
      <c r="G20" s="161">
        <v>1E+30</v>
      </c>
      <c r="H20" s="161">
        <v>6</v>
      </c>
    </row>
    <row r="21" spans="2:8" x14ac:dyDescent="0.25">
      <c r="B21" s="161" t="s">
        <v>68</v>
      </c>
      <c r="C21" s="161" t="s">
        <v>2</v>
      </c>
      <c r="D21" s="161">
        <v>50</v>
      </c>
      <c r="E21" s="161">
        <v>0</v>
      </c>
      <c r="F21" s="161">
        <v>30</v>
      </c>
      <c r="G21" s="161">
        <v>12</v>
      </c>
      <c r="H21" s="161">
        <v>1E+30</v>
      </c>
    </row>
    <row r="22" spans="2:8" x14ac:dyDescent="0.25">
      <c r="B22" s="161" t="s">
        <v>69</v>
      </c>
      <c r="C22" s="161" t="s">
        <v>2</v>
      </c>
      <c r="D22" s="161">
        <v>38</v>
      </c>
      <c r="E22" s="161">
        <v>0</v>
      </c>
      <c r="F22" s="161">
        <v>30</v>
      </c>
      <c r="G22" s="161">
        <v>7</v>
      </c>
      <c r="H22" s="161">
        <v>5</v>
      </c>
    </row>
    <row r="23" spans="2:8" x14ac:dyDescent="0.25">
      <c r="B23" s="161" t="s">
        <v>70</v>
      </c>
      <c r="C23" s="161" t="s">
        <v>2</v>
      </c>
      <c r="D23" s="161">
        <v>0</v>
      </c>
      <c r="E23" s="161">
        <v>5</v>
      </c>
      <c r="F23" s="161">
        <v>30</v>
      </c>
      <c r="G23" s="161">
        <v>1E+30</v>
      </c>
      <c r="H23" s="161">
        <v>5</v>
      </c>
    </row>
    <row r="24" spans="2:8" x14ac:dyDescent="0.25">
      <c r="B24" s="161" t="s">
        <v>71</v>
      </c>
      <c r="C24" s="161" t="s">
        <v>2</v>
      </c>
      <c r="D24" s="161">
        <v>18</v>
      </c>
      <c r="E24" s="161">
        <v>0</v>
      </c>
      <c r="F24" s="161">
        <v>30</v>
      </c>
      <c r="G24" s="161">
        <v>6</v>
      </c>
      <c r="H24" s="161">
        <v>5</v>
      </c>
    </row>
    <row r="25" spans="2:8" x14ac:dyDescent="0.25">
      <c r="B25" s="161" t="s">
        <v>72</v>
      </c>
      <c r="C25" s="161" t="s">
        <v>3</v>
      </c>
      <c r="D25" s="161">
        <v>140</v>
      </c>
      <c r="E25" s="161">
        <v>0</v>
      </c>
      <c r="F25" s="161">
        <v>-60</v>
      </c>
      <c r="G25" s="161">
        <v>18</v>
      </c>
      <c r="H25" s="161">
        <v>1E+30</v>
      </c>
    </row>
    <row r="26" spans="2:8" x14ac:dyDescent="0.25">
      <c r="B26" s="161" t="s">
        <v>73</v>
      </c>
      <c r="C26" s="161" t="s">
        <v>3</v>
      </c>
      <c r="D26" s="161">
        <v>140</v>
      </c>
      <c r="E26" s="161">
        <v>0</v>
      </c>
      <c r="F26" s="161">
        <v>-60</v>
      </c>
      <c r="G26" s="161">
        <v>30</v>
      </c>
      <c r="H26" s="161">
        <v>1E+30</v>
      </c>
    </row>
    <row r="27" spans="2:8" x14ac:dyDescent="0.25">
      <c r="B27" s="161" t="s">
        <v>74</v>
      </c>
      <c r="C27" s="161" t="s">
        <v>3</v>
      </c>
      <c r="D27" s="161">
        <v>140</v>
      </c>
      <c r="E27" s="161">
        <v>0</v>
      </c>
      <c r="F27" s="161">
        <v>-60</v>
      </c>
      <c r="G27" s="161">
        <v>35</v>
      </c>
      <c r="H27" s="161">
        <v>1E+30</v>
      </c>
    </row>
    <row r="28" spans="2:8" x14ac:dyDescent="0.25">
      <c r="B28" s="161" t="s">
        <v>75</v>
      </c>
      <c r="C28" s="161" t="s">
        <v>3</v>
      </c>
      <c r="D28" s="161">
        <v>140</v>
      </c>
      <c r="E28" s="161">
        <v>0</v>
      </c>
      <c r="F28" s="161">
        <v>-60</v>
      </c>
      <c r="G28" s="161">
        <v>30</v>
      </c>
      <c r="H28" s="161">
        <v>1E+30</v>
      </c>
    </row>
    <row r="29" spans="2:8" x14ac:dyDescent="0.25">
      <c r="B29" s="161" t="s">
        <v>76</v>
      </c>
      <c r="C29" s="161" t="s">
        <v>4</v>
      </c>
      <c r="D29" s="161">
        <v>160</v>
      </c>
      <c r="E29" s="161">
        <v>0</v>
      </c>
      <c r="F29" s="161">
        <v>-50</v>
      </c>
      <c r="G29" s="161">
        <v>8</v>
      </c>
      <c r="H29" s="161">
        <v>1E+30</v>
      </c>
    </row>
    <row r="30" spans="2:8" x14ac:dyDescent="0.25">
      <c r="B30" s="161" t="s">
        <v>77</v>
      </c>
      <c r="C30" s="161" t="s">
        <v>4</v>
      </c>
      <c r="D30" s="161">
        <v>160</v>
      </c>
      <c r="E30" s="161">
        <v>0</v>
      </c>
      <c r="F30" s="161">
        <v>-50</v>
      </c>
      <c r="G30" s="161">
        <v>20</v>
      </c>
      <c r="H30" s="161">
        <v>1E+30</v>
      </c>
    </row>
    <row r="31" spans="2:8" x14ac:dyDescent="0.25">
      <c r="B31" s="161" t="s">
        <v>78</v>
      </c>
      <c r="C31" s="161" t="s">
        <v>4</v>
      </c>
      <c r="D31" s="161">
        <v>160</v>
      </c>
      <c r="E31" s="161">
        <v>0</v>
      </c>
      <c r="F31" s="161">
        <v>-50</v>
      </c>
      <c r="G31" s="161">
        <v>25</v>
      </c>
      <c r="H31" s="161">
        <v>1E+30</v>
      </c>
    </row>
    <row r="32" spans="2:8" x14ac:dyDescent="0.25">
      <c r="B32" s="161" t="s">
        <v>79</v>
      </c>
      <c r="C32" s="161" t="s">
        <v>4</v>
      </c>
      <c r="D32" s="161">
        <v>160</v>
      </c>
      <c r="E32" s="161">
        <v>0</v>
      </c>
      <c r="F32" s="161">
        <v>-50</v>
      </c>
      <c r="G32" s="161">
        <v>20</v>
      </c>
      <c r="H32" s="161">
        <v>1E+30</v>
      </c>
    </row>
    <row r="33" spans="2:8" x14ac:dyDescent="0.25">
      <c r="B33" s="161" t="s">
        <v>80</v>
      </c>
      <c r="C33" s="161" t="s">
        <v>5</v>
      </c>
      <c r="D33" s="161">
        <v>0</v>
      </c>
      <c r="E33" s="161">
        <v>17</v>
      </c>
      <c r="F33" s="161">
        <v>-25</v>
      </c>
      <c r="G33" s="161">
        <v>1E+30</v>
      </c>
      <c r="H33" s="161">
        <v>17</v>
      </c>
    </row>
    <row r="34" spans="2:8" x14ac:dyDescent="0.25">
      <c r="B34" s="161" t="s">
        <v>81</v>
      </c>
      <c r="C34" s="161" t="s">
        <v>5</v>
      </c>
      <c r="D34" s="161">
        <v>0</v>
      </c>
      <c r="E34" s="161">
        <v>5</v>
      </c>
      <c r="F34" s="161">
        <v>-25</v>
      </c>
      <c r="G34" s="161">
        <v>1E+30</v>
      </c>
      <c r="H34" s="161">
        <v>5</v>
      </c>
    </row>
    <row r="35" spans="2:8" x14ac:dyDescent="0.25">
      <c r="B35" s="161" t="s">
        <v>82</v>
      </c>
      <c r="C35" s="161" t="s">
        <v>5</v>
      </c>
      <c r="D35" s="161">
        <v>10</v>
      </c>
      <c r="E35" s="161">
        <v>0</v>
      </c>
      <c r="F35" s="161">
        <v>-25</v>
      </c>
      <c r="G35" s="161">
        <v>1</v>
      </c>
      <c r="H35" s="161">
        <v>1</v>
      </c>
    </row>
    <row r="36" spans="2:8" x14ac:dyDescent="0.25">
      <c r="B36" s="161" t="s">
        <v>83</v>
      </c>
      <c r="C36" s="161" t="s">
        <v>5</v>
      </c>
      <c r="D36" s="161">
        <v>0</v>
      </c>
      <c r="E36" s="161">
        <v>5</v>
      </c>
      <c r="F36" s="161">
        <v>-25</v>
      </c>
      <c r="G36" s="161">
        <v>1E+30</v>
      </c>
      <c r="H36" s="161">
        <v>5</v>
      </c>
    </row>
    <row r="37" spans="2:8" ht="75" x14ac:dyDescent="0.25">
      <c r="B37" s="161" t="s">
        <v>84</v>
      </c>
      <c r="C37" s="163" t="s">
        <v>85</v>
      </c>
      <c r="D37" s="161">
        <v>0</v>
      </c>
      <c r="E37" s="161">
        <v>70</v>
      </c>
      <c r="F37" s="161">
        <v>1</v>
      </c>
      <c r="G37" s="161">
        <v>1E+30</v>
      </c>
      <c r="H37" s="161">
        <v>70</v>
      </c>
    </row>
    <row r="38" spans="2:8" x14ac:dyDescent="0.25">
      <c r="B38" s="161" t="s">
        <v>86</v>
      </c>
      <c r="C38" s="161" t="s">
        <v>0</v>
      </c>
      <c r="D38" s="161">
        <v>0</v>
      </c>
      <c r="E38" s="161">
        <v>35</v>
      </c>
      <c r="F38" s="161">
        <v>1</v>
      </c>
      <c r="G38" s="161">
        <v>1E+30</v>
      </c>
      <c r="H38" s="161">
        <v>35</v>
      </c>
    </row>
    <row r="39" spans="2:8" x14ac:dyDescent="0.25">
      <c r="B39" s="161" t="s">
        <v>87</v>
      </c>
      <c r="C39" s="161" t="s">
        <v>0</v>
      </c>
      <c r="D39" s="161">
        <v>0</v>
      </c>
      <c r="E39" s="161">
        <v>15</v>
      </c>
      <c r="F39" s="161">
        <v>1</v>
      </c>
      <c r="G39" s="161">
        <v>1E+30</v>
      </c>
      <c r="H39" s="161">
        <v>15</v>
      </c>
    </row>
    <row r="40" spans="2:8" x14ac:dyDescent="0.25">
      <c r="B40" s="161" t="s">
        <v>88</v>
      </c>
      <c r="C40" s="161" t="s">
        <v>0</v>
      </c>
      <c r="D40" s="161">
        <v>0</v>
      </c>
      <c r="E40" s="161">
        <v>21</v>
      </c>
      <c r="F40" s="161">
        <v>1</v>
      </c>
      <c r="G40" s="161">
        <v>1E+30</v>
      </c>
      <c r="H40" s="161">
        <v>21</v>
      </c>
    </row>
    <row r="41" spans="2:8" ht="75" x14ac:dyDescent="0.25">
      <c r="B41" s="161" t="s">
        <v>89</v>
      </c>
      <c r="C41" s="163" t="s">
        <v>90</v>
      </c>
      <c r="D41" s="161">
        <v>30</v>
      </c>
      <c r="E41" s="161">
        <v>0</v>
      </c>
      <c r="F41" s="161">
        <v>1</v>
      </c>
      <c r="G41" s="161">
        <v>1</v>
      </c>
      <c r="H41" s="161">
        <v>1E+30</v>
      </c>
    </row>
    <row r="42" spans="2:8" x14ac:dyDescent="0.25">
      <c r="B42" s="161" t="s">
        <v>91</v>
      </c>
      <c r="C42" s="161" t="s">
        <v>0</v>
      </c>
      <c r="D42" s="161">
        <v>18</v>
      </c>
      <c r="E42" s="161">
        <v>0</v>
      </c>
      <c r="F42" s="161">
        <v>1</v>
      </c>
      <c r="G42" s="161">
        <v>1</v>
      </c>
      <c r="H42" s="161">
        <v>1</v>
      </c>
    </row>
    <row r="43" spans="2:8" x14ac:dyDescent="0.25">
      <c r="B43" s="161" t="s">
        <v>92</v>
      </c>
      <c r="C43" s="161" t="s">
        <v>0</v>
      </c>
      <c r="D43" s="161">
        <v>20</v>
      </c>
      <c r="E43" s="161">
        <v>0</v>
      </c>
      <c r="F43" s="161">
        <v>1</v>
      </c>
      <c r="G43" s="161">
        <v>1</v>
      </c>
      <c r="H43" s="161">
        <v>1</v>
      </c>
    </row>
    <row r="44" spans="2:8" x14ac:dyDescent="0.25">
      <c r="B44" s="161" t="s">
        <v>93</v>
      </c>
      <c r="C44" s="161" t="s">
        <v>0</v>
      </c>
      <c r="D44" s="161">
        <v>0</v>
      </c>
      <c r="E44" s="161">
        <v>1</v>
      </c>
      <c r="F44" s="161">
        <v>1</v>
      </c>
      <c r="G44" s="161">
        <v>1E+30</v>
      </c>
      <c r="H44" s="161">
        <v>1</v>
      </c>
    </row>
    <row r="45" spans="2:8" ht="75" x14ac:dyDescent="0.25">
      <c r="B45" s="161" t="s">
        <v>94</v>
      </c>
      <c r="C45" s="163" t="s">
        <v>95</v>
      </c>
      <c r="D45" s="161">
        <v>0</v>
      </c>
      <c r="E45" s="161">
        <v>17</v>
      </c>
      <c r="F45" s="161">
        <v>2</v>
      </c>
      <c r="G45" s="161">
        <v>1E+30</v>
      </c>
      <c r="H45" s="161">
        <v>17</v>
      </c>
    </row>
    <row r="46" spans="2:8" x14ac:dyDescent="0.25">
      <c r="B46" s="161" t="s">
        <v>96</v>
      </c>
      <c r="C46" s="161" t="s">
        <v>1</v>
      </c>
      <c r="D46" s="161">
        <v>0</v>
      </c>
      <c r="E46" s="161">
        <v>6</v>
      </c>
      <c r="F46" s="161">
        <v>2</v>
      </c>
      <c r="G46" s="161">
        <v>1E+30</v>
      </c>
      <c r="H46" s="161">
        <v>6</v>
      </c>
    </row>
    <row r="47" spans="2:8" x14ac:dyDescent="0.25">
      <c r="B47" s="161" t="s">
        <v>97</v>
      </c>
      <c r="C47" s="161" t="s">
        <v>1</v>
      </c>
      <c r="D47" s="161">
        <v>0</v>
      </c>
      <c r="E47" s="161">
        <v>1</v>
      </c>
      <c r="F47" s="161">
        <v>2</v>
      </c>
      <c r="G47" s="161">
        <v>1E+30</v>
      </c>
      <c r="H47" s="161">
        <v>1</v>
      </c>
    </row>
    <row r="48" spans="2:8" x14ac:dyDescent="0.25">
      <c r="B48" s="161" t="s">
        <v>98</v>
      </c>
      <c r="C48" s="161" t="s">
        <v>1</v>
      </c>
      <c r="D48" s="161">
        <v>0</v>
      </c>
      <c r="E48" s="161">
        <v>7</v>
      </c>
      <c r="F48" s="161">
        <v>2</v>
      </c>
      <c r="G48" s="161">
        <v>1E+30</v>
      </c>
      <c r="H48" s="161">
        <v>7</v>
      </c>
    </row>
    <row r="49" spans="1:8" ht="75" x14ac:dyDescent="0.25">
      <c r="B49" s="161" t="s">
        <v>99</v>
      </c>
      <c r="C49" s="163" t="s">
        <v>100</v>
      </c>
      <c r="D49" s="161">
        <v>19</v>
      </c>
      <c r="E49" s="161">
        <v>0</v>
      </c>
      <c r="F49" s="161">
        <v>2</v>
      </c>
      <c r="G49" s="161">
        <v>2</v>
      </c>
      <c r="H49" s="161">
        <v>1</v>
      </c>
    </row>
    <row r="50" spans="1:8" x14ac:dyDescent="0.25">
      <c r="B50" s="161" t="s">
        <v>101</v>
      </c>
      <c r="C50" s="161" t="s">
        <v>1</v>
      </c>
      <c r="D50" s="161">
        <v>0</v>
      </c>
      <c r="E50" s="161">
        <v>1</v>
      </c>
      <c r="F50" s="161">
        <v>2</v>
      </c>
      <c r="G50" s="161">
        <v>1E+30</v>
      </c>
      <c r="H50" s="161">
        <v>1</v>
      </c>
    </row>
    <row r="51" spans="1:8" x14ac:dyDescent="0.25">
      <c r="B51" s="161" t="s">
        <v>102</v>
      </c>
      <c r="C51" s="161" t="s">
        <v>1</v>
      </c>
      <c r="D51" s="161">
        <v>0</v>
      </c>
      <c r="E51" s="161">
        <v>1</v>
      </c>
      <c r="F51" s="161">
        <v>2</v>
      </c>
      <c r="G51" s="161">
        <v>1E+30</v>
      </c>
      <c r="H51" s="161">
        <v>1</v>
      </c>
    </row>
    <row r="52" spans="1:8" x14ac:dyDescent="0.25">
      <c r="B52" s="161" t="s">
        <v>103</v>
      </c>
      <c r="C52" s="161" t="s">
        <v>1</v>
      </c>
      <c r="D52" s="161">
        <v>0</v>
      </c>
      <c r="E52" s="161">
        <v>2</v>
      </c>
      <c r="F52" s="161">
        <v>2</v>
      </c>
      <c r="G52" s="161">
        <v>1E+30</v>
      </c>
      <c r="H52" s="161">
        <v>2</v>
      </c>
    </row>
    <row r="53" spans="1:8" ht="75" x14ac:dyDescent="0.25">
      <c r="B53" s="161" t="s">
        <v>104</v>
      </c>
      <c r="C53" s="163" t="s">
        <v>205</v>
      </c>
      <c r="D53" s="161">
        <v>0</v>
      </c>
      <c r="E53" s="161">
        <v>4</v>
      </c>
      <c r="F53" s="161">
        <v>4</v>
      </c>
      <c r="G53" s="161">
        <v>1E+30</v>
      </c>
      <c r="H53" s="161">
        <v>4</v>
      </c>
    </row>
    <row r="54" spans="1:8" x14ac:dyDescent="0.25">
      <c r="B54" s="161" t="s">
        <v>105</v>
      </c>
      <c r="C54" s="161" t="s">
        <v>202</v>
      </c>
      <c r="D54" s="161">
        <v>2</v>
      </c>
      <c r="E54" s="161">
        <v>0</v>
      </c>
      <c r="F54" s="161">
        <v>4</v>
      </c>
      <c r="G54" s="161">
        <v>7</v>
      </c>
      <c r="H54" s="161">
        <v>4</v>
      </c>
    </row>
    <row r="55" spans="1:8" x14ac:dyDescent="0.25">
      <c r="B55" s="161" t="s">
        <v>106</v>
      </c>
      <c r="C55" s="161" t="s">
        <v>202</v>
      </c>
      <c r="D55" s="161">
        <v>0</v>
      </c>
      <c r="E55" s="161">
        <v>10</v>
      </c>
      <c r="F55" s="161">
        <v>4</v>
      </c>
      <c r="G55" s="161">
        <v>1E+30</v>
      </c>
      <c r="H55" s="161">
        <v>10</v>
      </c>
    </row>
    <row r="56" spans="1:8" x14ac:dyDescent="0.25">
      <c r="B56" s="161" t="s">
        <v>107</v>
      </c>
      <c r="C56" s="161" t="s">
        <v>202</v>
      </c>
      <c r="D56" s="161">
        <v>90</v>
      </c>
      <c r="E56" s="161">
        <v>0</v>
      </c>
      <c r="F56" s="161">
        <v>4</v>
      </c>
      <c r="G56" s="161">
        <v>6</v>
      </c>
      <c r="H56" s="161">
        <v>1E+30</v>
      </c>
    </row>
    <row r="57" spans="1:8" ht="75" x14ac:dyDescent="0.25">
      <c r="B57" s="161" t="s">
        <v>108</v>
      </c>
      <c r="C57" s="163" t="s">
        <v>206</v>
      </c>
      <c r="D57" s="161">
        <v>0</v>
      </c>
      <c r="E57" s="161">
        <v>2</v>
      </c>
      <c r="F57" s="161">
        <v>4</v>
      </c>
      <c r="G57" s="161">
        <v>1E+30</v>
      </c>
      <c r="H57" s="161">
        <v>2</v>
      </c>
    </row>
    <row r="58" spans="1:8" x14ac:dyDescent="0.25">
      <c r="B58" s="161" t="s">
        <v>109</v>
      </c>
      <c r="C58" s="161" t="s">
        <v>202</v>
      </c>
      <c r="D58" s="161">
        <v>0</v>
      </c>
      <c r="E58" s="161">
        <v>3</v>
      </c>
      <c r="F58" s="161">
        <v>4</v>
      </c>
      <c r="G58" s="161">
        <v>1E+30</v>
      </c>
      <c r="H58" s="161">
        <v>3</v>
      </c>
    </row>
    <row r="59" spans="1:8" x14ac:dyDescent="0.25">
      <c r="B59" s="161" t="s">
        <v>110</v>
      </c>
      <c r="C59" s="161" t="s">
        <v>202</v>
      </c>
      <c r="D59" s="161">
        <v>0</v>
      </c>
      <c r="E59" s="161">
        <v>3</v>
      </c>
      <c r="F59" s="161">
        <v>4</v>
      </c>
      <c r="G59" s="161">
        <v>1E+30</v>
      </c>
      <c r="H59" s="161">
        <v>3</v>
      </c>
    </row>
    <row r="60" spans="1:8" ht="15.75" thickBot="1" x14ac:dyDescent="0.3">
      <c r="B60" s="162" t="s">
        <v>111</v>
      </c>
      <c r="C60" s="162" t="s">
        <v>202</v>
      </c>
      <c r="D60" s="162">
        <v>0</v>
      </c>
      <c r="E60" s="162">
        <v>10</v>
      </c>
      <c r="F60" s="162">
        <v>4</v>
      </c>
      <c r="G60" s="162">
        <v>1E+30</v>
      </c>
      <c r="H60" s="162">
        <v>10</v>
      </c>
    </row>
    <row r="62" spans="1:8" ht="15.75" thickBot="1" x14ac:dyDescent="0.3">
      <c r="A62" t="s">
        <v>20</v>
      </c>
    </row>
    <row r="63" spans="1:8" x14ac:dyDescent="0.25">
      <c r="B63" s="187"/>
      <c r="C63" s="187"/>
      <c r="D63" s="187" t="s">
        <v>43</v>
      </c>
      <c r="E63" s="187" t="s">
        <v>52</v>
      </c>
      <c r="F63" s="187" t="s">
        <v>54</v>
      </c>
      <c r="G63" s="187" t="s">
        <v>49</v>
      </c>
      <c r="H63" s="187" t="s">
        <v>49</v>
      </c>
    </row>
    <row r="64" spans="1:8" ht="15.75" thickBot="1" x14ac:dyDescent="0.3">
      <c r="B64" s="188" t="s">
        <v>41</v>
      </c>
      <c r="C64" s="188" t="s">
        <v>42</v>
      </c>
      <c r="D64" s="188" t="s">
        <v>44</v>
      </c>
      <c r="E64" s="188" t="s">
        <v>53</v>
      </c>
      <c r="F64" s="188" t="s">
        <v>55</v>
      </c>
      <c r="G64" s="188" t="s">
        <v>50</v>
      </c>
      <c r="H64" s="188" t="s">
        <v>51</v>
      </c>
    </row>
    <row r="65" spans="2:8" ht="240" x14ac:dyDescent="0.25">
      <c r="B65" s="161" t="s">
        <v>154</v>
      </c>
      <c r="C65" s="163" t="s">
        <v>155</v>
      </c>
      <c r="D65" s="161">
        <v>0</v>
      </c>
      <c r="E65" s="161">
        <v>-69</v>
      </c>
      <c r="F65" s="161">
        <v>0</v>
      </c>
      <c r="G65" s="161">
        <v>2</v>
      </c>
      <c r="H65" s="161">
        <v>10</v>
      </c>
    </row>
    <row r="66" spans="2:8" x14ac:dyDescent="0.25">
      <c r="B66" s="161" t="s">
        <v>156</v>
      </c>
      <c r="C66" s="161" t="s">
        <v>0</v>
      </c>
      <c r="D66" s="161">
        <v>0</v>
      </c>
      <c r="E66" s="161">
        <v>-38</v>
      </c>
      <c r="F66" s="161">
        <v>0</v>
      </c>
      <c r="G66" s="161">
        <v>2</v>
      </c>
      <c r="H66" s="161">
        <v>10</v>
      </c>
    </row>
    <row r="67" spans="2:8" x14ac:dyDescent="0.25">
      <c r="B67" s="161" t="s">
        <v>157</v>
      </c>
      <c r="C67" s="161" t="s">
        <v>0</v>
      </c>
      <c r="D67" s="161">
        <v>0</v>
      </c>
      <c r="E67" s="161">
        <v>-15</v>
      </c>
      <c r="F67" s="161">
        <v>0</v>
      </c>
      <c r="G67" s="161">
        <v>5</v>
      </c>
      <c r="H67" s="161">
        <v>10</v>
      </c>
    </row>
    <row r="68" spans="2:8" x14ac:dyDescent="0.25">
      <c r="B68" s="161" t="s">
        <v>158</v>
      </c>
      <c r="C68" s="161" t="s">
        <v>0</v>
      </c>
      <c r="D68" s="161">
        <v>-10</v>
      </c>
      <c r="E68" s="161">
        <v>0</v>
      </c>
      <c r="F68" s="161">
        <v>0</v>
      </c>
      <c r="G68" s="161">
        <v>1E+30</v>
      </c>
      <c r="H68" s="161">
        <v>10</v>
      </c>
    </row>
    <row r="69" spans="2:8" ht="240" x14ac:dyDescent="0.25">
      <c r="B69" s="161" t="s">
        <v>159</v>
      </c>
      <c r="C69" s="163" t="s">
        <v>160</v>
      </c>
      <c r="D69" s="161">
        <v>0</v>
      </c>
      <c r="E69" s="161">
        <v>-15</v>
      </c>
      <c r="F69" s="161">
        <v>0</v>
      </c>
      <c r="G69" s="161">
        <v>20</v>
      </c>
      <c r="H69" s="161">
        <v>10</v>
      </c>
    </row>
    <row r="70" spans="2:8" x14ac:dyDescent="0.25">
      <c r="B70" s="161" t="s">
        <v>161</v>
      </c>
      <c r="C70" s="161" t="s">
        <v>1</v>
      </c>
      <c r="D70" s="161">
        <v>-10</v>
      </c>
      <c r="E70" s="161">
        <v>0</v>
      </c>
      <c r="F70" s="161">
        <v>0</v>
      </c>
      <c r="G70" s="161">
        <v>1E+30</v>
      </c>
      <c r="H70" s="161">
        <v>10</v>
      </c>
    </row>
    <row r="71" spans="2:8" x14ac:dyDescent="0.25">
      <c r="B71" s="161" t="s">
        <v>162</v>
      </c>
      <c r="C71" s="161" t="s">
        <v>1</v>
      </c>
      <c r="D71" s="161">
        <v>-42</v>
      </c>
      <c r="E71" s="161">
        <v>0</v>
      </c>
      <c r="F71" s="161">
        <v>0</v>
      </c>
      <c r="G71" s="161">
        <v>1E+30</v>
      </c>
      <c r="H71" s="161">
        <v>42</v>
      </c>
    </row>
    <row r="72" spans="2:8" x14ac:dyDescent="0.25">
      <c r="B72" s="161" t="s">
        <v>163</v>
      </c>
      <c r="C72" s="161" t="s">
        <v>1</v>
      </c>
      <c r="D72" s="161">
        <v>-18</v>
      </c>
      <c r="E72" s="161">
        <v>0</v>
      </c>
      <c r="F72" s="161">
        <v>0</v>
      </c>
      <c r="G72" s="161">
        <v>1E+30</v>
      </c>
      <c r="H72" s="161">
        <v>18</v>
      </c>
    </row>
    <row r="73" spans="2:8" ht="240" x14ac:dyDescent="0.25">
      <c r="B73" s="161" t="s">
        <v>164</v>
      </c>
      <c r="C73" s="163" t="s">
        <v>207</v>
      </c>
      <c r="D73" s="161">
        <v>-40</v>
      </c>
      <c r="E73" s="161">
        <v>0</v>
      </c>
      <c r="F73" s="161">
        <v>0</v>
      </c>
      <c r="G73" s="161">
        <v>1E+30</v>
      </c>
      <c r="H73" s="161">
        <v>40</v>
      </c>
    </row>
    <row r="74" spans="2:8" x14ac:dyDescent="0.25">
      <c r="B74" s="161" t="s">
        <v>165</v>
      </c>
      <c r="C74" s="161" t="s">
        <v>202</v>
      </c>
      <c r="D74" s="161">
        <v>-66</v>
      </c>
      <c r="E74" s="161">
        <v>0</v>
      </c>
      <c r="F74" s="161">
        <v>0</v>
      </c>
      <c r="G74" s="161">
        <v>1E+30</v>
      </c>
      <c r="H74" s="161">
        <v>66</v>
      </c>
    </row>
    <row r="75" spans="2:8" x14ac:dyDescent="0.25">
      <c r="B75" s="161" t="s">
        <v>166</v>
      </c>
      <c r="C75" s="161" t="s">
        <v>202</v>
      </c>
      <c r="D75" s="161">
        <v>0</v>
      </c>
      <c r="E75" s="161">
        <v>-7</v>
      </c>
      <c r="F75" s="161">
        <v>0</v>
      </c>
      <c r="G75" s="161">
        <v>12</v>
      </c>
      <c r="H75" s="161">
        <v>2</v>
      </c>
    </row>
    <row r="76" spans="2:8" x14ac:dyDescent="0.25">
      <c r="B76" s="161" t="s">
        <v>167</v>
      </c>
      <c r="C76" s="161" t="s">
        <v>202</v>
      </c>
      <c r="D76" s="161">
        <v>0</v>
      </c>
      <c r="E76" s="161">
        <v>-28</v>
      </c>
      <c r="F76" s="161">
        <v>0</v>
      </c>
      <c r="G76" s="161">
        <v>12</v>
      </c>
      <c r="H76" s="161">
        <v>2</v>
      </c>
    </row>
    <row r="77" spans="2:8" x14ac:dyDescent="0.25">
      <c r="B77" s="161" t="s">
        <v>150</v>
      </c>
      <c r="C77" s="161" t="s">
        <v>17</v>
      </c>
      <c r="D77" s="161">
        <v>0</v>
      </c>
      <c r="E77" s="161">
        <v>42</v>
      </c>
      <c r="F77" s="161">
        <v>0</v>
      </c>
      <c r="G77" s="161">
        <v>22</v>
      </c>
      <c r="H77" s="161">
        <v>19</v>
      </c>
    </row>
    <row r="78" spans="2:8" x14ac:dyDescent="0.25">
      <c r="B78" s="161" t="s">
        <v>151</v>
      </c>
      <c r="C78" s="161" t="s">
        <v>17</v>
      </c>
      <c r="D78" s="161">
        <v>0</v>
      </c>
      <c r="E78" s="161">
        <v>30</v>
      </c>
      <c r="F78" s="161">
        <v>0</v>
      </c>
      <c r="G78" s="161">
        <v>12</v>
      </c>
      <c r="H78" s="161">
        <v>38</v>
      </c>
    </row>
    <row r="79" spans="2:8" x14ac:dyDescent="0.25">
      <c r="B79" s="161" t="s">
        <v>152</v>
      </c>
      <c r="C79" s="161" t="s">
        <v>17</v>
      </c>
      <c r="D79" s="161">
        <v>0</v>
      </c>
      <c r="E79" s="161">
        <v>25</v>
      </c>
      <c r="F79" s="161">
        <v>0</v>
      </c>
      <c r="G79" s="161">
        <v>10</v>
      </c>
      <c r="H79" s="161">
        <v>40</v>
      </c>
    </row>
    <row r="80" spans="2:8" x14ac:dyDescent="0.25">
      <c r="B80" s="161" t="s">
        <v>153</v>
      </c>
      <c r="C80" s="161" t="s">
        <v>17</v>
      </c>
      <c r="D80" s="161">
        <v>0</v>
      </c>
      <c r="E80" s="161">
        <v>30</v>
      </c>
      <c r="F80" s="161">
        <v>0</v>
      </c>
      <c r="G80" s="161">
        <v>32</v>
      </c>
      <c r="H80" s="161">
        <v>18</v>
      </c>
    </row>
    <row r="81" spans="2:8" x14ac:dyDescent="0.25">
      <c r="B81" s="161" t="s">
        <v>112</v>
      </c>
      <c r="C81" s="161" t="s">
        <v>113</v>
      </c>
      <c r="D81" s="161">
        <v>0</v>
      </c>
      <c r="E81" s="161">
        <v>1</v>
      </c>
      <c r="F81" s="161">
        <v>0</v>
      </c>
      <c r="G81" s="161">
        <v>30</v>
      </c>
      <c r="H81" s="161">
        <v>19</v>
      </c>
    </row>
    <row r="82" spans="2:8" x14ac:dyDescent="0.25">
      <c r="B82" s="161" t="s">
        <v>114</v>
      </c>
      <c r="C82" s="161" t="s">
        <v>0</v>
      </c>
      <c r="D82" s="161">
        <v>12</v>
      </c>
      <c r="E82" s="161">
        <v>0</v>
      </c>
      <c r="F82" s="161">
        <v>0</v>
      </c>
      <c r="G82" s="161">
        <v>12</v>
      </c>
      <c r="H82" s="161">
        <v>1E+30</v>
      </c>
    </row>
    <row r="83" spans="2:8" x14ac:dyDescent="0.25">
      <c r="B83" s="161" t="s">
        <v>115</v>
      </c>
      <c r="C83" s="161" t="s">
        <v>0</v>
      </c>
      <c r="D83" s="161">
        <v>10</v>
      </c>
      <c r="E83" s="161">
        <v>0</v>
      </c>
      <c r="F83" s="161">
        <v>0</v>
      </c>
      <c r="G83" s="161">
        <v>10</v>
      </c>
      <c r="H83" s="161">
        <v>1E+30</v>
      </c>
    </row>
    <row r="84" spans="2:8" x14ac:dyDescent="0.25">
      <c r="B84" s="161" t="s">
        <v>116</v>
      </c>
      <c r="C84" s="161" t="s">
        <v>0</v>
      </c>
      <c r="D84" s="161">
        <v>20</v>
      </c>
      <c r="E84" s="161">
        <v>0</v>
      </c>
      <c r="F84" s="161">
        <v>0</v>
      </c>
      <c r="G84" s="161">
        <v>20</v>
      </c>
      <c r="H84" s="161">
        <v>1E+30</v>
      </c>
    </row>
    <row r="85" spans="2:8" x14ac:dyDescent="0.25">
      <c r="B85" s="161" t="s">
        <v>117</v>
      </c>
      <c r="C85" s="161" t="s">
        <v>118</v>
      </c>
      <c r="D85" s="161">
        <v>41</v>
      </c>
      <c r="E85" s="161">
        <v>0</v>
      </c>
      <c r="F85" s="161">
        <v>0</v>
      </c>
      <c r="G85" s="161">
        <v>41</v>
      </c>
      <c r="H85" s="161">
        <v>1E+30</v>
      </c>
    </row>
    <row r="86" spans="2:8" x14ac:dyDescent="0.25">
      <c r="B86" s="161" t="s">
        <v>119</v>
      </c>
      <c r="C86" s="161" t="s">
        <v>1</v>
      </c>
      <c r="D86" s="161">
        <v>50</v>
      </c>
      <c r="E86" s="161">
        <v>0</v>
      </c>
      <c r="F86" s="161">
        <v>0</v>
      </c>
      <c r="G86" s="161">
        <v>50</v>
      </c>
      <c r="H86" s="161">
        <v>1E+30</v>
      </c>
    </row>
    <row r="87" spans="2:8" x14ac:dyDescent="0.25">
      <c r="B87" s="161" t="s">
        <v>120</v>
      </c>
      <c r="C87" s="161" t="s">
        <v>1</v>
      </c>
      <c r="D87" s="161">
        <v>18</v>
      </c>
      <c r="E87" s="161">
        <v>0</v>
      </c>
      <c r="F87" s="161">
        <v>0</v>
      </c>
      <c r="G87" s="161">
        <v>18</v>
      </c>
      <c r="H87" s="161">
        <v>1E+30</v>
      </c>
    </row>
    <row r="88" spans="2:8" x14ac:dyDescent="0.25">
      <c r="B88" s="161" t="s">
        <v>121</v>
      </c>
      <c r="C88" s="161" t="s">
        <v>1</v>
      </c>
      <c r="D88" s="161">
        <v>42</v>
      </c>
      <c r="E88" s="161">
        <v>0</v>
      </c>
      <c r="F88" s="161">
        <v>0</v>
      </c>
      <c r="G88" s="161">
        <v>42</v>
      </c>
      <c r="H88" s="161">
        <v>1E+30</v>
      </c>
    </row>
    <row r="89" spans="2:8" x14ac:dyDescent="0.25">
      <c r="B89" s="161" t="s">
        <v>122</v>
      </c>
      <c r="C89" s="161" t="s">
        <v>208</v>
      </c>
      <c r="D89" s="161">
        <v>50</v>
      </c>
      <c r="E89" s="161">
        <v>0</v>
      </c>
      <c r="F89" s="161">
        <v>0</v>
      </c>
      <c r="G89" s="161">
        <v>50</v>
      </c>
      <c r="H89" s="161">
        <v>1E+30</v>
      </c>
    </row>
    <row r="90" spans="2:8" x14ac:dyDescent="0.25">
      <c r="B90" s="161" t="s">
        <v>123</v>
      </c>
      <c r="C90" s="161" t="s">
        <v>202</v>
      </c>
      <c r="D90" s="161">
        <v>22</v>
      </c>
      <c r="E90" s="161">
        <v>0</v>
      </c>
      <c r="F90" s="161">
        <v>0</v>
      </c>
      <c r="G90" s="161">
        <v>22</v>
      </c>
      <c r="H90" s="161">
        <v>1E+30</v>
      </c>
    </row>
    <row r="91" spans="2:8" x14ac:dyDescent="0.25">
      <c r="B91" s="161" t="s">
        <v>124</v>
      </c>
      <c r="C91" s="161" t="s">
        <v>202</v>
      </c>
      <c r="D91" s="161">
        <v>90</v>
      </c>
      <c r="E91" s="161">
        <v>0</v>
      </c>
      <c r="F91" s="161">
        <v>0</v>
      </c>
      <c r="G91" s="161">
        <v>90</v>
      </c>
      <c r="H91" s="161">
        <v>1E+30</v>
      </c>
    </row>
    <row r="92" spans="2:8" x14ac:dyDescent="0.25">
      <c r="B92" s="161" t="s">
        <v>125</v>
      </c>
      <c r="C92" s="161" t="s">
        <v>202</v>
      </c>
      <c r="D92" s="161">
        <v>0</v>
      </c>
      <c r="E92" s="161">
        <v>6</v>
      </c>
      <c r="F92" s="161">
        <v>0</v>
      </c>
      <c r="G92" s="161">
        <v>18</v>
      </c>
      <c r="H92" s="161">
        <v>32</v>
      </c>
    </row>
    <row r="93" spans="2:8" ht="105" x14ac:dyDescent="0.25">
      <c r="B93" s="161" t="s">
        <v>126</v>
      </c>
      <c r="C93" s="163" t="s">
        <v>127</v>
      </c>
      <c r="D93" s="161">
        <v>29</v>
      </c>
      <c r="E93" s="161">
        <v>0</v>
      </c>
      <c r="F93" s="161">
        <v>0</v>
      </c>
      <c r="G93" s="161">
        <v>29</v>
      </c>
      <c r="H93" s="161">
        <v>1E+30</v>
      </c>
    </row>
    <row r="94" spans="2:8" x14ac:dyDescent="0.25">
      <c r="B94" s="161" t="s">
        <v>128</v>
      </c>
      <c r="C94" s="161" t="s">
        <v>18</v>
      </c>
      <c r="D94" s="161">
        <v>0</v>
      </c>
      <c r="E94" s="161">
        <v>4</v>
      </c>
      <c r="F94" s="161">
        <v>0</v>
      </c>
      <c r="G94" s="161">
        <v>66</v>
      </c>
      <c r="H94" s="161">
        <v>2</v>
      </c>
    </row>
    <row r="95" spans="2:8" x14ac:dyDescent="0.25">
      <c r="B95" s="161" t="s">
        <v>129</v>
      </c>
      <c r="C95" s="161" t="s">
        <v>18</v>
      </c>
      <c r="D95" s="161">
        <v>0</v>
      </c>
      <c r="E95" s="161">
        <v>1</v>
      </c>
      <c r="F95" s="161">
        <v>0</v>
      </c>
      <c r="G95" s="161">
        <v>10</v>
      </c>
      <c r="H95" s="161">
        <v>10</v>
      </c>
    </row>
    <row r="96" spans="2:8" x14ac:dyDescent="0.25">
      <c r="B96" s="161" t="s">
        <v>130</v>
      </c>
      <c r="C96" s="161" t="s">
        <v>18</v>
      </c>
      <c r="D96" s="161">
        <v>0</v>
      </c>
      <c r="E96" s="161">
        <v>32</v>
      </c>
      <c r="F96" s="161">
        <v>0</v>
      </c>
      <c r="G96" s="161">
        <v>2</v>
      </c>
      <c r="H96" s="161">
        <v>12</v>
      </c>
    </row>
    <row r="97" spans="2:8" ht="150" x14ac:dyDescent="0.25">
      <c r="B97" s="161" t="s">
        <v>136</v>
      </c>
      <c r="C97" s="163" t="s">
        <v>137</v>
      </c>
      <c r="D97" s="161">
        <v>35</v>
      </c>
      <c r="E97" s="161">
        <v>0</v>
      </c>
      <c r="F97" s="161">
        <v>0</v>
      </c>
      <c r="G97" s="161">
        <v>35</v>
      </c>
      <c r="H97" s="161">
        <v>1E+30</v>
      </c>
    </row>
    <row r="98" spans="2:8" x14ac:dyDescent="0.25">
      <c r="B98" s="161" t="s">
        <v>138</v>
      </c>
      <c r="C98" s="161" t="s">
        <v>0</v>
      </c>
      <c r="D98" s="161">
        <v>62</v>
      </c>
      <c r="E98" s="161">
        <v>0</v>
      </c>
      <c r="F98" s="161">
        <v>0</v>
      </c>
      <c r="G98" s="161">
        <v>62</v>
      </c>
      <c r="H98" s="161">
        <v>1E+30</v>
      </c>
    </row>
    <row r="99" spans="2:8" x14ac:dyDescent="0.25">
      <c r="B99" s="161" t="s">
        <v>139</v>
      </c>
      <c r="C99" s="161" t="s">
        <v>0</v>
      </c>
      <c r="D99" s="161">
        <v>75</v>
      </c>
      <c r="E99" s="161">
        <v>0</v>
      </c>
      <c r="F99" s="161">
        <v>0</v>
      </c>
      <c r="G99" s="161">
        <v>75</v>
      </c>
      <c r="H99" s="161">
        <v>1E+30</v>
      </c>
    </row>
    <row r="100" spans="2:8" x14ac:dyDescent="0.25">
      <c r="B100" s="161" t="s">
        <v>140</v>
      </c>
      <c r="C100" s="161" t="s">
        <v>0</v>
      </c>
      <c r="D100" s="161">
        <v>100</v>
      </c>
      <c r="E100" s="161">
        <v>0</v>
      </c>
      <c r="F100" s="161">
        <v>0</v>
      </c>
      <c r="G100" s="161">
        <v>100</v>
      </c>
      <c r="H100" s="161">
        <v>1E+30</v>
      </c>
    </row>
    <row r="101" spans="2:8" ht="150" x14ac:dyDescent="0.25">
      <c r="B101" s="161" t="s">
        <v>141</v>
      </c>
      <c r="C101" s="163" t="s">
        <v>142</v>
      </c>
      <c r="D101" s="161">
        <v>61</v>
      </c>
      <c r="E101" s="161">
        <v>0</v>
      </c>
      <c r="F101" s="161">
        <v>0</v>
      </c>
      <c r="G101" s="161">
        <v>61</v>
      </c>
      <c r="H101" s="161">
        <v>1E+30</v>
      </c>
    </row>
    <row r="102" spans="2:8" x14ac:dyDescent="0.25">
      <c r="B102" s="161" t="s">
        <v>143</v>
      </c>
      <c r="C102" s="161" t="s">
        <v>1</v>
      </c>
      <c r="D102" s="161">
        <v>100</v>
      </c>
      <c r="E102" s="161">
        <v>0</v>
      </c>
      <c r="F102" s="161">
        <v>0</v>
      </c>
      <c r="G102" s="161">
        <v>100</v>
      </c>
      <c r="H102" s="161">
        <v>1E+30</v>
      </c>
    </row>
    <row r="103" spans="2:8" x14ac:dyDescent="0.25">
      <c r="B103" s="161" t="s">
        <v>144</v>
      </c>
      <c r="C103" s="161" t="s">
        <v>1</v>
      </c>
      <c r="D103" s="161">
        <v>88</v>
      </c>
      <c r="E103" s="161">
        <v>0</v>
      </c>
      <c r="F103" s="161">
        <v>0</v>
      </c>
      <c r="G103" s="161">
        <v>88</v>
      </c>
      <c r="H103" s="161">
        <v>1E+30</v>
      </c>
    </row>
    <row r="104" spans="2:8" x14ac:dyDescent="0.25">
      <c r="B104" s="161" t="s">
        <v>145</v>
      </c>
      <c r="C104" s="161" t="s">
        <v>1</v>
      </c>
      <c r="D104" s="161">
        <v>100</v>
      </c>
      <c r="E104" s="161">
        <v>0</v>
      </c>
      <c r="F104" s="161">
        <v>0</v>
      </c>
      <c r="G104" s="161">
        <v>100</v>
      </c>
      <c r="H104" s="161">
        <v>1E+30</v>
      </c>
    </row>
    <row r="105" spans="2:8" ht="150" x14ac:dyDescent="0.25">
      <c r="B105" s="161" t="s">
        <v>146</v>
      </c>
      <c r="C105" s="163" t="s">
        <v>210</v>
      </c>
      <c r="D105" s="161">
        <v>105</v>
      </c>
      <c r="E105" s="161">
        <v>0</v>
      </c>
      <c r="F105" s="161">
        <v>0</v>
      </c>
      <c r="G105" s="161">
        <v>105</v>
      </c>
      <c r="H105" s="161">
        <v>1E+30</v>
      </c>
    </row>
    <row r="106" spans="2:8" x14ac:dyDescent="0.25">
      <c r="B106" s="161" t="s">
        <v>147</v>
      </c>
      <c r="C106" s="161" t="s">
        <v>202</v>
      </c>
      <c r="D106" s="161">
        <v>82</v>
      </c>
      <c r="E106" s="161">
        <v>0</v>
      </c>
      <c r="F106" s="161">
        <v>0</v>
      </c>
      <c r="G106" s="161">
        <v>82</v>
      </c>
      <c r="H106" s="161">
        <v>1E+30</v>
      </c>
    </row>
    <row r="107" spans="2:8" x14ac:dyDescent="0.25">
      <c r="B107" s="161" t="s">
        <v>148</v>
      </c>
      <c r="C107" s="161" t="s">
        <v>202</v>
      </c>
      <c r="D107" s="161">
        <v>127</v>
      </c>
      <c r="E107" s="161">
        <v>0</v>
      </c>
      <c r="F107" s="161">
        <v>0</v>
      </c>
      <c r="G107" s="161">
        <v>127</v>
      </c>
      <c r="H107" s="161">
        <v>1E+30</v>
      </c>
    </row>
    <row r="108" spans="2:8" x14ac:dyDescent="0.25">
      <c r="B108" s="161" t="s">
        <v>149</v>
      </c>
      <c r="C108" s="161" t="s">
        <v>202</v>
      </c>
      <c r="D108" s="161">
        <v>82</v>
      </c>
      <c r="E108" s="161">
        <v>0</v>
      </c>
      <c r="F108" s="161">
        <v>0</v>
      </c>
      <c r="G108" s="161">
        <v>82</v>
      </c>
      <c r="H108" s="161">
        <v>1E+30</v>
      </c>
    </row>
    <row r="109" spans="2:8" ht="105" x14ac:dyDescent="0.25">
      <c r="B109" s="161" t="s">
        <v>131</v>
      </c>
      <c r="C109" s="163" t="s">
        <v>132</v>
      </c>
      <c r="D109" s="161">
        <v>0</v>
      </c>
      <c r="E109" s="161">
        <v>-2</v>
      </c>
      <c r="F109" s="161">
        <v>0</v>
      </c>
      <c r="G109" s="161">
        <v>19</v>
      </c>
      <c r="H109" s="161">
        <v>41</v>
      </c>
    </row>
    <row r="110" spans="2:8" x14ac:dyDescent="0.25">
      <c r="B110" s="161" t="s">
        <v>133</v>
      </c>
      <c r="C110" s="161" t="s">
        <v>19</v>
      </c>
      <c r="D110" s="161">
        <v>0</v>
      </c>
      <c r="E110" s="161">
        <v>-1</v>
      </c>
      <c r="F110" s="161">
        <v>0</v>
      </c>
      <c r="G110" s="161">
        <v>18</v>
      </c>
      <c r="H110" s="161">
        <v>12</v>
      </c>
    </row>
    <row r="111" spans="2:8" x14ac:dyDescent="0.25">
      <c r="B111" s="161" t="s">
        <v>134</v>
      </c>
      <c r="C111" s="161" t="s">
        <v>19</v>
      </c>
      <c r="D111" s="161">
        <v>0</v>
      </c>
      <c r="E111" s="161">
        <v>-1</v>
      </c>
      <c r="F111" s="161">
        <v>0</v>
      </c>
      <c r="G111" s="161">
        <v>20</v>
      </c>
      <c r="H111" s="161">
        <v>10</v>
      </c>
    </row>
    <row r="112" spans="2:8" x14ac:dyDescent="0.25">
      <c r="B112" s="161" t="s">
        <v>135</v>
      </c>
      <c r="C112" s="161" t="s">
        <v>19</v>
      </c>
      <c r="D112" s="161">
        <v>-70</v>
      </c>
      <c r="E112" s="161">
        <v>0</v>
      </c>
      <c r="F112" s="161">
        <v>0</v>
      </c>
      <c r="G112" s="161">
        <v>1E+30</v>
      </c>
      <c r="H112" s="161">
        <v>70</v>
      </c>
    </row>
    <row r="113" spans="2:8" ht="150" x14ac:dyDescent="0.25">
      <c r="B113" s="161" t="s">
        <v>168</v>
      </c>
      <c r="C113" s="163" t="s">
        <v>169</v>
      </c>
      <c r="D113" s="161">
        <v>-35</v>
      </c>
      <c r="E113" s="161">
        <v>0</v>
      </c>
      <c r="F113" s="161">
        <v>0</v>
      </c>
      <c r="G113" s="161">
        <v>1E+30</v>
      </c>
      <c r="H113" s="161">
        <v>35</v>
      </c>
    </row>
    <row r="114" spans="2:8" x14ac:dyDescent="0.25">
      <c r="B114" s="161" t="s">
        <v>170</v>
      </c>
      <c r="C114" s="161" t="s">
        <v>0</v>
      </c>
      <c r="D114" s="161">
        <v>-20</v>
      </c>
      <c r="E114" s="161">
        <v>0</v>
      </c>
      <c r="F114" s="161">
        <v>0</v>
      </c>
      <c r="G114" s="161">
        <v>1E+30</v>
      </c>
      <c r="H114" s="161">
        <v>20</v>
      </c>
    </row>
    <row r="115" spans="2:8" x14ac:dyDescent="0.25">
      <c r="B115" s="161" t="s">
        <v>171</v>
      </c>
      <c r="C115" s="161" t="s">
        <v>0</v>
      </c>
      <c r="D115" s="161">
        <v>-5</v>
      </c>
      <c r="E115" s="161">
        <v>0</v>
      </c>
      <c r="F115" s="161">
        <v>0</v>
      </c>
      <c r="G115" s="161">
        <v>1E+30</v>
      </c>
      <c r="H115" s="161">
        <v>5</v>
      </c>
    </row>
    <row r="116" spans="2:8" x14ac:dyDescent="0.25">
      <c r="B116" s="161" t="s">
        <v>172</v>
      </c>
      <c r="C116" s="161" t="s">
        <v>0</v>
      </c>
      <c r="D116" s="161">
        <v>0</v>
      </c>
      <c r="E116" s="161">
        <v>-52</v>
      </c>
      <c r="F116" s="161">
        <v>0</v>
      </c>
      <c r="G116" s="161">
        <v>10</v>
      </c>
      <c r="H116" s="161">
        <v>2</v>
      </c>
    </row>
    <row r="117" spans="2:8" ht="150" x14ac:dyDescent="0.25">
      <c r="B117" s="161" t="s">
        <v>173</v>
      </c>
      <c r="C117" s="163" t="s">
        <v>174</v>
      </c>
      <c r="D117" s="161">
        <v>-20</v>
      </c>
      <c r="E117" s="161">
        <v>0</v>
      </c>
      <c r="F117" s="161">
        <v>0</v>
      </c>
      <c r="G117" s="161">
        <v>1E+30</v>
      </c>
      <c r="H117" s="161">
        <v>20</v>
      </c>
    </row>
    <row r="118" spans="2:8" x14ac:dyDescent="0.25">
      <c r="B118" s="161" t="s">
        <v>175</v>
      </c>
      <c r="C118" s="161" t="s">
        <v>1</v>
      </c>
      <c r="D118" s="161">
        <v>0</v>
      </c>
      <c r="E118" s="161">
        <v>-8</v>
      </c>
      <c r="F118" s="161">
        <v>0</v>
      </c>
      <c r="G118" s="161">
        <v>2</v>
      </c>
      <c r="H118" s="161">
        <v>12</v>
      </c>
    </row>
    <row r="119" spans="2:8" x14ac:dyDescent="0.25">
      <c r="B119" s="161" t="s">
        <v>176</v>
      </c>
      <c r="C119" s="161" t="s">
        <v>1</v>
      </c>
      <c r="D119" s="161">
        <v>-12</v>
      </c>
      <c r="E119" s="161">
        <v>0</v>
      </c>
      <c r="F119" s="161">
        <v>0</v>
      </c>
      <c r="G119" s="161">
        <v>1E+30</v>
      </c>
      <c r="H119" s="161">
        <v>12</v>
      </c>
    </row>
    <row r="120" spans="2:8" x14ac:dyDescent="0.25">
      <c r="B120" s="161" t="s">
        <v>177</v>
      </c>
      <c r="C120" s="161" t="s">
        <v>1</v>
      </c>
      <c r="D120" s="161">
        <v>0</v>
      </c>
      <c r="E120" s="161">
        <v>-37</v>
      </c>
      <c r="F120" s="161">
        <v>0</v>
      </c>
      <c r="G120" s="161">
        <v>12</v>
      </c>
      <c r="H120" s="161">
        <v>2</v>
      </c>
    </row>
    <row r="121" spans="2:8" ht="150" x14ac:dyDescent="0.25">
      <c r="B121" s="161" t="s">
        <v>178</v>
      </c>
      <c r="C121" s="163" t="s">
        <v>209</v>
      </c>
      <c r="D121" s="161">
        <v>-95</v>
      </c>
      <c r="E121" s="161">
        <v>0</v>
      </c>
      <c r="F121" s="161">
        <v>0</v>
      </c>
      <c r="G121" s="161">
        <v>1E+30</v>
      </c>
      <c r="H121" s="161">
        <v>95</v>
      </c>
    </row>
    <row r="122" spans="2:8" x14ac:dyDescent="0.25">
      <c r="B122" s="161" t="s">
        <v>179</v>
      </c>
      <c r="C122" s="161" t="s">
        <v>202</v>
      </c>
      <c r="D122" s="161">
        <v>-116</v>
      </c>
      <c r="E122" s="161">
        <v>0</v>
      </c>
      <c r="F122" s="161">
        <v>0</v>
      </c>
      <c r="G122" s="161">
        <v>1E+30</v>
      </c>
      <c r="H122" s="161">
        <v>116</v>
      </c>
    </row>
    <row r="123" spans="2:8" x14ac:dyDescent="0.25">
      <c r="B123" s="161" t="s">
        <v>180</v>
      </c>
      <c r="C123" s="161" t="s">
        <v>202</v>
      </c>
      <c r="D123" s="161">
        <v>-73</v>
      </c>
      <c r="E123" s="161">
        <v>0</v>
      </c>
      <c r="F123" s="161">
        <v>0</v>
      </c>
      <c r="G123" s="161">
        <v>1E+30</v>
      </c>
      <c r="H123" s="161">
        <v>73</v>
      </c>
    </row>
    <row r="124" spans="2:8" x14ac:dyDescent="0.25">
      <c r="B124" s="161" t="s">
        <v>181</v>
      </c>
      <c r="C124" s="161" t="s">
        <v>202</v>
      </c>
      <c r="D124" s="161">
        <v>-28</v>
      </c>
      <c r="E124" s="161">
        <v>0</v>
      </c>
      <c r="F124" s="161">
        <v>0</v>
      </c>
      <c r="G124" s="161">
        <v>1E+30</v>
      </c>
      <c r="H124" s="161">
        <v>28</v>
      </c>
    </row>
    <row r="125" spans="2:8" ht="150" x14ac:dyDescent="0.25">
      <c r="B125" s="161" t="s">
        <v>182</v>
      </c>
      <c r="C125" s="163" t="s">
        <v>183</v>
      </c>
      <c r="D125" s="161">
        <v>0</v>
      </c>
      <c r="E125" s="161">
        <v>-12</v>
      </c>
      <c r="F125" s="161">
        <v>0</v>
      </c>
      <c r="G125" s="161">
        <v>19</v>
      </c>
      <c r="H125" s="161">
        <v>22</v>
      </c>
    </row>
    <row r="126" spans="2:8" x14ac:dyDescent="0.25">
      <c r="B126" s="161" t="s">
        <v>184</v>
      </c>
      <c r="C126" s="161" t="s">
        <v>2</v>
      </c>
      <c r="D126" s="161">
        <v>-12</v>
      </c>
      <c r="E126" s="161">
        <v>0</v>
      </c>
      <c r="F126" s="161">
        <v>0</v>
      </c>
      <c r="G126" s="161">
        <v>1E+30</v>
      </c>
      <c r="H126" s="161">
        <v>12</v>
      </c>
    </row>
    <row r="127" spans="2:8" x14ac:dyDescent="0.25">
      <c r="B127" s="161" t="s">
        <v>185</v>
      </c>
      <c r="C127" s="161" t="s">
        <v>2</v>
      </c>
      <c r="D127" s="161">
        <v>-50</v>
      </c>
      <c r="E127" s="161">
        <v>0</v>
      </c>
      <c r="F127" s="161">
        <v>0</v>
      </c>
      <c r="G127" s="161">
        <v>1E+30</v>
      </c>
      <c r="H127" s="161">
        <v>50</v>
      </c>
    </row>
    <row r="128" spans="2:8" x14ac:dyDescent="0.25">
      <c r="B128" s="161" t="s">
        <v>186</v>
      </c>
      <c r="C128" s="161" t="s">
        <v>2</v>
      </c>
      <c r="D128" s="161">
        <v>-32</v>
      </c>
      <c r="E128" s="161">
        <v>0</v>
      </c>
      <c r="F128" s="161">
        <v>0</v>
      </c>
      <c r="G128" s="161">
        <v>1E+30</v>
      </c>
      <c r="H128" s="161">
        <v>32</v>
      </c>
    </row>
    <row r="129" spans="2:8" ht="150" x14ac:dyDescent="0.25">
      <c r="B129" s="161" t="s">
        <v>187</v>
      </c>
      <c r="C129" s="163" t="s">
        <v>188</v>
      </c>
      <c r="D129" s="161">
        <v>0</v>
      </c>
      <c r="E129" s="161">
        <v>-18</v>
      </c>
      <c r="F129" s="161">
        <v>0</v>
      </c>
      <c r="G129" s="161">
        <v>22</v>
      </c>
      <c r="H129" s="161">
        <v>19</v>
      </c>
    </row>
    <row r="130" spans="2:8" x14ac:dyDescent="0.25">
      <c r="B130" s="161" t="s">
        <v>189</v>
      </c>
      <c r="C130" s="161" t="s">
        <v>3</v>
      </c>
      <c r="D130" s="161">
        <v>0</v>
      </c>
      <c r="E130" s="161">
        <v>-30</v>
      </c>
      <c r="F130" s="161">
        <v>0</v>
      </c>
      <c r="G130" s="161">
        <v>12</v>
      </c>
      <c r="H130" s="161">
        <v>38</v>
      </c>
    </row>
    <row r="131" spans="2:8" x14ac:dyDescent="0.25">
      <c r="B131" s="161" t="s">
        <v>190</v>
      </c>
      <c r="C131" s="161" t="s">
        <v>3</v>
      </c>
      <c r="D131" s="161">
        <v>0</v>
      </c>
      <c r="E131" s="161">
        <v>-35</v>
      </c>
      <c r="F131" s="161">
        <v>0</v>
      </c>
      <c r="G131" s="161">
        <v>10</v>
      </c>
      <c r="H131" s="161">
        <v>40</v>
      </c>
    </row>
    <row r="132" spans="2:8" x14ac:dyDescent="0.25">
      <c r="B132" s="161" t="s">
        <v>191</v>
      </c>
      <c r="C132" s="161" t="s">
        <v>3</v>
      </c>
      <c r="D132" s="161">
        <v>0</v>
      </c>
      <c r="E132" s="161">
        <v>-30</v>
      </c>
      <c r="F132" s="161">
        <v>0</v>
      </c>
      <c r="G132" s="161">
        <v>32</v>
      </c>
      <c r="H132" s="161">
        <v>18</v>
      </c>
    </row>
    <row r="133" spans="2:8" ht="150" x14ac:dyDescent="0.25">
      <c r="B133" s="161" t="s">
        <v>192</v>
      </c>
      <c r="C133" s="163" t="s">
        <v>193</v>
      </c>
      <c r="D133" s="161">
        <v>0</v>
      </c>
      <c r="E133" s="161">
        <v>-8</v>
      </c>
      <c r="F133" s="161">
        <v>0</v>
      </c>
      <c r="G133" s="161">
        <v>22</v>
      </c>
      <c r="H133" s="161">
        <v>19</v>
      </c>
    </row>
    <row r="134" spans="2:8" x14ac:dyDescent="0.25">
      <c r="B134" s="161" t="s">
        <v>194</v>
      </c>
      <c r="C134" s="161" t="s">
        <v>4</v>
      </c>
      <c r="D134" s="161">
        <v>0</v>
      </c>
      <c r="E134" s="161">
        <v>-20</v>
      </c>
      <c r="F134" s="161">
        <v>0</v>
      </c>
      <c r="G134" s="161">
        <v>12</v>
      </c>
      <c r="H134" s="161">
        <v>38</v>
      </c>
    </row>
    <row r="135" spans="2:8" x14ac:dyDescent="0.25">
      <c r="B135" s="161" t="s">
        <v>195</v>
      </c>
      <c r="C135" s="161" t="s">
        <v>4</v>
      </c>
      <c r="D135" s="161">
        <v>0</v>
      </c>
      <c r="E135" s="161">
        <v>-25</v>
      </c>
      <c r="F135" s="161">
        <v>0</v>
      </c>
      <c r="G135" s="161">
        <v>10</v>
      </c>
      <c r="H135" s="161">
        <v>40</v>
      </c>
    </row>
    <row r="136" spans="2:8" x14ac:dyDescent="0.25">
      <c r="B136" s="161" t="s">
        <v>196</v>
      </c>
      <c r="C136" s="161" t="s">
        <v>4</v>
      </c>
      <c r="D136" s="161">
        <v>0</v>
      </c>
      <c r="E136" s="161">
        <v>-20</v>
      </c>
      <c r="F136" s="161">
        <v>0</v>
      </c>
      <c r="G136" s="161">
        <v>32</v>
      </c>
      <c r="H136" s="161">
        <v>18</v>
      </c>
    </row>
    <row r="137" spans="2:8" ht="150" x14ac:dyDescent="0.25">
      <c r="B137" s="161" t="s">
        <v>197</v>
      </c>
      <c r="C137" s="163" t="s">
        <v>198</v>
      </c>
      <c r="D137" s="161">
        <v>-50</v>
      </c>
      <c r="E137" s="161">
        <v>0</v>
      </c>
      <c r="F137" s="161">
        <v>0</v>
      </c>
      <c r="G137" s="161">
        <v>1E+30</v>
      </c>
      <c r="H137" s="161">
        <v>50</v>
      </c>
    </row>
    <row r="138" spans="2:8" x14ac:dyDescent="0.25">
      <c r="B138" s="161" t="s">
        <v>199</v>
      </c>
      <c r="C138" s="161" t="s">
        <v>5</v>
      </c>
      <c r="D138" s="161">
        <v>-50</v>
      </c>
      <c r="E138" s="161">
        <v>0</v>
      </c>
      <c r="F138" s="161">
        <v>0</v>
      </c>
      <c r="G138" s="161">
        <v>1E+30</v>
      </c>
      <c r="H138" s="161">
        <v>50</v>
      </c>
    </row>
    <row r="139" spans="2:8" x14ac:dyDescent="0.25">
      <c r="B139" s="161" t="s">
        <v>200</v>
      </c>
      <c r="C139" s="161" t="s">
        <v>5</v>
      </c>
      <c r="D139" s="161">
        <v>-40</v>
      </c>
      <c r="E139" s="161">
        <v>0</v>
      </c>
      <c r="F139" s="161">
        <v>0</v>
      </c>
      <c r="G139" s="161">
        <v>1E+30</v>
      </c>
      <c r="H139" s="161">
        <v>40</v>
      </c>
    </row>
    <row r="140" spans="2:8" ht="15.75" thickBot="1" x14ac:dyDescent="0.3">
      <c r="B140" s="162" t="s">
        <v>201</v>
      </c>
      <c r="C140" s="162" t="s">
        <v>5</v>
      </c>
      <c r="D140" s="162">
        <v>-50</v>
      </c>
      <c r="E140" s="162">
        <v>0</v>
      </c>
      <c r="F140" s="162">
        <v>0</v>
      </c>
      <c r="G140" s="162">
        <v>1E+30</v>
      </c>
      <c r="H140" s="162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3"/>
  <sheetViews>
    <sheetView tabSelected="1" topLeftCell="A26" zoomScaleNormal="100" workbookViewId="0">
      <selection activeCell="H47" sqref="H47"/>
    </sheetView>
  </sheetViews>
  <sheetFormatPr defaultRowHeight="15" x14ac:dyDescent="0.25"/>
  <cols>
    <col min="1" max="1" width="31" customWidth="1"/>
    <col min="4" max="4" width="10.28515625" bestFit="1" customWidth="1"/>
    <col min="5" max="5" width="11.140625" customWidth="1"/>
  </cols>
  <sheetData>
    <row r="1" spans="1:36" s="1" customFormat="1" ht="30.75" customHeight="1" thickBot="1" x14ac:dyDescent="0.3">
      <c r="A1" s="5"/>
      <c r="B1" s="33" t="s">
        <v>15</v>
      </c>
      <c r="C1" s="4" t="s">
        <v>8</v>
      </c>
      <c r="D1" s="4" t="s">
        <v>12</v>
      </c>
      <c r="E1" s="4" t="s">
        <v>9</v>
      </c>
      <c r="F1" s="4" t="s">
        <v>10</v>
      </c>
      <c r="G1" s="34" t="s">
        <v>11</v>
      </c>
      <c r="H1" s="169" t="s">
        <v>13</v>
      </c>
      <c r="I1" s="170"/>
      <c r="J1" s="170"/>
      <c r="K1" s="170"/>
      <c r="L1" s="171"/>
      <c r="M1" s="169" t="s">
        <v>32</v>
      </c>
      <c r="N1" s="170"/>
      <c r="O1" s="170"/>
      <c r="P1" s="171"/>
      <c r="Q1" s="169" t="s">
        <v>33</v>
      </c>
      <c r="R1" s="170"/>
      <c r="S1" s="170"/>
      <c r="T1" s="171"/>
      <c r="U1" s="164" t="s">
        <v>34</v>
      </c>
      <c r="V1" s="165"/>
      <c r="W1" s="165"/>
      <c r="X1" s="166"/>
      <c r="Y1" s="164" t="s">
        <v>35</v>
      </c>
      <c r="Z1" s="165"/>
      <c r="AA1" s="165"/>
      <c r="AB1" s="166"/>
      <c r="AC1" s="164" t="s">
        <v>36</v>
      </c>
      <c r="AD1" s="165"/>
      <c r="AE1" s="165"/>
      <c r="AF1" s="166"/>
      <c r="AG1" s="164" t="s">
        <v>37</v>
      </c>
      <c r="AH1" s="165"/>
      <c r="AI1" s="165"/>
      <c r="AJ1" s="166"/>
    </row>
    <row r="2" spans="1:36" s="2" customFormat="1" ht="15.75" thickBot="1" x14ac:dyDescent="0.3">
      <c r="A2" s="6" t="s">
        <v>14</v>
      </c>
      <c r="B2" s="35"/>
      <c r="C2" s="14"/>
      <c r="D2" s="14"/>
      <c r="E2" s="14"/>
      <c r="F2" s="14"/>
      <c r="G2" s="36"/>
      <c r="H2" s="10">
        <v>0</v>
      </c>
      <c r="I2" s="3">
        <v>1</v>
      </c>
      <c r="J2" s="3">
        <v>2</v>
      </c>
      <c r="K2" s="3">
        <v>3</v>
      </c>
      <c r="L2" s="129">
        <v>4</v>
      </c>
      <c r="M2" s="10">
        <v>1</v>
      </c>
      <c r="N2" s="3">
        <v>2</v>
      </c>
      <c r="O2" s="3">
        <v>3</v>
      </c>
      <c r="P2" s="129">
        <v>4</v>
      </c>
      <c r="Q2" s="10">
        <v>1</v>
      </c>
      <c r="R2" s="3">
        <v>2</v>
      </c>
      <c r="S2" s="3">
        <v>3</v>
      </c>
      <c r="T2" s="129">
        <v>4</v>
      </c>
      <c r="U2" s="141">
        <v>1</v>
      </c>
      <c r="V2" s="59">
        <v>2</v>
      </c>
      <c r="W2" s="59">
        <v>3</v>
      </c>
      <c r="X2" s="59">
        <v>4</v>
      </c>
      <c r="Y2" s="115">
        <v>1</v>
      </c>
      <c r="Z2" s="59">
        <v>2</v>
      </c>
      <c r="AA2" s="59">
        <v>3</v>
      </c>
      <c r="AB2" s="59">
        <v>4</v>
      </c>
      <c r="AC2" s="115">
        <v>1</v>
      </c>
      <c r="AD2" s="59">
        <v>2</v>
      </c>
      <c r="AE2" s="59">
        <v>3</v>
      </c>
      <c r="AF2" s="59">
        <v>4</v>
      </c>
      <c r="AG2" s="115">
        <v>1</v>
      </c>
      <c r="AH2" s="59">
        <v>2</v>
      </c>
      <c r="AI2" s="59">
        <v>3</v>
      </c>
      <c r="AJ2" s="60">
        <v>4</v>
      </c>
    </row>
    <row r="3" spans="1:36" x14ac:dyDescent="0.25">
      <c r="A3" s="7" t="s">
        <v>0</v>
      </c>
      <c r="B3" s="49">
        <v>0</v>
      </c>
      <c r="C3" s="50">
        <v>100</v>
      </c>
      <c r="D3" s="50">
        <v>1</v>
      </c>
      <c r="E3" s="51">
        <v>10</v>
      </c>
      <c r="F3" s="51">
        <v>1</v>
      </c>
      <c r="G3" s="52">
        <v>1</v>
      </c>
      <c r="H3" s="49">
        <v>50</v>
      </c>
      <c r="I3" s="26">
        <v>65</v>
      </c>
      <c r="J3" s="26">
        <v>80</v>
      </c>
      <c r="K3" s="26">
        <v>95</v>
      </c>
      <c r="L3" s="130">
        <v>100</v>
      </c>
      <c r="M3" s="134">
        <v>0</v>
      </c>
      <c r="N3" s="26">
        <v>0</v>
      </c>
      <c r="O3" s="26">
        <v>0</v>
      </c>
      <c r="P3" s="130">
        <v>0</v>
      </c>
      <c r="Q3" s="134">
        <v>30</v>
      </c>
      <c r="R3" s="26">
        <v>18</v>
      </c>
      <c r="S3" s="26">
        <v>20</v>
      </c>
      <c r="T3" s="130">
        <v>0</v>
      </c>
      <c r="U3" s="142">
        <f t="shared" ref="U3:U5" si="0">I3+M3-$C3</f>
        <v>-35</v>
      </c>
      <c r="V3" s="61">
        <f>J3+N3-$C3</f>
        <v>-20</v>
      </c>
      <c r="W3" s="61">
        <f t="shared" ref="W3:W5" si="1">K3+O3-$C3</f>
        <v>-5</v>
      </c>
      <c r="X3" s="61">
        <f t="shared" ref="X3:X5" si="2">L3+P3-$C3</f>
        <v>0</v>
      </c>
      <c r="Y3" s="116">
        <f t="shared" ref="Y3:Y5" si="3">I3-Q3-$B3</f>
        <v>35</v>
      </c>
      <c r="Z3" s="61">
        <f>J3-R3-$B3</f>
        <v>62</v>
      </c>
      <c r="AA3" s="61">
        <f t="shared" ref="AA3:AA5" si="4">K3-S3-$B3</f>
        <v>75</v>
      </c>
      <c r="AB3" s="61">
        <f t="shared" ref="AB3:AB5" si="5">L3-T3-$B3</f>
        <v>100</v>
      </c>
      <c r="AC3" s="116">
        <f t="shared" ref="AC3:AC5" si="6">I3-H3+M3-$D3*15</f>
        <v>0</v>
      </c>
      <c r="AD3" s="61">
        <f>J3-I3+N3-$D3*15</f>
        <v>0</v>
      </c>
      <c r="AE3" s="61">
        <f t="shared" ref="AE3:AE5" si="7">K3-J3+O3-$D3*15</f>
        <v>0</v>
      </c>
      <c r="AF3" s="61">
        <f t="shared" ref="AF3:AF5" si="8">L3-K3+P3-$D3*15</f>
        <v>-10</v>
      </c>
      <c r="AG3" s="116">
        <f t="shared" ref="AG3:AG5" si="9">I3-H3-Q3+$D3*15</f>
        <v>0</v>
      </c>
      <c r="AH3" s="61">
        <f>J3-I3-R3+$D3*15</f>
        <v>12</v>
      </c>
      <c r="AI3" s="61">
        <f t="shared" ref="AI3:AI5" si="10">K3-J3-S3+$D3*15</f>
        <v>10</v>
      </c>
      <c r="AJ3" s="62">
        <f t="shared" ref="AJ3:AJ5" si="11">L3-K3-T3+$D3*15</f>
        <v>20</v>
      </c>
    </row>
    <row r="4" spans="1:36" x14ac:dyDescent="0.25">
      <c r="A4" s="8" t="s">
        <v>1</v>
      </c>
      <c r="B4" s="53">
        <v>0</v>
      </c>
      <c r="C4" s="54">
        <v>100</v>
      </c>
      <c r="D4" s="54">
        <v>2</v>
      </c>
      <c r="E4" s="55">
        <v>25</v>
      </c>
      <c r="F4" s="55">
        <v>2</v>
      </c>
      <c r="G4" s="56">
        <v>2</v>
      </c>
      <c r="H4" s="53">
        <v>50</v>
      </c>
      <c r="I4" s="27">
        <v>80</v>
      </c>
      <c r="J4" s="27">
        <v>100</v>
      </c>
      <c r="K4" s="27">
        <v>88</v>
      </c>
      <c r="L4" s="131">
        <v>100</v>
      </c>
      <c r="M4" s="135">
        <v>0</v>
      </c>
      <c r="N4" s="27">
        <v>0</v>
      </c>
      <c r="O4" s="27">
        <v>0</v>
      </c>
      <c r="P4" s="131">
        <v>0</v>
      </c>
      <c r="Q4" s="135">
        <v>19</v>
      </c>
      <c r="R4" s="27">
        <v>0</v>
      </c>
      <c r="S4" s="27">
        <v>0</v>
      </c>
      <c r="T4" s="131">
        <v>0</v>
      </c>
      <c r="U4" s="143">
        <f t="shared" si="0"/>
        <v>-20</v>
      </c>
      <c r="V4" s="63">
        <f t="shared" ref="V4:V5" si="12">J4+N4-$C4</f>
        <v>0</v>
      </c>
      <c r="W4" s="63">
        <f t="shared" si="1"/>
        <v>-12</v>
      </c>
      <c r="X4" s="63">
        <f t="shared" si="2"/>
        <v>0</v>
      </c>
      <c r="Y4" s="117">
        <f t="shared" si="3"/>
        <v>61</v>
      </c>
      <c r="Z4" s="63">
        <f t="shared" ref="Z4:Z5" si="13">J4-R4-$B4</f>
        <v>100</v>
      </c>
      <c r="AA4" s="63">
        <f t="shared" si="4"/>
        <v>88</v>
      </c>
      <c r="AB4" s="63">
        <f t="shared" si="5"/>
        <v>100</v>
      </c>
      <c r="AC4" s="117">
        <f t="shared" si="6"/>
        <v>0</v>
      </c>
      <c r="AD4" s="63">
        <f t="shared" ref="AD4:AD5" si="14">J4-I4+N4-$D4*15</f>
        <v>-10</v>
      </c>
      <c r="AE4" s="63">
        <f t="shared" si="7"/>
        <v>-42</v>
      </c>
      <c r="AF4" s="63">
        <f t="shared" si="8"/>
        <v>-18</v>
      </c>
      <c r="AG4" s="117">
        <f t="shared" si="9"/>
        <v>41</v>
      </c>
      <c r="AH4" s="63">
        <f t="shared" ref="AH4:AH5" si="15">J4-I4-R4+$D4*15</f>
        <v>50</v>
      </c>
      <c r="AI4" s="63">
        <f t="shared" si="10"/>
        <v>18</v>
      </c>
      <c r="AJ4" s="64">
        <f t="shared" si="11"/>
        <v>42</v>
      </c>
    </row>
    <row r="5" spans="1:36" x14ac:dyDescent="0.25">
      <c r="A5" s="8" t="s">
        <v>202</v>
      </c>
      <c r="B5" s="53">
        <v>0</v>
      </c>
      <c r="C5" s="54">
        <v>200</v>
      </c>
      <c r="D5" s="54">
        <v>3</v>
      </c>
      <c r="E5" s="55">
        <v>40</v>
      </c>
      <c r="F5" s="55">
        <v>4</v>
      </c>
      <c r="G5" s="56">
        <v>4</v>
      </c>
      <c r="H5" s="53">
        <v>100</v>
      </c>
      <c r="I5" s="27">
        <v>105</v>
      </c>
      <c r="J5" s="27">
        <v>82</v>
      </c>
      <c r="K5" s="27">
        <v>127</v>
      </c>
      <c r="L5" s="131">
        <v>82</v>
      </c>
      <c r="M5" s="135">
        <v>0</v>
      </c>
      <c r="N5" s="27">
        <v>2</v>
      </c>
      <c r="O5" s="27">
        <v>0</v>
      </c>
      <c r="P5" s="131">
        <v>90</v>
      </c>
      <c r="Q5" s="135">
        <v>0</v>
      </c>
      <c r="R5" s="27">
        <v>0</v>
      </c>
      <c r="S5" s="27">
        <v>0</v>
      </c>
      <c r="T5" s="131">
        <v>0</v>
      </c>
      <c r="U5" s="143">
        <f t="shared" si="0"/>
        <v>-95</v>
      </c>
      <c r="V5" s="63">
        <f t="shared" si="12"/>
        <v>-116</v>
      </c>
      <c r="W5" s="63">
        <f t="shared" si="1"/>
        <v>-73</v>
      </c>
      <c r="X5" s="63">
        <f t="shared" si="2"/>
        <v>-28</v>
      </c>
      <c r="Y5" s="117">
        <f t="shared" si="3"/>
        <v>105</v>
      </c>
      <c r="Z5" s="63">
        <f t="shared" si="13"/>
        <v>82</v>
      </c>
      <c r="AA5" s="63">
        <f t="shared" si="4"/>
        <v>127</v>
      </c>
      <c r="AB5" s="63">
        <f t="shared" si="5"/>
        <v>82</v>
      </c>
      <c r="AC5" s="117">
        <f t="shared" si="6"/>
        <v>-40</v>
      </c>
      <c r="AD5" s="63">
        <f t="shared" si="14"/>
        <v>-66</v>
      </c>
      <c r="AE5" s="63">
        <f t="shared" si="7"/>
        <v>0</v>
      </c>
      <c r="AF5" s="63">
        <f t="shared" si="8"/>
        <v>0</v>
      </c>
      <c r="AG5" s="117">
        <f t="shared" si="9"/>
        <v>50</v>
      </c>
      <c r="AH5" s="63">
        <f t="shared" si="15"/>
        <v>22</v>
      </c>
      <c r="AI5" s="63">
        <f t="shared" si="10"/>
        <v>90</v>
      </c>
      <c r="AJ5" s="64">
        <f t="shared" si="11"/>
        <v>0</v>
      </c>
    </row>
    <row r="6" spans="1:36" ht="15.75" thickBot="1" x14ac:dyDescent="0.3">
      <c r="A6" s="9" t="s">
        <v>2</v>
      </c>
      <c r="B6" s="13">
        <v>0</v>
      </c>
      <c r="C6" s="57">
        <v>50</v>
      </c>
      <c r="D6" s="15"/>
      <c r="E6" s="58">
        <v>30</v>
      </c>
      <c r="F6" s="15"/>
      <c r="G6" s="23"/>
      <c r="H6" s="22"/>
      <c r="I6" s="28">
        <v>50</v>
      </c>
      <c r="J6" s="28">
        <v>38</v>
      </c>
      <c r="K6" s="28">
        <v>0</v>
      </c>
      <c r="L6" s="132">
        <v>18</v>
      </c>
      <c r="M6" s="22"/>
      <c r="N6" s="15"/>
      <c r="O6" s="15"/>
      <c r="P6" s="23"/>
      <c r="Q6" s="22"/>
      <c r="R6" s="15"/>
      <c r="S6" s="15"/>
      <c r="T6" s="23"/>
      <c r="U6" s="144">
        <f>I6-$C6</f>
        <v>0</v>
      </c>
      <c r="V6" s="65">
        <f t="shared" ref="U6:W9" si="16">J6-$C6</f>
        <v>-12</v>
      </c>
      <c r="W6" s="65">
        <f t="shared" si="16"/>
        <v>-50</v>
      </c>
      <c r="X6" s="65">
        <f>L6-$C6</f>
        <v>-32</v>
      </c>
      <c r="Y6" s="118">
        <f>I6-$B6</f>
        <v>50</v>
      </c>
      <c r="Z6" s="66">
        <f>J6-$B6</f>
        <v>38</v>
      </c>
      <c r="AA6" s="66">
        <f>K6-$B6</f>
        <v>0</v>
      </c>
      <c r="AB6" s="66">
        <f>L6-$B6</f>
        <v>18</v>
      </c>
      <c r="AC6" s="121"/>
      <c r="AD6" s="97"/>
      <c r="AE6" s="97"/>
      <c r="AF6" s="97"/>
      <c r="AG6" s="121"/>
      <c r="AH6" s="97"/>
      <c r="AI6" s="97"/>
      <c r="AJ6" s="98"/>
    </row>
    <row r="7" spans="1:36" x14ac:dyDescent="0.25">
      <c r="A7" s="7" t="s">
        <v>3</v>
      </c>
      <c r="B7" s="11">
        <v>0</v>
      </c>
      <c r="C7" s="50">
        <v>140</v>
      </c>
      <c r="D7" s="16"/>
      <c r="E7" s="51">
        <v>60</v>
      </c>
      <c r="F7" s="16"/>
      <c r="G7" s="19"/>
      <c r="H7" s="18"/>
      <c r="I7" s="26">
        <v>140</v>
      </c>
      <c r="J7" s="26">
        <v>140</v>
      </c>
      <c r="K7" s="26">
        <v>140</v>
      </c>
      <c r="L7" s="130">
        <v>140</v>
      </c>
      <c r="M7" s="18"/>
      <c r="N7" s="16"/>
      <c r="O7" s="16"/>
      <c r="P7" s="19"/>
      <c r="Q7" s="18"/>
      <c r="R7" s="16"/>
      <c r="S7" s="16"/>
      <c r="T7" s="19"/>
      <c r="U7" s="142">
        <f t="shared" si="16"/>
        <v>0</v>
      </c>
      <c r="V7" s="61">
        <f t="shared" si="16"/>
        <v>0</v>
      </c>
      <c r="W7" s="61">
        <f t="shared" si="16"/>
        <v>0</v>
      </c>
      <c r="X7" s="61">
        <f>L7-$C7</f>
        <v>0</v>
      </c>
      <c r="Y7" s="119">
        <f t="shared" ref="Y7:Y9" si="17">I7-$B7</f>
        <v>140</v>
      </c>
      <c r="Z7" s="67">
        <f t="shared" ref="Z7:AA9" si="18">J7-$B7</f>
        <v>140</v>
      </c>
      <c r="AA7" s="67">
        <f t="shared" si="18"/>
        <v>140</v>
      </c>
      <c r="AB7" s="67">
        <f>L7-$B7</f>
        <v>140</v>
      </c>
      <c r="AC7" s="122"/>
      <c r="AD7" s="94"/>
      <c r="AE7" s="94"/>
      <c r="AF7" s="94"/>
      <c r="AG7" s="124"/>
      <c r="AH7" s="125"/>
      <c r="AI7" s="125"/>
      <c r="AJ7" s="126"/>
    </row>
    <row r="8" spans="1:36" x14ac:dyDescent="0.25">
      <c r="A8" s="8" t="s">
        <v>4</v>
      </c>
      <c r="B8" s="12">
        <v>0</v>
      </c>
      <c r="C8" s="54">
        <v>160</v>
      </c>
      <c r="D8" s="17"/>
      <c r="E8" s="55">
        <v>50</v>
      </c>
      <c r="F8" s="17"/>
      <c r="G8" s="21"/>
      <c r="H8" s="20"/>
      <c r="I8" s="27">
        <v>160</v>
      </c>
      <c r="J8" s="27">
        <v>160</v>
      </c>
      <c r="K8" s="27">
        <v>160</v>
      </c>
      <c r="L8" s="131">
        <v>160</v>
      </c>
      <c r="M8" s="20"/>
      <c r="N8" s="17"/>
      <c r="O8" s="17"/>
      <c r="P8" s="21"/>
      <c r="Q8" s="20"/>
      <c r="R8" s="17"/>
      <c r="S8" s="17"/>
      <c r="T8" s="21"/>
      <c r="U8" s="143">
        <f t="shared" si="16"/>
        <v>0</v>
      </c>
      <c r="V8" s="63">
        <f t="shared" si="16"/>
        <v>0</v>
      </c>
      <c r="W8" s="63">
        <f t="shared" si="16"/>
        <v>0</v>
      </c>
      <c r="X8" s="63">
        <f>L8-$C8</f>
        <v>0</v>
      </c>
      <c r="Y8" s="120">
        <f t="shared" si="17"/>
        <v>160</v>
      </c>
      <c r="Z8" s="68">
        <f t="shared" si="18"/>
        <v>160</v>
      </c>
      <c r="AA8" s="68">
        <f t="shared" si="18"/>
        <v>160</v>
      </c>
      <c r="AB8" s="68">
        <f>L8-$B8</f>
        <v>160</v>
      </c>
      <c r="AC8" s="123"/>
      <c r="AD8" s="95"/>
      <c r="AE8" s="95"/>
      <c r="AF8" s="95"/>
      <c r="AG8" s="123"/>
      <c r="AH8" s="95"/>
      <c r="AI8" s="95"/>
      <c r="AJ8" s="96"/>
    </row>
    <row r="9" spans="1:36" ht="15.75" thickBot="1" x14ac:dyDescent="0.3">
      <c r="A9" s="9" t="s">
        <v>5</v>
      </c>
      <c r="B9" s="13">
        <v>0</v>
      </c>
      <c r="C9" s="57">
        <v>50</v>
      </c>
      <c r="D9" s="15"/>
      <c r="E9" s="58">
        <v>25</v>
      </c>
      <c r="F9" s="15"/>
      <c r="G9" s="23"/>
      <c r="H9" s="22"/>
      <c r="I9" s="28">
        <v>0</v>
      </c>
      <c r="J9" s="28">
        <v>0</v>
      </c>
      <c r="K9" s="28">
        <v>10</v>
      </c>
      <c r="L9" s="132">
        <v>0</v>
      </c>
      <c r="M9" s="22"/>
      <c r="N9" s="15"/>
      <c r="O9" s="15"/>
      <c r="P9" s="23"/>
      <c r="Q9" s="22"/>
      <c r="R9" s="15"/>
      <c r="S9" s="15"/>
      <c r="T9" s="23"/>
      <c r="U9" s="144">
        <f t="shared" si="16"/>
        <v>-50</v>
      </c>
      <c r="V9" s="65">
        <f t="shared" si="16"/>
        <v>-50</v>
      </c>
      <c r="W9" s="65">
        <f t="shared" si="16"/>
        <v>-40</v>
      </c>
      <c r="X9" s="65">
        <f>L9-$C9</f>
        <v>-50</v>
      </c>
      <c r="Y9" s="118">
        <f t="shared" si="17"/>
        <v>0</v>
      </c>
      <c r="Z9" s="66">
        <f t="shared" si="18"/>
        <v>0</v>
      </c>
      <c r="AA9" s="66">
        <f t="shared" si="18"/>
        <v>10</v>
      </c>
      <c r="AB9" s="66">
        <f>L9-$B9</f>
        <v>0</v>
      </c>
      <c r="AC9" s="121"/>
      <c r="AD9" s="97"/>
      <c r="AE9" s="97"/>
      <c r="AF9" s="97"/>
      <c r="AG9" s="121"/>
      <c r="AH9" s="97"/>
      <c r="AI9" s="97"/>
      <c r="AJ9" s="98"/>
    </row>
    <row r="10" spans="1:36" x14ac:dyDescent="0.25">
      <c r="A10" s="7" t="s">
        <v>203</v>
      </c>
      <c r="B10" s="18"/>
      <c r="C10" s="16"/>
      <c r="D10" s="16"/>
      <c r="E10" s="16"/>
      <c r="F10" s="16"/>
      <c r="G10" s="19"/>
      <c r="H10" s="18"/>
      <c r="I10" s="50">
        <v>211</v>
      </c>
      <c r="J10" s="50">
        <v>254</v>
      </c>
      <c r="K10" s="50">
        <v>300</v>
      </c>
      <c r="L10" s="133">
        <v>362</v>
      </c>
      <c r="M10" s="136"/>
      <c r="N10" s="24"/>
      <c r="O10" s="24"/>
      <c r="P10" s="137"/>
      <c r="Q10" s="18"/>
      <c r="R10" s="16"/>
      <c r="S10" s="16"/>
      <c r="T10" s="19"/>
    </row>
    <row r="11" spans="1:36" x14ac:dyDescent="0.25">
      <c r="A11" s="8" t="s">
        <v>6</v>
      </c>
      <c r="B11" s="20"/>
      <c r="C11" s="17"/>
      <c r="D11" s="17"/>
      <c r="E11" s="17"/>
      <c r="F11" s="17"/>
      <c r="G11" s="21"/>
      <c r="H11" s="20"/>
      <c r="I11" s="17"/>
      <c r="J11" s="17"/>
      <c r="K11" s="17"/>
      <c r="L11" s="21"/>
      <c r="M11" s="53">
        <v>10</v>
      </c>
      <c r="N11" s="54">
        <v>10</v>
      </c>
      <c r="O11" s="54">
        <v>10</v>
      </c>
      <c r="P11" s="138">
        <v>10</v>
      </c>
      <c r="Q11" s="20"/>
      <c r="R11" s="17"/>
      <c r="S11" s="17"/>
      <c r="T11" s="21"/>
    </row>
    <row r="12" spans="1:36" ht="15.75" thickBot="1" x14ac:dyDescent="0.3">
      <c r="A12" s="9" t="s">
        <v>7</v>
      </c>
      <c r="B12" s="30"/>
      <c r="C12" s="31"/>
      <c r="D12" s="31"/>
      <c r="E12" s="31"/>
      <c r="F12" s="31"/>
      <c r="G12" s="32"/>
      <c r="H12" s="22"/>
      <c r="I12" s="15"/>
      <c r="J12" s="15"/>
      <c r="K12" s="15"/>
      <c r="L12" s="23"/>
      <c r="M12" s="139"/>
      <c r="N12" s="25"/>
      <c r="O12" s="25"/>
      <c r="P12" s="140"/>
      <c r="Q12" s="127">
        <v>10</v>
      </c>
      <c r="R12" s="57">
        <v>10</v>
      </c>
      <c r="S12" s="57">
        <v>10</v>
      </c>
      <c r="T12" s="145">
        <v>10</v>
      </c>
    </row>
    <row r="13" spans="1:36" ht="15.75" thickBot="1" x14ac:dyDescent="0.3">
      <c r="A13" s="183" t="s">
        <v>20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5"/>
    </row>
    <row r="14" spans="1:36" x14ac:dyDescent="0.25">
      <c r="A14" s="107" t="s">
        <v>16</v>
      </c>
      <c r="B14" s="174">
        <f>SUM(I14:T14)</f>
        <v>-33756</v>
      </c>
      <c r="C14" s="175"/>
      <c r="D14" s="175"/>
      <c r="E14" s="175"/>
      <c r="F14" s="175"/>
      <c r="G14" s="176"/>
      <c r="H14" s="18"/>
      <c r="I14" s="41">
        <f>SUMPRODUCT(I3:I6,$E3:$E6)-SUMPRODUCT(I7:I9,$E7:$E9)</f>
        <v>-8050</v>
      </c>
      <c r="J14" s="41">
        <f t="shared" ref="J14:L14" si="19">SUMPRODUCT(J3:J6,$E3:$E6)-SUMPRODUCT(J7:J9,$E7:$E9)</f>
        <v>-8680</v>
      </c>
      <c r="K14" s="41">
        <f t="shared" si="19"/>
        <v>-8420</v>
      </c>
      <c r="L14" s="146">
        <f t="shared" si="19"/>
        <v>-9080</v>
      </c>
      <c r="M14" s="128">
        <f>SUMPRODUCT(M3:M5,$F3:$F5)</f>
        <v>0</v>
      </c>
      <c r="N14" s="41">
        <f t="shared" ref="N14:P14" si="20">SUMPRODUCT(N3:N5,$F3:$F5)</f>
        <v>8</v>
      </c>
      <c r="O14" s="41">
        <f t="shared" si="20"/>
        <v>0</v>
      </c>
      <c r="P14" s="146">
        <f t="shared" si="20"/>
        <v>360</v>
      </c>
      <c r="Q14" s="128">
        <f>SUMPRODUCT(Q3:Q5,$G3:$G5)</f>
        <v>68</v>
      </c>
      <c r="R14" s="41">
        <f t="shared" ref="R14:T14" si="21">SUMPRODUCT(R3:R5,$G3:$G5)</f>
        <v>18</v>
      </c>
      <c r="S14" s="41">
        <f t="shared" si="21"/>
        <v>20</v>
      </c>
      <c r="T14" s="146">
        <f t="shared" si="21"/>
        <v>0</v>
      </c>
    </row>
    <row r="15" spans="1:36" x14ac:dyDescent="0.25">
      <c r="A15" s="29" t="s">
        <v>17</v>
      </c>
      <c r="B15" s="37"/>
      <c r="C15" s="17"/>
      <c r="D15" s="17"/>
      <c r="E15" s="17"/>
      <c r="F15" s="17"/>
      <c r="G15" s="21"/>
      <c r="H15" s="20"/>
      <c r="I15" s="38">
        <f>SUM(I3:I6)-SUM(I7:I9)</f>
        <v>0</v>
      </c>
      <c r="J15" s="38">
        <f t="shared" ref="J15:K15" si="22">SUM(J3:J6)-SUM(J7:J9)</f>
        <v>0</v>
      </c>
      <c r="K15" s="38">
        <f t="shared" si="22"/>
        <v>0</v>
      </c>
      <c r="L15" s="147">
        <f>SUM(L3:L6)-SUM(L7:L9)</f>
        <v>0</v>
      </c>
      <c r="M15" s="20"/>
      <c r="N15" s="17"/>
      <c r="O15" s="17"/>
      <c r="P15" s="21"/>
      <c r="Q15" s="20"/>
      <c r="R15" s="17"/>
      <c r="S15" s="17"/>
      <c r="T15" s="21"/>
    </row>
    <row r="16" spans="1:36" x14ac:dyDescent="0.25">
      <c r="A16" s="29" t="s">
        <v>18</v>
      </c>
      <c r="B16" s="37"/>
      <c r="C16" s="17"/>
      <c r="D16" s="17"/>
      <c r="E16" s="17"/>
      <c r="F16" s="17"/>
      <c r="G16" s="21"/>
      <c r="H16" s="20"/>
      <c r="I16" s="17"/>
      <c r="J16" s="17"/>
      <c r="K16" s="17"/>
      <c r="L16" s="21"/>
      <c r="M16" s="148">
        <f t="shared" ref="M16" si="23">SUM(I3:I5)+SUM(M3:M5)-I10-M11</f>
        <v>29</v>
      </c>
      <c r="N16" s="38">
        <f>SUM(J3:J5)+SUM(N3:N5)-J10-N11</f>
        <v>0</v>
      </c>
      <c r="O16" s="38">
        <f t="shared" ref="O16:P16" si="24">SUM(K3:K5)+SUM(O3:O5)-K10-O11</f>
        <v>0</v>
      </c>
      <c r="P16" s="147">
        <f t="shared" si="24"/>
        <v>0</v>
      </c>
      <c r="Q16" s="20"/>
      <c r="R16" s="17"/>
      <c r="S16" s="17"/>
      <c r="T16" s="21"/>
    </row>
    <row r="17" spans="1:20" ht="15.75" thickBot="1" x14ac:dyDescent="0.3">
      <c r="A17" s="108" t="s">
        <v>19</v>
      </c>
      <c r="B17" s="109"/>
      <c r="C17" s="87"/>
      <c r="D17" s="87"/>
      <c r="E17" s="87"/>
      <c r="F17" s="87"/>
      <c r="G17" s="88"/>
      <c r="H17" s="22"/>
      <c r="I17" s="15"/>
      <c r="J17" s="15"/>
      <c r="K17" s="15"/>
      <c r="L17" s="23"/>
      <c r="M17" s="22"/>
      <c r="N17" s="15"/>
      <c r="O17" s="15"/>
      <c r="P17" s="23"/>
      <c r="Q17" s="149">
        <f t="shared" ref="Q17" si="25">SUM(I3:I5)-SUM(Q3:Q5)-I10+Q12</f>
        <v>0</v>
      </c>
      <c r="R17" s="39">
        <f>SUM(J3:J5)-SUM(R3:R5)-J10+R12</f>
        <v>0</v>
      </c>
      <c r="S17" s="39">
        <f t="shared" ref="S17:T17" si="26">SUM(K3:K5)-SUM(S3:S5)-K10+S12</f>
        <v>0</v>
      </c>
      <c r="T17" s="40">
        <f t="shared" si="26"/>
        <v>-70</v>
      </c>
    </row>
    <row r="18" spans="1:20" ht="15.75" thickBot="1" x14ac:dyDescent="0.3">
      <c r="A18" s="183" t="s">
        <v>22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5"/>
    </row>
    <row r="19" spans="1:20" x14ac:dyDescent="0.25">
      <c r="A19" s="107" t="s">
        <v>17</v>
      </c>
      <c r="B19" s="110"/>
      <c r="C19" s="111"/>
      <c r="D19" s="111"/>
      <c r="E19" s="111"/>
      <c r="F19" s="111"/>
      <c r="G19" s="112"/>
      <c r="H19" s="18"/>
      <c r="I19" s="155">
        <f ca="1">VLOOKUP(ADDRESS(ROW(I15),COLUMN(I15)),INDIRECT(CONCATENATE("'",$B$34,"'!$B:$E")),4,FALSE)</f>
        <v>42</v>
      </c>
      <c r="J19" s="155">
        <f ca="1">VLOOKUP(ADDRESS(ROW(J15),COLUMN(J15)),INDIRECT(CONCATENATE("'",$B$34,"'!$B:$E")),4,FALSE)</f>
        <v>30</v>
      </c>
      <c r="K19" s="155">
        <f ca="1">VLOOKUP(ADDRESS(ROW(K15),COLUMN(K15)),INDIRECT(CONCATENATE("'",$B$34,"'!$B:$E")),4,FALSE)</f>
        <v>25</v>
      </c>
      <c r="L19" s="156">
        <f ca="1">VLOOKUP(ADDRESS(ROW(L15),COLUMN(L15)),INDIRECT(CONCATENATE("'",$B$34,"'!$B:$E")),4,FALSE)</f>
        <v>30</v>
      </c>
      <c r="M19" s="18"/>
      <c r="N19" s="16"/>
      <c r="O19" s="16"/>
      <c r="P19" s="19"/>
      <c r="Q19" s="18"/>
      <c r="R19" s="16"/>
      <c r="S19" s="16"/>
      <c r="T19" s="19"/>
    </row>
    <row r="20" spans="1:20" x14ac:dyDescent="0.25">
      <c r="A20" s="29" t="s">
        <v>18</v>
      </c>
      <c r="B20" s="37"/>
      <c r="C20" s="17"/>
      <c r="D20" s="17"/>
      <c r="E20" s="17"/>
      <c r="F20" s="17"/>
      <c r="G20" s="21"/>
      <c r="H20" s="20"/>
      <c r="I20" s="17"/>
      <c r="J20" s="17"/>
      <c r="K20" s="17"/>
      <c r="L20" s="21"/>
      <c r="M20" s="157">
        <f ca="1">VLOOKUP(ADDRESS(ROW(M16),COLUMN(M16)),INDIRECT(CONCATENATE("'",$B$34,"'!$B:$E")),4,FALSE)</f>
        <v>0</v>
      </c>
      <c r="N20" s="45">
        <f ca="1">VLOOKUP(ADDRESS(ROW(N16),COLUMN(N16)),INDIRECT(CONCATENATE("'",$B$34,"'!$B:$E")),4,FALSE)</f>
        <v>4</v>
      </c>
      <c r="O20" s="45">
        <f ca="1">VLOOKUP(ADDRESS(ROW(O16),COLUMN(O16)),INDIRECT(CONCATENATE("'",$B$34,"'!$B:$E")),4,FALSE)</f>
        <v>1</v>
      </c>
      <c r="P20" s="158">
        <f ca="1">VLOOKUP(ADDRESS(ROW(P16),COLUMN(P16)),INDIRECT(CONCATENATE("'",$B$34,"'!$B:$E")),4,FALSE)</f>
        <v>32</v>
      </c>
      <c r="Q20" s="20"/>
      <c r="R20" s="17"/>
      <c r="S20" s="17"/>
      <c r="T20" s="21"/>
    </row>
    <row r="21" spans="1:20" ht="15.75" thickBot="1" x14ac:dyDescent="0.3">
      <c r="A21" s="108" t="s">
        <v>19</v>
      </c>
      <c r="B21" s="109"/>
      <c r="C21" s="87"/>
      <c r="D21" s="87"/>
      <c r="E21" s="87"/>
      <c r="F21" s="87"/>
      <c r="G21" s="88"/>
      <c r="H21" s="22"/>
      <c r="I21" s="15"/>
      <c r="J21" s="15"/>
      <c r="K21" s="15"/>
      <c r="L21" s="23"/>
      <c r="M21" s="22"/>
      <c r="N21" s="15"/>
      <c r="O21" s="15"/>
      <c r="P21" s="23"/>
      <c r="Q21" s="159">
        <f ca="1">VLOOKUP(ADDRESS(ROW(Q17),COLUMN(Q17)),INDIRECT(CONCATENATE("'",$B$34,"'!$B:$E")),4,FALSE)</f>
        <v>-2</v>
      </c>
      <c r="R21" s="46">
        <f ca="1">VLOOKUP(ADDRESS(ROW(R17),COLUMN(R17)),INDIRECT(CONCATENATE("'",$B$34,"'!$B:$E")),4,FALSE)</f>
        <v>-1</v>
      </c>
      <c r="S21" s="46">
        <f ca="1">VLOOKUP(ADDRESS(ROW(S17),COLUMN(S17)),INDIRECT(CONCATENATE("'",$B$34,"'!$B:$E")),4,FALSE)</f>
        <v>-1</v>
      </c>
      <c r="T21" s="47">
        <f ca="1">VLOOKUP(ADDRESS(ROW(T17),COLUMN(T17)),INDIRECT(CONCATENATE("'",$B$34,"'!$B:$E")),4,FALSE)</f>
        <v>0</v>
      </c>
    </row>
    <row r="22" spans="1:20" ht="15.75" thickBot="1" x14ac:dyDescent="0.3">
      <c r="A22" s="183" t="s">
        <v>29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5"/>
    </row>
    <row r="23" spans="1:20" x14ac:dyDescent="0.25">
      <c r="A23" s="113" t="s">
        <v>0</v>
      </c>
      <c r="B23" s="111"/>
      <c r="C23" s="111"/>
      <c r="D23" s="111"/>
      <c r="E23" s="111"/>
      <c r="F23" s="111"/>
      <c r="G23" s="114"/>
      <c r="H23" s="18"/>
      <c r="I23" s="81">
        <f t="shared" ref="I23:L26" ca="1" si="27">I3*I$19</f>
        <v>2730</v>
      </c>
      <c r="J23" s="81">
        <f t="shared" ca="1" si="27"/>
        <v>2400</v>
      </c>
      <c r="K23" s="81">
        <f t="shared" ca="1" si="27"/>
        <v>2375</v>
      </c>
      <c r="L23" s="84">
        <f t="shared" ca="1" si="27"/>
        <v>3000</v>
      </c>
      <c r="M23" s="152">
        <f t="shared" ref="M23:M25" ca="1" si="28">(I3+M3)*M$20</f>
        <v>0</v>
      </c>
      <c r="N23" s="81">
        <f ca="1">(J3+N3)*N$20</f>
        <v>320</v>
      </c>
      <c r="O23" s="81">
        <f t="shared" ref="O23:P23" ca="1" si="29">(K3+O3)*O$20</f>
        <v>95</v>
      </c>
      <c r="P23" s="84">
        <f t="shared" ca="1" si="29"/>
        <v>3200</v>
      </c>
      <c r="Q23" s="152">
        <f t="shared" ref="Q23:Q25" ca="1" si="30">(I3-Q3)*Q$21</f>
        <v>-70</v>
      </c>
      <c r="R23" s="81">
        <f ca="1">(J3-R3)*R$21</f>
        <v>-62</v>
      </c>
      <c r="S23" s="81">
        <f t="shared" ref="S23:T23" ca="1" si="31">(K3-S3)*S$21</f>
        <v>-75</v>
      </c>
      <c r="T23" s="84">
        <f t="shared" ca="1" si="31"/>
        <v>0</v>
      </c>
    </row>
    <row r="24" spans="1:20" x14ac:dyDescent="0.25">
      <c r="A24" s="79" t="s">
        <v>1</v>
      </c>
      <c r="B24" s="17"/>
      <c r="C24" s="17"/>
      <c r="D24" s="17"/>
      <c r="E24" s="17"/>
      <c r="F24" s="17"/>
      <c r="G24" s="100"/>
      <c r="H24" s="20"/>
      <c r="I24" s="82">
        <f t="shared" ca="1" si="27"/>
        <v>3360</v>
      </c>
      <c r="J24" s="82">
        <f t="shared" ca="1" si="27"/>
        <v>3000</v>
      </c>
      <c r="K24" s="82">
        <f t="shared" ca="1" si="27"/>
        <v>2200</v>
      </c>
      <c r="L24" s="85">
        <f t="shared" ca="1" si="27"/>
        <v>3000</v>
      </c>
      <c r="M24" s="153">
        <f t="shared" ca="1" si="28"/>
        <v>0</v>
      </c>
      <c r="N24" s="82">
        <f t="shared" ref="N24:P24" ca="1" si="32">(J4+N4)*N$20</f>
        <v>400</v>
      </c>
      <c r="O24" s="82">
        <f t="shared" ca="1" si="32"/>
        <v>88</v>
      </c>
      <c r="P24" s="85">
        <f t="shared" ca="1" si="32"/>
        <v>3200</v>
      </c>
      <c r="Q24" s="153">
        <f t="shared" ca="1" si="30"/>
        <v>-122</v>
      </c>
      <c r="R24" s="82">
        <f t="shared" ref="R24:T24" ca="1" si="33">(J4-R4)*R$21</f>
        <v>-100</v>
      </c>
      <c r="S24" s="82">
        <f t="shared" ca="1" si="33"/>
        <v>-88</v>
      </c>
      <c r="T24" s="85">
        <f t="shared" ca="1" si="33"/>
        <v>0</v>
      </c>
    </row>
    <row r="25" spans="1:20" x14ac:dyDescent="0.25">
      <c r="A25" s="79" t="s">
        <v>202</v>
      </c>
      <c r="B25" s="17"/>
      <c r="C25" s="17"/>
      <c r="D25" s="17"/>
      <c r="E25" s="17"/>
      <c r="F25" s="17"/>
      <c r="G25" s="100"/>
      <c r="H25" s="20"/>
      <c r="I25" s="82">
        <f t="shared" ca="1" si="27"/>
        <v>4410</v>
      </c>
      <c r="J25" s="82">
        <f t="shared" ca="1" si="27"/>
        <v>2460</v>
      </c>
      <c r="K25" s="82">
        <f t="shared" ca="1" si="27"/>
        <v>3175</v>
      </c>
      <c r="L25" s="85">
        <f t="shared" ca="1" si="27"/>
        <v>2460</v>
      </c>
      <c r="M25" s="153">
        <f t="shared" ca="1" si="28"/>
        <v>0</v>
      </c>
      <c r="N25" s="82">
        <f t="shared" ref="N25:P25" ca="1" si="34">(J5+N5)*N$20</f>
        <v>336</v>
      </c>
      <c r="O25" s="82">
        <f t="shared" ca="1" si="34"/>
        <v>127</v>
      </c>
      <c r="P25" s="85">
        <f t="shared" ca="1" si="34"/>
        <v>5504</v>
      </c>
      <c r="Q25" s="153">
        <f t="shared" ca="1" si="30"/>
        <v>-210</v>
      </c>
      <c r="R25" s="82">
        <f t="shared" ref="R25:T25" ca="1" si="35">(J5-R5)*R$21</f>
        <v>-82</v>
      </c>
      <c r="S25" s="82">
        <f t="shared" ca="1" si="35"/>
        <v>-127</v>
      </c>
      <c r="T25" s="85">
        <f t="shared" ca="1" si="35"/>
        <v>0</v>
      </c>
    </row>
    <row r="26" spans="1:20" ht="15.75" thickBot="1" x14ac:dyDescent="0.3">
      <c r="A26" s="80" t="s">
        <v>2</v>
      </c>
      <c r="B26" s="15"/>
      <c r="C26" s="15"/>
      <c r="D26" s="15"/>
      <c r="E26" s="15"/>
      <c r="F26" s="15"/>
      <c r="G26" s="101"/>
      <c r="H26" s="22"/>
      <c r="I26" s="83">
        <f t="shared" ca="1" si="27"/>
        <v>2100</v>
      </c>
      <c r="J26" s="83">
        <f t="shared" ca="1" si="27"/>
        <v>1140</v>
      </c>
      <c r="K26" s="83">
        <f t="shared" ca="1" si="27"/>
        <v>0</v>
      </c>
      <c r="L26" s="150">
        <f t="shared" ca="1" si="27"/>
        <v>540</v>
      </c>
      <c r="M26" s="22"/>
      <c r="N26" s="15"/>
      <c r="O26" s="15"/>
      <c r="P26" s="23"/>
      <c r="Q26" s="22"/>
      <c r="R26" s="15"/>
      <c r="S26" s="15"/>
      <c r="T26" s="23"/>
    </row>
    <row r="27" spans="1:20" x14ac:dyDescent="0.25">
      <c r="A27" s="78" t="s">
        <v>3</v>
      </c>
      <c r="B27" s="16"/>
      <c r="C27" s="16"/>
      <c r="D27" s="16"/>
      <c r="E27" s="16"/>
      <c r="F27" s="16"/>
      <c r="G27" s="99"/>
      <c r="H27" s="18"/>
      <c r="I27" s="81">
        <f t="shared" ref="I27:L29" ca="1" si="36">-I7*I$19</f>
        <v>-5880</v>
      </c>
      <c r="J27" s="81">
        <f t="shared" ca="1" si="36"/>
        <v>-4200</v>
      </c>
      <c r="K27" s="81">
        <f t="shared" ca="1" si="36"/>
        <v>-3500</v>
      </c>
      <c r="L27" s="84">
        <f t="shared" ca="1" si="36"/>
        <v>-4200</v>
      </c>
      <c r="M27" s="18"/>
      <c r="N27" s="16"/>
      <c r="O27" s="16"/>
      <c r="P27" s="19"/>
      <c r="Q27" s="18"/>
      <c r="R27" s="16"/>
      <c r="S27" s="16"/>
      <c r="T27" s="19"/>
    </row>
    <row r="28" spans="1:20" x14ac:dyDescent="0.25">
      <c r="A28" s="79" t="s">
        <v>4</v>
      </c>
      <c r="B28" s="17"/>
      <c r="C28" s="17"/>
      <c r="D28" s="17"/>
      <c r="E28" s="17"/>
      <c r="F28" s="17"/>
      <c r="G28" s="100"/>
      <c r="H28" s="20"/>
      <c r="I28" s="82">
        <f t="shared" ca="1" si="36"/>
        <v>-6720</v>
      </c>
      <c r="J28" s="82">
        <f t="shared" ca="1" si="36"/>
        <v>-4800</v>
      </c>
      <c r="K28" s="82">
        <f t="shared" ca="1" si="36"/>
        <v>-4000</v>
      </c>
      <c r="L28" s="85">
        <f t="shared" ca="1" si="36"/>
        <v>-4800</v>
      </c>
      <c r="M28" s="20"/>
      <c r="N28" s="17"/>
      <c r="O28" s="17"/>
      <c r="P28" s="21"/>
      <c r="Q28" s="20"/>
      <c r="R28" s="17"/>
      <c r="S28" s="17"/>
      <c r="T28" s="21"/>
    </row>
    <row r="29" spans="1:20" ht="15.75" thickBot="1" x14ac:dyDescent="0.3">
      <c r="A29" s="80" t="s">
        <v>5</v>
      </c>
      <c r="B29" s="87"/>
      <c r="C29" s="87"/>
      <c r="D29" s="87"/>
      <c r="E29" s="87"/>
      <c r="F29" s="87"/>
      <c r="G29" s="102"/>
      <c r="H29" s="22"/>
      <c r="I29" s="83">
        <f t="shared" ca="1" si="36"/>
        <v>0</v>
      </c>
      <c r="J29" s="83">
        <f t="shared" ca="1" si="36"/>
        <v>0</v>
      </c>
      <c r="K29" s="83">
        <f t="shared" ca="1" si="36"/>
        <v>-250</v>
      </c>
      <c r="L29" s="150">
        <f t="shared" ca="1" si="36"/>
        <v>0</v>
      </c>
      <c r="M29" s="22"/>
      <c r="N29" s="15"/>
      <c r="O29" s="15"/>
      <c r="P29" s="23"/>
      <c r="Q29" s="22"/>
      <c r="R29" s="15"/>
      <c r="S29" s="15"/>
      <c r="T29" s="23"/>
    </row>
    <row r="30" spans="1:20" ht="15.75" thickBot="1" x14ac:dyDescent="0.3">
      <c r="A30" s="90" t="s">
        <v>30</v>
      </c>
      <c r="B30" s="91"/>
      <c r="C30" s="92"/>
      <c r="D30" s="92"/>
      <c r="E30" s="92"/>
      <c r="F30" s="92"/>
      <c r="G30" s="103"/>
      <c r="H30" s="105"/>
      <c r="I30" s="106">
        <f ca="1">SUM(I23:I29)</f>
        <v>0</v>
      </c>
      <c r="J30" s="106">
        <f ca="1">SUM(J23:J29)</f>
        <v>0</v>
      </c>
      <c r="K30" s="106">
        <f ca="1">SUM(K23:K29)</f>
        <v>0</v>
      </c>
      <c r="L30" s="151">
        <f ca="1">SUM(L23:L29)</f>
        <v>0</v>
      </c>
      <c r="M30" s="154">
        <f t="shared" ref="M30:T30" ca="1" si="37">SUM(M23:M25)</f>
        <v>0</v>
      </c>
      <c r="N30" s="106">
        <f t="shared" ca="1" si="37"/>
        <v>1056</v>
      </c>
      <c r="O30" s="106">
        <f t="shared" ca="1" si="37"/>
        <v>310</v>
      </c>
      <c r="P30" s="151">
        <f t="shared" ca="1" si="37"/>
        <v>11904</v>
      </c>
      <c r="Q30" s="154">
        <f t="shared" ca="1" si="37"/>
        <v>-402</v>
      </c>
      <c r="R30" s="106">
        <f t="shared" ca="1" si="37"/>
        <v>-244</v>
      </c>
      <c r="S30" s="106">
        <f t="shared" ca="1" si="37"/>
        <v>-290</v>
      </c>
      <c r="T30" s="151">
        <f t="shared" ca="1" si="37"/>
        <v>0</v>
      </c>
    </row>
    <row r="31" spans="1:20" ht="15.75" thickBot="1" x14ac:dyDescent="0.3">
      <c r="A31" s="86" t="s">
        <v>31</v>
      </c>
      <c r="B31" s="93"/>
      <c r="C31" s="89"/>
      <c r="D31" s="89"/>
      <c r="E31" s="89"/>
      <c r="F31" s="89"/>
      <c r="G31" s="104"/>
      <c r="H31" s="105"/>
      <c r="I31" s="180">
        <f ca="1">SUM(I30:L30)</f>
        <v>0</v>
      </c>
      <c r="J31" s="181"/>
      <c r="K31" s="181"/>
      <c r="L31" s="182"/>
      <c r="M31" s="186">
        <f ca="1">SUM(M30:P30)</f>
        <v>13270</v>
      </c>
      <c r="N31" s="181"/>
      <c r="O31" s="181"/>
      <c r="P31" s="182"/>
      <c r="Q31" s="186">
        <f ca="1">SUM(Q30:T30)</f>
        <v>-936</v>
      </c>
      <c r="R31" s="181"/>
      <c r="S31" s="181"/>
      <c r="T31" s="182"/>
    </row>
    <row r="32" spans="1:20" ht="15.75" thickBot="1" x14ac:dyDescent="0.3"/>
    <row r="33" spans="1:20" ht="15.75" thickBot="1" x14ac:dyDescent="0.3">
      <c r="A33" s="48" t="s">
        <v>21</v>
      </c>
      <c r="B33" s="167" t="s">
        <v>23</v>
      </c>
      <c r="C33" s="168"/>
      <c r="E33" s="177" t="s">
        <v>24</v>
      </c>
      <c r="F33" s="178"/>
      <c r="G33" s="179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</row>
    <row r="34" spans="1:20" ht="15.75" thickBot="1" x14ac:dyDescent="0.3">
      <c r="A34" s="44">
        <f>MIN($B$14)</f>
        <v>-33756</v>
      </c>
      <c r="B34" s="172" t="s">
        <v>38</v>
      </c>
      <c r="C34" s="173"/>
      <c r="D34" s="77"/>
      <c r="E34" s="70" t="s">
        <v>25</v>
      </c>
      <c r="F34" s="69"/>
      <c r="G34" s="71"/>
    </row>
    <row r="35" spans="1:20" x14ac:dyDescent="0.25">
      <c r="A35" s="42">
        <f>COUNT(I3:L9,M3:T5)</f>
        <v>52</v>
      </c>
      <c r="E35" s="72" t="s">
        <v>26</v>
      </c>
      <c r="F35" s="69"/>
      <c r="G35" s="71"/>
    </row>
    <row r="36" spans="1:20" x14ac:dyDescent="0.25">
      <c r="A36" s="42" t="b">
        <f t="array" ref="A36">$I$15:$L$15=0</f>
        <v>1</v>
      </c>
      <c r="E36" s="73" t="s">
        <v>27</v>
      </c>
      <c r="F36" s="69"/>
      <c r="G36" s="71"/>
    </row>
    <row r="37" spans="1:20" ht="15.75" thickBot="1" x14ac:dyDescent="0.3">
      <c r="A37" s="42" t="b">
        <f t="array" ref="A37">$M$16:$P$16&gt;=0</f>
        <v>1</v>
      </c>
      <c r="E37" s="74" t="s">
        <v>28</v>
      </c>
      <c r="F37" s="75"/>
      <c r="G37" s="76"/>
    </row>
    <row r="38" spans="1:20" x14ac:dyDescent="0.25">
      <c r="A38" s="42" t="b">
        <f t="array" ref="A38">$Q$17:$T$17&lt;=0</f>
        <v>1</v>
      </c>
    </row>
    <row r="39" spans="1:20" x14ac:dyDescent="0.25">
      <c r="A39" s="42" t="b">
        <f t="array" ref="A39">$U$3:$X$9&lt;=0</f>
        <v>1</v>
      </c>
    </row>
    <row r="40" spans="1:20" x14ac:dyDescent="0.25">
      <c r="A40" s="42" t="b">
        <f t="array" ref="A40">$Y$3:$AB$5&gt;=0</f>
        <v>1</v>
      </c>
    </row>
    <row r="41" spans="1:20" x14ac:dyDescent="0.25">
      <c r="A41" s="42" t="b">
        <f t="array" ref="A41">AC3:AF5&lt;=0</f>
        <v>1</v>
      </c>
    </row>
    <row r="42" spans="1:20" x14ac:dyDescent="0.25">
      <c r="A42" s="42" t="b">
        <f t="array" ref="A42">AG3:AJ5&gt;=0</f>
        <v>1</v>
      </c>
    </row>
    <row r="43" spans="1:20" x14ac:dyDescent="0.25">
      <c r="A43" s="42">
        <f>{32767,32767,0.000001,0.01,TRUE,FALSE,TRUE,1,1,1,0.0001,TRUE}</f>
        <v>32767</v>
      </c>
    </row>
    <row r="44" spans="1:20" ht="15.75" thickBot="1" x14ac:dyDescent="0.3">
      <c r="A44" s="43">
        <f>{0,0,2,100,0,FALSE,TRUE,0.075,0,0,FALSE,30}</f>
        <v>0</v>
      </c>
    </row>
    <row r="51" spans="1:1" x14ac:dyDescent="0.25">
      <c r="A51" t="s">
        <v>211</v>
      </c>
    </row>
    <row r="53" spans="1:1" x14ac:dyDescent="0.25">
      <c r="A53" t="s">
        <v>212</v>
      </c>
    </row>
  </sheetData>
  <mergeCells count="17">
    <mergeCell ref="B34:C34"/>
    <mergeCell ref="B14:G14"/>
    <mergeCell ref="E33:G33"/>
    <mergeCell ref="I31:L31"/>
    <mergeCell ref="A13:T13"/>
    <mergeCell ref="A18:T18"/>
    <mergeCell ref="A22:T22"/>
    <mergeCell ref="M31:P31"/>
    <mergeCell ref="Q31:T31"/>
    <mergeCell ref="Y1:AB1"/>
    <mergeCell ref="AC1:AF1"/>
    <mergeCell ref="AG1:AJ1"/>
    <mergeCell ref="B33:C33"/>
    <mergeCell ref="H1:L1"/>
    <mergeCell ref="M1:P1"/>
    <mergeCell ref="Q1:T1"/>
    <mergeCell ref="U1:X1"/>
  </mergeCells>
  <pageMargins left="0.7" right="0.7" top="0.75" bottom="0.75" header="0.3" footer="0.3"/>
  <pageSetup orientation="portrait" r:id="rId1"/>
  <ignoredErrors>
    <ignoredError sqref="Q14:T14 M14:P14" formulaRange="1"/>
    <ignoredError sqref="I19:L19 M20:P20 Q21:T21 P30 M31 S30:T30 Q31" evalError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>
              <from>
                <xdr:col>13</xdr:col>
                <xdr:colOff>9525</xdr:colOff>
                <xdr:row>33</xdr:row>
                <xdr:rowOff>0</xdr:rowOff>
              </from>
              <to>
                <xdr:col>16</xdr:col>
                <xdr:colOff>485775</xdr:colOff>
                <xdr:row>39</xdr:row>
                <xdr:rowOff>28575</xdr:rowOff>
              </to>
            </anchor>
          </objectPr>
        </oleObject>
      </mc:Choice>
      <mc:Fallback>
        <oleObject progId="Word.Document.12" shapeId="1026" r:id="rId4"/>
      </mc:Fallback>
    </mc:AlternateContent>
    <mc:AlternateContent xmlns:mc="http://schemas.openxmlformats.org/markup-compatibility/2006">
      <mc:Choice Requires="x14">
        <oleObject progId="Word.Document.12" shapeId="1028" r:id="rId6">
          <objectPr defaultSize="0" autoPict="0" r:id="rId7">
            <anchor>
              <from>
                <xdr:col>13</xdr:col>
                <xdr:colOff>9525</xdr:colOff>
                <xdr:row>39</xdr:row>
                <xdr:rowOff>47625</xdr:rowOff>
              </from>
              <to>
                <xdr:col>18</xdr:col>
                <xdr:colOff>209550</xdr:colOff>
                <xdr:row>41</xdr:row>
                <xdr:rowOff>38100</xdr:rowOff>
              </to>
            </anchor>
          </objectPr>
        </oleObject>
      </mc:Choice>
      <mc:Fallback>
        <oleObject progId="Word.Document.12" shapeId="1028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5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2018-06-15T22:35:17+00:00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Osborne, Kristina</DisplayName>
        <AccountId>70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Osborne, Kristina</DisplayName>
        <AccountId>70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Stakeholder processes</TermName>
          <TermId xmlns="http://schemas.microsoft.com/office/infopath/2007/PartnerControls">71659ab1-dac7-419e-9529-abc47c232b66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Solver Worksheet - Day-Ahead Market Enhancements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Working group Jun 19, 2018|b1e19159-8fc7-4b5c-994d-7e91138d8f04</ParentISOGroups>
    <Orig_x0020_Post_x0020_Date xmlns="5bcbeff6-7c02-4b0f-b125-f1b3d566cc14">2018-06-13T16:30:42+00:00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088abebb-1c21-4880-a687-bc4e814568cb</CrawlableUnique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788955-ABA2-4A93-A19C-B02C4FAECF03}"/>
</file>

<file path=customXml/itemProps2.xml><?xml version="1.0" encoding="utf-8"?>
<ds:datastoreItem xmlns:ds="http://schemas.openxmlformats.org/officeDocument/2006/customXml" ds:itemID="{13535C0A-8206-445C-A9CD-367BDB71150F}"/>
</file>

<file path=customXml/itemProps3.xml><?xml version="1.0" encoding="utf-8"?>
<ds:datastoreItem xmlns:ds="http://schemas.openxmlformats.org/officeDocument/2006/customXml" ds:itemID="{BCE62908-6AAB-4509-9AF5-CB39F2EE04F9}"/>
</file>

<file path=customXml/itemProps4.xml><?xml version="1.0" encoding="utf-8"?>
<ds:datastoreItem xmlns:ds="http://schemas.openxmlformats.org/officeDocument/2006/customXml" ds:itemID="{F35494F8-3D85-4862-B483-35A4AE374C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Sensitivity Report 1</vt:lpstr>
      <vt:lpstr>Model</vt:lpstr>
    </vt:vector>
  </TitlesOfParts>
  <Company>CAISO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Solver Worksheet - Day-Ahead Market Enhancements</dc:title>
  <dc:creator>Angelidis, George</dc:creator>
  <cp:lastModifiedBy>Tretheway, Donald</cp:lastModifiedBy>
  <dcterms:created xsi:type="dcterms:W3CDTF">2018-05-07T23:17:40Z</dcterms:created>
  <dcterms:modified xsi:type="dcterms:W3CDTF">2018-06-05T16:18:55Z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_dlc_DocIdItemGuid">
    <vt:lpwstr>fc3ce591-e4e8-476c-95bd-06d5bdb72fe7</vt:lpwstr>
  </property>
  <property fmtid="{D5CDD505-2E9C-101B-9397-08002B2CF9AE}" pid="4" name="AutoClassRecordSeries">
    <vt:lpwstr/>
  </property>
  <property fmtid="{D5CDD505-2E9C-101B-9397-08002B2CF9AE}" pid="5" name="AutoClassDocumentType">
    <vt:lpwstr/>
  </property>
  <property fmtid="{D5CDD505-2E9C-101B-9397-08002B2CF9AE}" pid="6" name="AutoClassTopic">
    <vt:lpwstr>87;#Initiative|2c9636ba-7308-46e4-97a5-c1211e9ae52f</vt:lpwstr>
  </property>
  <property fmtid="{D5CDD505-2E9C-101B-9397-08002B2CF9AE}" pid="7" name="Order">
    <vt:r8>5671400</vt:r8>
  </property>
  <property fmtid="{D5CDD505-2E9C-101B-9397-08002B2CF9AE}" pid="8" name="ISOArchive">
    <vt:lpwstr/>
  </property>
  <property fmtid="{D5CDD505-2E9C-101B-9397-08002B2CF9AE}" pid="9" name="ISOGroup">
    <vt:lpwstr/>
  </property>
  <property fmtid="{D5CDD505-2E9C-101B-9397-08002B2CF9AE}" pid="10" name="ISOTopic">
    <vt:lpwstr>5;#Stakeholder processes|71659ab1-dac7-419e-9529-abc47c232b66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ISOKeywords">
    <vt:lpwstr/>
  </property>
</Properties>
</file>