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omefiles\home\jmeredith\profile\Desktop\Angela Task\Conversion_Project\"/>
    </mc:Choice>
  </mc:AlternateContent>
  <xr:revisionPtr revIDLastSave="0" documentId="8_{6750BE29-5BC6-4414-A96E-D7E824900049}" xr6:coauthVersionLast="47" xr6:coauthVersionMax="47" xr10:uidLastSave="{00000000-0000-0000-0000-000000000000}"/>
  <bookViews>
    <workbookView xWindow="-120" yWindow="-120" windowWidth="24926" windowHeight="13526" activeTab="1" xr2:uid="{3037A8C3-F558-4AA1-B15A-869FCCC28822}"/>
  </bookViews>
  <sheets>
    <sheet name="Demand Forecast Error" sheetId="7" r:id="rId1"/>
    <sheet name="Gas Price Forecast Error" sheetId="6" r:id="rId2"/>
    <sheet name="LP Stage 1" sheetId="5" r:id="rId3"/>
    <sheet name="LP Stage 2" sheetId="4" r:id="rId4"/>
    <sheet name="Sheet3" sheetId="3" r:id="rId5"/>
    <sheet name="Sheet2" sheetId="2" r:id="rId6"/>
    <sheet name="Sheet1" sheetId="1" r:id="rId7"/>
  </sheets>
  <definedNames>
    <definedName name="solver_adj" localSheetId="2" hidden="1">'LP Stage 1'!$B$18:$J$18</definedName>
    <definedName name="solver_adj" localSheetId="3" hidden="1">'LP Stage 2'!$C$27:$U$27</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hs1" localSheetId="2" hidden="1">'LP Stage 1'!$L$18:$L$22</definedName>
    <definedName name="solver_lhs1" localSheetId="3" hidden="1">'LP Stage 2'!$W$28:$W$36</definedName>
    <definedName name="solver_lhs2" localSheetId="2" hidden="1">'LP Stage 1'!$Q$18:$Q$26</definedName>
    <definedName name="solver_lhs2" localSheetId="3" hidden="1">'LP Stage 2'!$W$38:$W$39</definedName>
    <definedName name="solver_lhs3" localSheetId="3" hidden="1">'LP Stage 2'!$W$41:$W$59</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2</definedName>
    <definedName name="solver_num" localSheetId="3" hidden="1">3</definedName>
    <definedName name="solver_nwt" localSheetId="2" hidden="1">1</definedName>
    <definedName name="solver_nwt" localSheetId="3" hidden="1">1</definedName>
    <definedName name="solver_opt" localSheetId="2" hidden="1">'LP Stage 1'!$N$27</definedName>
    <definedName name="solver_opt" localSheetId="3" hidden="1">'LP Stage 2'!$T$46</definedName>
    <definedName name="solver_pre" localSheetId="2" hidden="1">0.000001</definedName>
    <definedName name="solver_pre" localSheetId="3" hidden="1">0.000001</definedName>
    <definedName name="solver_rel1" localSheetId="2" hidden="1">2</definedName>
    <definedName name="solver_rel1" localSheetId="3" hidden="1">2</definedName>
    <definedName name="solver_rel2" localSheetId="2" hidden="1">3</definedName>
    <definedName name="solver_rel2" localSheetId="3" hidden="1">3</definedName>
    <definedName name="solver_rel3" localSheetId="3" hidden="1">3</definedName>
    <definedName name="solver_rhs1" localSheetId="2" hidden="1">'LP Stage 1'!$N$18:$N$22</definedName>
    <definedName name="solver_rhs1" localSheetId="3" hidden="1">'LP Stage 2'!$Y$28:$Y$36</definedName>
    <definedName name="solver_rhs2" localSheetId="2" hidden="1">'LP Stage 1'!$S$18:$S$26</definedName>
    <definedName name="solver_rhs2" localSheetId="3" hidden="1">'LP Stage 2'!$Y$38:$Y$39</definedName>
    <definedName name="solver_rhs3" localSheetId="3" hidden="1">'LP Stage 2'!$Y$41:$Y$59</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1</definedName>
    <definedName name="solver_val" localSheetId="2" hidden="1">0</definedName>
    <definedName name="solver_val" localSheetId="3" hidde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7" l="1"/>
  <c r="G22" i="7"/>
  <c r="D40" i="7" s="1"/>
  <c r="H22" i="7"/>
  <c r="I22" i="7"/>
  <c r="J22" i="7"/>
  <c r="E23" i="7"/>
  <c r="F23" i="7"/>
  <c r="G23" i="7"/>
  <c r="H23" i="7"/>
  <c r="I23" i="7"/>
  <c r="J23" i="7"/>
  <c r="K23" i="7"/>
  <c r="D24" i="7"/>
  <c r="E24" i="7"/>
  <c r="F24" i="7"/>
  <c r="G24" i="7"/>
  <c r="H24" i="7"/>
  <c r="I24" i="7"/>
  <c r="D25" i="7"/>
  <c r="E25" i="7"/>
  <c r="F25" i="7"/>
  <c r="G25" i="7"/>
  <c r="H25" i="7"/>
  <c r="I25" i="7"/>
  <c r="D26" i="7"/>
  <c r="E26" i="7"/>
  <c r="F26" i="7"/>
  <c r="G26" i="7"/>
  <c r="H26" i="7"/>
  <c r="D27" i="7"/>
  <c r="E27" i="7"/>
  <c r="F27" i="7"/>
  <c r="G27" i="7"/>
  <c r="H27" i="7"/>
  <c r="D28" i="7"/>
  <c r="E28" i="7"/>
  <c r="F28" i="7"/>
  <c r="G28" i="7"/>
  <c r="H28" i="7"/>
  <c r="D29" i="7"/>
  <c r="E29" i="7"/>
  <c r="F29" i="7"/>
  <c r="G29" i="7"/>
  <c r="H29" i="7"/>
  <c r="D30" i="7"/>
  <c r="E30" i="7"/>
  <c r="F30" i="7"/>
  <c r="G30" i="7"/>
  <c r="D31" i="7"/>
  <c r="E31" i="7"/>
  <c r="F31" i="7"/>
  <c r="G31" i="7"/>
  <c r="D32" i="7"/>
  <c r="E32" i="7"/>
  <c r="F32" i="7"/>
  <c r="D33" i="7"/>
  <c r="E33" i="7"/>
  <c r="D34" i="7"/>
  <c r="E34" i="7"/>
  <c r="D35" i="7"/>
  <c r="E40" i="7"/>
  <c r="E42" i="7"/>
  <c r="D43" i="7"/>
  <c r="E44" i="7"/>
  <c r="D45" i="7"/>
  <c r="E46" i="7"/>
  <c r="D47" i="7"/>
  <c r="E48" i="7"/>
  <c r="D49" i="7"/>
  <c r="E50" i="7"/>
  <c r="D51" i="7"/>
  <c r="E52" i="7"/>
  <c r="D53" i="7"/>
  <c r="A10" i="6"/>
  <c r="A11" i="6"/>
  <c r="A12" i="6"/>
  <c r="A13" i="6" s="1"/>
  <c r="A14" i="6" s="1"/>
  <c r="A15" i="6" s="1"/>
  <c r="A16" i="6" s="1"/>
  <c r="A17" i="6" s="1"/>
  <c r="A18" i="6" s="1"/>
  <c r="A19" i="6" s="1"/>
  <c r="A20" i="6" s="1"/>
  <c r="A21" i="6" s="1"/>
  <c r="A22" i="6" s="1"/>
  <c r="A23" i="6" s="1"/>
  <c r="A24" i="6" s="1"/>
  <c r="A25" i="6" s="1"/>
  <c r="A26" i="6" s="1"/>
  <c r="A27" i="6" s="1"/>
  <c r="A28" i="6" s="1"/>
  <c r="A29" i="6" s="1"/>
  <c r="F37" i="6"/>
  <c r="G37" i="6"/>
  <c r="H37" i="6"/>
  <c r="A38" i="6"/>
  <c r="F38" i="6"/>
  <c r="G38" i="6"/>
  <c r="H38" i="6"/>
  <c r="J38" i="6"/>
  <c r="A39" i="6"/>
  <c r="F39" i="6"/>
  <c r="G39" i="6"/>
  <c r="H39" i="6"/>
  <c r="J39" i="6"/>
  <c r="A40" i="6"/>
  <c r="A41" i="6" s="1"/>
  <c r="A42" i="6" s="1"/>
  <c r="A43" i="6" s="1"/>
  <c r="A44" i="6" s="1"/>
  <c r="A45" i="6" s="1"/>
  <c r="A46" i="6" s="1"/>
  <c r="A47" i="6" s="1"/>
  <c r="A48" i="6" s="1"/>
  <c r="A49" i="6" s="1"/>
  <c r="A50" i="6" s="1"/>
  <c r="A51" i="6" s="1"/>
  <c r="A52" i="6" s="1"/>
  <c r="A53" i="6" s="1"/>
  <c r="A54" i="6" s="1"/>
  <c r="A55" i="6" s="1"/>
  <c r="A56" i="6" s="1"/>
  <c r="A57" i="6" s="1"/>
  <c r="F40" i="6"/>
  <c r="G40" i="6"/>
  <c r="H40" i="6"/>
  <c r="J40" i="6"/>
  <c r="F41" i="6"/>
  <c r="G41" i="6"/>
  <c r="H41" i="6"/>
  <c r="J41" i="6"/>
  <c r="K41" i="6"/>
  <c r="F42" i="6"/>
  <c r="D67" i="6" s="1"/>
  <c r="G42" i="6"/>
  <c r="H42" i="6"/>
  <c r="J42" i="6"/>
  <c r="K42" i="6"/>
  <c r="E65" i="6" s="1"/>
  <c r="F43" i="6"/>
  <c r="G43" i="6"/>
  <c r="H43" i="6"/>
  <c r="J43" i="6"/>
  <c r="L43" i="6"/>
  <c r="F44" i="6"/>
  <c r="D69" i="6" s="1"/>
  <c r="G44" i="6"/>
  <c r="H44" i="6"/>
  <c r="J44" i="6"/>
  <c r="K44" i="6"/>
  <c r="E67" i="6" s="1"/>
  <c r="L44" i="6"/>
  <c r="F45" i="6"/>
  <c r="G45" i="6"/>
  <c r="H45" i="6"/>
  <c r="J45" i="6"/>
  <c r="L45" i="6"/>
  <c r="F46" i="6"/>
  <c r="G63" i="6" s="1"/>
  <c r="G46" i="6"/>
  <c r="H46" i="6"/>
  <c r="J46" i="6"/>
  <c r="L46" i="6"/>
  <c r="F66" i="6" s="1"/>
  <c r="M46" i="6"/>
  <c r="F47" i="6"/>
  <c r="G47" i="6"/>
  <c r="H47" i="6"/>
  <c r="J47" i="6"/>
  <c r="K47" i="6"/>
  <c r="L47" i="6"/>
  <c r="M47" i="6"/>
  <c r="F48" i="6"/>
  <c r="G48" i="6"/>
  <c r="H48" i="6"/>
  <c r="J48" i="6"/>
  <c r="L48" i="6"/>
  <c r="F68" i="6" s="1"/>
  <c r="M48" i="6"/>
  <c r="G65" i="6" s="1"/>
  <c r="N48" i="6"/>
  <c r="F49" i="6"/>
  <c r="D74" i="6" s="1"/>
  <c r="G49" i="6"/>
  <c r="H49" i="6"/>
  <c r="J49" i="6"/>
  <c r="L49" i="6"/>
  <c r="F69" i="6" s="1"/>
  <c r="M49" i="6"/>
  <c r="N49" i="6"/>
  <c r="F50" i="6"/>
  <c r="G50" i="6"/>
  <c r="H50" i="6"/>
  <c r="J50" i="6"/>
  <c r="L50" i="6"/>
  <c r="F70" i="6" s="1"/>
  <c r="M50" i="6"/>
  <c r="G67" i="6" s="1"/>
  <c r="N50" i="6"/>
  <c r="O50" i="6"/>
  <c r="F51" i="6"/>
  <c r="G51" i="6"/>
  <c r="H51" i="6"/>
  <c r="J51" i="6"/>
  <c r="K51" i="6"/>
  <c r="E74" i="6" s="1"/>
  <c r="L51" i="6"/>
  <c r="M51" i="6"/>
  <c r="N51" i="6"/>
  <c r="O51" i="6"/>
  <c r="I64" i="6" s="1"/>
  <c r="F52" i="6"/>
  <c r="G52" i="6"/>
  <c r="H52" i="6"/>
  <c r="J52" i="6"/>
  <c r="L52" i="6"/>
  <c r="M52" i="6"/>
  <c r="N52" i="6"/>
  <c r="H67" i="6" s="1"/>
  <c r="O52" i="6"/>
  <c r="P52" i="6"/>
  <c r="F53" i="6"/>
  <c r="G70" i="6" s="1"/>
  <c r="G53" i="6"/>
  <c r="H53" i="6"/>
  <c r="J53" i="6"/>
  <c r="L53" i="6"/>
  <c r="F73" i="6" s="1"/>
  <c r="M53" i="6"/>
  <c r="N53" i="6"/>
  <c r="O53" i="6"/>
  <c r="P53" i="6"/>
  <c r="J64" i="6" s="1"/>
  <c r="F54" i="6"/>
  <c r="G54" i="6"/>
  <c r="H54" i="6"/>
  <c r="J54" i="6"/>
  <c r="L54" i="6"/>
  <c r="M54" i="6"/>
  <c r="N54" i="6"/>
  <c r="H69" i="6" s="1"/>
  <c r="O54" i="6"/>
  <c r="P54" i="6"/>
  <c r="Q54" i="6"/>
  <c r="F55" i="6"/>
  <c r="G55" i="6"/>
  <c r="H55" i="6"/>
  <c r="J55" i="6"/>
  <c r="L55" i="6"/>
  <c r="M55" i="6"/>
  <c r="N55" i="6"/>
  <c r="H70" i="6" s="1"/>
  <c r="O55" i="6"/>
  <c r="P55" i="6"/>
  <c r="Q55" i="6"/>
  <c r="F56" i="6"/>
  <c r="K64" i="6" s="1"/>
  <c r="G56" i="6"/>
  <c r="H56" i="6"/>
  <c r="J56" i="6"/>
  <c r="L56" i="6"/>
  <c r="M56" i="6"/>
  <c r="N56" i="6"/>
  <c r="O56" i="6"/>
  <c r="P56" i="6"/>
  <c r="J67" i="6" s="1"/>
  <c r="Q56" i="6"/>
  <c r="R56" i="6"/>
  <c r="F57" i="6"/>
  <c r="G57" i="6"/>
  <c r="H57" i="6"/>
  <c r="J57" i="6"/>
  <c r="L57" i="6"/>
  <c r="M57" i="6"/>
  <c r="N57" i="6"/>
  <c r="O57" i="6"/>
  <c r="P57" i="6"/>
  <c r="J68" i="6" s="1"/>
  <c r="Q57" i="6"/>
  <c r="R57" i="6"/>
  <c r="D63" i="6"/>
  <c r="F63" i="6"/>
  <c r="I63" i="6"/>
  <c r="J63" i="6"/>
  <c r="K63" i="6"/>
  <c r="D64" i="6"/>
  <c r="E64" i="6"/>
  <c r="H64" i="6"/>
  <c r="D65" i="6"/>
  <c r="F65" i="6"/>
  <c r="H65" i="6"/>
  <c r="I65" i="6"/>
  <c r="J65" i="6"/>
  <c r="D66" i="6"/>
  <c r="I66" i="6"/>
  <c r="J66" i="6"/>
  <c r="F67" i="6"/>
  <c r="I67" i="6"/>
  <c r="D68" i="6"/>
  <c r="H68" i="6"/>
  <c r="I68" i="6"/>
  <c r="G69" i="6"/>
  <c r="D70" i="6"/>
  <c r="E70" i="6"/>
  <c r="I70" i="6"/>
  <c r="G71" i="6"/>
  <c r="H71" i="6"/>
  <c r="F72" i="6"/>
  <c r="G72" i="6"/>
  <c r="G73" i="6"/>
  <c r="F74" i="6"/>
  <c r="D75" i="6"/>
  <c r="F75" i="6"/>
  <c r="F76" i="6"/>
  <c r="L18" i="5"/>
  <c r="Q18" i="5"/>
  <c r="B19" i="5"/>
  <c r="C19" i="5"/>
  <c r="D19" i="5"/>
  <c r="E19" i="5"/>
  <c r="F19" i="5"/>
  <c r="G19" i="5"/>
  <c r="H19" i="5"/>
  <c r="I19" i="5"/>
  <c r="J19" i="5"/>
  <c r="L19" i="5"/>
  <c r="Q19" i="5"/>
  <c r="B20" i="5"/>
  <c r="C20" i="5"/>
  <c r="D20" i="5"/>
  <c r="E20" i="5"/>
  <c r="F20" i="5"/>
  <c r="G20" i="5"/>
  <c r="H20" i="5"/>
  <c r="I20" i="5"/>
  <c r="J20" i="5"/>
  <c r="Q20" i="5"/>
  <c r="B21" i="5"/>
  <c r="C21" i="5"/>
  <c r="D21" i="5"/>
  <c r="E21" i="5"/>
  <c r="F21" i="5"/>
  <c r="G21" i="5"/>
  <c r="H21" i="5"/>
  <c r="I21" i="5"/>
  <c r="J21" i="5"/>
  <c r="Q21" i="5"/>
  <c r="B22" i="5"/>
  <c r="L22" i="5" s="1"/>
  <c r="C22" i="5"/>
  <c r="D22" i="5"/>
  <c r="E22" i="5"/>
  <c r="F22" i="5"/>
  <c r="G22" i="5"/>
  <c r="H22" i="5"/>
  <c r="I22" i="5"/>
  <c r="J22" i="5"/>
  <c r="Q22" i="5"/>
  <c r="Q23" i="5"/>
  <c r="Q24" i="5"/>
  <c r="Q25" i="5"/>
  <c r="B26" i="5"/>
  <c r="C26" i="5"/>
  <c r="D26" i="5"/>
  <c r="E26" i="5"/>
  <c r="F26" i="5"/>
  <c r="G26" i="5"/>
  <c r="H26" i="5"/>
  <c r="I26" i="5"/>
  <c r="J26" i="5"/>
  <c r="Q26" i="5"/>
  <c r="B27" i="5"/>
  <c r="C27" i="5"/>
  <c r="D27" i="5"/>
  <c r="E27" i="5"/>
  <c r="F27" i="5"/>
  <c r="G27" i="5"/>
  <c r="H27" i="5"/>
  <c r="I27" i="5"/>
  <c r="J27" i="5"/>
  <c r="B28" i="5"/>
  <c r="C28" i="5"/>
  <c r="D28" i="5"/>
  <c r="E28" i="5"/>
  <c r="F28" i="5"/>
  <c r="G28" i="5"/>
  <c r="H28" i="5"/>
  <c r="I28" i="5"/>
  <c r="J28" i="5"/>
  <c r="L28" i="5"/>
  <c r="D7" i="4"/>
  <c r="E7" i="4" s="1"/>
  <c r="F7" i="4"/>
  <c r="G7" i="4" s="1"/>
  <c r="H7" i="4" s="1"/>
  <c r="I7" i="4" s="1"/>
  <c r="J7" i="4" s="1"/>
  <c r="K7" i="4" s="1"/>
  <c r="L7" i="4" s="1"/>
  <c r="M7" i="4" s="1"/>
  <c r="N7" i="4" s="1"/>
  <c r="O7" i="4" s="1"/>
  <c r="P7" i="4" s="1"/>
  <c r="Q7" i="4" s="1"/>
  <c r="R7" i="4" s="1"/>
  <c r="S7" i="4" s="1"/>
  <c r="W27" i="4"/>
  <c r="C28" i="4"/>
  <c r="D28" i="4"/>
  <c r="E28" i="4"/>
  <c r="F28" i="4"/>
  <c r="G28" i="4"/>
  <c r="H28" i="4"/>
  <c r="I28" i="4"/>
  <c r="J28" i="4"/>
  <c r="K28" i="4"/>
  <c r="L28" i="4"/>
  <c r="M28" i="4"/>
  <c r="N28" i="4"/>
  <c r="O28" i="4"/>
  <c r="P28" i="4"/>
  <c r="Q28" i="4"/>
  <c r="R28" i="4"/>
  <c r="S28" i="4"/>
  <c r="T28" i="4"/>
  <c r="U28" i="4"/>
  <c r="C29" i="4"/>
  <c r="D29" i="4"/>
  <c r="E29" i="4"/>
  <c r="F29" i="4"/>
  <c r="G29" i="4"/>
  <c r="H29" i="4"/>
  <c r="I29" i="4"/>
  <c r="J29" i="4"/>
  <c r="K29" i="4"/>
  <c r="L29" i="4"/>
  <c r="M29" i="4"/>
  <c r="N29" i="4"/>
  <c r="O29" i="4"/>
  <c r="P29" i="4"/>
  <c r="Q29" i="4"/>
  <c r="R29" i="4"/>
  <c r="S29" i="4"/>
  <c r="T29" i="4"/>
  <c r="U29" i="4"/>
  <c r="C30" i="4"/>
  <c r="D30" i="4"/>
  <c r="E30" i="4"/>
  <c r="F30" i="4"/>
  <c r="G30" i="4"/>
  <c r="H30" i="4"/>
  <c r="I30" i="4"/>
  <c r="J30" i="4"/>
  <c r="K30" i="4"/>
  <c r="L30" i="4"/>
  <c r="M30" i="4"/>
  <c r="N30" i="4"/>
  <c r="O30" i="4"/>
  <c r="P30" i="4"/>
  <c r="Q30" i="4"/>
  <c r="R30" i="4"/>
  <c r="S30" i="4"/>
  <c r="T30" i="4"/>
  <c r="U30" i="4"/>
  <c r="C31" i="4"/>
  <c r="D31" i="4"/>
  <c r="E31" i="4"/>
  <c r="F31" i="4"/>
  <c r="G31" i="4"/>
  <c r="H31" i="4"/>
  <c r="I31" i="4"/>
  <c r="J31" i="4"/>
  <c r="K31" i="4"/>
  <c r="L31" i="4"/>
  <c r="M31" i="4"/>
  <c r="N31" i="4"/>
  <c r="O31" i="4"/>
  <c r="P31" i="4"/>
  <c r="Q31" i="4"/>
  <c r="R31" i="4"/>
  <c r="S31" i="4"/>
  <c r="T31" i="4"/>
  <c r="U31" i="4"/>
  <c r="C32" i="4"/>
  <c r="D32" i="4"/>
  <c r="E32" i="4"/>
  <c r="F32" i="4"/>
  <c r="G32" i="4"/>
  <c r="H32" i="4"/>
  <c r="I32" i="4"/>
  <c r="J32" i="4"/>
  <c r="K32" i="4"/>
  <c r="L32" i="4"/>
  <c r="M32" i="4"/>
  <c r="N32" i="4"/>
  <c r="O32" i="4"/>
  <c r="P32" i="4"/>
  <c r="Q32" i="4"/>
  <c r="R32" i="4"/>
  <c r="S32" i="4"/>
  <c r="T32" i="4"/>
  <c r="U32" i="4"/>
  <c r="C33" i="4"/>
  <c r="D33" i="4"/>
  <c r="E33" i="4"/>
  <c r="F33" i="4"/>
  <c r="G33" i="4"/>
  <c r="H33" i="4"/>
  <c r="I33" i="4"/>
  <c r="J33" i="4"/>
  <c r="K33" i="4"/>
  <c r="L33" i="4"/>
  <c r="M33" i="4"/>
  <c r="N33" i="4"/>
  <c r="O33" i="4"/>
  <c r="P33" i="4"/>
  <c r="Q33" i="4"/>
  <c r="R33" i="4"/>
  <c r="S33" i="4"/>
  <c r="T33" i="4"/>
  <c r="U33" i="4"/>
  <c r="C34" i="4"/>
  <c r="D34" i="4"/>
  <c r="E34" i="4"/>
  <c r="F34" i="4"/>
  <c r="G34" i="4"/>
  <c r="H34" i="4"/>
  <c r="I34" i="4"/>
  <c r="J34" i="4"/>
  <c r="K34" i="4"/>
  <c r="L34" i="4"/>
  <c r="M34" i="4"/>
  <c r="N34" i="4"/>
  <c r="O34" i="4"/>
  <c r="P34" i="4"/>
  <c r="Q34" i="4"/>
  <c r="R34" i="4"/>
  <c r="S34" i="4"/>
  <c r="T34" i="4"/>
  <c r="U34" i="4"/>
  <c r="C35" i="4"/>
  <c r="D35" i="4"/>
  <c r="E35" i="4"/>
  <c r="F35" i="4"/>
  <c r="G35" i="4"/>
  <c r="H35" i="4"/>
  <c r="I35" i="4"/>
  <c r="J35" i="4"/>
  <c r="K35" i="4"/>
  <c r="L35" i="4"/>
  <c r="M35" i="4"/>
  <c r="N35" i="4"/>
  <c r="O35" i="4"/>
  <c r="P35" i="4"/>
  <c r="Q35" i="4"/>
  <c r="R35" i="4"/>
  <c r="S35" i="4"/>
  <c r="T35" i="4"/>
  <c r="U35" i="4"/>
  <c r="C36" i="4"/>
  <c r="D36" i="4"/>
  <c r="E36" i="4"/>
  <c r="F36" i="4"/>
  <c r="G36" i="4"/>
  <c r="H36" i="4"/>
  <c r="I36" i="4"/>
  <c r="J36" i="4"/>
  <c r="K36" i="4"/>
  <c r="L36" i="4"/>
  <c r="M36" i="4"/>
  <c r="N36" i="4"/>
  <c r="O36" i="4"/>
  <c r="P36" i="4"/>
  <c r="Q36" i="4"/>
  <c r="R36" i="4"/>
  <c r="S36" i="4"/>
  <c r="T36" i="4"/>
  <c r="U36" i="4"/>
  <c r="C38" i="4"/>
  <c r="D38" i="4"/>
  <c r="E38" i="4"/>
  <c r="F38" i="4"/>
  <c r="G38" i="4"/>
  <c r="H38" i="4"/>
  <c r="I38" i="4"/>
  <c r="J38" i="4"/>
  <c r="K38" i="4"/>
  <c r="L38" i="4"/>
  <c r="M38" i="4"/>
  <c r="N38" i="4"/>
  <c r="O38" i="4"/>
  <c r="P38" i="4"/>
  <c r="Q38" i="4"/>
  <c r="R38" i="4"/>
  <c r="S38" i="4"/>
  <c r="T38" i="4"/>
  <c r="U38" i="4"/>
  <c r="C39" i="4"/>
  <c r="D39" i="4"/>
  <c r="E39" i="4"/>
  <c r="F39" i="4"/>
  <c r="G39" i="4"/>
  <c r="H39" i="4"/>
  <c r="I39" i="4"/>
  <c r="J39" i="4"/>
  <c r="K39" i="4"/>
  <c r="L39" i="4"/>
  <c r="M39" i="4"/>
  <c r="N39" i="4"/>
  <c r="O39" i="4"/>
  <c r="P39" i="4"/>
  <c r="Q39" i="4"/>
  <c r="R39" i="4"/>
  <c r="S39" i="4"/>
  <c r="T39" i="4"/>
  <c r="U39" i="4"/>
  <c r="C40" i="4"/>
  <c r="D40" i="4"/>
  <c r="E40" i="4"/>
  <c r="F40" i="4"/>
  <c r="G40" i="4"/>
  <c r="H40" i="4"/>
  <c r="I40" i="4"/>
  <c r="J40" i="4"/>
  <c r="K40" i="4"/>
  <c r="L40" i="4"/>
  <c r="M40" i="4"/>
  <c r="N40" i="4"/>
  <c r="O40" i="4"/>
  <c r="P40" i="4"/>
  <c r="Q40" i="4"/>
  <c r="R40" i="4"/>
  <c r="S40" i="4"/>
  <c r="T40" i="4"/>
  <c r="U40" i="4"/>
  <c r="W41" i="4"/>
  <c r="W42" i="4"/>
  <c r="C43" i="4"/>
  <c r="D43" i="4"/>
  <c r="E43" i="4"/>
  <c r="F43" i="4"/>
  <c r="G43" i="4"/>
  <c r="H43" i="4"/>
  <c r="I43" i="4"/>
  <c r="J43" i="4"/>
  <c r="K43" i="4"/>
  <c r="L43" i="4"/>
  <c r="M43" i="4"/>
  <c r="N43" i="4"/>
  <c r="O43" i="4"/>
  <c r="P43" i="4"/>
  <c r="Q43" i="4"/>
  <c r="R43" i="4"/>
  <c r="S43" i="4"/>
  <c r="T43" i="4"/>
  <c r="U43" i="4"/>
  <c r="W43" i="4"/>
  <c r="W44" i="4"/>
  <c r="W45" i="4"/>
  <c r="W46" i="4"/>
  <c r="W47" i="4"/>
  <c r="W48" i="4"/>
  <c r="W49" i="4"/>
  <c r="C50" i="4"/>
  <c r="D50" i="4"/>
  <c r="E50" i="4" s="1"/>
  <c r="F50" i="4" s="1"/>
  <c r="G50" i="4" s="1"/>
  <c r="H50" i="4" s="1"/>
  <c r="I50" i="4" s="1"/>
  <c r="J50" i="4" s="1"/>
  <c r="K50" i="4" s="1"/>
  <c r="L50" i="4" s="1"/>
  <c r="M50" i="4" s="1"/>
  <c r="N50" i="4" s="1"/>
  <c r="O50" i="4" s="1"/>
  <c r="P50" i="4" s="1"/>
  <c r="Q50" i="4" s="1"/>
  <c r="R50" i="4" s="1"/>
  <c r="S50" i="4" s="1"/>
  <c r="T50" i="4" s="1"/>
  <c r="W50" i="4"/>
  <c r="W51" i="4"/>
  <c r="W52" i="4"/>
  <c r="W53" i="4"/>
  <c r="W54" i="4"/>
  <c r="B55" i="4"/>
  <c r="C55" i="4"/>
  <c r="D55" i="4"/>
  <c r="E55" i="4"/>
  <c r="F55" i="4"/>
  <c r="G55" i="4"/>
  <c r="H55" i="4"/>
  <c r="I55" i="4"/>
  <c r="J55" i="4"/>
  <c r="K55" i="4"/>
  <c r="L55" i="4"/>
  <c r="M55" i="4"/>
  <c r="N55" i="4"/>
  <c r="O55" i="4"/>
  <c r="P55" i="4"/>
  <c r="Q55" i="4"/>
  <c r="R55" i="4"/>
  <c r="S55" i="4"/>
  <c r="T55" i="4"/>
  <c r="W55" i="4"/>
  <c r="W56" i="4"/>
  <c r="W57" i="4"/>
  <c r="W58" i="4"/>
  <c r="W59" i="4"/>
  <c r="E86" i="6" l="1"/>
  <c r="W34" i="4"/>
  <c r="W30" i="4"/>
  <c r="L27" i="5"/>
  <c r="L26" i="5"/>
  <c r="D86" i="6"/>
  <c r="E85" i="6"/>
  <c r="G68" i="6"/>
  <c r="F71" i="6"/>
  <c r="D88" i="6"/>
  <c r="E87" i="6"/>
  <c r="W36" i="4"/>
  <c r="W32" i="4"/>
  <c r="W28" i="4"/>
  <c r="L21" i="5"/>
  <c r="L20" i="5"/>
  <c r="E88" i="6"/>
  <c r="E84" i="6"/>
  <c r="D94" i="6"/>
  <c r="E83" i="6"/>
  <c r="L63" i="6"/>
  <c r="K65" i="6"/>
  <c r="G64" i="6"/>
  <c r="D83" i="6" s="1"/>
  <c r="D72" i="6"/>
  <c r="W38" i="4"/>
  <c r="W39" i="4"/>
  <c r="W33" i="4"/>
  <c r="W29" i="4"/>
  <c r="D93" i="6"/>
  <c r="G74" i="6"/>
  <c r="H72" i="6"/>
  <c r="E81" i="6"/>
  <c r="I69" i="6"/>
  <c r="G66" i="6"/>
  <c r="D85" i="6" s="1"/>
  <c r="H63" i="6"/>
  <c r="D81" i="6" s="1"/>
  <c r="D73" i="6"/>
  <c r="F64" i="6"/>
  <c r="H51" i="7"/>
  <c r="J51" i="7" s="1"/>
  <c r="H47" i="7"/>
  <c r="J47" i="7" s="1"/>
  <c r="H43" i="7"/>
  <c r="J43" i="7" s="1"/>
  <c r="T46" i="4"/>
  <c r="W35" i="4"/>
  <c r="W31" i="4"/>
  <c r="D87" i="6"/>
  <c r="H66" i="6"/>
  <c r="D76" i="6"/>
  <c r="E94" i="6" s="1"/>
  <c r="D71" i="6"/>
  <c r="H49" i="7"/>
  <c r="J49" i="7" s="1"/>
  <c r="D52" i="7"/>
  <c r="E51" i="7"/>
  <c r="I51" i="7" s="1"/>
  <c r="K51" i="7" s="1"/>
  <c r="E53" i="7"/>
  <c r="I53" i="7" s="1"/>
  <c r="K53" i="7" s="1"/>
  <c r="D48" i="7"/>
  <c r="D50" i="7"/>
  <c r="E49" i="7"/>
  <c r="I49" i="7" s="1"/>
  <c r="K49" i="7" s="1"/>
  <c r="D44" i="7"/>
  <c r="D46" i="7"/>
  <c r="E45" i="7"/>
  <c r="I45" i="7" s="1"/>
  <c r="K45" i="7" s="1"/>
  <c r="E47" i="7"/>
  <c r="I47" i="7" s="1"/>
  <c r="K47" i="7" s="1"/>
  <c r="D42" i="7"/>
  <c r="D41" i="7"/>
  <c r="E41" i="7"/>
  <c r="E43" i="7"/>
  <c r="I43" i="7" s="1"/>
  <c r="K43" i="7" s="1"/>
  <c r="H40" i="7"/>
  <c r="J40" i="7" s="1"/>
  <c r="I40" i="7"/>
  <c r="K40" i="7" s="1"/>
  <c r="H81" i="6" l="1"/>
  <c r="J81" i="6" s="1"/>
  <c r="I81" i="6"/>
  <c r="K81" i="6" s="1"/>
  <c r="H83" i="6"/>
  <c r="J83" i="6" s="1"/>
  <c r="I83" i="6"/>
  <c r="K83" i="6" s="1"/>
  <c r="H85" i="6"/>
  <c r="J85" i="6" s="1"/>
  <c r="I85" i="6"/>
  <c r="K85" i="6" s="1"/>
  <c r="I50" i="7"/>
  <c r="K50" i="7" s="1"/>
  <c r="H50" i="7"/>
  <c r="J50" i="7" s="1"/>
  <c r="I52" i="7"/>
  <c r="K52" i="7" s="1"/>
  <c r="H52" i="7"/>
  <c r="J52" i="7" s="1"/>
  <c r="D90" i="6"/>
  <c r="E89" i="6"/>
  <c r="D89" i="6"/>
  <c r="E90" i="6"/>
  <c r="H87" i="6"/>
  <c r="J87" i="6" s="1"/>
  <c r="I87" i="6"/>
  <c r="K87" i="6" s="1"/>
  <c r="D92" i="6"/>
  <c r="E91" i="6"/>
  <c r="D91" i="6"/>
  <c r="E92" i="6"/>
  <c r="H93" i="6"/>
  <c r="J93" i="6" s="1"/>
  <c r="I94" i="6"/>
  <c r="K94" i="6" s="1"/>
  <c r="H94" i="6"/>
  <c r="J94" i="6" s="1"/>
  <c r="H41" i="7"/>
  <c r="J41" i="7" s="1"/>
  <c r="I41" i="7"/>
  <c r="K41" i="7" s="1"/>
  <c r="I46" i="7"/>
  <c r="K46" i="7" s="1"/>
  <c r="H46" i="7"/>
  <c r="J46" i="7" s="1"/>
  <c r="I48" i="7"/>
  <c r="K48" i="7" s="1"/>
  <c r="H48" i="7"/>
  <c r="J48" i="7" s="1"/>
  <c r="H45" i="7"/>
  <c r="J45" i="7" s="1"/>
  <c r="I88" i="6"/>
  <c r="K88" i="6" s="1"/>
  <c r="H88" i="6"/>
  <c r="J88" i="6" s="1"/>
  <c r="I86" i="6"/>
  <c r="K86" i="6" s="1"/>
  <c r="H86" i="6"/>
  <c r="J86" i="6" s="1"/>
  <c r="I42" i="7"/>
  <c r="K42" i="7" s="1"/>
  <c r="H42" i="7"/>
  <c r="J42" i="7" s="1"/>
  <c r="I44" i="7"/>
  <c r="K44" i="7" s="1"/>
  <c r="H44" i="7"/>
  <c r="J44" i="7" s="1"/>
  <c r="D82" i="6"/>
  <c r="D84" i="6"/>
  <c r="H53" i="7"/>
  <c r="J53" i="7" s="1"/>
  <c r="E82" i="6"/>
  <c r="E93" i="6"/>
  <c r="I93" i="6" s="1"/>
  <c r="K93" i="6" s="1"/>
  <c r="N27" i="5"/>
  <c r="I84" i="6" l="1"/>
  <c r="K84" i="6" s="1"/>
  <c r="H84" i="6"/>
  <c r="J84" i="6" s="1"/>
  <c r="I92" i="6"/>
  <c r="K92" i="6" s="1"/>
  <c r="H92" i="6"/>
  <c r="J92" i="6" s="1"/>
  <c r="H89" i="6"/>
  <c r="J89" i="6" s="1"/>
  <c r="I89" i="6"/>
  <c r="K89" i="6" s="1"/>
  <c r="I82" i="6"/>
  <c r="K82" i="6" s="1"/>
  <c r="H82" i="6"/>
  <c r="J82" i="6" s="1"/>
  <c r="H91" i="6"/>
  <c r="J91" i="6" s="1"/>
  <c r="I91" i="6"/>
  <c r="K91" i="6" s="1"/>
  <c r="I90" i="6"/>
  <c r="K90" i="6" s="1"/>
  <c r="H90" i="6"/>
  <c r="J9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F22" authorId="0" shapeId="0" xr:uid="{285ACC0B-ABB0-4FB7-9AAA-1470A4DC9546}">
      <text>
        <r>
          <rPr>
            <b/>
            <sz val="8"/>
            <color indexed="81"/>
            <rFont val="Tahoma"/>
          </rPr>
          <t>mzhang:</t>
        </r>
        <r>
          <rPr>
            <sz val="8"/>
            <color indexed="81"/>
            <rFont val="Tahoma"/>
          </rPr>
          <t xml:space="preserve">
forecast error = 1 - demand projection/actual demand</t>
        </r>
      </text>
    </comment>
    <comment ref="D41" authorId="0" shapeId="0" xr:uid="{B44E2CEB-9A8C-485C-8FAC-DB0EBB4F22E7}">
      <text>
        <r>
          <rPr>
            <b/>
            <sz val="8"/>
            <color indexed="81"/>
            <rFont val="Tahoma"/>
          </rPr>
          <t>mzhang:</t>
        </r>
        <r>
          <rPr>
            <sz val="8"/>
            <color indexed="81"/>
            <rFont val="Tahoma"/>
          </rPr>
          <t xml:space="preserve">
Note that we may combine seveal years of forecast errors to calculate means and variances for each year out since we have limited number of forecast errors especially for years further out.</t>
        </r>
      </text>
    </comment>
    <comment ref="J44" authorId="0" shapeId="0" xr:uid="{C44AE9E3-044F-4B59-8F0F-E7C8C72212A9}">
      <text>
        <r>
          <rPr>
            <b/>
            <sz val="8"/>
            <color indexed="81"/>
            <rFont val="Tahoma"/>
          </rPr>
          <t>mzhang:</t>
        </r>
        <r>
          <rPr>
            <sz val="8"/>
            <color indexed="81"/>
            <rFont val="Tahoma"/>
          </rPr>
          <t xml:space="preserve">
Year out 4 is used as the representative year in LP Stage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J5" authorId="0" shapeId="0" xr:uid="{DA828B6F-2CFA-4CD5-85BE-215543D7BC50}">
      <text>
        <r>
          <rPr>
            <b/>
            <sz val="8"/>
            <color indexed="81"/>
            <rFont val="Tahoma"/>
          </rPr>
          <t>mzhang:</t>
        </r>
        <r>
          <rPr>
            <sz val="8"/>
            <color indexed="81"/>
            <rFont val="Tahoma"/>
          </rPr>
          <t xml:space="preserve">
This example only calculates forecast errors of gas prices for PG&amp;E Service Area.  Similar derivation can be done for South Cal Gas and SDG&amp;E Service Area.
</t>
        </r>
      </text>
    </comment>
    <comment ref="D63" authorId="0" shapeId="0" xr:uid="{CEA62D7A-4C83-4B7D-BDCE-05EFDFEDBB50}">
      <text>
        <r>
          <rPr>
            <b/>
            <sz val="8"/>
            <color indexed="81"/>
            <rFont val="Tahoma"/>
          </rPr>
          <t>mzhang:</t>
        </r>
        <r>
          <rPr>
            <sz val="8"/>
            <color indexed="81"/>
            <rFont val="Tahoma"/>
          </rPr>
          <t xml:space="preserve">
gas price forecast error = 1 - LN(gas price projection)/LN(actual gas price)</t>
        </r>
      </text>
    </comment>
    <comment ref="D82" authorId="0" shapeId="0" xr:uid="{7DAFF677-4596-40E6-8464-359437849CAC}">
      <text>
        <r>
          <rPr>
            <b/>
            <sz val="8"/>
            <color indexed="81"/>
            <rFont val="Tahoma"/>
          </rPr>
          <t>mzhang:</t>
        </r>
        <r>
          <rPr>
            <sz val="8"/>
            <color indexed="81"/>
            <rFont val="Tahoma"/>
          </rPr>
          <t xml:space="preserve">
For calculating means and standard deviations for each forecast year out, two or more years' forecast errors may be combined together to overcome the difficulty that we only have very limited number of forecast errors especially for years further out.</t>
        </r>
      </text>
    </comment>
    <comment ref="J85" authorId="0" shapeId="0" xr:uid="{CFE2E95D-EB1E-465F-B874-441CBFBE9591}">
      <text>
        <r>
          <rPr>
            <b/>
            <sz val="8"/>
            <color indexed="81"/>
            <rFont val="Tahoma"/>
          </rPr>
          <t>mzhang:</t>
        </r>
        <r>
          <rPr>
            <sz val="8"/>
            <color indexed="81"/>
            <rFont val="Tahoma"/>
          </rPr>
          <t xml:space="preserve">
Year out 4 is used as the representative year in LP Stage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J7" authorId="0" shapeId="0" xr:uid="{A7FD2698-1FBD-498B-B0BE-AE5356E0F509}">
      <text>
        <r>
          <rPr>
            <b/>
            <sz val="8"/>
            <color indexed="81"/>
            <rFont val="Tahoma"/>
          </rPr>
          <t>mzhang:</t>
        </r>
        <r>
          <rPr>
            <sz val="8"/>
            <color indexed="81"/>
            <rFont val="Tahoma"/>
          </rPr>
          <t xml:space="preserve">
VH, B, and VL stand for very high, base, and very low (demand or gas price) respectivelly.</t>
        </r>
      </text>
    </comment>
    <comment ref="A18" authorId="0" shapeId="0" xr:uid="{51C20A92-1D8F-4492-AB19-415BA9493FD4}">
      <text>
        <r>
          <rPr>
            <b/>
            <sz val="8"/>
            <color indexed="81"/>
            <rFont val="Tahoma"/>
          </rPr>
          <t>mzhang:</t>
        </r>
        <r>
          <rPr>
            <sz val="8"/>
            <color indexed="81"/>
            <rFont val="Tahoma"/>
          </rPr>
          <t xml:space="preserve">
Probabilities are the variables that the LP approach tries to assign values to.  The initial value for each probability can be set to any value such that the sum of probabilities &lt;= 1.</t>
        </r>
      </text>
    </comment>
    <comment ref="A30" authorId="0" shapeId="0" xr:uid="{D3FB8B60-7C7E-4464-91FD-BEFEEF9F3A3B}">
      <text>
        <r>
          <rPr>
            <b/>
            <sz val="8"/>
            <color indexed="81"/>
            <rFont val="Tahoma"/>
          </rPr>
          <t>mzhang:</t>
        </r>
        <r>
          <rPr>
            <sz val="8"/>
            <color indexed="81"/>
            <rFont val="Tahoma"/>
          </rPr>
          <t xml:space="preserve">
Click </t>
        </r>
        <r>
          <rPr>
            <i/>
            <sz val="8"/>
            <color indexed="81"/>
            <rFont val="Tahoma"/>
            <family val="2"/>
          </rPr>
          <t>Solver</t>
        </r>
        <r>
          <rPr>
            <sz val="8"/>
            <color indexed="81"/>
            <rFont val="Tahoma"/>
          </rPr>
          <t xml:space="preserve"> under </t>
        </r>
        <r>
          <rPr>
            <i/>
            <sz val="8"/>
            <color indexed="81"/>
            <rFont val="Tahoma"/>
            <family val="2"/>
          </rPr>
          <t>Tools</t>
        </r>
        <r>
          <rPr>
            <sz val="8"/>
            <color indexed="81"/>
            <rFont val="Tahoma"/>
          </rPr>
          <t xml:space="preserve"> menu and put all constraints and the objective funtion in approporiate position and click </t>
        </r>
        <r>
          <rPr>
            <i/>
            <sz val="8"/>
            <color indexed="81"/>
            <rFont val="Tahoma"/>
            <family val="2"/>
          </rPr>
          <t>Solve</t>
        </r>
        <r>
          <rPr>
            <sz val="8"/>
            <color indexed="81"/>
            <rFont val="Tahoma"/>
          </rPr>
          <t xml:space="preserve"> to solve for probabilities.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mzhang</author>
  </authors>
  <commentList>
    <comment ref="U10" authorId="0" shapeId="0" xr:uid="{C47D303A-6108-4063-83A4-34A877A7184F}">
      <text>
        <r>
          <rPr>
            <b/>
            <sz val="8"/>
            <color indexed="81"/>
            <rFont val="Tahoma"/>
          </rPr>
          <t>mzhang:</t>
        </r>
        <r>
          <rPr>
            <sz val="8"/>
            <color indexed="81"/>
            <rFont val="Tahoma"/>
          </rPr>
          <t xml:space="preserve">
Zonal new generation entry is in the order of NP15, ZP26, and SP15.  So </t>
        </r>
        <r>
          <rPr>
            <i/>
            <sz val="8"/>
            <color indexed="81"/>
            <rFont val="Tahoma"/>
            <family val="2"/>
          </rPr>
          <t>OUO</t>
        </r>
        <r>
          <rPr>
            <sz val="8"/>
            <color indexed="81"/>
            <rFont val="Tahoma"/>
          </rPr>
          <t xml:space="preserve"> means </t>
        </r>
        <r>
          <rPr>
            <i/>
            <sz val="8"/>
            <color indexed="81"/>
            <rFont val="Tahoma"/>
            <family val="2"/>
          </rPr>
          <t xml:space="preserve">Over Entry </t>
        </r>
        <r>
          <rPr>
            <sz val="8"/>
            <color indexed="81"/>
            <rFont val="Tahoma"/>
          </rPr>
          <t xml:space="preserve">in </t>
        </r>
        <r>
          <rPr>
            <i/>
            <sz val="8"/>
            <color indexed="81"/>
            <rFont val="Tahoma"/>
            <family val="2"/>
          </rPr>
          <t>NP15</t>
        </r>
        <r>
          <rPr>
            <sz val="8"/>
            <color indexed="81"/>
            <rFont val="Tahoma"/>
          </rPr>
          <t xml:space="preserve">, </t>
        </r>
        <r>
          <rPr>
            <i/>
            <sz val="8"/>
            <color indexed="81"/>
            <rFont val="Tahoma"/>
            <family val="2"/>
          </rPr>
          <t>Under Entry</t>
        </r>
        <r>
          <rPr>
            <sz val="8"/>
            <color indexed="81"/>
            <rFont val="Tahoma"/>
          </rPr>
          <t xml:space="preserve"> in </t>
        </r>
        <r>
          <rPr>
            <i/>
            <sz val="8"/>
            <color indexed="81"/>
            <rFont val="Tahoma"/>
            <family val="2"/>
          </rPr>
          <t>ZP26</t>
        </r>
        <r>
          <rPr>
            <sz val="8"/>
            <color indexed="81"/>
            <rFont val="Tahoma"/>
          </rPr>
          <t xml:space="preserve">, and </t>
        </r>
        <r>
          <rPr>
            <i/>
            <sz val="8"/>
            <color indexed="81"/>
            <rFont val="Tahoma"/>
            <family val="2"/>
          </rPr>
          <t>Over Entry</t>
        </r>
        <r>
          <rPr>
            <sz val="8"/>
            <color indexed="81"/>
            <rFont val="Tahoma"/>
          </rPr>
          <t xml:space="preserve"> in </t>
        </r>
        <r>
          <rPr>
            <i/>
            <sz val="8"/>
            <color indexed="81"/>
            <rFont val="Tahoma"/>
            <family val="2"/>
          </rPr>
          <t>SP15</t>
        </r>
        <r>
          <rPr>
            <sz val="8"/>
            <color indexed="81"/>
            <rFont val="Tahoma"/>
          </rPr>
          <t xml:space="preserve">. </t>
        </r>
      </text>
    </comment>
    <comment ref="Y41" authorId="0" shapeId="0" xr:uid="{BAD4CD86-177B-42DC-BB44-48035990DFBD}">
      <text>
        <r>
          <rPr>
            <b/>
            <sz val="8"/>
            <color indexed="81"/>
            <rFont val="Tahoma"/>
          </rPr>
          <t>mzhang:</t>
        </r>
        <r>
          <rPr>
            <sz val="8"/>
            <color indexed="81"/>
            <rFont val="Tahoma"/>
          </rPr>
          <t xml:space="preserve">
Note to ensure strictly positivity, we require each probability to be no less than 0.001.  </t>
        </r>
      </text>
    </comment>
    <comment ref="A48" authorId="0" shapeId="0" xr:uid="{94663404-EDA9-44D2-8F8E-FB3D25A3D4F2}">
      <text>
        <r>
          <rPr>
            <b/>
            <sz val="8"/>
            <color indexed="81"/>
            <rFont val="Tahoma"/>
          </rPr>
          <t>mzhang:</t>
        </r>
        <r>
          <rPr>
            <sz val="8"/>
            <color indexed="81"/>
            <rFont val="Tahoma"/>
          </rPr>
          <t xml:space="preserve">
You need to re-initialize the probability values before each new run of LP.</t>
        </r>
      </text>
    </comment>
  </commentList>
</comments>
</file>

<file path=xl/sharedStrings.xml><?xml version="1.0" encoding="utf-8"?>
<sst xmlns="http://schemas.openxmlformats.org/spreadsheetml/2006/main" count="503" uniqueCount="196">
  <si>
    <t>Actual</t>
  </si>
  <si>
    <t>ER88</t>
  </si>
  <si>
    <t>ER90</t>
  </si>
  <si>
    <t>ER92</t>
  </si>
  <si>
    <t>ER94</t>
  </si>
  <si>
    <t>ER96</t>
  </si>
  <si>
    <t xml:space="preserve"> </t>
  </si>
  <si>
    <t>Step One: Input CEC forecasts and actuals of peak demand, aligned for appropriate time periods</t>
  </si>
  <si>
    <t>Study</t>
  </si>
  <si>
    <t>Less than 1 year</t>
  </si>
  <si>
    <t>Year Out - 1</t>
  </si>
  <si>
    <t>Year Out - 2</t>
  </si>
  <si>
    <t>Year Out - 3</t>
  </si>
  <si>
    <t>Year Out - 4</t>
  </si>
  <si>
    <t>Year Out - 5</t>
  </si>
  <si>
    <t>Year Out - 6</t>
  </si>
  <si>
    <t>Year Out - 7</t>
  </si>
  <si>
    <t>Year Out - 8</t>
  </si>
  <si>
    <t>Year Out - 9</t>
  </si>
  <si>
    <t>Year Out - 10</t>
  </si>
  <si>
    <t>Year Out - 11</t>
  </si>
  <si>
    <t>Year Out - 12</t>
  </si>
  <si>
    <t>Year Out - 13</t>
  </si>
  <si>
    <t>Year</t>
  </si>
  <si>
    <t xml:space="preserve">A Step-by-Step Guide to Derive Demand Forecast Errors </t>
  </si>
  <si>
    <t>Year Range</t>
  </si>
  <si>
    <t>mean</t>
  </si>
  <si>
    <t>std</t>
  </si>
  <si>
    <t>df</t>
  </si>
  <si>
    <t>t (0.05)</t>
  </si>
  <si>
    <t>lower bound of 90% c.i.</t>
  </si>
  <si>
    <t>standardized 90% c.i.</t>
  </si>
  <si>
    <t>higher bound of 90% c.i.</t>
  </si>
  <si>
    <t xml:space="preserve">A Step-by-Step Guide to Derive Gas Price Forecast Errors </t>
  </si>
  <si>
    <t>98Outlook</t>
  </si>
  <si>
    <t>99Outlook</t>
  </si>
  <si>
    <t>00Outlook</t>
  </si>
  <si>
    <t>Step One: Input CEC forecasts and actuals of gas prices, aligned for appropriate time periods</t>
  </si>
  <si>
    <t>PG&amp;E</t>
  </si>
  <si>
    <t>SoCal Gas</t>
  </si>
  <si>
    <t>SDG&amp;E</t>
  </si>
  <si>
    <t>(current $/MMBTu)</t>
  </si>
  <si>
    <t>(2001 = 100)</t>
  </si>
  <si>
    <t xml:space="preserve">price deflator </t>
  </si>
  <si>
    <t>GDP implicite</t>
  </si>
  <si>
    <t>(in 2001 $/MMBTu)</t>
  </si>
  <si>
    <t>Calif Energy Prices 1980-2000, Staff Report, July 1981</t>
  </si>
  <si>
    <t>Annual Petroleum Review, Vol 2, July 1983</t>
  </si>
  <si>
    <t>Biennial Fuels Report, September 1986</t>
  </si>
  <si>
    <t>Fuels Report, December 1989</t>
  </si>
  <si>
    <t>Natural Gas Market Outlook, December 1991</t>
  </si>
  <si>
    <t>1993 Natural Gas Market Outlook, October 1993</t>
  </si>
  <si>
    <t>1995 Natural as Market Outlook, October 1995</t>
  </si>
  <si>
    <t>Natural Gas Market Outlook, June 1998</t>
  </si>
  <si>
    <t>Unpublished Natural Gas Market Outlook, June 2000</t>
  </si>
  <si>
    <t>PG&amp;E Service Area</t>
  </si>
  <si>
    <t>Step Two: Calculate the peak demand forecast error as the % difference between actuals and projections assuming demand has normal distribution</t>
  </si>
  <si>
    <t>Step Three: Calculate the means and standard deviations of demand forcast error for each year out</t>
  </si>
  <si>
    <t>Secnarios (i)</t>
  </si>
  <si>
    <t>Definition</t>
  </si>
  <si>
    <t>DEMAND</t>
  </si>
  <si>
    <t>VH</t>
  </si>
  <si>
    <t>B</t>
  </si>
  <si>
    <t>VL</t>
  </si>
  <si>
    <t>GAS</t>
  </si>
  <si>
    <t>LHS</t>
  </si>
  <si>
    <t>RHS</t>
  </si>
  <si>
    <t>Note</t>
  </si>
  <si>
    <t>Nonnegativety constraints</t>
  </si>
  <si>
    <t>Probabilities</t>
  </si>
  <si>
    <t>=</t>
  </si>
  <si>
    <t>SUM (Pi) = 1</t>
  </si>
  <si>
    <t>&gt;=</t>
  </si>
  <si>
    <t>X1*Pi</t>
  </si>
  <si>
    <t>Mean(standardized demand forecast error) = 0</t>
  </si>
  <si>
    <t>X2*Pi</t>
  </si>
  <si>
    <t>Mean(standardized LN(gas price) forecast error) = 0</t>
  </si>
  <si>
    <t>Pi*(X1^2)</t>
  </si>
  <si>
    <t>Pi*(X2^2)</t>
  </si>
  <si>
    <t>Objective Components</t>
  </si>
  <si>
    <t>Skew</t>
  </si>
  <si>
    <t>Pi*(X1^3)</t>
  </si>
  <si>
    <t>Objective function</t>
  </si>
  <si>
    <t>Pi*(X2^3)</t>
  </si>
  <si>
    <t>[sum(Pi)^2] + [sum(skew of X1)]^2 + [sum(skew of X2)]^2</t>
  </si>
  <si>
    <t>Pi^2</t>
  </si>
  <si>
    <t>Scenarios</t>
  </si>
  <si>
    <t>A Step-by-Step Guide to Derive Joint Probabilities of Demand and Gas Price in the First Stage of LP</t>
  </si>
  <si>
    <t>Step 1: Input standardized 90% confidence intervals of each variable for each joint demand/gs price scenario</t>
  </si>
  <si>
    <t>Constraints</t>
  </si>
  <si>
    <t>Confidence level for demand forecast error</t>
  </si>
  <si>
    <t>Confidence level for LN(Gas) forecast error</t>
  </si>
  <si>
    <t>Standardized c.i. of Deamnd forecast error (X1)</t>
  </si>
  <si>
    <t>Standardized c.i. Of gas price forecast error (X2)</t>
  </si>
  <si>
    <t xml:space="preserve">Var(X1) = (1.734/1.645)^2 for standardized t-distribution </t>
  </si>
  <si>
    <t>Var(X2) = (1.74/1.645)^2 for standardized t-distribution</t>
  </si>
  <si>
    <t>Year Out 4 (Demand forecast error at 90% confidence interval for a t-distribution) = [-1.734, 1.734]</t>
  </si>
  <si>
    <t>Year Out 4 (LN(gas) forecast error at 90% confidence interval) = [-1.740, 1.740]</t>
  </si>
  <si>
    <t>Demand</t>
  </si>
  <si>
    <t>Very High</t>
  </si>
  <si>
    <t>Base</t>
  </si>
  <si>
    <t>Very Low</t>
  </si>
  <si>
    <t>Gas Price</t>
  </si>
  <si>
    <t>Entry</t>
  </si>
  <si>
    <t>NNN</t>
  </si>
  <si>
    <t>OUO</t>
  </si>
  <si>
    <t>UOU</t>
  </si>
  <si>
    <t>Assign weights (joint probabilities) for the 19 scenarios</t>
  </si>
  <si>
    <t>Use only joint probabilities for D&amp;G derived from Sage 1</t>
  </si>
  <si>
    <t>Scenario (j)</t>
  </si>
  <si>
    <t>Gas</t>
  </si>
  <si>
    <t>New Gen</t>
  </si>
  <si>
    <t xml:space="preserve">Joint </t>
  </si>
  <si>
    <t>vh/vh</t>
  </si>
  <si>
    <t>Demand/</t>
  </si>
  <si>
    <t>vh/b</t>
  </si>
  <si>
    <t>vh/vl</t>
  </si>
  <si>
    <t>b/vh</t>
  </si>
  <si>
    <t>b/b</t>
  </si>
  <si>
    <t>b/vl</t>
  </si>
  <si>
    <t>vl/vh</t>
  </si>
  <si>
    <t>vl/b</t>
  </si>
  <si>
    <t>vl/vl</t>
  </si>
  <si>
    <t>note</t>
  </si>
  <si>
    <t>Probability</t>
  </si>
  <si>
    <t>sum(Pi) = 1</t>
  </si>
  <si>
    <t>fj * vh/vh</t>
  </si>
  <si>
    <t>sum(Pi*vh/vh) = 0.0121</t>
  </si>
  <si>
    <t>fj * vh/b</t>
  </si>
  <si>
    <t>sum(Pi*vh/b) = 0.1606</t>
  </si>
  <si>
    <t>fj * vh/vl</t>
  </si>
  <si>
    <t>sum(Pi*vh/vl) = 0.0121</t>
  </si>
  <si>
    <t>fj * b/vh</t>
  </si>
  <si>
    <t>sum(Pi*b/vh) = 0.1607</t>
  </si>
  <si>
    <t>fj * b/b</t>
  </si>
  <si>
    <t>sum(Pi*b/b) = 0.3092</t>
  </si>
  <si>
    <t>fj * b/vl</t>
  </si>
  <si>
    <t>sum(Pi*b/vl) = 0.1607</t>
  </si>
  <si>
    <t>fj * vl/vh</t>
  </si>
  <si>
    <t>sum(Pi*vl/vh) = 0.0121</t>
  </si>
  <si>
    <t>fj * vl/b</t>
  </si>
  <si>
    <t>sum(Pi*vl/b) = 0.1606</t>
  </si>
  <si>
    <t>fj * vl/vl</t>
  </si>
  <si>
    <t>sum(Pi*vl/vl) = 0.0121</t>
  </si>
  <si>
    <t>fj * NNN</t>
  </si>
  <si>
    <t>sum(Pi*NNN) &gt;= sum(Pi*UOU)</t>
  </si>
  <si>
    <t>fj * UOU</t>
  </si>
  <si>
    <t>sum(Pi*NNN) &gt;= sum(Pi*OUO)</t>
  </si>
  <si>
    <t>fj * OUO</t>
  </si>
  <si>
    <t>f1 &gt;= 0</t>
  </si>
  <si>
    <t>Benefit (Bj)</t>
  </si>
  <si>
    <t>f2 &gt;= 0</t>
  </si>
  <si>
    <t>fj * Benefit</t>
  </si>
  <si>
    <t>f3 &gt;= 0</t>
  </si>
  <si>
    <t>f4 &gt;= 0</t>
  </si>
  <si>
    <t>sum(fj*Bj)</t>
  </si>
  <si>
    <t>f5 &gt;= 0</t>
  </si>
  <si>
    <t>Objective Funtion</t>
  </si>
  <si>
    <t>f6 &gt;= 0</t>
  </si>
  <si>
    <t>f7 &gt;= 0</t>
  </si>
  <si>
    <t>f8 &gt;= 0</t>
  </si>
  <si>
    <t>Results</t>
  </si>
  <si>
    <t>f9 &gt;= 0</t>
  </si>
  <si>
    <t>f10 &gt;= 0</t>
  </si>
  <si>
    <t>f11 &gt;= 0</t>
  </si>
  <si>
    <t>f12 &gt;= 0</t>
  </si>
  <si>
    <t>f13 &gt;= 0</t>
  </si>
  <si>
    <t>f14 &gt;= 0</t>
  </si>
  <si>
    <t>Benefit</t>
  </si>
  <si>
    <t>f15 &gt;= 0</t>
  </si>
  <si>
    <t>f16 &gt;= 0</t>
  </si>
  <si>
    <t>fj (by Max)</t>
  </si>
  <si>
    <t>f17 &gt;= 0</t>
  </si>
  <si>
    <t>Sum(fj * Bj)</t>
  </si>
  <si>
    <t>($m)</t>
  </si>
  <si>
    <t>f18 &gt;= 0</t>
  </si>
  <si>
    <t>f19 &gt;= 0</t>
  </si>
  <si>
    <t>fj (by Min)</t>
  </si>
  <si>
    <t>Step 1: Set up the joint scenarios of demand/gas price/new entry</t>
  </si>
  <si>
    <t>Step 2: Set up the constraints and objective function for the State 2 LP</t>
  </si>
  <si>
    <t>Step 3: Using the Solver function to solve the Max and Min LP</t>
  </si>
  <si>
    <t>Step 2: Set up the constraints and objective function for LP Stage 1</t>
  </si>
  <si>
    <t>Step 3: Using Solver to solve the LP</t>
  </si>
  <si>
    <t>A Step-by-Step Guide to Derive Joint Probabilities for joint Demand/Gas Price/New Generation Entry in the Second Stage LP</t>
  </si>
  <si>
    <t>Calif Energy Prices 1980-2000, Staff Report, July 1981 (in 1980 $/MMBtu)</t>
  </si>
  <si>
    <t>Annual Petroleum Review, Vol 2, July 1983 (in 1980 $/MMBtu)</t>
  </si>
  <si>
    <t>Biennial Fuels Report, September 1986 (in 1983 $/MMBtu)</t>
  </si>
  <si>
    <t>Fuels Report, December 1989 (in 1989 $/MMBtu)</t>
  </si>
  <si>
    <t>Natural Gas Market Outlook, December 1991 (in 1989 $/MMBtu)</t>
  </si>
  <si>
    <t>1993 Natural Gas Market Outlook, October 1993 (in 1991 $/MMBtu)</t>
  </si>
  <si>
    <t>1995 Natural as Market Outlook, October 1995 (in 1993 $/MMBtu)</t>
  </si>
  <si>
    <t>Natural Gas Market Outlook, June 1998 (in 1995 $/MMBtu)</t>
  </si>
  <si>
    <t>Unpublished Natural Gas Market Outlook, June 2000 (in 1998 $/MMBtu)</t>
  </si>
  <si>
    <t xml:space="preserve">Step Two: Covert Actual and forecat gas prices to real terms </t>
  </si>
  <si>
    <t>Step There: Calculate the forecast error as the % difference between actuals and projections assuming demand has log-normal distribution</t>
  </si>
  <si>
    <t>Step Four: Calculate the means and standard deviations of gas price forcast error for each year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</si>
</sst>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dd\-mmm\-yy"/>
    <numFmt numFmtId="167" formatCode="0.0000"/>
    <numFmt numFmtId="171" formatCode="#,##0.0_);[Red]\(#,##0.0\)"/>
  </numFmts>
  <fonts count="17" x14ac:knownFonts="1">
    <font>
      <sz val="10"/>
      <name val="Arial"/>
    </font>
    <font>
      <sz val="10"/>
      <name val="Arial"/>
    </font>
    <font>
      <b/>
      <sz val="10"/>
      <name val="Arial"/>
      <family val="2"/>
    </font>
    <font>
      <b/>
      <i/>
      <sz val="12"/>
      <color indexed="8"/>
      <name val="Book Antiqua"/>
      <family val="1"/>
    </font>
    <font>
      <b/>
      <sz val="12"/>
      <name val="Arial"/>
      <family val="2"/>
    </font>
    <font>
      <b/>
      <i/>
      <sz val="12"/>
      <name val="Book Antiqua"/>
      <family val="1"/>
    </font>
    <font>
      <sz val="10"/>
      <name val="Arial"/>
      <family val="2"/>
    </font>
    <font>
      <sz val="8"/>
      <color indexed="81"/>
      <name val="Tahoma"/>
    </font>
    <font>
      <b/>
      <sz val="8"/>
      <color indexed="81"/>
      <name val="Tahoma"/>
    </font>
    <font>
      <b/>
      <sz val="10"/>
      <name val="Times New Roman"/>
      <family val="1"/>
    </font>
    <font>
      <sz val="10"/>
      <name val="Times New Roman"/>
      <family val="1"/>
    </font>
    <font>
      <u/>
      <sz val="10"/>
      <name val="Times New Roman"/>
      <family val="1"/>
    </font>
    <font>
      <b/>
      <i/>
      <sz val="12"/>
      <name val="Times New Roman"/>
      <family val="1"/>
    </font>
    <font>
      <i/>
      <sz val="8"/>
      <color indexed="81"/>
      <name val="Tahoma"/>
      <family val="2"/>
    </font>
    <font>
      <i/>
      <sz val="10"/>
      <name val="Times New Roman"/>
      <family val="1"/>
    </font>
    <font>
      <b/>
      <sz val="8"/>
      <name val="Times New Roman"/>
      <family val="1"/>
    </font>
    <font>
      <sz val="8"/>
      <name val="Times New Roman"/>
      <family val="1"/>
    </font>
  </fonts>
  <fills count="3">
    <fill>
      <patternFill patternType="none"/>
    </fill>
    <fill>
      <patternFill patternType="gray125"/>
    </fill>
    <fill>
      <patternFill patternType="solid">
        <fgColor indexed="41"/>
        <bgColor indexed="64"/>
      </patternFill>
    </fill>
  </fills>
  <borders count="6">
    <border>
      <left/>
      <right/>
      <top/>
      <bottom/>
      <diagonal/>
    </border>
    <border>
      <left/>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2" fillId="0" borderId="0" xfId="0" applyFont="1" applyAlignment="1">
      <alignment horizontal="center"/>
    </xf>
    <xf numFmtId="3" fontId="0" fillId="0" borderId="0" xfId="1" applyNumberFormat="1" applyFont="1" applyAlignment="1">
      <alignment horizontal="center"/>
    </xf>
    <xf numFmtId="3" fontId="0" fillId="0" borderId="0" xfId="0" applyNumberFormat="1" applyAlignment="1">
      <alignment horizontal="center"/>
    </xf>
    <xf numFmtId="0" fontId="3" fillId="0" borderId="0" xfId="0" applyFont="1" applyFill="1" applyAlignment="1">
      <alignment horizontal="left"/>
    </xf>
    <xf numFmtId="0" fontId="4" fillId="0" borderId="0" xfId="0" applyFont="1"/>
    <xf numFmtId="0" fontId="0" fillId="0" borderId="0" xfId="0" applyAlignment="1">
      <alignment horizontal="right"/>
    </xf>
    <xf numFmtId="9" fontId="0" fillId="0" borderId="0" xfId="0" applyNumberFormat="1" applyAlignment="1">
      <alignment horizontal="center"/>
    </xf>
    <xf numFmtId="0" fontId="5" fillId="0" borderId="0" xfId="0" quotePrefix="1" applyFont="1" applyAlignment="1">
      <alignment horizontal="left"/>
    </xf>
    <xf numFmtId="0" fontId="2" fillId="0" borderId="0" xfId="0" applyFont="1" applyAlignment="1">
      <alignment horizontal="right"/>
    </xf>
    <xf numFmtId="0" fontId="2" fillId="0" borderId="0" xfId="0" applyFont="1" applyAlignment="1">
      <alignment horizontal="center" wrapText="1"/>
    </xf>
    <xf numFmtId="0" fontId="0" fillId="0" borderId="0" xfId="0" applyAlignment="1">
      <alignment wrapText="1"/>
    </xf>
    <xf numFmtId="164" fontId="1" fillId="0" borderId="0" xfId="2" applyNumberFormat="1" applyAlignment="1">
      <alignment horizontal="center"/>
    </xf>
    <xf numFmtId="164" fontId="1" fillId="0" borderId="0" xfId="2" applyNumberFormat="1" applyFont="1" applyAlignment="1">
      <alignment horizontal="center"/>
    </xf>
    <xf numFmtId="164" fontId="0" fillId="0" borderId="0" xfId="0" applyNumberFormat="1"/>
    <xf numFmtId="1" fontId="0" fillId="0" borderId="0" xfId="0" applyNumberFormat="1" applyAlignment="1">
      <alignment horizontal="right"/>
    </xf>
    <xf numFmtId="1" fontId="1" fillId="0" borderId="0" xfId="2" applyNumberFormat="1" applyAlignment="1">
      <alignment horizontal="right"/>
    </xf>
    <xf numFmtId="165" fontId="0" fillId="0" borderId="0" xfId="0" applyNumberFormat="1" applyAlignment="1">
      <alignment horizontal="right"/>
    </xf>
    <xf numFmtId="165" fontId="1" fillId="0" borderId="0" xfId="2" applyNumberFormat="1" applyAlignment="1">
      <alignment horizontal="right"/>
    </xf>
    <xf numFmtId="165" fontId="0" fillId="0" borderId="0" xfId="0" applyNumberFormat="1"/>
    <xf numFmtId="10" fontId="0" fillId="0" borderId="0" xfId="0" applyNumberFormat="1"/>
    <xf numFmtId="0" fontId="2" fillId="0" borderId="0" xfId="0" applyFont="1" applyAlignment="1">
      <alignment wrapText="1"/>
    </xf>
    <xf numFmtId="0" fontId="0" fillId="0" borderId="0" xfId="0" applyAlignment="1">
      <alignment horizontal="center"/>
    </xf>
    <xf numFmtId="2" fontId="0" fillId="0" borderId="0" xfId="0" applyNumberFormat="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4" fontId="0" fillId="0" borderId="0" xfId="1" applyNumberFormat="1" applyFont="1" applyAlignment="1">
      <alignment horizontal="center"/>
    </xf>
    <xf numFmtId="4" fontId="0" fillId="0" borderId="0" xfId="0" applyNumberFormat="1" applyAlignment="1">
      <alignment horizontal="center"/>
    </xf>
    <xf numFmtId="166" fontId="2" fillId="0" borderId="0" xfId="0" applyNumberFormat="1" applyFont="1" applyFill="1" applyBorder="1" applyAlignment="1">
      <alignment horizontal="center"/>
    </xf>
    <xf numFmtId="0" fontId="2" fillId="0" borderId="1" xfId="0" applyFont="1" applyFill="1" applyBorder="1" applyAlignment="1">
      <alignment horizontal="center"/>
    </xf>
    <xf numFmtId="2" fontId="6" fillId="0" borderId="0" xfId="0" applyNumberFormat="1" applyFont="1" applyFill="1" applyBorder="1" applyAlignment="1">
      <alignment horizontal="center"/>
    </xf>
    <xf numFmtId="0" fontId="6" fillId="0" borderId="0" xfId="0" applyFont="1" applyAlignment="1">
      <alignment horizontal="center"/>
    </xf>
    <xf numFmtId="2" fontId="6" fillId="0" borderId="0" xfId="0" applyNumberFormat="1" applyFont="1" applyAlignment="1">
      <alignment horizontal="center"/>
    </xf>
    <xf numFmtId="166" fontId="2" fillId="0" borderId="2" xfId="0" applyNumberFormat="1" applyFont="1" applyFill="1" applyBorder="1" applyAlignment="1">
      <alignment horizontal="center" wrapText="1"/>
    </xf>
    <xf numFmtId="0" fontId="9" fillId="0" borderId="0" xfId="0" applyFont="1"/>
    <xf numFmtId="0" fontId="10" fillId="0" borderId="0" xfId="0" applyFont="1"/>
    <xf numFmtId="0" fontId="10" fillId="0" borderId="0" xfId="0" applyFont="1" applyAlignment="1">
      <alignment horizontal="right"/>
    </xf>
    <xf numFmtId="0" fontId="10" fillId="0" borderId="3" xfId="0" applyFont="1"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10" fillId="0" borderId="0" xfId="0" applyFont="1" applyFill="1" applyBorder="1" applyAlignment="1">
      <alignment horizontal="center"/>
    </xf>
    <xf numFmtId="0" fontId="10" fillId="0" borderId="5" xfId="0" applyFont="1" applyBorder="1" applyAlignment="1">
      <alignment horizontal="center"/>
    </xf>
    <xf numFmtId="0" fontId="10" fillId="0" borderId="0" xfId="0" applyFont="1" applyAlignment="1">
      <alignment wrapText="1"/>
    </xf>
    <xf numFmtId="9" fontId="10" fillId="0" borderId="0" xfId="0" applyNumberFormat="1" applyFont="1" applyBorder="1" applyAlignment="1">
      <alignment horizontal="right" wrapText="1"/>
    </xf>
    <xf numFmtId="9" fontId="10" fillId="0" borderId="0" xfId="0" applyNumberFormat="1" applyFont="1" applyAlignment="1">
      <alignment wrapText="1"/>
    </xf>
    <xf numFmtId="0" fontId="10" fillId="0" borderId="0" xfId="0" applyFont="1" applyBorder="1" applyAlignment="1">
      <alignment horizontal="right"/>
    </xf>
    <xf numFmtId="167" fontId="10" fillId="0" borderId="0" xfId="0" applyNumberFormat="1" applyFont="1" applyAlignment="1">
      <alignment horizontal="center"/>
    </xf>
    <xf numFmtId="0" fontId="10" fillId="0" borderId="0" xfId="0" applyFont="1" applyAlignment="1">
      <alignment horizontal="center"/>
    </xf>
    <xf numFmtId="165" fontId="10" fillId="0" borderId="0" xfId="0" applyNumberFormat="1" applyFont="1" applyBorder="1" applyAlignment="1">
      <alignment horizontal="right"/>
    </xf>
    <xf numFmtId="167" fontId="10" fillId="0" borderId="0" xfId="0" applyNumberFormat="1" applyFont="1" applyBorder="1" applyAlignment="1">
      <alignment horizontal="right"/>
    </xf>
    <xf numFmtId="167" fontId="10" fillId="0" borderId="0" xfId="0" applyNumberFormat="1" applyFont="1"/>
    <xf numFmtId="167" fontId="10" fillId="0" borderId="0" xfId="0" applyNumberFormat="1" applyFont="1" applyFill="1" applyBorder="1" applyAlignment="1">
      <alignment horizontal="right"/>
    </xf>
    <xf numFmtId="0" fontId="12" fillId="0" borderId="0" xfId="0" applyFont="1"/>
    <xf numFmtId="0" fontId="11" fillId="0" borderId="0" xfId="0" applyFont="1" applyFill="1" applyAlignment="1">
      <alignment horizontal="center"/>
    </xf>
    <xf numFmtId="0" fontId="10" fillId="0" borderId="0" xfId="0" applyFont="1" applyFill="1" applyBorder="1" applyAlignment="1">
      <alignment horizontal="right"/>
    </xf>
    <xf numFmtId="165" fontId="10" fillId="0" borderId="0" xfId="0" applyNumberFormat="1" applyFont="1" applyFill="1" applyBorder="1" applyAlignment="1">
      <alignment horizontal="right"/>
    </xf>
    <xf numFmtId="0" fontId="9" fillId="0" borderId="0" xfId="0" applyFont="1" applyAlignment="1">
      <alignment wrapText="1"/>
    </xf>
    <xf numFmtId="0" fontId="10" fillId="0" borderId="0" xfId="0" applyFont="1" applyFill="1" applyAlignment="1">
      <alignment horizontal="right"/>
    </xf>
    <xf numFmtId="0" fontId="9" fillId="0" borderId="0" xfId="0" applyFont="1" applyAlignment="1">
      <alignment horizontal="center"/>
    </xf>
    <xf numFmtId="0" fontId="10" fillId="0" borderId="0" xfId="0" applyFont="1" applyFill="1" applyAlignment="1">
      <alignment horizontal="center"/>
    </xf>
    <xf numFmtId="0" fontId="14" fillId="0" borderId="0" xfId="0" applyFont="1" applyAlignment="1">
      <alignment horizontal="center"/>
    </xf>
    <xf numFmtId="0" fontId="14" fillId="0" borderId="0" xfId="0" applyFont="1" applyFill="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167" fontId="15" fillId="0" borderId="0" xfId="0" applyNumberFormat="1" applyFont="1" applyAlignment="1">
      <alignment horizontal="center"/>
    </xf>
    <xf numFmtId="167" fontId="16" fillId="0" borderId="0" xfId="0" applyNumberFormat="1" applyFont="1" applyAlignment="1">
      <alignment horizontal="center"/>
    </xf>
    <xf numFmtId="0" fontId="16" fillId="0" borderId="0" xfId="0" applyFont="1" applyAlignment="1">
      <alignment horizontal="left"/>
    </xf>
    <xf numFmtId="171" fontId="10" fillId="0" borderId="0" xfId="0" applyNumberFormat="1" applyFont="1" applyAlignment="1">
      <alignment horizontal="center"/>
    </xf>
    <xf numFmtId="2" fontId="16" fillId="0" borderId="0" xfId="0" applyNumberFormat="1" applyFont="1" applyAlignment="1">
      <alignment horizontal="center"/>
    </xf>
    <xf numFmtId="2" fontId="16" fillId="0" borderId="0" xfId="0" applyNumberFormat="1" applyFont="1"/>
    <xf numFmtId="0" fontId="10" fillId="0" borderId="0" xfId="0" applyFont="1" applyFill="1"/>
    <xf numFmtId="171" fontId="16" fillId="0" borderId="0" xfId="0" applyNumberFormat="1" applyFont="1" applyAlignment="1">
      <alignment horizontal="center"/>
    </xf>
    <xf numFmtId="0" fontId="16" fillId="0" borderId="0" xfId="0" applyFont="1" applyFill="1" applyBorder="1"/>
    <xf numFmtId="2" fontId="9" fillId="0" borderId="0" xfId="0" applyNumberFormat="1" applyFont="1"/>
    <xf numFmtId="2" fontId="15" fillId="0" borderId="0" xfId="0" applyNumberFormat="1" applyFont="1" applyAlignment="1">
      <alignment horizontal="center"/>
    </xf>
    <xf numFmtId="0" fontId="9" fillId="0" borderId="0" xfId="0" applyFont="1" applyAlignment="1">
      <alignment horizontal="right"/>
    </xf>
    <xf numFmtId="0" fontId="0" fillId="2" borderId="0" xfId="0" applyFill="1" applyAlignment="1">
      <alignment horizontal="right"/>
    </xf>
    <xf numFmtId="0" fontId="0" fillId="2" borderId="0" xfId="0" applyFill="1"/>
    <xf numFmtId="164" fontId="0" fillId="2" borderId="0" xfId="0" applyNumberFormat="1" applyFill="1"/>
    <xf numFmtId="165" fontId="0" fillId="2" borderId="0" xfId="0" applyNumberFormat="1" applyFill="1"/>
    <xf numFmtId="1" fontId="0" fillId="2" borderId="0" xfId="0" applyNumberFormat="1" applyFill="1" applyAlignment="1">
      <alignment horizontal="right"/>
    </xf>
    <xf numFmtId="165" fontId="0" fillId="2" borderId="0" xfId="0" applyNumberFormat="1" applyFill="1" applyAlignment="1">
      <alignment horizontal="right"/>
    </xf>
    <xf numFmtId="1" fontId="1" fillId="2" borderId="0" xfId="2" applyNumberFormat="1" applyFill="1" applyAlignment="1">
      <alignment horizontal="right"/>
    </xf>
    <xf numFmtId="0" fontId="2"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3F8D-05A7-48F6-BAD2-7DE0A61D6DBD}">
  <dimension ref="A1:K53"/>
  <sheetViews>
    <sheetView topLeftCell="B35" workbookViewId="0">
      <selection activeCell="M50" sqref="M50"/>
    </sheetView>
  </sheetViews>
  <sheetFormatPr defaultRowHeight="12.45" x14ac:dyDescent="0.3"/>
  <cols>
    <col min="8" max="8" width="10" customWidth="1"/>
    <col min="9" max="9" width="10.53515625" customWidth="1"/>
    <col min="10" max="11" width="10.3046875" customWidth="1"/>
  </cols>
  <sheetData>
    <row r="1" spans="1:11" ht="15.45" x14ac:dyDescent="0.4">
      <c r="A1" s="6" t="s">
        <v>24</v>
      </c>
    </row>
    <row r="2" spans="1:11" ht="15.45" x14ac:dyDescent="0.4">
      <c r="A2" s="6"/>
    </row>
    <row r="3" spans="1:11" ht="15.9" x14ac:dyDescent="0.45">
      <c r="A3" s="5" t="s">
        <v>7</v>
      </c>
    </row>
    <row r="4" spans="1:11" x14ac:dyDescent="0.3">
      <c r="A4" s="1" t="s">
        <v>6</v>
      </c>
    </row>
    <row r="5" spans="1:11" x14ac:dyDescent="0.3">
      <c r="A5" s="10" t="s">
        <v>23</v>
      </c>
      <c r="B5" s="2" t="s">
        <v>0</v>
      </c>
      <c r="C5" s="2" t="s">
        <v>6</v>
      </c>
      <c r="D5" s="2" t="s">
        <v>1</v>
      </c>
      <c r="E5" s="2" t="s">
        <v>2</v>
      </c>
      <c r="F5" s="2" t="s">
        <v>3</v>
      </c>
      <c r="G5" s="2" t="s">
        <v>4</v>
      </c>
      <c r="H5" s="2" t="s">
        <v>5</v>
      </c>
      <c r="I5" s="1" t="s">
        <v>34</v>
      </c>
      <c r="J5" s="1" t="s">
        <v>35</v>
      </c>
      <c r="K5" s="1" t="s">
        <v>36</v>
      </c>
    </row>
    <row r="6" spans="1:11" x14ac:dyDescent="0.3">
      <c r="A6">
        <v>1990</v>
      </c>
      <c r="B6" s="3">
        <v>47254.93270989383</v>
      </c>
      <c r="C6" s="3"/>
      <c r="D6" s="3">
        <v>45016</v>
      </c>
      <c r="E6" s="3">
        <v>46555</v>
      </c>
      <c r="F6" s="3"/>
      <c r="G6" s="3"/>
      <c r="H6" s="3"/>
      <c r="I6" s="4"/>
      <c r="J6" s="4"/>
      <c r="K6" s="4"/>
    </row>
    <row r="7" spans="1:11" x14ac:dyDescent="0.3">
      <c r="A7">
        <v>1991</v>
      </c>
      <c r="B7" s="3">
        <v>45429.067518050229</v>
      </c>
      <c r="C7" s="3"/>
      <c r="D7" s="3">
        <v>45942</v>
      </c>
      <c r="E7" s="3">
        <v>47559</v>
      </c>
      <c r="F7" s="3">
        <v>49090</v>
      </c>
      <c r="G7" s="3"/>
      <c r="H7" s="3"/>
      <c r="I7" s="4"/>
      <c r="J7" s="4"/>
      <c r="K7" s="4"/>
    </row>
    <row r="8" spans="1:11" x14ac:dyDescent="0.3">
      <c r="A8">
        <v>1992</v>
      </c>
      <c r="B8" s="3">
        <v>47527.347479989439</v>
      </c>
      <c r="C8" s="3"/>
      <c r="D8" s="3">
        <v>47047</v>
      </c>
      <c r="E8" s="3">
        <v>48752</v>
      </c>
      <c r="F8" s="3">
        <v>49928</v>
      </c>
      <c r="G8" s="3">
        <v>48185</v>
      </c>
      <c r="H8" s="3"/>
      <c r="I8" s="4"/>
      <c r="J8" s="4"/>
      <c r="K8" s="4"/>
    </row>
    <row r="9" spans="1:11" x14ac:dyDescent="0.3">
      <c r="A9">
        <v>1993</v>
      </c>
      <c r="B9" s="3">
        <v>45416.811116141544</v>
      </c>
      <c r="C9" s="3"/>
      <c r="D9" s="3">
        <v>48253</v>
      </c>
      <c r="E9" s="3">
        <v>49977</v>
      </c>
      <c r="F9" s="3">
        <v>50901</v>
      </c>
      <c r="G9" s="3">
        <v>48669</v>
      </c>
      <c r="H9" s="3"/>
      <c r="I9" s="4"/>
      <c r="J9" s="4"/>
      <c r="K9" s="4"/>
    </row>
    <row r="10" spans="1:11" x14ac:dyDescent="0.3">
      <c r="A10">
        <v>1994</v>
      </c>
      <c r="B10" s="3">
        <v>47254.213353979729</v>
      </c>
      <c r="C10" s="3"/>
      <c r="D10" s="3">
        <v>49430</v>
      </c>
      <c r="E10" s="3">
        <v>51196</v>
      </c>
      <c r="F10" s="3">
        <v>52000</v>
      </c>
      <c r="G10" s="3">
        <v>49622</v>
      </c>
      <c r="H10" s="3">
        <v>50155</v>
      </c>
      <c r="I10" s="4"/>
      <c r="J10" s="4"/>
      <c r="K10" s="4"/>
    </row>
    <row r="11" spans="1:11" x14ac:dyDescent="0.3">
      <c r="A11">
        <v>1995</v>
      </c>
      <c r="B11" s="3">
        <v>47813.321506290835</v>
      </c>
      <c r="C11" s="3"/>
      <c r="D11" s="3">
        <v>50561</v>
      </c>
      <c r="E11" s="3">
        <v>52448</v>
      </c>
      <c r="F11" s="3">
        <v>53164</v>
      </c>
      <c r="G11" s="3">
        <v>50538</v>
      </c>
      <c r="H11" s="3">
        <v>50197</v>
      </c>
      <c r="I11" s="4"/>
      <c r="J11" s="4"/>
      <c r="K11" s="4"/>
    </row>
    <row r="12" spans="1:11" x14ac:dyDescent="0.3">
      <c r="A12">
        <v>1996</v>
      </c>
      <c r="B12" s="3">
        <v>50189.318904484106</v>
      </c>
      <c r="C12" s="3"/>
      <c r="D12" s="3">
        <v>51683</v>
      </c>
      <c r="E12" s="3">
        <v>53697</v>
      </c>
      <c r="F12" s="3">
        <v>54187</v>
      </c>
      <c r="G12" s="3">
        <v>51482</v>
      </c>
      <c r="H12" s="3">
        <v>51276</v>
      </c>
      <c r="I12" s="4">
        <v>49932</v>
      </c>
      <c r="J12" s="4"/>
      <c r="K12" s="4"/>
    </row>
    <row r="13" spans="1:11" x14ac:dyDescent="0.3">
      <c r="A13">
        <v>1997</v>
      </c>
      <c r="B13" s="3">
        <v>52194.627782964119</v>
      </c>
      <c r="C13" s="3"/>
      <c r="D13" s="3">
        <v>52757</v>
      </c>
      <c r="E13" s="3">
        <v>54973</v>
      </c>
      <c r="F13" s="3">
        <v>55282</v>
      </c>
      <c r="G13" s="3">
        <v>52475</v>
      </c>
      <c r="H13" s="3">
        <v>52369</v>
      </c>
      <c r="I13" s="4">
        <v>48555</v>
      </c>
      <c r="J13" s="4"/>
      <c r="K13" s="4"/>
    </row>
    <row r="14" spans="1:11" x14ac:dyDescent="0.3">
      <c r="A14">
        <v>1998</v>
      </c>
      <c r="B14" s="3">
        <v>54660.406214812792</v>
      </c>
      <c r="C14" s="3"/>
      <c r="D14" s="3">
        <v>53914</v>
      </c>
      <c r="E14" s="3">
        <v>56271</v>
      </c>
      <c r="F14" s="3">
        <v>56344</v>
      </c>
      <c r="G14" s="3">
        <v>53556</v>
      </c>
      <c r="H14" s="3">
        <v>53406</v>
      </c>
      <c r="I14" s="4">
        <v>49345</v>
      </c>
      <c r="J14" s="4"/>
      <c r="K14" s="4"/>
    </row>
    <row r="15" spans="1:11" x14ac:dyDescent="0.3">
      <c r="A15">
        <v>1999</v>
      </c>
      <c r="B15" s="3">
        <v>53337.202508192364</v>
      </c>
      <c r="C15" s="3"/>
      <c r="D15" s="3">
        <v>55033</v>
      </c>
      <c r="E15" s="3">
        <v>57567</v>
      </c>
      <c r="F15" s="3">
        <v>57524</v>
      </c>
      <c r="G15" s="3">
        <v>54682</v>
      </c>
      <c r="H15" s="3">
        <v>54397</v>
      </c>
      <c r="I15" s="4">
        <v>50221</v>
      </c>
      <c r="J15" s="4"/>
      <c r="K15" s="4"/>
    </row>
    <row r="16" spans="1:11" x14ac:dyDescent="0.3">
      <c r="A16">
        <v>2000</v>
      </c>
      <c r="B16" s="3">
        <v>53438.775339529675</v>
      </c>
      <c r="C16" s="3"/>
      <c r="D16" s="3">
        <v>56673</v>
      </c>
      <c r="E16" s="3">
        <v>58873</v>
      </c>
      <c r="F16" s="3">
        <v>58684</v>
      </c>
      <c r="G16" s="3">
        <v>55819</v>
      </c>
      <c r="H16" s="3">
        <v>55422</v>
      </c>
      <c r="I16" s="4">
        <v>50969</v>
      </c>
      <c r="J16" s="4">
        <v>54567</v>
      </c>
      <c r="K16" s="4"/>
    </row>
    <row r="17" spans="1:11" x14ac:dyDescent="0.3">
      <c r="A17">
        <v>2001</v>
      </c>
      <c r="B17" s="3">
        <v>49729.188691549389</v>
      </c>
      <c r="C17" s="3"/>
      <c r="D17" s="3">
        <v>57761</v>
      </c>
      <c r="E17" s="3">
        <v>60178</v>
      </c>
      <c r="F17" s="3">
        <v>59648</v>
      </c>
      <c r="G17" s="3">
        <v>57110</v>
      </c>
      <c r="H17" s="3">
        <v>56400</v>
      </c>
      <c r="I17" s="4">
        <v>51728</v>
      </c>
      <c r="J17" s="4">
        <v>55528</v>
      </c>
      <c r="K17" s="4">
        <v>55846.15452605013</v>
      </c>
    </row>
    <row r="19" spans="1:11" ht="15.9" x14ac:dyDescent="0.45">
      <c r="A19" s="9" t="s">
        <v>56</v>
      </c>
    </row>
    <row r="21" spans="1:11" x14ac:dyDescent="0.3">
      <c r="B21" s="1" t="s">
        <v>25</v>
      </c>
      <c r="C21" s="2"/>
      <c r="D21" s="2" t="s">
        <v>1</v>
      </c>
      <c r="E21" s="2" t="s">
        <v>2</v>
      </c>
      <c r="F21" s="2" t="s">
        <v>3</v>
      </c>
      <c r="G21" s="2" t="s">
        <v>4</v>
      </c>
      <c r="H21" s="2" t="s">
        <v>5</v>
      </c>
      <c r="I21" s="1" t="s">
        <v>34</v>
      </c>
      <c r="J21" s="1" t="s">
        <v>35</v>
      </c>
      <c r="K21" s="1" t="s">
        <v>36</v>
      </c>
    </row>
    <row r="22" spans="1:11" x14ac:dyDescent="0.3">
      <c r="B22" s="7" t="s">
        <v>9</v>
      </c>
      <c r="D22" s="13"/>
      <c r="E22" s="13"/>
      <c r="F22" s="13">
        <f>1-F7/B7</f>
        <v>-8.0585684055592299E-2</v>
      </c>
      <c r="G22" s="13">
        <f>1-G8/B8</f>
        <v>-1.3837349544647992E-2</v>
      </c>
      <c r="H22" s="13">
        <f>1-H10/B10</f>
        <v>-6.1386836011649848E-2</v>
      </c>
      <c r="I22" s="14">
        <f>1-I14/B14</f>
        <v>9.7244176962818396E-2</v>
      </c>
      <c r="J22" s="13">
        <f>1-J16/B16</f>
        <v>-2.1112472232045265E-2</v>
      </c>
      <c r="K22" s="14" t="s">
        <v>6</v>
      </c>
    </row>
    <row r="23" spans="1:11" x14ac:dyDescent="0.3">
      <c r="B23" s="7" t="s">
        <v>10</v>
      </c>
      <c r="C23" s="8"/>
      <c r="D23" s="13"/>
      <c r="E23" s="13">
        <f>1-E6/B6</f>
        <v>1.4811844388623707E-2</v>
      </c>
      <c r="F23" s="13">
        <f>1-F8/B8</f>
        <v>-5.0510972046595048E-2</v>
      </c>
      <c r="G23" s="13">
        <f t="shared" ref="G23:G31" si="0">1-G9/B9</f>
        <v>-7.1607600884655564E-2</v>
      </c>
      <c r="H23" s="13">
        <f t="shared" ref="H23:H29" si="1">1-H11/B11</f>
        <v>-4.9853857013375302E-2</v>
      </c>
      <c r="I23" s="14">
        <f>1-I15/B15</f>
        <v>5.8424558500489998E-2</v>
      </c>
      <c r="J23" s="13">
        <f>1-J17/B17</f>
        <v>-0.1166078003889901</v>
      </c>
      <c r="K23" s="14">
        <f>1-K17/B17</f>
        <v>-0.12300554252839069</v>
      </c>
    </row>
    <row r="24" spans="1:11" x14ac:dyDescent="0.3">
      <c r="B24" s="7" t="s">
        <v>11</v>
      </c>
      <c r="C24" s="8"/>
      <c r="D24" s="13">
        <f>1-D6/B6</f>
        <v>4.7379872988900895E-2</v>
      </c>
      <c r="E24" s="13">
        <f t="shared" ref="E24:E34" si="2">1-E7/B7</f>
        <v>-4.6884794214705927E-2</v>
      </c>
      <c r="F24" s="13">
        <f t="shared" ref="F24:F32" si="3">1-F9/B9</f>
        <v>-0.12075239870615495</v>
      </c>
      <c r="G24" s="13">
        <f t="shared" si="0"/>
        <v>-5.0107418533946513E-2</v>
      </c>
      <c r="H24" s="13">
        <f t="shared" si="1"/>
        <v>-2.165164061269631E-2</v>
      </c>
      <c r="I24" s="14">
        <f>1-I16/B16</f>
        <v>4.6216915036650041E-2</v>
      </c>
      <c r="J24" s="13"/>
      <c r="K24" s="14" t="s">
        <v>6</v>
      </c>
    </row>
    <row r="25" spans="1:11" x14ac:dyDescent="0.3">
      <c r="B25" s="7" t="s">
        <v>12</v>
      </c>
      <c r="C25" s="8"/>
      <c r="D25" s="13">
        <f t="shared" ref="D25:D35" si="4">1-D7/B7</f>
        <v>-1.1290843285435503E-2</v>
      </c>
      <c r="E25" s="13">
        <f t="shared" si="2"/>
        <v>-2.5767323129618713E-2</v>
      </c>
      <c r="F25" s="13">
        <f t="shared" si="3"/>
        <v>-0.10043097343446905</v>
      </c>
      <c r="G25" s="13">
        <f t="shared" si="0"/>
        <v>-5.69857606180042E-2</v>
      </c>
      <c r="H25" s="13">
        <f t="shared" si="1"/>
        <v>-3.3408077505783229E-3</v>
      </c>
      <c r="I25" s="14">
        <f>1-I17/B17</f>
        <v>-4.0193925560468191E-2</v>
      </c>
      <c r="J25" s="13"/>
      <c r="K25" s="14" t="s">
        <v>6</v>
      </c>
    </row>
    <row r="26" spans="1:11" x14ac:dyDescent="0.3">
      <c r="B26" s="7" t="s">
        <v>13</v>
      </c>
      <c r="C26" s="8"/>
      <c r="D26" s="13">
        <f t="shared" si="4"/>
        <v>1.0106759696439593E-2</v>
      </c>
      <c r="E26" s="13">
        <f t="shared" si="2"/>
        <v>-0.10040750928542685</v>
      </c>
      <c r="F26" s="13">
        <f t="shared" si="3"/>
        <v>-0.11190769277564572</v>
      </c>
      <c r="G26" s="13">
        <f t="shared" si="0"/>
        <v>-2.5756099579195446E-2</v>
      </c>
      <c r="H26" s="13">
        <f t="shared" si="1"/>
        <v>2.2949083288606342E-2</v>
      </c>
      <c r="I26" s="14"/>
      <c r="J26" s="13"/>
      <c r="K26" s="14"/>
    </row>
    <row r="27" spans="1:11" x14ac:dyDescent="0.3">
      <c r="B27" s="7" t="s">
        <v>14</v>
      </c>
      <c r="D27" s="13">
        <f t="shared" si="4"/>
        <v>-6.2447996989609234E-2</v>
      </c>
      <c r="E27" s="13">
        <f t="shared" si="2"/>
        <v>-8.3416617614443744E-2</v>
      </c>
      <c r="F27" s="13">
        <f t="shared" si="3"/>
        <v>-7.9652029212110342E-2</v>
      </c>
      <c r="G27" s="13">
        <f t="shared" si="0"/>
        <v>-5.371668099669602E-3</v>
      </c>
      <c r="H27" s="13">
        <f t="shared" si="1"/>
        <v>-1.986976147923869E-2</v>
      </c>
      <c r="I27" s="13"/>
      <c r="J27" s="13"/>
      <c r="K27" s="13"/>
    </row>
    <row r="28" spans="1:11" x14ac:dyDescent="0.3">
      <c r="B28" s="7" t="s">
        <v>15</v>
      </c>
      <c r="D28" s="13">
        <f t="shared" si="4"/>
        <v>-4.604428878588096E-2</v>
      </c>
      <c r="E28" s="13">
        <f t="shared" si="2"/>
        <v>-9.6932786673257443E-2</v>
      </c>
      <c r="F28" s="13">
        <f t="shared" si="3"/>
        <v>-5.9151149230794564E-2</v>
      </c>
      <c r="G28" s="13">
        <f t="shared" si="0"/>
        <v>2.0204866580620151E-2</v>
      </c>
      <c r="H28" s="13">
        <f t="shared" si="1"/>
        <v>-3.7112090385112095E-2</v>
      </c>
      <c r="I28" s="13"/>
      <c r="J28" s="13"/>
      <c r="K28" s="13"/>
    </row>
    <row r="29" spans="1:11" x14ac:dyDescent="0.3">
      <c r="B29" s="7" t="s">
        <v>16</v>
      </c>
      <c r="D29" s="13">
        <f t="shared" si="4"/>
        <v>-5.746679810453359E-2</v>
      </c>
      <c r="E29" s="13">
        <f t="shared" si="2"/>
        <v>-6.9888995748107474E-2</v>
      </c>
      <c r="F29" s="13">
        <f t="shared" si="3"/>
        <v>-3.080097463181608E-2</v>
      </c>
      <c r="G29" s="13">
        <f t="shared" si="0"/>
        <v>-2.5213123834177065E-2</v>
      </c>
      <c r="H29" s="13">
        <f t="shared" si="1"/>
        <v>-0.13414277377069284</v>
      </c>
      <c r="I29" s="13"/>
      <c r="J29" s="13"/>
      <c r="K29" s="13"/>
    </row>
    <row r="30" spans="1:11" x14ac:dyDescent="0.3">
      <c r="B30" s="7" t="s">
        <v>17</v>
      </c>
      <c r="D30" s="13">
        <f t="shared" si="4"/>
        <v>-2.9760935755245743E-2</v>
      </c>
      <c r="E30" s="13">
        <f t="shared" si="2"/>
        <v>-5.3230999722594374E-2</v>
      </c>
      <c r="F30" s="13">
        <f t="shared" si="3"/>
        <v>-7.8496758264825717E-2</v>
      </c>
      <c r="G30" s="13">
        <f t="shared" si="0"/>
        <v>-4.4541152849167709E-2</v>
      </c>
      <c r="H30" s="13"/>
      <c r="I30" s="13"/>
      <c r="J30" s="13"/>
      <c r="K30" s="13"/>
    </row>
    <row r="31" spans="1:11" x14ac:dyDescent="0.3">
      <c r="B31" s="7" t="s">
        <v>18</v>
      </c>
      <c r="D31" s="13">
        <f t="shared" si="4"/>
        <v>-1.0774522990648405E-2</v>
      </c>
      <c r="E31" s="13">
        <f t="shared" si="2"/>
        <v>-2.9465455833929344E-2</v>
      </c>
      <c r="F31" s="13">
        <f t="shared" si="3"/>
        <v>-9.8153908414707391E-2</v>
      </c>
      <c r="G31" s="13">
        <f t="shared" si="0"/>
        <v>-0.14842010301496944</v>
      </c>
      <c r="H31" s="13"/>
      <c r="I31" s="15"/>
      <c r="J31" s="15"/>
      <c r="K31" s="15"/>
    </row>
    <row r="32" spans="1:11" x14ac:dyDescent="0.3">
      <c r="B32" s="7" t="s">
        <v>19</v>
      </c>
      <c r="D32" s="13">
        <f t="shared" si="4"/>
        <v>1.3655336037559862E-2</v>
      </c>
      <c r="E32" s="13">
        <f t="shared" si="2"/>
        <v>-7.9302949778027099E-2</v>
      </c>
      <c r="F32" s="13">
        <f t="shared" si="3"/>
        <v>-0.19945652783465051</v>
      </c>
      <c r="G32" s="13"/>
      <c r="H32" s="13"/>
      <c r="I32" s="15"/>
      <c r="J32" s="15"/>
      <c r="K32" s="15"/>
    </row>
    <row r="33" spans="1:11" x14ac:dyDescent="0.3">
      <c r="B33" s="7" t="s">
        <v>20</v>
      </c>
      <c r="D33" s="13">
        <f t="shared" si="4"/>
        <v>-3.1793896418680134E-2</v>
      </c>
      <c r="E33" s="13">
        <f t="shared" si="2"/>
        <v>-0.10169066611170119</v>
      </c>
      <c r="F33" s="13"/>
      <c r="G33" s="13"/>
      <c r="H33" s="13"/>
      <c r="I33" s="15"/>
      <c r="J33" s="15"/>
      <c r="K33" s="15"/>
    </row>
    <row r="34" spans="1:11" x14ac:dyDescent="0.3">
      <c r="B34" s="7" t="s">
        <v>21</v>
      </c>
      <c r="D34" s="13">
        <f t="shared" si="4"/>
        <v>-6.0522057998546819E-2</v>
      </c>
      <c r="E34" s="13">
        <f t="shared" si="2"/>
        <v>-0.2101142524817865</v>
      </c>
      <c r="F34" s="13"/>
      <c r="G34" s="13"/>
      <c r="H34" s="13"/>
      <c r="I34" s="15"/>
      <c r="J34" s="15"/>
      <c r="K34" s="15"/>
    </row>
    <row r="35" spans="1:11" x14ac:dyDescent="0.3">
      <c r="B35" s="7" t="s">
        <v>22</v>
      </c>
      <c r="D35" s="13">
        <f t="shared" si="4"/>
        <v>-0.161511006307961</v>
      </c>
      <c r="E35" s="13"/>
      <c r="F35" s="13"/>
      <c r="G35" s="13"/>
      <c r="H35" s="13"/>
      <c r="I35" s="15"/>
      <c r="J35" s="15"/>
      <c r="K35" s="15"/>
    </row>
    <row r="37" spans="1:11" ht="15.9" x14ac:dyDescent="0.45">
      <c r="A37" s="9" t="s">
        <v>57</v>
      </c>
    </row>
    <row r="39" spans="1:11" ht="37.299999999999997" x14ac:dyDescent="0.3">
      <c r="B39" s="1" t="s">
        <v>25</v>
      </c>
      <c r="D39" s="11" t="s">
        <v>26</v>
      </c>
      <c r="E39" s="11" t="s">
        <v>27</v>
      </c>
      <c r="F39" s="11" t="s">
        <v>28</v>
      </c>
      <c r="G39" s="11" t="s">
        <v>29</v>
      </c>
      <c r="H39" s="11" t="s">
        <v>30</v>
      </c>
      <c r="I39" s="22" t="s">
        <v>32</v>
      </c>
      <c r="J39" s="1" t="s">
        <v>31</v>
      </c>
      <c r="K39" s="12"/>
    </row>
    <row r="40" spans="1:11" ht="42.75" customHeight="1" x14ac:dyDescent="0.3">
      <c r="B40" s="7" t="s">
        <v>9</v>
      </c>
      <c r="D40" s="15">
        <f>AVERAGE(F22:J22)</f>
        <v>-1.5935632976223402E-2</v>
      </c>
      <c r="E40" s="15">
        <f>STDEV(F22:J22)</f>
        <v>6.9076611088359774E-2</v>
      </c>
      <c r="F40" s="16">
        <v>3</v>
      </c>
      <c r="G40" s="18">
        <v>2.3530000000000002</v>
      </c>
      <c r="H40" s="15">
        <f>D40-E40*G40</f>
        <v>-0.17847289886713397</v>
      </c>
      <c r="I40" s="15">
        <f>D40+E40*G40</f>
        <v>0.14660163291468714</v>
      </c>
      <c r="J40" s="20">
        <f>(H40-D40)/E40</f>
        <v>-2.3530000000000002</v>
      </c>
      <c r="K40" s="20">
        <f>(I40-D40)/E40</f>
        <v>2.3530000000000002</v>
      </c>
    </row>
    <row r="41" spans="1:11" x14ac:dyDescent="0.3">
      <c r="A41" s="84"/>
      <c r="B41" s="83" t="s">
        <v>10</v>
      </c>
      <c r="C41" s="84"/>
      <c r="D41" s="85">
        <f>AVERAGE(D23:K25)</f>
        <v>-3.8008340410179989E-2</v>
      </c>
      <c r="E41" s="85">
        <f>STDEV(D23:K25)</f>
        <v>5.5261282249878425E-2</v>
      </c>
      <c r="F41" s="87">
        <v>17</v>
      </c>
      <c r="G41" s="88">
        <v>1.74</v>
      </c>
      <c r="H41" s="85">
        <f t="shared" ref="H41:H53" si="5">D41-E41*G41</f>
        <v>-0.13416297152496845</v>
      </c>
      <c r="I41" s="85">
        <f t="shared" ref="I41:I53" si="6">D41+E41*G41</f>
        <v>5.8146290704608472E-2</v>
      </c>
      <c r="J41" s="86">
        <f t="shared" ref="J41:J53" si="7">(H41-D41)/E41</f>
        <v>-1.74</v>
      </c>
      <c r="K41" s="86">
        <f t="shared" ref="K41:K53" si="8">(I41-D41)/E41</f>
        <v>1.74</v>
      </c>
    </row>
    <row r="42" spans="1:11" x14ac:dyDescent="0.3">
      <c r="A42" s="84"/>
      <c r="B42" s="83" t="s">
        <v>11</v>
      </c>
      <c r="C42" s="84"/>
      <c r="D42" s="85">
        <f>AVERAGE(D23:K25)</f>
        <v>-3.8008340410179989E-2</v>
      </c>
      <c r="E42" s="85">
        <f>STDEV(D23:K25)</f>
        <v>5.5261282249878425E-2</v>
      </c>
      <c r="F42" s="87">
        <v>17</v>
      </c>
      <c r="G42" s="88">
        <v>1.74</v>
      </c>
      <c r="H42" s="85">
        <f t="shared" si="5"/>
        <v>-0.13416297152496845</v>
      </c>
      <c r="I42" s="85">
        <f t="shared" si="6"/>
        <v>5.8146290704608472E-2</v>
      </c>
      <c r="J42" s="86">
        <f t="shared" si="7"/>
        <v>-1.74</v>
      </c>
      <c r="K42" s="86">
        <f t="shared" si="8"/>
        <v>1.74</v>
      </c>
    </row>
    <row r="43" spans="1:11" x14ac:dyDescent="0.3">
      <c r="A43" s="84"/>
      <c r="B43" s="83" t="s">
        <v>12</v>
      </c>
      <c r="C43" s="84"/>
      <c r="D43" s="85">
        <f>AVERAGE(D23:K25)</f>
        <v>-3.8008340410179989E-2</v>
      </c>
      <c r="E43" s="85">
        <f>STDEV(D23:K25)</f>
        <v>5.5261282249878425E-2</v>
      </c>
      <c r="F43" s="87">
        <v>17</v>
      </c>
      <c r="G43" s="88">
        <v>1.74</v>
      </c>
      <c r="H43" s="85">
        <f t="shared" si="5"/>
        <v>-0.13416297152496845</v>
      </c>
      <c r="I43" s="85">
        <f t="shared" si="6"/>
        <v>5.8146290704608472E-2</v>
      </c>
      <c r="J43" s="86">
        <f t="shared" si="7"/>
        <v>-1.74</v>
      </c>
      <c r="K43" s="86">
        <f t="shared" si="8"/>
        <v>1.74</v>
      </c>
    </row>
    <row r="44" spans="1:11" x14ac:dyDescent="0.3">
      <c r="B44" s="7" t="s">
        <v>13</v>
      </c>
      <c r="D44" s="15">
        <f>AVERAGE(D26:H29)</f>
        <v>-4.9616082331702283E-2</v>
      </c>
      <c r="E44" s="15">
        <f>STDEV(D26:H29)</f>
        <v>4.4042023727264498E-2</v>
      </c>
      <c r="F44" s="16">
        <v>18</v>
      </c>
      <c r="G44" s="18">
        <v>1.734</v>
      </c>
      <c r="H44" s="15">
        <f t="shared" si="5"/>
        <v>-0.12598495147477892</v>
      </c>
      <c r="I44" s="15">
        <f t="shared" si="6"/>
        <v>2.6752786811374357E-2</v>
      </c>
      <c r="J44" s="20">
        <f t="shared" si="7"/>
        <v>-1.734</v>
      </c>
      <c r="K44" s="20">
        <f t="shared" si="8"/>
        <v>1.734</v>
      </c>
    </row>
    <row r="45" spans="1:11" x14ac:dyDescent="0.3">
      <c r="B45" s="7" t="s">
        <v>14</v>
      </c>
      <c r="D45" s="15">
        <f>AVERAGE(D26:H29)</f>
        <v>-4.9616082331702283E-2</v>
      </c>
      <c r="E45" s="15">
        <f>STDEV(D26:H29)</f>
        <v>4.4042023727264498E-2</v>
      </c>
      <c r="F45" s="17">
        <v>18</v>
      </c>
      <c r="G45" s="19">
        <v>1.734</v>
      </c>
      <c r="H45" s="15">
        <f t="shared" si="5"/>
        <v>-0.12598495147477892</v>
      </c>
      <c r="I45" s="15">
        <f t="shared" si="6"/>
        <v>2.6752786811374357E-2</v>
      </c>
      <c r="J45" s="20">
        <f t="shared" si="7"/>
        <v>-1.734</v>
      </c>
      <c r="K45" s="20">
        <f t="shared" si="8"/>
        <v>1.734</v>
      </c>
    </row>
    <row r="46" spans="1:11" x14ac:dyDescent="0.3">
      <c r="B46" s="7" t="s">
        <v>15</v>
      </c>
      <c r="D46" s="15">
        <f>AVERAGE(D26:H29)</f>
        <v>-4.9616082331702283E-2</v>
      </c>
      <c r="E46" s="15">
        <f>STDEV(D26:H29)</f>
        <v>4.4042023727264498E-2</v>
      </c>
      <c r="F46" s="16">
        <v>18</v>
      </c>
      <c r="G46" s="18">
        <v>1.734</v>
      </c>
      <c r="H46" s="15">
        <f t="shared" si="5"/>
        <v>-0.12598495147477892</v>
      </c>
      <c r="I46" s="15">
        <f t="shared" si="6"/>
        <v>2.6752786811374357E-2</v>
      </c>
      <c r="J46" s="20">
        <f t="shared" si="7"/>
        <v>-1.734</v>
      </c>
      <c r="K46" s="20">
        <f t="shared" si="8"/>
        <v>1.734</v>
      </c>
    </row>
    <row r="47" spans="1:11" x14ac:dyDescent="0.3">
      <c r="B47" s="7" t="s">
        <v>16</v>
      </c>
      <c r="D47" s="15">
        <f>AVERAGE(D26:H29)</f>
        <v>-4.9616082331702283E-2</v>
      </c>
      <c r="E47" s="15">
        <f>STDEV(D26:H29)</f>
        <v>4.4042023727264498E-2</v>
      </c>
      <c r="F47" s="16">
        <v>18</v>
      </c>
      <c r="G47" s="18">
        <v>1.734</v>
      </c>
      <c r="H47" s="15">
        <f t="shared" si="5"/>
        <v>-0.12598495147477892</v>
      </c>
      <c r="I47" s="15">
        <f t="shared" si="6"/>
        <v>2.6752786811374357E-2</v>
      </c>
      <c r="J47" s="20">
        <f t="shared" si="7"/>
        <v>-1.734</v>
      </c>
      <c r="K47" s="20">
        <f t="shared" si="8"/>
        <v>1.734</v>
      </c>
    </row>
    <row r="48" spans="1:11" x14ac:dyDescent="0.3">
      <c r="A48" s="84"/>
      <c r="B48" s="83" t="s">
        <v>17</v>
      </c>
      <c r="C48" s="84"/>
      <c r="D48" s="85">
        <f>AVERAGE(D30:G32)</f>
        <v>-6.8904361674655079E-2</v>
      </c>
      <c r="E48" s="85">
        <f>STDEV(D30:G32)</f>
        <v>6.2084087364548991E-2</v>
      </c>
      <c r="F48" s="87">
        <v>9</v>
      </c>
      <c r="G48" s="88">
        <v>1.833</v>
      </c>
      <c r="H48" s="85">
        <f t="shared" si="5"/>
        <v>-0.18270449381387338</v>
      </c>
      <c r="I48" s="85">
        <f t="shared" si="6"/>
        <v>4.4895770464563223E-2</v>
      </c>
      <c r="J48" s="86">
        <f t="shared" si="7"/>
        <v>-1.833</v>
      </c>
      <c r="K48" s="86">
        <f t="shared" si="8"/>
        <v>1.833</v>
      </c>
    </row>
    <row r="49" spans="1:11" x14ac:dyDescent="0.3">
      <c r="A49" s="84"/>
      <c r="B49" s="83" t="s">
        <v>18</v>
      </c>
      <c r="C49" s="84"/>
      <c r="D49" s="85">
        <f>AVERAGE(D30:G32)</f>
        <v>-6.8904361674655079E-2</v>
      </c>
      <c r="E49" s="85">
        <f>STDEV(D30:G32)</f>
        <v>6.2084087364548991E-2</v>
      </c>
      <c r="F49" s="89">
        <v>9</v>
      </c>
      <c r="G49" s="88">
        <v>1.833</v>
      </c>
      <c r="H49" s="85">
        <f t="shared" si="5"/>
        <v>-0.18270449381387338</v>
      </c>
      <c r="I49" s="85">
        <f t="shared" si="6"/>
        <v>4.4895770464563223E-2</v>
      </c>
      <c r="J49" s="86">
        <f t="shared" si="7"/>
        <v>-1.833</v>
      </c>
      <c r="K49" s="86">
        <f t="shared" si="8"/>
        <v>1.833</v>
      </c>
    </row>
    <row r="50" spans="1:11" x14ac:dyDescent="0.3">
      <c r="A50" s="84"/>
      <c r="B50" s="83" t="s">
        <v>19</v>
      </c>
      <c r="C50" s="84"/>
      <c r="D50" s="85">
        <f>AVERAGE(D30:G32)</f>
        <v>-6.8904361674655079E-2</v>
      </c>
      <c r="E50" s="85">
        <f>STDEV(D30:G32)</f>
        <v>6.2084087364548991E-2</v>
      </c>
      <c r="F50" s="87">
        <v>9</v>
      </c>
      <c r="G50" s="88">
        <v>1.833</v>
      </c>
      <c r="H50" s="85">
        <f t="shared" si="5"/>
        <v>-0.18270449381387338</v>
      </c>
      <c r="I50" s="85">
        <f t="shared" si="6"/>
        <v>4.4895770464563223E-2</v>
      </c>
      <c r="J50" s="86">
        <f t="shared" si="7"/>
        <v>-1.833</v>
      </c>
      <c r="K50" s="86">
        <f t="shared" si="8"/>
        <v>1.833</v>
      </c>
    </row>
    <row r="51" spans="1:11" x14ac:dyDescent="0.3">
      <c r="B51" s="7" t="s">
        <v>20</v>
      </c>
      <c r="D51" s="15">
        <f>AVERAGE(D33:E35)</f>
        <v>-0.11312637586373513</v>
      </c>
      <c r="E51" s="15">
        <f>STDEV(D33:E35)</f>
        <v>7.2905216895599256E-2</v>
      </c>
      <c r="F51" s="16">
        <v>3</v>
      </c>
      <c r="G51" s="18">
        <v>2.3530000000000002</v>
      </c>
      <c r="H51" s="15">
        <f t="shared" si="5"/>
        <v>-0.28467235121908019</v>
      </c>
      <c r="I51" s="15">
        <f t="shared" si="6"/>
        <v>5.841959949160995E-2</v>
      </c>
      <c r="J51" s="20">
        <f t="shared" si="7"/>
        <v>-2.3529999999999998</v>
      </c>
      <c r="K51" s="20">
        <f t="shared" si="8"/>
        <v>2.3530000000000002</v>
      </c>
    </row>
    <row r="52" spans="1:11" x14ac:dyDescent="0.3">
      <c r="B52" s="7" t="s">
        <v>21</v>
      </c>
      <c r="D52" s="15">
        <f>AVERAGE(D33:E35)</f>
        <v>-0.11312637586373513</v>
      </c>
      <c r="E52" s="15">
        <f>STDEV(D33:E35)</f>
        <v>7.2905216895599256E-2</v>
      </c>
      <c r="F52" s="16">
        <v>3</v>
      </c>
      <c r="G52" s="18">
        <v>2.3530000000000002</v>
      </c>
      <c r="H52" s="15">
        <f t="shared" si="5"/>
        <v>-0.28467235121908019</v>
      </c>
      <c r="I52" s="15">
        <f t="shared" si="6"/>
        <v>5.841959949160995E-2</v>
      </c>
      <c r="J52" s="20">
        <f t="shared" si="7"/>
        <v>-2.3529999999999998</v>
      </c>
      <c r="K52" s="20">
        <f t="shared" si="8"/>
        <v>2.3530000000000002</v>
      </c>
    </row>
    <row r="53" spans="1:11" x14ac:dyDescent="0.3">
      <c r="B53" s="7" t="s">
        <v>22</v>
      </c>
      <c r="D53" s="15">
        <f>AVERAGE(D33:E35)</f>
        <v>-0.11312637586373513</v>
      </c>
      <c r="E53" s="15">
        <f>STDEV(D33:E35)</f>
        <v>7.2905216895599256E-2</v>
      </c>
      <c r="F53" s="16">
        <v>3</v>
      </c>
      <c r="G53" s="18">
        <v>2.3530000000000002</v>
      </c>
      <c r="H53" s="15">
        <f t="shared" si="5"/>
        <v>-0.28467235121908019</v>
      </c>
      <c r="I53" s="15">
        <f t="shared" si="6"/>
        <v>5.841959949160995E-2</v>
      </c>
      <c r="J53" s="20">
        <f t="shared" si="7"/>
        <v>-2.3529999999999998</v>
      </c>
      <c r="K53" s="20">
        <f t="shared" si="8"/>
        <v>2.3530000000000002</v>
      </c>
    </row>
  </sheetData>
  <phoneticPr fontId="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B6377-261A-4FFF-A406-B995CFAC4CA2}">
  <dimension ref="A1:BB95"/>
  <sheetViews>
    <sheetView tabSelected="1" topLeftCell="A31" workbookViewId="0">
      <selection activeCell="F37" sqref="F37"/>
    </sheetView>
  </sheetViews>
  <sheetFormatPr defaultRowHeight="12.45" x14ac:dyDescent="0.3"/>
  <cols>
    <col min="5" max="5" width="14.84375" customWidth="1"/>
    <col min="7" max="7" width="9.84375" customWidth="1"/>
    <col min="8" max="8" width="10.3828125" customWidth="1"/>
    <col min="9" max="9" width="10.3046875" customWidth="1"/>
    <col min="10" max="10" width="15" customWidth="1"/>
    <col min="11" max="11" width="13.53515625" customWidth="1"/>
    <col min="12" max="13" width="13.84375" customWidth="1"/>
    <col min="14" max="14" width="13.53515625" customWidth="1"/>
    <col min="15" max="15" width="14" customWidth="1"/>
    <col min="16" max="16" width="14.15234375" customWidth="1"/>
    <col min="17" max="17" width="12.84375" customWidth="1"/>
    <col min="18" max="18" width="12.69140625" customWidth="1"/>
  </cols>
  <sheetData>
    <row r="1" spans="1:54" ht="15.45" x14ac:dyDescent="0.4">
      <c r="A1" s="6" t="s">
        <v>33</v>
      </c>
    </row>
    <row r="2" spans="1:54" ht="15.45" x14ac:dyDescent="0.4">
      <c r="A2" s="6"/>
    </row>
    <row r="3" spans="1:54" ht="15.9" x14ac:dyDescent="0.45">
      <c r="A3" s="5" t="s">
        <v>37</v>
      </c>
    </row>
    <row r="4" spans="1:54" ht="15.9" x14ac:dyDescent="0.45">
      <c r="A4" s="5"/>
    </row>
    <row r="5" spans="1:54" ht="15.9" x14ac:dyDescent="0.45">
      <c r="A5" s="5"/>
      <c r="J5" s="90" t="s">
        <v>55</v>
      </c>
      <c r="K5" s="90"/>
      <c r="L5" s="90"/>
      <c r="M5" s="90"/>
      <c r="N5" s="90"/>
      <c r="O5" s="90"/>
      <c r="P5" s="90"/>
      <c r="Q5" s="90"/>
      <c r="R5" s="90"/>
      <c r="S5" s="90"/>
      <c r="T5" s="90"/>
    </row>
    <row r="6" spans="1:54" ht="86.25" customHeight="1" x14ac:dyDescent="0.3">
      <c r="A6" s="22" t="s">
        <v>6</v>
      </c>
      <c r="B6" s="11" t="s">
        <v>0</v>
      </c>
      <c r="C6" s="11" t="s">
        <v>0</v>
      </c>
      <c r="D6" s="11" t="s">
        <v>0</v>
      </c>
      <c r="J6" s="22" t="s">
        <v>184</v>
      </c>
      <c r="K6" s="22" t="s">
        <v>185</v>
      </c>
      <c r="L6" s="22" t="s">
        <v>186</v>
      </c>
      <c r="M6" s="22" t="s">
        <v>187</v>
      </c>
      <c r="N6" s="22" t="s">
        <v>188</v>
      </c>
      <c r="O6" s="22" t="s">
        <v>189</v>
      </c>
      <c r="P6" s="22" t="s">
        <v>190</v>
      </c>
      <c r="Q6" s="22" t="s">
        <v>191</v>
      </c>
      <c r="R6" s="22" t="s">
        <v>192</v>
      </c>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x14ac:dyDescent="0.3">
      <c r="A7" s="10" t="s">
        <v>23</v>
      </c>
      <c r="B7" s="25" t="s">
        <v>38</v>
      </c>
      <c r="C7" s="25" t="s">
        <v>39</v>
      </c>
      <c r="D7" s="25" t="s">
        <v>40</v>
      </c>
      <c r="J7" s="2">
        <v>1981</v>
      </c>
      <c r="K7" s="2">
        <v>1983</v>
      </c>
      <c r="L7" s="2">
        <v>1986</v>
      </c>
      <c r="M7" s="2">
        <v>1989</v>
      </c>
      <c r="N7" s="2">
        <v>1991</v>
      </c>
      <c r="O7" s="2">
        <v>1993</v>
      </c>
      <c r="P7" s="2">
        <v>1995</v>
      </c>
      <c r="Q7" s="2">
        <v>1998</v>
      </c>
      <c r="R7" s="2">
        <v>2000</v>
      </c>
    </row>
    <row r="8" spans="1:54" x14ac:dyDescent="0.3">
      <c r="A8" s="10"/>
      <c r="B8" s="27" t="s">
        <v>41</v>
      </c>
      <c r="C8" s="26"/>
      <c r="D8" s="26"/>
      <c r="J8" s="27" t="s">
        <v>6</v>
      </c>
      <c r="K8" s="33"/>
      <c r="L8" s="33"/>
      <c r="M8" s="33"/>
      <c r="N8" s="33"/>
      <c r="O8" s="33"/>
      <c r="P8" s="33"/>
      <c r="Q8" s="33"/>
      <c r="R8" s="33"/>
    </row>
    <row r="9" spans="1:54" x14ac:dyDescent="0.3">
      <c r="A9" s="23">
        <v>1980</v>
      </c>
      <c r="B9" s="24">
        <v>3.79</v>
      </c>
      <c r="C9" s="24">
        <v>3.36</v>
      </c>
      <c r="D9" s="24">
        <v>3.2</v>
      </c>
      <c r="J9" s="33"/>
      <c r="K9" s="33"/>
      <c r="L9" s="33"/>
      <c r="M9" s="33"/>
      <c r="N9" s="33"/>
      <c r="O9" s="33"/>
      <c r="P9" s="33"/>
      <c r="Q9" s="33"/>
      <c r="R9" s="33"/>
    </row>
    <row r="10" spans="1:54" x14ac:dyDescent="0.3">
      <c r="A10" s="23">
        <f t="shared" ref="A10:A29" si="0">1+A9</f>
        <v>1981</v>
      </c>
      <c r="B10" s="24">
        <v>4.21</v>
      </c>
      <c r="C10" s="24">
        <v>3.75</v>
      </c>
      <c r="D10" s="24">
        <v>3.69</v>
      </c>
      <c r="J10" s="24">
        <v>4.37</v>
      </c>
      <c r="K10" s="34"/>
      <c r="L10" s="34"/>
      <c r="M10" s="34"/>
      <c r="N10" s="33"/>
      <c r="O10" s="33"/>
      <c r="P10" s="33"/>
      <c r="Q10" s="33"/>
      <c r="R10" s="33"/>
    </row>
    <row r="11" spans="1:54" x14ac:dyDescent="0.3">
      <c r="A11" s="23">
        <f t="shared" si="0"/>
        <v>1982</v>
      </c>
      <c r="B11" s="24">
        <v>5.07</v>
      </c>
      <c r="C11" s="24">
        <v>5.04</v>
      </c>
      <c r="D11" s="24">
        <v>4.8899999999999997</v>
      </c>
      <c r="J11" s="24">
        <v>4.7300000000000004</v>
      </c>
      <c r="K11" s="34"/>
      <c r="L11" s="34"/>
      <c r="M11" s="34"/>
      <c r="N11" s="33"/>
      <c r="O11" s="33"/>
      <c r="P11" s="33"/>
      <c r="Q11" s="33"/>
      <c r="R11" s="33"/>
    </row>
    <row r="12" spans="1:54" x14ac:dyDescent="0.3">
      <c r="A12" s="23">
        <f t="shared" si="0"/>
        <v>1983</v>
      </c>
      <c r="B12" s="24">
        <v>5.37</v>
      </c>
      <c r="C12" s="24">
        <v>4.9000000000000004</v>
      </c>
      <c r="D12" s="24">
        <v>5.21</v>
      </c>
      <c r="J12" s="24">
        <v>5.12</v>
      </c>
      <c r="K12" s="34"/>
      <c r="L12" s="34"/>
      <c r="M12" s="34" t="s">
        <v>6</v>
      </c>
      <c r="N12" s="33"/>
      <c r="O12" s="33"/>
      <c r="P12" s="33"/>
      <c r="Q12" s="33"/>
      <c r="R12" s="33"/>
    </row>
    <row r="13" spans="1:54" x14ac:dyDescent="0.3">
      <c r="A13" s="23">
        <f t="shared" si="0"/>
        <v>1984</v>
      </c>
      <c r="B13" s="24">
        <v>5.4</v>
      </c>
      <c r="C13" s="24">
        <v>4.84</v>
      </c>
      <c r="D13" s="24">
        <v>5</v>
      </c>
      <c r="J13" s="24">
        <v>5.54</v>
      </c>
      <c r="K13" s="24">
        <v>4.76</v>
      </c>
      <c r="L13" s="34"/>
      <c r="M13" s="34"/>
      <c r="N13" s="33"/>
      <c r="O13" s="33"/>
      <c r="P13" s="33"/>
      <c r="Q13" s="33"/>
      <c r="R13" s="33"/>
    </row>
    <row r="14" spans="1:54" x14ac:dyDescent="0.3">
      <c r="A14" s="23">
        <f t="shared" si="0"/>
        <v>1985</v>
      </c>
      <c r="B14" s="23">
        <v>4.38</v>
      </c>
      <c r="C14" s="23">
        <v>4.12</v>
      </c>
      <c r="D14" s="23">
        <v>4.58</v>
      </c>
      <c r="J14" s="24">
        <v>6</v>
      </c>
      <c r="K14" s="24">
        <v>4.6900000000000004</v>
      </c>
      <c r="L14" s="34"/>
      <c r="M14" s="34"/>
      <c r="N14" s="33"/>
      <c r="O14" s="33"/>
      <c r="P14" s="33"/>
      <c r="Q14" s="33"/>
      <c r="R14" s="33"/>
    </row>
    <row r="15" spans="1:54" x14ac:dyDescent="0.3">
      <c r="A15" s="23">
        <f t="shared" si="0"/>
        <v>1986</v>
      </c>
      <c r="B15" s="23">
        <v>3.24</v>
      </c>
      <c r="C15" s="23">
        <v>2.65</v>
      </c>
      <c r="D15" s="23">
        <v>2.92</v>
      </c>
      <c r="J15" s="24">
        <v>6.31</v>
      </c>
      <c r="K15" s="24"/>
      <c r="L15" s="24">
        <v>3.05</v>
      </c>
      <c r="M15" s="34"/>
      <c r="N15" s="33"/>
      <c r="O15" s="33"/>
      <c r="P15" s="33"/>
      <c r="Q15" s="33"/>
      <c r="R15" s="33"/>
    </row>
    <row r="16" spans="1:54" x14ac:dyDescent="0.3">
      <c r="A16" s="23">
        <f t="shared" si="0"/>
        <v>1987</v>
      </c>
      <c r="B16" s="24">
        <v>2.5950158875574383</v>
      </c>
      <c r="C16" s="24">
        <v>2.5634323243240384</v>
      </c>
      <c r="D16" s="24">
        <v>2.523042353032829</v>
      </c>
      <c r="J16" s="24">
        <v>6.63</v>
      </c>
      <c r="K16" s="24">
        <v>4.78</v>
      </c>
      <c r="L16" s="24">
        <v>2.5499999999999998</v>
      </c>
      <c r="M16" s="34"/>
      <c r="N16" s="33"/>
      <c r="O16" s="33"/>
      <c r="P16" s="33"/>
      <c r="Q16" s="33"/>
      <c r="R16" s="33"/>
    </row>
    <row r="17" spans="1:18" x14ac:dyDescent="0.3">
      <c r="A17" s="23">
        <f t="shared" si="0"/>
        <v>1988</v>
      </c>
      <c r="B17" s="24">
        <v>2.6521477566573157</v>
      </c>
      <c r="C17" s="24">
        <v>3.2683340446591536</v>
      </c>
      <c r="D17" s="24">
        <v>3.1768021581289765</v>
      </c>
      <c r="J17" s="24">
        <v>6.97</v>
      </c>
      <c r="K17" s="24"/>
      <c r="L17" s="24">
        <v>2.97</v>
      </c>
      <c r="M17" s="34"/>
      <c r="N17" s="33"/>
      <c r="O17" s="33"/>
      <c r="P17" s="33"/>
      <c r="Q17" s="33"/>
      <c r="R17" s="33"/>
    </row>
    <row r="18" spans="1:18" x14ac:dyDescent="0.3">
      <c r="A18" s="23">
        <f t="shared" si="0"/>
        <v>1989</v>
      </c>
      <c r="B18" s="24">
        <v>2.8659158975168104</v>
      </c>
      <c r="C18" s="24">
        <v>3.2707597619657371</v>
      </c>
      <c r="D18" s="24">
        <v>3.2763198075037829</v>
      </c>
      <c r="J18" s="24">
        <v>7.32</v>
      </c>
      <c r="K18" s="24"/>
      <c r="L18" s="24">
        <v>3.39</v>
      </c>
      <c r="M18" s="24">
        <v>2.95</v>
      </c>
      <c r="N18" s="33"/>
      <c r="O18" s="33"/>
      <c r="P18" s="33"/>
      <c r="Q18" s="33"/>
      <c r="R18" s="33"/>
    </row>
    <row r="19" spans="1:18" x14ac:dyDescent="0.3">
      <c r="A19" s="23">
        <f t="shared" si="0"/>
        <v>1990</v>
      </c>
      <c r="B19" s="24">
        <v>3.0882253239434001</v>
      </c>
      <c r="C19" s="24">
        <v>3.0531647270286255</v>
      </c>
      <c r="D19" s="24">
        <v>3.1322807786598212</v>
      </c>
      <c r="J19" s="24">
        <v>7.69</v>
      </c>
      <c r="K19" s="24">
        <v>5.22</v>
      </c>
      <c r="L19" s="24">
        <v>3.8</v>
      </c>
      <c r="M19" s="24">
        <v>3.18</v>
      </c>
      <c r="N19" s="24">
        <v>2.752261864929316</v>
      </c>
      <c r="O19" s="33"/>
      <c r="P19" s="33"/>
      <c r="Q19" s="33"/>
      <c r="R19" s="33"/>
    </row>
    <row r="20" spans="1:18" x14ac:dyDescent="0.3">
      <c r="A20" s="23">
        <f t="shared" si="0"/>
        <v>1991</v>
      </c>
      <c r="B20" s="24">
        <v>2.7909088829717814</v>
      </c>
      <c r="C20" s="24">
        <v>2.8097760391632924</v>
      </c>
      <c r="D20" s="24">
        <v>2.8589170885040431</v>
      </c>
      <c r="J20" s="24">
        <v>8.09</v>
      </c>
      <c r="K20" s="24"/>
      <c r="L20" s="24">
        <v>3.87</v>
      </c>
      <c r="M20" s="24">
        <v>3.26</v>
      </c>
      <c r="N20" s="24">
        <v>2.6949999203348232</v>
      </c>
      <c r="O20" s="33"/>
      <c r="P20" s="33"/>
      <c r="Q20" s="33"/>
      <c r="R20" s="33"/>
    </row>
    <row r="21" spans="1:18" x14ac:dyDescent="0.3">
      <c r="A21" s="23">
        <f t="shared" si="0"/>
        <v>1992</v>
      </c>
      <c r="B21" s="24">
        <v>2.6067664369875723</v>
      </c>
      <c r="C21" s="24">
        <v>2.7850000000000001</v>
      </c>
      <c r="D21" s="24">
        <v>2.8846287523104754</v>
      </c>
      <c r="J21" s="24">
        <v>5.5</v>
      </c>
      <c r="K21" s="24"/>
      <c r="L21" s="24">
        <v>3.92</v>
      </c>
      <c r="M21" s="24">
        <v>3.4</v>
      </c>
      <c r="N21" s="24">
        <v>2.6377379757403299</v>
      </c>
      <c r="O21" s="34"/>
      <c r="P21" s="33"/>
      <c r="Q21" s="33"/>
      <c r="R21" s="33"/>
    </row>
    <row r="22" spans="1:18" x14ac:dyDescent="0.3">
      <c r="A22" s="23">
        <f t="shared" si="0"/>
        <v>1993</v>
      </c>
      <c r="B22" s="24">
        <v>2.8815835997250248</v>
      </c>
      <c r="C22" s="24">
        <v>2.8815657042654745</v>
      </c>
      <c r="D22" s="24">
        <v>3.0918635762628646</v>
      </c>
      <c r="J22" s="24">
        <v>5.67</v>
      </c>
      <c r="K22" s="24"/>
      <c r="L22" s="24">
        <v>3.99</v>
      </c>
      <c r="M22" s="24">
        <v>3.48</v>
      </c>
      <c r="N22" s="24">
        <v>2.580476031145837</v>
      </c>
      <c r="O22" s="24">
        <v>2.4277090804405654</v>
      </c>
      <c r="P22" s="33"/>
      <c r="Q22" s="33"/>
      <c r="R22" s="33"/>
    </row>
    <row r="23" spans="1:18" x14ac:dyDescent="0.3">
      <c r="A23" s="23">
        <f t="shared" si="0"/>
        <v>1994</v>
      </c>
      <c r="B23" s="24">
        <v>2.2017739165088361</v>
      </c>
      <c r="C23" s="24">
        <v>2.4856674963873386</v>
      </c>
      <c r="D23" s="24">
        <v>2.9049437564379317</v>
      </c>
      <c r="J23" s="24">
        <v>8.75</v>
      </c>
      <c r="K23" s="24">
        <v>5.88</v>
      </c>
      <c r="L23" s="24">
        <v>4.0599999999999996</v>
      </c>
      <c r="M23" s="24">
        <v>3.55</v>
      </c>
      <c r="N23" s="24">
        <v>2.5232140865513433</v>
      </c>
      <c r="O23" s="24">
        <v>2.417322922785893</v>
      </c>
      <c r="P23" s="33"/>
      <c r="Q23" s="33"/>
      <c r="R23" s="33"/>
    </row>
    <row r="24" spans="1:18" x14ac:dyDescent="0.3">
      <c r="A24" s="23">
        <f t="shared" si="0"/>
        <v>1995</v>
      </c>
      <c r="B24" s="24">
        <v>2.214310175340036</v>
      </c>
      <c r="C24" s="24">
        <v>2.1951470043164054</v>
      </c>
      <c r="D24" s="24">
        <v>2.1363574977921278</v>
      </c>
      <c r="J24" s="24">
        <v>9.0299999999999994</v>
      </c>
      <c r="K24" s="24"/>
      <c r="L24" s="24">
        <v>4.17</v>
      </c>
      <c r="M24" s="24">
        <v>3.62</v>
      </c>
      <c r="N24" s="24">
        <v>2.6272985237059525</v>
      </c>
      <c r="O24" s="24">
        <v>2.406936765131221</v>
      </c>
      <c r="P24" s="24">
        <v>2.140742629057109</v>
      </c>
      <c r="Q24" s="33"/>
      <c r="R24" s="33"/>
    </row>
    <row r="25" spans="1:18" x14ac:dyDescent="0.3">
      <c r="A25" s="23">
        <f t="shared" si="0"/>
        <v>1996</v>
      </c>
      <c r="B25" s="24">
        <v>2.3650383051672992</v>
      </c>
      <c r="C25" s="24">
        <v>2.9084691986366988</v>
      </c>
      <c r="D25" s="24">
        <v>2.5491831246523837</v>
      </c>
      <c r="J25" s="24">
        <v>9.2200000000000006</v>
      </c>
      <c r="K25" s="24"/>
      <c r="L25" s="24">
        <v>4.2699999999999996</v>
      </c>
      <c r="M25" s="24">
        <v>3.71</v>
      </c>
      <c r="N25" s="24">
        <v>2.7337873074558638</v>
      </c>
      <c r="O25" s="24">
        <v>2.4933830916996746</v>
      </c>
      <c r="P25" s="24">
        <v>2.1249975827872478</v>
      </c>
      <c r="Q25" s="33"/>
      <c r="R25" s="33"/>
    </row>
    <row r="26" spans="1:18" x14ac:dyDescent="0.3">
      <c r="A26" s="23">
        <f t="shared" si="0"/>
        <v>1997</v>
      </c>
      <c r="B26" s="24">
        <v>2.7003707110971722</v>
      </c>
      <c r="C26" s="24">
        <v>3.2263725850411014</v>
      </c>
      <c r="D26" s="24">
        <v>2.9990000000000001</v>
      </c>
      <c r="J26" s="24">
        <v>9.41</v>
      </c>
      <c r="K26" s="24"/>
      <c r="L26" s="24">
        <v>4.37</v>
      </c>
      <c r="M26" s="24">
        <v>3.78</v>
      </c>
      <c r="N26" s="24">
        <v>2.8408973883104256</v>
      </c>
      <c r="O26" s="24">
        <v>2.5852702411049515</v>
      </c>
      <c r="P26" s="24">
        <v>2.1092525365173866</v>
      </c>
      <c r="Q26" s="24">
        <v>2.6092958133148523</v>
      </c>
      <c r="R26" s="33"/>
    </row>
    <row r="27" spans="1:18" x14ac:dyDescent="0.3">
      <c r="A27" s="23">
        <f t="shared" si="0"/>
        <v>1998</v>
      </c>
      <c r="B27" s="24">
        <v>2.5678516360923433</v>
      </c>
      <c r="C27" s="24">
        <v>2.8889999999999998</v>
      </c>
      <c r="D27" s="24">
        <v>2.7530000000000001</v>
      </c>
      <c r="J27" s="24">
        <v>9.6</v>
      </c>
      <c r="K27" s="24"/>
      <c r="L27" s="24">
        <v>4.47</v>
      </c>
      <c r="M27" s="24">
        <v>3.86</v>
      </c>
      <c r="N27" s="24">
        <v>2.9431474238808146</v>
      </c>
      <c r="O27" s="24">
        <v>2.6624404328404423</v>
      </c>
      <c r="P27" s="24">
        <v>2.1764643544246876</v>
      </c>
      <c r="Q27" s="24">
        <v>2.3619373762678442</v>
      </c>
      <c r="R27" s="33"/>
    </row>
    <row r="28" spans="1:18" x14ac:dyDescent="0.3">
      <c r="A28" s="23">
        <f t="shared" si="0"/>
        <v>1999</v>
      </c>
      <c r="B28" s="23">
        <v>2.74</v>
      </c>
      <c r="C28" s="23">
        <v>2.89</v>
      </c>
      <c r="D28" s="23">
        <v>3.29</v>
      </c>
      <c r="J28" s="24">
        <v>9.8000000000000007</v>
      </c>
      <c r="K28" s="24"/>
      <c r="L28" s="24">
        <v>4.59</v>
      </c>
      <c r="M28" s="24">
        <v>3.94</v>
      </c>
      <c r="N28" s="24">
        <v>3.0490321017838133</v>
      </c>
      <c r="O28" s="24">
        <v>2.7333383372376368</v>
      </c>
      <c r="P28" s="24">
        <v>2.1772309204606959</v>
      </c>
      <c r="Q28" s="24">
        <v>2.0595069421158487</v>
      </c>
      <c r="R28" s="24">
        <v>2.6519988213338572</v>
      </c>
    </row>
    <row r="29" spans="1:18" x14ac:dyDescent="0.3">
      <c r="A29" s="23">
        <f t="shared" si="0"/>
        <v>2000</v>
      </c>
      <c r="B29" s="23">
        <v>6.44</v>
      </c>
      <c r="C29" s="23">
        <v>6.73</v>
      </c>
      <c r="D29" s="23">
        <v>7.19</v>
      </c>
      <c r="J29" s="24">
        <v>10</v>
      </c>
      <c r="K29" s="24"/>
      <c r="L29" s="24">
        <v>4.7</v>
      </c>
      <c r="M29" s="24">
        <v>4</v>
      </c>
      <c r="N29" s="24">
        <v>3.1428125614088387</v>
      </c>
      <c r="O29" s="24">
        <v>2.81742259911409</v>
      </c>
      <c r="P29" s="24">
        <v>2.1778727002600702</v>
      </c>
      <c r="Q29" s="24">
        <v>1.9545275386269063</v>
      </c>
      <c r="R29" s="24">
        <v>3.1920301458958349</v>
      </c>
    </row>
    <row r="30" spans="1:18" x14ac:dyDescent="0.3">
      <c r="N30" s="24" t="s">
        <v>6</v>
      </c>
      <c r="Q30" s="24" t="s">
        <v>6</v>
      </c>
    </row>
    <row r="32" spans="1:18" ht="15.9" x14ac:dyDescent="0.45">
      <c r="A32" s="5" t="s">
        <v>193</v>
      </c>
    </row>
    <row r="33" spans="1:20" ht="16.3" thickBot="1" x14ac:dyDescent="0.5">
      <c r="A33" s="5"/>
      <c r="J33" s="90" t="s">
        <v>55</v>
      </c>
      <c r="K33" s="90"/>
      <c r="L33" s="90"/>
      <c r="M33" s="90"/>
      <c r="N33" s="90"/>
      <c r="O33" s="90"/>
      <c r="P33" s="90"/>
      <c r="Q33" s="90"/>
      <c r="R33" s="90"/>
      <c r="S33" s="90"/>
      <c r="T33" s="90"/>
    </row>
    <row r="34" spans="1:20" s="12" customFormat="1" ht="70.5" customHeight="1" x14ac:dyDescent="0.3">
      <c r="A34" s="22" t="s">
        <v>6</v>
      </c>
      <c r="B34" s="11" t="s">
        <v>0</v>
      </c>
      <c r="C34" s="11" t="s">
        <v>0</v>
      </c>
      <c r="D34" s="11" t="s">
        <v>0</v>
      </c>
      <c r="E34" s="35" t="s">
        <v>44</v>
      </c>
      <c r="F34" s="11" t="s">
        <v>0</v>
      </c>
      <c r="G34" s="11" t="s">
        <v>0</v>
      </c>
      <c r="H34" s="11" t="s">
        <v>0</v>
      </c>
      <c r="J34" s="22" t="s">
        <v>46</v>
      </c>
      <c r="K34" s="22" t="s">
        <v>47</v>
      </c>
      <c r="L34" s="22" t="s">
        <v>48</v>
      </c>
      <c r="M34" s="22" t="s">
        <v>49</v>
      </c>
      <c r="N34" s="22" t="s">
        <v>50</v>
      </c>
      <c r="O34" s="22" t="s">
        <v>51</v>
      </c>
      <c r="P34" s="22" t="s">
        <v>52</v>
      </c>
      <c r="Q34" s="22" t="s">
        <v>53</v>
      </c>
      <c r="R34" s="22" t="s">
        <v>54</v>
      </c>
    </row>
    <row r="35" spans="1:20" x14ac:dyDescent="0.3">
      <c r="A35" s="10" t="s">
        <v>23</v>
      </c>
      <c r="B35" s="25" t="s">
        <v>38</v>
      </c>
      <c r="C35" s="25" t="s">
        <v>39</v>
      </c>
      <c r="D35" s="25" t="s">
        <v>40</v>
      </c>
      <c r="E35" s="30" t="s">
        <v>43</v>
      </c>
      <c r="F35" s="25" t="s">
        <v>38</v>
      </c>
      <c r="G35" s="25" t="s">
        <v>39</v>
      </c>
      <c r="H35" s="25" t="s">
        <v>40</v>
      </c>
      <c r="I35" s="1" t="s">
        <v>6</v>
      </c>
      <c r="J35" s="2">
        <v>1981</v>
      </c>
      <c r="K35" s="2">
        <v>1983</v>
      </c>
      <c r="L35" s="2">
        <v>1986</v>
      </c>
      <c r="M35" s="2">
        <v>1989</v>
      </c>
      <c r="N35" s="2">
        <v>1991</v>
      </c>
      <c r="O35" s="2">
        <v>1993</v>
      </c>
      <c r="P35" s="2">
        <v>1995</v>
      </c>
      <c r="Q35" s="2">
        <v>1998</v>
      </c>
      <c r="R35" s="2">
        <v>2000</v>
      </c>
    </row>
    <row r="36" spans="1:20" ht="22.5" customHeight="1" x14ac:dyDescent="0.3">
      <c r="A36" s="10"/>
      <c r="B36" s="27" t="s">
        <v>41</v>
      </c>
      <c r="C36" s="26"/>
      <c r="D36" s="26"/>
      <c r="E36" s="31" t="s">
        <v>42</v>
      </c>
      <c r="F36" s="27" t="s">
        <v>45</v>
      </c>
      <c r="G36" s="26"/>
      <c r="H36" s="26"/>
      <c r="I36" s="1"/>
      <c r="J36" s="27" t="s">
        <v>45</v>
      </c>
      <c r="K36" s="33"/>
      <c r="L36" s="33"/>
      <c r="M36" s="33"/>
      <c r="N36" s="33"/>
      <c r="O36" s="33"/>
      <c r="P36" s="33"/>
      <c r="Q36" s="33"/>
      <c r="R36" s="33"/>
    </row>
    <row r="37" spans="1:20" x14ac:dyDescent="0.3">
      <c r="A37" s="23">
        <v>1980</v>
      </c>
      <c r="B37" s="24">
        <v>3.79</v>
      </c>
      <c r="C37" s="24">
        <v>3.36</v>
      </c>
      <c r="D37" s="24">
        <v>3.2</v>
      </c>
      <c r="E37" s="32">
        <v>52.247336193917015</v>
      </c>
      <c r="F37" s="28">
        <f>B37*100/E37</f>
        <v>7.2539583375759875</v>
      </c>
      <c r="G37" s="28">
        <f>C37*100/E37</f>
        <v>6.4309498718351765</v>
      </c>
      <c r="H37" s="29">
        <f>D37*100/E37</f>
        <v>6.1247141636525493</v>
      </c>
      <c r="I37" s="34"/>
      <c r="J37" s="33"/>
      <c r="K37" s="33"/>
      <c r="L37" s="33"/>
      <c r="M37" s="33"/>
      <c r="N37" s="33"/>
      <c r="O37" s="33"/>
      <c r="P37" s="33"/>
      <c r="Q37" s="33"/>
      <c r="R37" s="33"/>
    </row>
    <row r="38" spans="1:20" x14ac:dyDescent="0.3">
      <c r="A38" s="23">
        <f t="shared" ref="A38:A57" si="1">1+A37</f>
        <v>1981</v>
      </c>
      <c r="B38" s="24">
        <v>4.21</v>
      </c>
      <c r="C38" s="24">
        <v>3.75</v>
      </c>
      <c r="D38" s="24">
        <v>3.69</v>
      </c>
      <c r="E38" s="32">
        <v>57.124262789212267</v>
      </c>
      <c r="F38" s="28">
        <f t="shared" ref="F38:F57" si="2">B38*100/E38</f>
        <v>7.3698981736269253</v>
      </c>
      <c r="G38" s="28">
        <f t="shared" ref="G38:G57" si="3">C38*100/E38</f>
        <v>6.5646361404040308</v>
      </c>
      <c r="H38" s="29">
        <f t="shared" ref="H38:H57" si="4">D38*100/E38</f>
        <v>6.4596019621575662</v>
      </c>
      <c r="I38" s="34"/>
      <c r="J38" s="34">
        <f>J10*100/E37</f>
        <v>8.3640627797380116</v>
      </c>
      <c r="K38" s="34"/>
      <c r="L38" s="34"/>
      <c r="M38" s="34"/>
      <c r="N38" s="33"/>
      <c r="O38" s="33"/>
      <c r="P38" s="33"/>
      <c r="Q38" s="33"/>
      <c r="R38" s="33"/>
    </row>
    <row r="39" spans="1:20" x14ac:dyDescent="0.3">
      <c r="A39" s="23">
        <f t="shared" si="1"/>
        <v>1982</v>
      </c>
      <c r="B39" s="24">
        <v>5.07</v>
      </c>
      <c r="C39" s="24">
        <v>5.04</v>
      </c>
      <c r="D39" s="24">
        <v>4.8899999999999997</v>
      </c>
      <c r="E39" s="32">
        <v>60.684411279477537</v>
      </c>
      <c r="F39" s="28">
        <f t="shared" si="2"/>
        <v>8.3546991609599583</v>
      </c>
      <c r="G39" s="28">
        <f t="shared" si="3"/>
        <v>8.3052630712501365</v>
      </c>
      <c r="H39" s="29">
        <f t="shared" si="4"/>
        <v>8.0580826227010238</v>
      </c>
      <c r="I39" s="34"/>
      <c r="J39" s="34">
        <f>J11*100/E37</f>
        <v>9.0530931231489244</v>
      </c>
      <c r="K39" s="34"/>
      <c r="L39" s="34"/>
      <c r="M39" s="34"/>
      <c r="N39" s="33"/>
      <c r="O39" s="33"/>
      <c r="P39" s="33"/>
      <c r="Q39" s="33"/>
      <c r="R39" s="33"/>
    </row>
    <row r="40" spans="1:20" x14ac:dyDescent="0.3">
      <c r="A40" s="23">
        <f t="shared" si="1"/>
        <v>1983</v>
      </c>
      <c r="B40" s="24">
        <v>5.37</v>
      </c>
      <c r="C40" s="24">
        <v>4.9000000000000004</v>
      </c>
      <c r="D40" s="24">
        <v>5.21</v>
      </c>
      <c r="E40" s="32">
        <v>63.086980253779288</v>
      </c>
      <c r="F40" s="28">
        <f t="shared" si="2"/>
        <v>8.5120574457648175</v>
      </c>
      <c r="G40" s="28">
        <f t="shared" si="3"/>
        <v>7.7670542801205977</v>
      </c>
      <c r="H40" s="29">
        <f t="shared" si="4"/>
        <v>8.2584393468221045</v>
      </c>
      <c r="I40" s="34"/>
      <c r="J40" s="34">
        <f>J12*100/E37</f>
        <v>9.7995426618440789</v>
      </c>
      <c r="K40" s="34"/>
      <c r="L40" s="34"/>
      <c r="M40" s="34" t="s">
        <v>6</v>
      </c>
      <c r="N40" s="33"/>
      <c r="O40" s="33"/>
      <c r="P40" s="33"/>
      <c r="Q40" s="33"/>
      <c r="R40" s="33"/>
    </row>
    <row r="41" spans="1:20" x14ac:dyDescent="0.3">
      <c r="A41" s="23">
        <f t="shared" si="1"/>
        <v>1984</v>
      </c>
      <c r="B41" s="24">
        <v>5.4</v>
      </c>
      <c r="C41" s="24">
        <v>4.84</v>
      </c>
      <c r="D41" s="24">
        <v>5</v>
      </c>
      <c r="E41" s="32">
        <v>65.433761247603655</v>
      </c>
      <c r="F41" s="28">
        <f t="shared" si="2"/>
        <v>8.2526205081902742</v>
      </c>
      <c r="G41" s="28">
        <f t="shared" si="3"/>
        <v>7.3967931962298019</v>
      </c>
      <c r="H41" s="29">
        <f t="shared" si="4"/>
        <v>7.6413152853613653</v>
      </c>
      <c r="I41" s="34"/>
      <c r="J41" s="34">
        <f>J13*100/E37</f>
        <v>10.603411395823475</v>
      </c>
      <c r="K41" s="34">
        <f>K13*100/E37</f>
        <v>9.110512318433166</v>
      </c>
      <c r="L41" s="34"/>
      <c r="M41" s="34"/>
      <c r="N41" s="33"/>
      <c r="O41" s="33"/>
      <c r="P41" s="33"/>
      <c r="Q41" s="33"/>
      <c r="R41" s="33"/>
    </row>
    <row r="42" spans="1:20" x14ac:dyDescent="0.3">
      <c r="A42" s="23">
        <f t="shared" si="1"/>
        <v>1985</v>
      </c>
      <c r="B42" s="23">
        <v>4.38</v>
      </c>
      <c r="C42" s="23">
        <v>4.12</v>
      </c>
      <c r="D42" s="23">
        <v>4.58</v>
      </c>
      <c r="E42" s="32">
        <v>67.498496254542715</v>
      </c>
      <c r="F42" s="28">
        <f t="shared" si="2"/>
        <v>6.4890334496973656</v>
      </c>
      <c r="G42" s="28">
        <f t="shared" si="3"/>
        <v>6.1038396832769735</v>
      </c>
      <c r="H42" s="29">
        <f t="shared" si="4"/>
        <v>6.7853363469438204</v>
      </c>
      <c r="I42" s="34"/>
      <c r="J42" s="34">
        <f>J14*100/E37</f>
        <v>11.483839056848529</v>
      </c>
      <c r="K42" s="34">
        <f>K14*100/E37</f>
        <v>8.9765341961032679</v>
      </c>
      <c r="L42" s="34"/>
      <c r="M42" s="34"/>
      <c r="N42" s="33"/>
      <c r="O42" s="33"/>
      <c r="P42" s="33"/>
      <c r="Q42" s="33"/>
      <c r="R42" s="33"/>
    </row>
    <row r="43" spans="1:20" x14ac:dyDescent="0.3">
      <c r="A43" s="23">
        <f t="shared" si="1"/>
        <v>1986</v>
      </c>
      <c r="B43" s="23">
        <v>3.24</v>
      </c>
      <c r="C43" s="23">
        <v>2.65</v>
      </c>
      <c r="D43" s="23">
        <v>2.92</v>
      </c>
      <c r="E43" s="32">
        <v>68.983779853673866</v>
      </c>
      <c r="F43" s="28">
        <f t="shared" si="2"/>
        <v>4.6967562619395196</v>
      </c>
      <c r="G43" s="28">
        <f t="shared" si="3"/>
        <v>3.8414827451048539</v>
      </c>
      <c r="H43" s="29">
        <f t="shared" si="4"/>
        <v>4.232879100266481</v>
      </c>
      <c r="I43" s="34"/>
      <c r="J43" s="34">
        <f>J15*100/E37</f>
        <v>12.07717074145237</v>
      </c>
      <c r="K43" s="34"/>
      <c r="L43" s="34">
        <f>L15*100/E40</f>
        <v>4.8345950110954732</v>
      </c>
      <c r="M43" s="34"/>
      <c r="N43" s="33"/>
      <c r="O43" s="33"/>
      <c r="P43" s="33"/>
      <c r="Q43" s="33"/>
      <c r="R43" s="33"/>
    </row>
    <row r="44" spans="1:20" x14ac:dyDescent="0.3">
      <c r="A44" s="23">
        <f t="shared" si="1"/>
        <v>1987</v>
      </c>
      <c r="B44" s="24">
        <v>2.5950158875574383</v>
      </c>
      <c r="C44" s="24">
        <v>2.5634323243240384</v>
      </c>
      <c r="D44" s="24">
        <v>2.523042353032829</v>
      </c>
      <c r="E44" s="32">
        <v>71.056694712470744</v>
      </c>
      <c r="F44" s="28">
        <f t="shared" si="2"/>
        <v>3.6520357414007361</v>
      </c>
      <c r="G44" s="28">
        <f t="shared" si="3"/>
        <v>3.6075873423284146</v>
      </c>
      <c r="H44" s="29">
        <f t="shared" si="4"/>
        <v>3.5507454480429477</v>
      </c>
      <c r="I44" s="34"/>
      <c r="J44" s="34">
        <f>J16*100/E37</f>
        <v>12.689642157817625</v>
      </c>
      <c r="K44" s="34">
        <f>K16*100/E37</f>
        <v>9.1487917819559943</v>
      </c>
      <c r="L44" s="34">
        <f>L16*100/E40</f>
        <v>4.0420384518994936</v>
      </c>
      <c r="M44" s="34"/>
      <c r="N44" s="33"/>
      <c r="O44" s="33"/>
      <c r="P44" s="33"/>
      <c r="Q44" s="33"/>
      <c r="R44" s="33"/>
    </row>
    <row r="45" spans="1:20" x14ac:dyDescent="0.3">
      <c r="A45" s="23">
        <f t="shared" si="1"/>
        <v>1988</v>
      </c>
      <c r="B45" s="24">
        <v>2.6521477566573157</v>
      </c>
      <c r="C45" s="24">
        <v>3.2683340446591536</v>
      </c>
      <c r="D45" s="24">
        <v>3.1768021581289765</v>
      </c>
      <c r="E45" s="32">
        <v>73.472768717338198</v>
      </c>
      <c r="F45" s="28">
        <f t="shared" si="2"/>
        <v>3.609701666287497</v>
      </c>
      <c r="G45" s="28">
        <f t="shared" si="3"/>
        <v>4.4483610754250611</v>
      </c>
      <c r="H45" s="29">
        <f t="shared" si="4"/>
        <v>4.3237817406210128</v>
      </c>
      <c r="I45" s="34"/>
      <c r="J45" s="34">
        <f>J17*100/E37</f>
        <v>13.340393037705708</v>
      </c>
      <c r="K45" s="34"/>
      <c r="L45" s="34">
        <f>L17*100/E40</f>
        <v>4.7077859616241167</v>
      </c>
      <c r="M45" s="34"/>
      <c r="N45" s="33"/>
      <c r="O45" s="33"/>
      <c r="P45" s="33"/>
      <c r="Q45" s="33"/>
      <c r="R45" s="33"/>
    </row>
    <row r="46" spans="1:20" x14ac:dyDescent="0.3">
      <c r="A46" s="23">
        <f t="shared" si="1"/>
        <v>1989</v>
      </c>
      <c r="B46" s="24">
        <v>2.8659158975168104</v>
      </c>
      <c r="C46" s="24">
        <v>3.2707597619657371</v>
      </c>
      <c r="D46" s="24">
        <v>3.2763198075037829</v>
      </c>
      <c r="E46" s="32">
        <v>76.271731391910393</v>
      </c>
      <c r="F46" s="28">
        <f t="shared" si="2"/>
        <v>3.7575073296694272</v>
      </c>
      <c r="G46" s="28">
        <f t="shared" si="3"/>
        <v>4.2882988261528352</v>
      </c>
      <c r="H46" s="29">
        <f t="shared" si="4"/>
        <v>4.2955886115511461</v>
      </c>
      <c r="I46" s="34"/>
      <c r="J46" s="34">
        <f>J18*100/E37</f>
        <v>14.010283649355205</v>
      </c>
      <c r="K46" s="34"/>
      <c r="L46" s="34">
        <f>L18*100/E40</f>
        <v>5.3735334713487397</v>
      </c>
      <c r="M46" s="34">
        <f>M18*100/E46</f>
        <v>3.8677501430272838</v>
      </c>
      <c r="N46" s="33"/>
      <c r="O46" s="33"/>
      <c r="P46" s="33"/>
      <c r="Q46" s="33"/>
      <c r="R46" s="33"/>
    </row>
    <row r="47" spans="1:20" x14ac:dyDescent="0.3">
      <c r="A47" s="23">
        <f t="shared" si="1"/>
        <v>1990</v>
      </c>
      <c r="B47" s="24">
        <v>3.0882253239434001</v>
      </c>
      <c r="C47" s="24">
        <v>3.0531647270286255</v>
      </c>
      <c r="D47" s="24">
        <v>3.1322807786598212</v>
      </c>
      <c r="E47" s="32">
        <v>79.242143807664149</v>
      </c>
      <c r="F47" s="28">
        <f t="shared" si="2"/>
        <v>3.8972006252621254</v>
      </c>
      <c r="G47" s="28">
        <f t="shared" si="3"/>
        <v>3.8529557383495838</v>
      </c>
      <c r="H47" s="29">
        <f t="shared" si="4"/>
        <v>3.9527966157281993</v>
      </c>
      <c r="I47" s="34"/>
      <c r="J47" s="34">
        <f>J19*100/E37</f>
        <v>14.718453724527532</v>
      </c>
      <c r="K47" s="34">
        <f>K19*100/E37</f>
        <v>9.9909399794582203</v>
      </c>
      <c r="L47" s="34">
        <f>L19*100/E40</f>
        <v>6.0234298498894425</v>
      </c>
      <c r="M47" s="34">
        <f>M19*100/E46</f>
        <v>4.1693035440090718</v>
      </c>
      <c r="N47" s="34"/>
      <c r="O47" s="33"/>
      <c r="P47" s="33"/>
      <c r="Q47" s="33"/>
      <c r="R47" s="33"/>
    </row>
    <row r="48" spans="1:20" x14ac:dyDescent="0.3">
      <c r="A48" s="23">
        <f t="shared" si="1"/>
        <v>1991</v>
      </c>
      <c r="B48" s="24">
        <v>2.7909088829717814</v>
      </c>
      <c r="C48" s="24">
        <v>2.8097760391632924</v>
      </c>
      <c r="D48" s="24">
        <v>2.8589170885040431</v>
      </c>
      <c r="E48" s="32">
        <v>82.133669249445546</v>
      </c>
      <c r="F48" s="28">
        <f t="shared" si="2"/>
        <v>3.3980082814705392</v>
      </c>
      <c r="G48" s="28">
        <f t="shared" si="3"/>
        <v>3.4209795627537489</v>
      </c>
      <c r="H48" s="29">
        <f t="shared" si="4"/>
        <v>3.4808101411143793</v>
      </c>
      <c r="I48" s="34"/>
      <c r="J48" s="34">
        <f>J20*100/E37</f>
        <v>15.484042994984101</v>
      </c>
      <c r="K48" s="34"/>
      <c r="L48" s="34">
        <f>L20*100/E40</f>
        <v>6.1343877681768797</v>
      </c>
      <c r="M48" s="34">
        <f>M20*100/E46</f>
        <v>4.2741916834809981</v>
      </c>
      <c r="N48" s="34">
        <f>N19*100/E46</f>
        <v>3.6084953293996276</v>
      </c>
      <c r="O48" s="33"/>
      <c r="P48" s="33"/>
      <c r="Q48" s="33"/>
      <c r="R48" s="33"/>
    </row>
    <row r="49" spans="1:18" x14ac:dyDescent="0.3">
      <c r="A49" s="23">
        <f t="shared" si="1"/>
        <v>1992</v>
      </c>
      <c r="B49" s="24">
        <v>2.6067664369875723</v>
      </c>
      <c r="C49" s="24">
        <v>2.7850000000000001</v>
      </c>
      <c r="D49" s="24">
        <v>2.8846287523104754</v>
      </c>
      <c r="E49" s="32">
        <v>84.120173905279174</v>
      </c>
      <c r="F49" s="28">
        <f t="shared" si="2"/>
        <v>3.0988600189091837</v>
      </c>
      <c r="G49" s="28">
        <f t="shared" si="3"/>
        <v>3.310739708094232</v>
      </c>
      <c r="H49" s="29">
        <f t="shared" si="4"/>
        <v>3.4291759258113506</v>
      </c>
      <c r="I49" s="34"/>
      <c r="J49" s="34">
        <f>J21*100/E37</f>
        <v>10.526852468777818</v>
      </c>
      <c r="K49" s="34"/>
      <c r="L49" s="34">
        <f>L21*100/E40</f>
        <v>6.2136434240964773</v>
      </c>
      <c r="M49" s="34">
        <f>M21*100/E46</f>
        <v>4.4577459275568696</v>
      </c>
      <c r="N49" s="34">
        <f>N20*100/E46</f>
        <v>3.5334190940113666</v>
      </c>
      <c r="O49" s="34"/>
      <c r="P49" s="33"/>
      <c r="Q49" s="33"/>
      <c r="R49" s="33"/>
    </row>
    <row r="50" spans="1:18" x14ac:dyDescent="0.3">
      <c r="A50" s="23">
        <f t="shared" si="1"/>
        <v>1993</v>
      </c>
      <c r="B50" s="24">
        <v>2.8815835997250248</v>
      </c>
      <c r="C50" s="24">
        <v>2.8815657042654745</v>
      </c>
      <c r="D50" s="24">
        <v>3.0918635762628646</v>
      </c>
      <c r="E50" s="32">
        <v>86.163558338485785</v>
      </c>
      <c r="F50" s="28">
        <f t="shared" si="2"/>
        <v>3.3443182422956381</v>
      </c>
      <c r="G50" s="28">
        <f t="shared" si="3"/>
        <v>3.3442974731214128</v>
      </c>
      <c r="H50" s="29">
        <f t="shared" si="4"/>
        <v>3.5883657034180931</v>
      </c>
      <c r="I50" s="34"/>
      <c r="J50" s="34">
        <f>J22*100/E37</f>
        <v>10.85222790872186</v>
      </c>
      <c r="K50" s="34"/>
      <c r="L50" s="34">
        <f>L22*100/E40</f>
        <v>6.3246013423839145</v>
      </c>
      <c r="M50" s="34">
        <f>M22*100/E46</f>
        <v>4.5626340670287959</v>
      </c>
      <c r="N50" s="34">
        <f>N21*100/E46</f>
        <v>3.4583428586231046</v>
      </c>
      <c r="O50" s="34">
        <f>O22*100/E48</f>
        <v>2.9558025382592463</v>
      </c>
      <c r="P50" s="33"/>
      <c r="Q50" s="33"/>
      <c r="R50" s="33"/>
    </row>
    <row r="51" spans="1:18" x14ac:dyDescent="0.3">
      <c r="A51" s="23">
        <f t="shared" si="1"/>
        <v>1994</v>
      </c>
      <c r="B51" s="24">
        <v>2.2017739165088361</v>
      </c>
      <c r="C51" s="24">
        <v>2.4856674963873386</v>
      </c>
      <c r="D51" s="24">
        <v>2.9049437564379317</v>
      </c>
      <c r="E51" s="32">
        <v>87.91657546730066</v>
      </c>
      <c r="F51" s="28">
        <f t="shared" si="2"/>
        <v>2.5043899910862146</v>
      </c>
      <c r="G51" s="28">
        <f t="shared" si="3"/>
        <v>2.8273024548275858</v>
      </c>
      <c r="H51" s="29">
        <f t="shared" si="4"/>
        <v>3.3042048567034832</v>
      </c>
      <c r="I51" s="34"/>
      <c r="J51" s="34">
        <f>J23*100/E37</f>
        <v>16.74726529123744</v>
      </c>
      <c r="K51" s="34">
        <f>K23*100/E37</f>
        <v>11.254162275711559</v>
      </c>
      <c r="L51" s="34">
        <f>L23*100/E40</f>
        <v>6.4355592606713508</v>
      </c>
      <c r="M51" s="34">
        <f>M23*100/E46</f>
        <v>4.6544111890667317</v>
      </c>
      <c r="N51" s="34">
        <f>N22*100/E46</f>
        <v>3.3832666232348436</v>
      </c>
      <c r="O51" s="34">
        <f>O23*100/E48</f>
        <v>2.9431571058201706</v>
      </c>
      <c r="P51" s="33"/>
      <c r="Q51" s="33"/>
      <c r="R51" s="33"/>
    </row>
    <row r="52" spans="1:18" x14ac:dyDescent="0.3">
      <c r="A52" s="23">
        <f t="shared" si="1"/>
        <v>1995</v>
      </c>
      <c r="B52" s="24">
        <v>2.214310175340036</v>
      </c>
      <c r="C52" s="24">
        <v>2.1951470043164054</v>
      </c>
      <c r="D52" s="24">
        <v>2.1363574977921278</v>
      </c>
      <c r="E52" s="32">
        <v>89.899007644515265</v>
      </c>
      <c r="F52" s="28">
        <f t="shared" si="2"/>
        <v>2.4631085852426882</v>
      </c>
      <c r="G52" s="28">
        <f t="shared" si="3"/>
        <v>2.4417922531432206</v>
      </c>
      <c r="H52" s="29">
        <f t="shared" si="4"/>
        <v>2.3763971969967201</v>
      </c>
      <c r="I52" s="34"/>
      <c r="J52" s="34">
        <f>J24*100/E37</f>
        <v>17.283177780557036</v>
      </c>
      <c r="K52" s="34"/>
      <c r="L52" s="34">
        <f>L24*100/E40</f>
        <v>6.6099217036944671</v>
      </c>
      <c r="M52" s="34">
        <f>M24*100/E46</f>
        <v>4.7461883111046674</v>
      </c>
      <c r="N52" s="34">
        <f>N23*100/E46</f>
        <v>3.3081903878465813</v>
      </c>
      <c r="O52" s="34">
        <f>O24*100/E48</f>
        <v>2.9305116733810959</v>
      </c>
      <c r="P52" s="34">
        <f>P24*100/E50</f>
        <v>2.4845104709434054</v>
      </c>
      <c r="Q52" s="33"/>
      <c r="R52" s="33"/>
    </row>
    <row r="53" spans="1:18" x14ac:dyDescent="0.3">
      <c r="A53" s="23">
        <f t="shared" si="1"/>
        <v>1996</v>
      </c>
      <c r="B53" s="24">
        <v>2.3650383051672992</v>
      </c>
      <c r="C53" s="24">
        <v>2.9084691986366988</v>
      </c>
      <c r="D53" s="24">
        <v>2.5491831246523837</v>
      </c>
      <c r="E53" s="32">
        <v>91.578245647893581</v>
      </c>
      <c r="F53" s="28">
        <f t="shared" si="2"/>
        <v>2.5825328804185257</v>
      </c>
      <c r="G53" s="28">
        <f t="shared" si="3"/>
        <v>3.1759389777124403</v>
      </c>
      <c r="H53" s="29">
        <f t="shared" si="4"/>
        <v>2.7836120976303267</v>
      </c>
      <c r="I53" s="34"/>
      <c r="J53" s="34">
        <f>J25*100/E37</f>
        <v>17.646832684023909</v>
      </c>
      <c r="K53" s="34"/>
      <c r="L53" s="34">
        <f>L25*100/E40</f>
        <v>6.7684330155336623</v>
      </c>
      <c r="M53" s="34">
        <f>M25*100/E46</f>
        <v>4.8641874680105843</v>
      </c>
      <c r="N53" s="34">
        <f>N24*100/E46</f>
        <v>3.4446556748607016</v>
      </c>
      <c r="O53" s="34">
        <f>O25*100/E48</f>
        <v>3.0357624522132336</v>
      </c>
      <c r="P53" s="34">
        <f>P25*100/E50</f>
        <v>2.4662370307867114</v>
      </c>
      <c r="Q53" s="33"/>
      <c r="R53" s="33"/>
    </row>
    <row r="54" spans="1:18" x14ac:dyDescent="0.3">
      <c r="A54" s="23">
        <f t="shared" si="1"/>
        <v>1997</v>
      </c>
      <c r="B54" s="24">
        <v>2.7003707110971722</v>
      </c>
      <c r="C54" s="24">
        <v>3.2263725850411014</v>
      </c>
      <c r="D54" s="24">
        <v>2.9990000000000001</v>
      </c>
      <c r="E54" s="32">
        <v>93.384709410473548</v>
      </c>
      <c r="F54" s="28">
        <f t="shared" si="2"/>
        <v>2.8916625945985031</v>
      </c>
      <c r="G54" s="28">
        <f t="shared" si="3"/>
        <v>3.4549259781486756</v>
      </c>
      <c r="H54" s="29">
        <f t="shared" si="4"/>
        <v>3.2114465193845194</v>
      </c>
      <c r="I54" s="34"/>
      <c r="J54" s="34">
        <f>J26*100/E37</f>
        <v>18.010487587490775</v>
      </c>
      <c r="K54" s="34"/>
      <c r="L54" s="34">
        <f>L26*100/E40</f>
        <v>6.9269443273728593</v>
      </c>
      <c r="M54" s="34">
        <f>M26*100/E46</f>
        <v>4.9559645900485201</v>
      </c>
      <c r="N54" s="34">
        <f>N25*100/E46</f>
        <v>3.5842733048876578</v>
      </c>
      <c r="O54" s="34">
        <f>O26*100/E48</f>
        <v>3.1476375824064426</v>
      </c>
      <c r="P54" s="34">
        <f>P26*100/E50</f>
        <v>2.4479635906300179</v>
      </c>
      <c r="Q54" s="34">
        <f>Q26*100/E52</f>
        <v>2.9024745452504952</v>
      </c>
      <c r="R54" s="33"/>
    </row>
    <row r="55" spans="1:18" x14ac:dyDescent="0.3">
      <c r="A55" s="23">
        <f t="shared" si="1"/>
        <v>1998</v>
      </c>
      <c r="B55" s="24">
        <v>2.5678516360923433</v>
      </c>
      <c r="C55" s="24">
        <v>2.8889999999999998</v>
      </c>
      <c r="D55" s="24">
        <v>2.7530000000000001</v>
      </c>
      <c r="E55" s="32">
        <v>94.550080483109838</v>
      </c>
      <c r="F55" s="28">
        <f t="shared" si="2"/>
        <v>2.7158640404870491</v>
      </c>
      <c r="G55" s="28">
        <f t="shared" si="3"/>
        <v>3.0555235756949806</v>
      </c>
      <c r="H55" s="29">
        <f t="shared" si="4"/>
        <v>2.9116844596359579</v>
      </c>
      <c r="I55" s="34"/>
      <c r="J55" s="34">
        <f>J27*100/E37</f>
        <v>18.374142490957645</v>
      </c>
      <c r="K55" s="34"/>
      <c r="L55" s="34">
        <f>L27*100/E40</f>
        <v>7.0854556392120545</v>
      </c>
      <c r="M55" s="34">
        <f>M27*100/E46</f>
        <v>5.0608527295204464</v>
      </c>
      <c r="N55" s="34">
        <f>N26*100/E46</f>
        <v>3.7247055186316902</v>
      </c>
      <c r="O55" s="34">
        <f>O27*100/E48</f>
        <v>3.2415944120972231</v>
      </c>
      <c r="P55" s="34">
        <f>P27*100/E50</f>
        <v>2.5259685142930648</v>
      </c>
      <c r="Q55" s="34">
        <f>Q27*100/E52</f>
        <v>2.6273230797024776</v>
      </c>
      <c r="R55" s="33"/>
    </row>
    <row r="56" spans="1:18" x14ac:dyDescent="0.3">
      <c r="A56" s="23">
        <f t="shared" si="1"/>
        <v>1999</v>
      </c>
      <c r="B56" s="23">
        <v>2.74</v>
      </c>
      <c r="C56" s="23">
        <v>2.89</v>
      </c>
      <c r="D56" s="23">
        <v>3.29</v>
      </c>
      <c r="E56" s="32">
        <v>95.973510164043617</v>
      </c>
      <c r="F56" s="28">
        <f t="shared" si="2"/>
        <v>2.8549544507819182</v>
      </c>
      <c r="G56" s="28">
        <f t="shared" si="3"/>
        <v>3.0112475776495415</v>
      </c>
      <c r="H56" s="29">
        <f t="shared" si="4"/>
        <v>3.4280292492965367</v>
      </c>
      <c r="I56" s="34" t="s">
        <v>6</v>
      </c>
      <c r="J56" s="34">
        <f>J28*100/E37</f>
        <v>18.756937126185932</v>
      </c>
      <c r="K56" s="34"/>
      <c r="L56" s="34">
        <f>L28*100/E40</f>
        <v>7.2756692134190901</v>
      </c>
      <c r="M56" s="34">
        <f>M28*100/E46</f>
        <v>5.1657408689923727</v>
      </c>
      <c r="N56" s="34">
        <f>N27*100/E46</f>
        <v>3.8587657185306452</v>
      </c>
      <c r="O56" s="34">
        <f>O28*100/E48</f>
        <v>3.3279145595411088</v>
      </c>
      <c r="P56" s="34">
        <f>P28*100/E50</f>
        <v>2.5268581781495607</v>
      </c>
      <c r="Q56" s="34">
        <f>Q28*100/E52</f>
        <v>2.2909117642985453</v>
      </c>
      <c r="R56" s="34">
        <f>R28*100/E55</f>
        <v>2.8048615165458295</v>
      </c>
    </row>
    <row r="57" spans="1:18" x14ac:dyDescent="0.3">
      <c r="A57" s="23">
        <f t="shared" si="1"/>
        <v>2000</v>
      </c>
      <c r="B57" s="23">
        <v>6.44</v>
      </c>
      <c r="C57" s="23">
        <v>6.73</v>
      </c>
      <c r="D57" s="23">
        <v>7.19</v>
      </c>
      <c r="E57" s="32">
        <v>97.953334637919141</v>
      </c>
      <c r="F57" s="28">
        <f t="shared" si="2"/>
        <v>6.5745592263961408</v>
      </c>
      <c r="G57" s="28">
        <f t="shared" si="3"/>
        <v>6.8706185704419305</v>
      </c>
      <c r="H57" s="29">
        <f t="shared" si="4"/>
        <v>7.34022994375594</v>
      </c>
      <c r="I57" s="29" t="s">
        <v>6</v>
      </c>
      <c r="J57" s="34">
        <f>J29*100/E37</f>
        <v>19.139731761414215</v>
      </c>
      <c r="K57" s="34"/>
      <c r="L57" s="34">
        <f>L29*100/E40</f>
        <v>7.4500316564422056</v>
      </c>
      <c r="M57" s="34">
        <f>M29*100/E46</f>
        <v>5.244406973596317</v>
      </c>
      <c r="N57" s="34">
        <f>N28*100/E46</f>
        <v>3.9975913043285169</v>
      </c>
      <c r="O57" s="34">
        <f>O29*100/E48</f>
        <v>3.4302894596823452</v>
      </c>
      <c r="P57" s="34">
        <f>P29*100/E50</f>
        <v>2.527603017164743</v>
      </c>
      <c r="Q57" s="34">
        <f>Q29*100/E52</f>
        <v>2.1741369452659938</v>
      </c>
      <c r="R57" s="34">
        <f>R29*100/E55</f>
        <v>3.3760205486721406</v>
      </c>
    </row>
    <row r="58" spans="1:18" x14ac:dyDescent="0.3">
      <c r="A58" s="23"/>
      <c r="B58" s="23"/>
      <c r="C58" s="23"/>
      <c r="D58" s="23"/>
      <c r="E58" s="32"/>
      <c r="F58" s="28"/>
      <c r="G58" s="28"/>
      <c r="H58" s="29"/>
      <c r="J58" s="34"/>
      <c r="K58" s="34"/>
      <c r="L58" s="34"/>
      <c r="M58" s="34"/>
      <c r="N58" s="34"/>
      <c r="O58" s="34"/>
      <c r="P58" s="34"/>
      <c r="Q58" s="34"/>
      <c r="R58" s="34"/>
    </row>
    <row r="59" spans="1:18" ht="15.9" x14ac:dyDescent="0.45">
      <c r="A59" s="9" t="s">
        <v>194</v>
      </c>
      <c r="J59" s="34"/>
      <c r="K59" s="34"/>
    </row>
    <row r="60" spans="1:18" ht="15.9" x14ac:dyDescent="0.45">
      <c r="A60" s="9"/>
      <c r="J60" s="34"/>
      <c r="K60" s="34"/>
    </row>
    <row r="61" spans="1:18" ht="15.9" x14ac:dyDescent="0.45">
      <c r="A61" s="9"/>
      <c r="D61" s="2" t="s">
        <v>8</v>
      </c>
      <c r="E61" s="2" t="s">
        <v>8</v>
      </c>
      <c r="F61" s="2" t="s">
        <v>8</v>
      </c>
      <c r="G61" s="2" t="s">
        <v>8</v>
      </c>
      <c r="H61" s="2" t="s">
        <v>8</v>
      </c>
      <c r="I61" s="2" t="s">
        <v>8</v>
      </c>
      <c r="J61" s="2" t="s">
        <v>8</v>
      </c>
      <c r="K61" s="2" t="s">
        <v>8</v>
      </c>
      <c r="L61" s="2" t="s">
        <v>8</v>
      </c>
    </row>
    <row r="62" spans="1:18" x14ac:dyDescent="0.3">
      <c r="B62" s="1" t="s">
        <v>25</v>
      </c>
      <c r="C62" s="2"/>
      <c r="D62" s="2">
        <v>1981</v>
      </c>
      <c r="E62" s="2">
        <v>1983</v>
      </c>
      <c r="F62" s="2">
        <v>1986</v>
      </c>
      <c r="G62" s="2">
        <v>1989</v>
      </c>
      <c r="H62" s="2">
        <v>1991</v>
      </c>
      <c r="I62" s="2">
        <v>1993</v>
      </c>
      <c r="J62" s="2">
        <v>1995</v>
      </c>
      <c r="K62" s="2">
        <v>1998</v>
      </c>
      <c r="L62" s="2">
        <v>2000</v>
      </c>
    </row>
    <row r="63" spans="1:18" x14ac:dyDescent="0.3">
      <c r="B63" s="7" t="s">
        <v>9</v>
      </c>
      <c r="D63" s="13">
        <f>1-LN(J38)/LN(F38)</f>
        <v>-6.3352433806628028E-2</v>
      </c>
      <c r="E63" s="13"/>
      <c r="F63" s="13">
        <f>1-LN(L43)/LN(F43)</f>
        <v>-1.8699186447234117E-2</v>
      </c>
      <c r="G63" s="13">
        <f>1-LN(M46)/LN(F46)</f>
        <v>-2.1844804322793454E-2</v>
      </c>
      <c r="H63" s="14">
        <f>1-LN(N48)/LN(F48)</f>
        <v>-4.9135003803419286E-2</v>
      </c>
      <c r="I63" s="13">
        <f>1-LN(O50)/LN(F50)</f>
        <v>0.10229144167208259</v>
      </c>
      <c r="J63" s="14">
        <f t="shared" ref="J63:J68" si="5">1-LN(P52)/LN(F52)</f>
        <v>-9.5975255246880664E-3</v>
      </c>
      <c r="K63" s="21">
        <f>-LN(Q55)/LN(F55)</f>
        <v>-0.96682581765271591</v>
      </c>
      <c r="L63" s="21">
        <f>1-LN(R57)/LN(F57)</f>
        <v>0.35392268836428564</v>
      </c>
    </row>
    <row r="64" spans="1:18" x14ac:dyDescent="0.3">
      <c r="B64" s="7" t="s">
        <v>10</v>
      </c>
      <c r="C64" s="8"/>
      <c r="D64" s="13">
        <f t="shared" ref="D64:D76" si="6">1-LN(J39)/LN(F39)</f>
        <v>-3.7818641918469176E-2</v>
      </c>
      <c r="E64" s="13">
        <f>1-LN(K41)/LN(F41)</f>
        <v>-4.6859377721693685E-2</v>
      </c>
      <c r="F64" s="13">
        <f t="shared" ref="F64:F76" si="7">1-LN(L44)/LN(F44)</f>
        <v>-7.8333650247215392E-2</v>
      </c>
      <c r="G64" s="13">
        <f t="shared" ref="G64:G74" si="8">1-LN(M47)/LN(F47)</f>
        <v>-4.9615936001359717E-2</v>
      </c>
      <c r="H64" s="14">
        <f t="shared" ref="H64:H72" si="9">1-LN(N49)/LN(F49)</f>
        <v>-0.11602802416373281</v>
      </c>
      <c r="I64" s="13">
        <f t="shared" ref="I64:I70" si="10">1-LN(O51)/LN(F51)</f>
        <v>-0.17584936385193939</v>
      </c>
      <c r="J64" s="14">
        <f t="shared" si="5"/>
        <v>4.8565092192538128E-2</v>
      </c>
      <c r="K64" s="21">
        <f>-LN(Q56)/LN(F56)</f>
        <v>-0.79018658351097815</v>
      </c>
    </row>
    <row r="65" spans="1:11" x14ac:dyDescent="0.3">
      <c r="B65" s="7" t="s">
        <v>11</v>
      </c>
      <c r="C65" s="8"/>
      <c r="D65" s="13">
        <f t="shared" si="6"/>
        <v>-6.5773107346006832E-2</v>
      </c>
      <c r="E65" s="13">
        <f>1-LN(K42)/LN(F42)</f>
        <v>-0.17351901618968757</v>
      </c>
      <c r="F65" s="13">
        <f t="shared" si="7"/>
        <v>-0.20690822566471634</v>
      </c>
      <c r="G65" s="13">
        <f t="shared" si="8"/>
        <v>-0.187547024922879</v>
      </c>
      <c r="H65" s="14">
        <f t="shared" si="9"/>
        <v>-2.777081449580221E-2</v>
      </c>
      <c r="I65" s="13">
        <f t="shared" si="10"/>
        <v>-0.192753683200521</v>
      </c>
      <c r="J65" s="14">
        <f t="shared" si="5"/>
        <v>0.15687528322055866</v>
      </c>
      <c r="K65" s="21">
        <f>-LN(Q57)/LN(F57)</f>
        <v>-0.41239840184581156</v>
      </c>
    </row>
    <row r="66" spans="1:11" x14ac:dyDescent="0.3">
      <c r="B66" s="7" t="s">
        <v>12</v>
      </c>
      <c r="C66" s="8"/>
      <c r="D66" s="13">
        <f t="shared" si="6"/>
        <v>-0.11875922084711488</v>
      </c>
      <c r="E66" s="14" t="s">
        <v>6</v>
      </c>
      <c r="F66" s="13">
        <f t="shared" si="7"/>
        <v>-0.27023859138561379</v>
      </c>
      <c r="G66" s="13">
        <f t="shared" si="8"/>
        <v>-0.3214835573628172</v>
      </c>
      <c r="H66" s="14">
        <f t="shared" si="9"/>
        <v>-0.32764891622187853</v>
      </c>
      <c r="I66" s="13">
        <f t="shared" si="10"/>
        <v>-0.17042259705995333</v>
      </c>
      <c r="J66" s="14">
        <f t="shared" si="5"/>
        <v>7.2550149283616805E-2</v>
      </c>
      <c r="K66" s="21" t="s">
        <v>6</v>
      </c>
    </row>
    <row r="67" spans="1:11" x14ac:dyDescent="0.3">
      <c r="B67" s="7" t="s">
        <v>13</v>
      </c>
      <c r="C67" s="8"/>
      <c r="D67" s="13">
        <f t="shared" si="6"/>
        <v>-0.30523662309169719</v>
      </c>
      <c r="E67" s="13">
        <f>1-LN(K44)/LN(F44)</f>
        <v>-0.708984704527585</v>
      </c>
      <c r="F67" s="13">
        <f t="shared" si="7"/>
        <v>-0.32008499144441283</v>
      </c>
      <c r="G67" s="13">
        <f t="shared" si="8"/>
        <v>-0.25730704950495231</v>
      </c>
      <c r="H67" s="14">
        <f t="shared" si="9"/>
        <v>-0.32723452839413802</v>
      </c>
      <c r="I67" s="13">
        <f t="shared" si="10"/>
        <v>-7.9881373240734854E-2</v>
      </c>
      <c r="J67" s="14">
        <f t="shared" si="5"/>
        <v>0.11637052503893475</v>
      </c>
      <c r="K67" s="21" t="s">
        <v>6</v>
      </c>
    </row>
    <row r="68" spans="1:11" x14ac:dyDescent="0.3">
      <c r="B68" s="7" t="s">
        <v>14</v>
      </c>
      <c r="D68" s="13">
        <f t="shared" si="6"/>
        <v>-0.61055133991155186</v>
      </c>
      <c r="E68" s="14" t="s">
        <v>6</v>
      </c>
      <c r="F68" s="13">
        <f t="shared" si="7"/>
        <v>-0.48293485073964093</v>
      </c>
      <c r="G68" s="13">
        <f t="shared" si="8"/>
        <v>-0.67509773184148369</v>
      </c>
      <c r="H68" s="14">
        <f t="shared" si="9"/>
        <v>-0.30360687811097842</v>
      </c>
      <c r="I68" s="13">
        <f t="shared" si="10"/>
        <v>-0.17711276539320275</v>
      </c>
      <c r="J68" s="14">
        <f t="shared" si="5"/>
        <v>0.50761060005858272</v>
      </c>
      <c r="K68" s="21" t="s">
        <v>6</v>
      </c>
    </row>
    <row r="69" spans="1:11" x14ac:dyDescent="0.3">
      <c r="B69" s="7" t="s">
        <v>15</v>
      </c>
      <c r="D69" s="13">
        <f t="shared" si="6"/>
        <v>-0.96156565850240372</v>
      </c>
      <c r="E69" s="14" t="s">
        <v>6</v>
      </c>
      <c r="F69" s="13">
        <f t="shared" si="7"/>
        <v>-0.61511230357566649</v>
      </c>
      <c r="G69" s="13">
        <f t="shared" si="8"/>
        <v>-0.72764590398690809</v>
      </c>
      <c r="H69" s="14">
        <f t="shared" si="9"/>
        <v>-0.20222049742925541</v>
      </c>
      <c r="I69" s="13">
        <f t="shared" si="10"/>
        <v>-0.14612182464639667</v>
      </c>
      <c r="J69" s="14" t="s">
        <v>6</v>
      </c>
    </row>
    <row r="70" spans="1:11" x14ac:dyDescent="0.3">
      <c r="B70" s="7" t="s">
        <v>16</v>
      </c>
      <c r="D70" s="13">
        <f t="shared" si="6"/>
        <v>-1.0183435542133643</v>
      </c>
      <c r="E70" s="13">
        <f>1-LN(K47)/LN(F47)</f>
        <v>-0.69208916423903655</v>
      </c>
      <c r="F70" s="13">
        <f t="shared" si="7"/>
        <v>-0.52779238609218981</v>
      </c>
      <c r="G70" s="13">
        <f t="shared" si="8"/>
        <v>-0.66731515070806169</v>
      </c>
      <c r="H70" s="14">
        <f t="shared" si="9"/>
        <v>-0.31615897775016233</v>
      </c>
      <c r="I70" s="13">
        <f t="shared" si="10"/>
        <v>0.34545469720234556</v>
      </c>
      <c r="J70" s="14" t="s">
        <v>6</v>
      </c>
    </row>
    <row r="71" spans="1:11" x14ac:dyDescent="0.3">
      <c r="B71" s="7" t="s">
        <v>17</v>
      </c>
      <c r="D71" s="13">
        <f t="shared" si="6"/>
        <v>-0.9941681235097608</v>
      </c>
      <c r="E71" s="14" t="s">
        <v>6</v>
      </c>
      <c r="F71" s="13">
        <f t="shared" si="7"/>
        <v>-1.0280469524756275</v>
      </c>
      <c r="G71" s="13">
        <f t="shared" si="8"/>
        <v>-0.50738758879339452</v>
      </c>
      <c r="H71" s="14">
        <f t="shared" si="9"/>
        <v>-0.28720250725861018</v>
      </c>
      <c r="I71" s="14" t="s">
        <v>6</v>
      </c>
      <c r="J71" s="13"/>
    </row>
    <row r="72" spans="1:11" x14ac:dyDescent="0.3">
      <c r="B72" s="7" t="s">
        <v>18</v>
      </c>
      <c r="D72" s="13">
        <f t="shared" si="6"/>
        <v>-0.97690516033614516</v>
      </c>
      <c r="E72" s="14" t="s">
        <v>6</v>
      </c>
      <c r="F72" s="13">
        <f t="shared" si="7"/>
        <v>-1.0950977339222336</v>
      </c>
      <c r="G72" s="13">
        <f t="shared" si="8"/>
        <v>-0.62297920123011008</v>
      </c>
      <c r="H72" s="14">
        <f t="shared" si="9"/>
        <v>0.26418518519231293</v>
      </c>
      <c r="I72" s="14" t="s">
        <v>6</v>
      </c>
      <c r="J72" s="15"/>
    </row>
    <row r="73" spans="1:11" x14ac:dyDescent="0.3">
      <c r="B73" s="7" t="s">
        <v>19</v>
      </c>
      <c r="D73" s="13">
        <f t="shared" si="6"/>
        <v>-1.2398901381443475</v>
      </c>
      <c r="E73" s="14" t="s">
        <v>6</v>
      </c>
      <c r="F73" s="13">
        <f t="shared" si="7"/>
        <v>-1.0155235537158989</v>
      </c>
      <c r="G73" s="13">
        <f t="shared" si="8"/>
        <v>-0.56526315719037856</v>
      </c>
      <c r="H73" s="14" t="s">
        <v>6</v>
      </c>
      <c r="I73" s="14" t="s">
        <v>6</v>
      </c>
      <c r="J73" s="15"/>
    </row>
    <row r="74" spans="1:11" x14ac:dyDescent="0.3">
      <c r="B74" s="7" t="s">
        <v>20</v>
      </c>
      <c r="D74" s="13">
        <f t="shared" si="6"/>
        <v>-1.0812183626228045</v>
      </c>
      <c r="E74" s="13">
        <f>1-LN(K51)/LN(F51)</f>
        <v>-1.6368397449370264</v>
      </c>
      <c r="F74" s="13">
        <f t="shared" si="7"/>
        <v>-0.82271720787226932</v>
      </c>
      <c r="G74" s="13">
        <f t="shared" si="8"/>
        <v>0.12003210643521633</v>
      </c>
      <c r="H74" s="15"/>
      <c r="I74" s="15"/>
      <c r="J74" s="15"/>
      <c r="K74" t="s">
        <v>6</v>
      </c>
    </row>
    <row r="75" spans="1:11" x14ac:dyDescent="0.3">
      <c r="B75" s="7" t="s">
        <v>21</v>
      </c>
      <c r="D75" s="13">
        <f t="shared" si="6"/>
        <v>-0.9750217433165107</v>
      </c>
      <c r="E75" s="14" t="s">
        <v>6</v>
      </c>
      <c r="F75" s="13">
        <f t="shared" si="7"/>
        <v>-0.95978809948228005</v>
      </c>
      <c r="G75" s="14" t="s">
        <v>6</v>
      </c>
      <c r="H75" s="15"/>
      <c r="I75" s="15"/>
      <c r="J75" s="15"/>
    </row>
    <row r="76" spans="1:11" x14ac:dyDescent="0.3">
      <c r="B76" s="7" t="s">
        <v>22</v>
      </c>
      <c r="D76" s="13">
        <f t="shared" si="6"/>
        <v>-2.0698216324339391</v>
      </c>
      <c r="E76" s="13"/>
      <c r="F76" s="13">
        <f t="shared" si="7"/>
        <v>-0.89173505256917562</v>
      </c>
      <c r="G76" s="14" t="s">
        <v>6</v>
      </c>
      <c r="H76" s="15"/>
      <c r="I76" s="15"/>
      <c r="J76" s="15"/>
    </row>
    <row r="78" spans="1:11" ht="15.9" x14ac:dyDescent="0.45">
      <c r="A78" s="9" t="s">
        <v>195</v>
      </c>
    </row>
    <row r="80" spans="1:11" ht="37.299999999999997" x14ac:dyDescent="0.3">
      <c r="B80" s="1" t="s">
        <v>25</v>
      </c>
      <c r="D80" s="11" t="s">
        <v>26</v>
      </c>
      <c r="E80" s="11" t="s">
        <v>27</v>
      </c>
      <c r="F80" s="11" t="s">
        <v>28</v>
      </c>
      <c r="G80" s="11" t="s">
        <v>29</v>
      </c>
      <c r="H80" s="11" t="s">
        <v>30</v>
      </c>
      <c r="I80" s="22" t="s">
        <v>32</v>
      </c>
      <c r="J80" s="1" t="s">
        <v>31</v>
      </c>
      <c r="K80" s="12"/>
    </row>
    <row r="81" spans="2:11" x14ac:dyDescent="0.3">
      <c r="B81" s="7" t="s">
        <v>9</v>
      </c>
      <c r="D81" s="15">
        <f>AVERAGE(D63:L63)</f>
        <v>-8.4155080190138815E-2</v>
      </c>
      <c r="E81" s="15">
        <f>STDEV(D63:L63)</f>
        <v>0.38194373125175712</v>
      </c>
      <c r="F81">
        <v>6</v>
      </c>
      <c r="G81" s="20">
        <v>1.9430000000000001</v>
      </c>
      <c r="H81" s="15">
        <f>D81-E81*G81</f>
        <v>-0.82627175001230291</v>
      </c>
      <c r="I81" s="15">
        <f>D81+E81*G81</f>
        <v>0.65796158963202522</v>
      </c>
      <c r="J81" s="20">
        <f>(H81-D81)/E81</f>
        <v>-1.9429999999999998</v>
      </c>
      <c r="K81" s="20">
        <f>(I81-D81)/E81</f>
        <v>1.9429999999999998</v>
      </c>
    </row>
    <row r="82" spans="2:11" x14ac:dyDescent="0.3">
      <c r="B82" s="83" t="s">
        <v>10</v>
      </c>
      <c r="C82" s="84"/>
      <c r="D82" s="85">
        <f>AVERAGE(D64:K65)</f>
        <v>-0.14724509222923227</v>
      </c>
      <c r="E82" s="85">
        <f>STDEV(D64:K65)</f>
        <v>0.2131497645385993</v>
      </c>
      <c r="F82" s="84">
        <v>14</v>
      </c>
      <c r="G82" s="86">
        <v>1.7609999999999999</v>
      </c>
      <c r="H82" s="85">
        <f t="shared" ref="H82:H94" si="11">D82-E82*G82</f>
        <v>-0.52260182758170559</v>
      </c>
      <c r="I82" s="85">
        <f t="shared" ref="I82:I94" si="12">D82+E82*G82</f>
        <v>0.22811164312324106</v>
      </c>
      <c r="J82" s="86">
        <f t="shared" ref="J82:J94" si="13">(H82-D82)/E82</f>
        <v>-1.7609999999999999</v>
      </c>
      <c r="K82" s="86">
        <f t="shared" ref="K82:K94" si="14">(I82-D82)/E82</f>
        <v>1.7609999999999999</v>
      </c>
    </row>
    <row r="83" spans="2:11" x14ac:dyDescent="0.3">
      <c r="B83" s="83" t="s">
        <v>11</v>
      </c>
      <c r="C83" s="84"/>
      <c r="D83" s="85">
        <f>AVERAGE(D64:K65)</f>
        <v>-0.14724509222923227</v>
      </c>
      <c r="E83" s="85">
        <f>STDEV(D64:K65)</f>
        <v>0.2131497645385993</v>
      </c>
      <c r="F83" s="84">
        <v>14</v>
      </c>
      <c r="G83" s="86">
        <v>1.7609999999999999</v>
      </c>
      <c r="H83" s="85">
        <f t="shared" si="11"/>
        <v>-0.52260182758170559</v>
      </c>
      <c r="I83" s="85">
        <f t="shared" si="12"/>
        <v>0.22811164312324106</v>
      </c>
      <c r="J83" s="86">
        <f t="shared" si="13"/>
        <v>-1.7609999999999999</v>
      </c>
      <c r="K83" s="86">
        <f t="shared" si="14"/>
        <v>1.7609999999999999</v>
      </c>
    </row>
    <row r="84" spans="2:11" x14ac:dyDescent="0.3">
      <c r="B84" s="7" t="s">
        <v>12</v>
      </c>
      <c r="D84" s="15">
        <f>AVERAGE(D66:J68)</f>
        <v>-0.2505291812998221</v>
      </c>
      <c r="E84" s="15">
        <f>STDEV(D66:J68)</f>
        <v>0.28617002749595216</v>
      </c>
      <c r="F84">
        <v>17</v>
      </c>
      <c r="G84" s="20">
        <v>1.74</v>
      </c>
      <c r="H84" s="15">
        <f t="shared" si="11"/>
        <v>-0.74846502914277879</v>
      </c>
      <c r="I84" s="15">
        <f t="shared" si="12"/>
        <v>0.24740666654313465</v>
      </c>
      <c r="J84" s="20">
        <f t="shared" si="13"/>
        <v>-1.7399999999999998</v>
      </c>
      <c r="K84" s="20">
        <f t="shared" si="14"/>
        <v>1.74</v>
      </c>
    </row>
    <row r="85" spans="2:11" x14ac:dyDescent="0.3">
      <c r="B85" s="7" t="s">
        <v>13</v>
      </c>
      <c r="D85" s="15">
        <f>AVERAGE(D66:J68)</f>
        <v>-0.2505291812998221</v>
      </c>
      <c r="E85" s="15">
        <f>STDEV(D66:J68)</f>
        <v>0.28617002749595216</v>
      </c>
      <c r="F85">
        <v>17</v>
      </c>
      <c r="G85" s="20">
        <v>1.74</v>
      </c>
      <c r="H85" s="15">
        <f t="shared" si="11"/>
        <v>-0.74846502914277879</v>
      </c>
      <c r="I85" s="15">
        <f t="shared" si="12"/>
        <v>0.24740666654313465</v>
      </c>
      <c r="J85" s="20">
        <f t="shared" si="13"/>
        <v>-1.7399999999999998</v>
      </c>
      <c r="K85" s="20">
        <f t="shared" si="14"/>
        <v>1.74</v>
      </c>
    </row>
    <row r="86" spans="2:11" x14ac:dyDescent="0.3">
      <c r="B86" s="7" t="s">
        <v>14</v>
      </c>
      <c r="D86" s="15">
        <f>AVERAGE(D66:J68)</f>
        <v>-0.2505291812998221</v>
      </c>
      <c r="E86" s="15">
        <f>STDEV(D66:J68)</f>
        <v>0.28617002749595216</v>
      </c>
      <c r="F86">
        <v>17</v>
      </c>
      <c r="G86" s="20">
        <v>1.74</v>
      </c>
      <c r="H86" s="15">
        <f t="shared" si="11"/>
        <v>-0.74846502914277879</v>
      </c>
      <c r="I86" s="15">
        <f t="shared" si="12"/>
        <v>0.24740666654313465</v>
      </c>
      <c r="J86" s="20">
        <f t="shared" si="13"/>
        <v>-1.7399999999999998</v>
      </c>
      <c r="K86" s="20">
        <f t="shared" si="14"/>
        <v>1.74</v>
      </c>
    </row>
    <row r="87" spans="2:11" x14ac:dyDescent="0.3">
      <c r="B87" s="83" t="s">
        <v>15</v>
      </c>
      <c r="C87" s="84"/>
      <c r="D87" s="85">
        <f>AVERAGE(D69:I70)</f>
        <v>-0.502628247631009</v>
      </c>
      <c r="E87" s="85">
        <f>STDEV(D69:I70)</f>
        <v>0.39684745152559142</v>
      </c>
      <c r="F87" s="84">
        <v>9</v>
      </c>
      <c r="G87" s="86">
        <v>1.833</v>
      </c>
      <c r="H87" s="85">
        <f t="shared" si="11"/>
        <v>-1.2300496262774181</v>
      </c>
      <c r="I87" s="85">
        <f t="shared" si="12"/>
        <v>0.2247931310154001</v>
      </c>
      <c r="J87" s="86">
        <f t="shared" si="13"/>
        <v>-1.833</v>
      </c>
      <c r="K87" s="86">
        <f t="shared" si="14"/>
        <v>1.833</v>
      </c>
    </row>
    <row r="88" spans="2:11" x14ac:dyDescent="0.3">
      <c r="B88" s="83" t="s">
        <v>16</v>
      </c>
      <c r="C88" s="84"/>
      <c r="D88" s="85">
        <f>AVERAGE(D69:I70)</f>
        <v>-0.502628247631009</v>
      </c>
      <c r="E88" s="85">
        <f>STDEV(D69:I70)</f>
        <v>0.39684745152559142</v>
      </c>
      <c r="F88" s="84">
        <v>9</v>
      </c>
      <c r="G88" s="86">
        <v>1.833</v>
      </c>
      <c r="H88" s="85">
        <f t="shared" si="11"/>
        <v>-1.2300496262774181</v>
      </c>
      <c r="I88" s="85">
        <f t="shared" si="12"/>
        <v>0.2247931310154001</v>
      </c>
      <c r="J88" s="86">
        <f t="shared" si="13"/>
        <v>-1.833</v>
      </c>
      <c r="K88" s="86">
        <f t="shared" si="14"/>
        <v>1.833</v>
      </c>
    </row>
    <row r="89" spans="2:11" x14ac:dyDescent="0.3">
      <c r="B89" s="7" t="s">
        <v>17</v>
      </c>
      <c r="D89" s="15">
        <f>AVERAGE(D71:H72)</f>
        <v>-0.65595026029169601</v>
      </c>
      <c r="E89" s="15">
        <f>STDEV(D71:H72)</f>
        <v>0.4712433287582366</v>
      </c>
      <c r="F89">
        <v>6</v>
      </c>
      <c r="G89" s="20">
        <v>1.9430000000000001</v>
      </c>
      <c r="H89" s="15">
        <f t="shared" si="11"/>
        <v>-1.5715760480689498</v>
      </c>
      <c r="I89" s="15">
        <f t="shared" si="12"/>
        <v>0.25967552748555778</v>
      </c>
      <c r="J89" s="20">
        <f t="shared" si="13"/>
        <v>-1.9430000000000001</v>
      </c>
      <c r="K89" s="20">
        <f t="shared" si="14"/>
        <v>1.9430000000000001</v>
      </c>
    </row>
    <row r="90" spans="2:11" x14ac:dyDescent="0.3">
      <c r="B90" s="7" t="s">
        <v>18</v>
      </c>
      <c r="D90" s="15">
        <f>AVERAGE(D71:H72)</f>
        <v>-0.65595026029169601</v>
      </c>
      <c r="E90" s="15">
        <f>STDEV(D71:H72)</f>
        <v>0.4712433287582366</v>
      </c>
      <c r="F90">
        <v>6</v>
      </c>
      <c r="G90" s="20">
        <v>1.9430000000000001</v>
      </c>
      <c r="H90" s="15">
        <f t="shared" si="11"/>
        <v>-1.5715760480689498</v>
      </c>
      <c r="I90" s="15">
        <f t="shared" si="12"/>
        <v>0.25967552748555778</v>
      </c>
      <c r="J90" s="20">
        <f t="shared" si="13"/>
        <v>-1.9430000000000001</v>
      </c>
      <c r="K90" s="20">
        <f t="shared" si="14"/>
        <v>1.9430000000000001</v>
      </c>
    </row>
    <row r="91" spans="2:11" x14ac:dyDescent="0.3">
      <c r="B91" s="83" t="s">
        <v>19</v>
      </c>
      <c r="C91" s="84"/>
      <c r="D91" s="85">
        <f>AVERAGE(D73:G74)</f>
        <v>-0.89163143686392998</v>
      </c>
      <c r="E91" s="85">
        <f>STDEV(D73:G74)</f>
        <v>0.55717151073534266</v>
      </c>
      <c r="F91" s="84">
        <v>5</v>
      </c>
      <c r="G91" s="86">
        <v>2.0150000000000001</v>
      </c>
      <c r="H91" s="85">
        <f t="shared" si="11"/>
        <v>-2.0143320309956456</v>
      </c>
      <c r="I91" s="85">
        <f t="shared" si="12"/>
        <v>0.23106915726778543</v>
      </c>
      <c r="J91" s="86">
        <f t="shared" si="13"/>
        <v>-2.0150000000000001</v>
      </c>
      <c r="K91" s="86">
        <f t="shared" si="14"/>
        <v>2.0150000000000001</v>
      </c>
    </row>
    <row r="92" spans="2:11" x14ac:dyDescent="0.3">
      <c r="B92" s="83" t="s">
        <v>20</v>
      </c>
      <c r="C92" s="84"/>
      <c r="D92" s="85">
        <f>AVERAGE(D73:G74)</f>
        <v>-0.89163143686392998</v>
      </c>
      <c r="E92" s="85">
        <f>STDEV(D73:G74)</f>
        <v>0.55717151073534266</v>
      </c>
      <c r="F92" s="84">
        <v>5</v>
      </c>
      <c r="G92" s="86">
        <v>2.0150000000000001</v>
      </c>
      <c r="H92" s="85">
        <f t="shared" si="11"/>
        <v>-2.0143320309956456</v>
      </c>
      <c r="I92" s="85">
        <f t="shared" si="12"/>
        <v>0.23106915726778543</v>
      </c>
      <c r="J92" s="86">
        <f t="shared" si="13"/>
        <v>-2.0150000000000001</v>
      </c>
      <c r="K92" s="86">
        <f t="shared" si="14"/>
        <v>2.0150000000000001</v>
      </c>
    </row>
    <row r="93" spans="2:11" x14ac:dyDescent="0.3">
      <c r="B93" s="7" t="s">
        <v>21</v>
      </c>
      <c r="D93" s="15">
        <f>AVERAGE(D75:F76)</f>
        <v>-1.2240916319504762</v>
      </c>
      <c r="E93" s="15">
        <f>STDEV(D75:F76)</f>
        <v>0.56498150302321148</v>
      </c>
      <c r="F93">
        <v>2</v>
      </c>
      <c r="G93" s="20">
        <v>2.92</v>
      </c>
      <c r="H93" s="15">
        <f t="shared" si="11"/>
        <v>-2.8738376207782537</v>
      </c>
      <c r="I93" s="15">
        <f t="shared" si="12"/>
        <v>0.42565435687730124</v>
      </c>
      <c r="J93" s="20">
        <f t="shared" si="13"/>
        <v>-2.92</v>
      </c>
      <c r="K93" s="20">
        <f t="shared" si="14"/>
        <v>2.92</v>
      </c>
    </row>
    <row r="94" spans="2:11" x14ac:dyDescent="0.3">
      <c r="B94" s="7" t="s">
        <v>22</v>
      </c>
      <c r="D94" s="15">
        <f>AVERAGE(D75:F76)</f>
        <v>-1.2240916319504762</v>
      </c>
      <c r="E94" s="15">
        <f>STDEV(D75:F76)</f>
        <v>0.56498150302321148</v>
      </c>
      <c r="F94">
        <v>2</v>
      </c>
      <c r="G94" s="20">
        <v>2.92</v>
      </c>
      <c r="H94" s="15">
        <f t="shared" si="11"/>
        <v>-2.8738376207782537</v>
      </c>
      <c r="I94" s="15">
        <f t="shared" si="12"/>
        <v>0.42565435687730124</v>
      </c>
      <c r="J94" s="20">
        <f t="shared" si="13"/>
        <v>-2.92</v>
      </c>
      <c r="K94" s="20">
        <f t="shared" si="14"/>
        <v>2.92</v>
      </c>
    </row>
    <row r="95" spans="2:11" x14ac:dyDescent="0.3">
      <c r="F95" t="s">
        <v>6</v>
      </c>
      <c r="G95" t="s">
        <v>6</v>
      </c>
    </row>
  </sheetData>
  <mergeCells count="2">
    <mergeCell ref="J33:T33"/>
    <mergeCell ref="J5:T5"/>
  </mergeCells>
  <phoneticPr fontId="0" type="noConversion"/>
  <pageMargins left="0.75" right="0.75" top="1" bottom="1" header="0.5" footer="0.5"/>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C4BC-DB05-49FA-A9A8-4EA23DE5C8C1}">
  <dimension ref="A1:T33"/>
  <sheetViews>
    <sheetView topLeftCell="A19" workbookViewId="0">
      <selection activeCell="E36" sqref="E36"/>
    </sheetView>
  </sheetViews>
  <sheetFormatPr defaultRowHeight="12.45" x14ac:dyDescent="0.3"/>
  <cols>
    <col min="1" max="1" width="38.53515625" customWidth="1"/>
    <col min="12" max="12" width="10.3828125" customWidth="1"/>
    <col min="16" max="16" width="37.53515625" customWidth="1"/>
  </cols>
  <sheetData>
    <row r="1" spans="1:20" ht="15.45" x14ac:dyDescent="0.4">
      <c r="A1" s="6" t="s">
        <v>87</v>
      </c>
    </row>
    <row r="2" spans="1:20" ht="12.9" x14ac:dyDescent="0.35">
      <c r="A2" s="36" t="s">
        <v>6</v>
      </c>
      <c r="B2" s="36"/>
      <c r="C2" s="36"/>
      <c r="D2" s="36"/>
      <c r="E2" s="36"/>
      <c r="F2" s="37"/>
      <c r="G2" s="37"/>
      <c r="H2" s="37"/>
      <c r="I2" s="37"/>
      <c r="J2" s="37"/>
      <c r="K2" s="37"/>
      <c r="L2" s="37" t="s">
        <v>96</v>
      </c>
      <c r="M2" s="37"/>
      <c r="N2" s="37"/>
      <c r="O2" s="37"/>
      <c r="P2" s="37"/>
      <c r="Q2" s="37"/>
      <c r="R2" s="37"/>
      <c r="S2" s="37"/>
      <c r="T2" s="37"/>
    </row>
    <row r="3" spans="1:20" ht="15" x14ac:dyDescent="0.35">
      <c r="A3" s="54" t="s">
        <v>88</v>
      </c>
      <c r="B3" s="37"/>
      <c r="C3" s="37"/>
      <c r="D3" s="37"/>
      <c r="E3" s="37"/>
      <c r="F3" s="37"/>
      <c r="G3" s="37"/>
      <c r="H3" s="37"/>
      <c r="I3" s="37"/>
      <c r="J3" s="37"/>
      <c r="K3" s="37"/>
      <c r="L3" s="37" t="s">
        <v>97</v>
      </c>
      <c r="M3" s="37"/>
      <c r="N3" s="37"/>
      <c r="O3" s="37"/>
      <c r="P3" s="37"/>
      <c r="Q3" s="37"/>
      <c r="R3" s="37"/>
      <c r="S3" s="37"/>
      <c r="T3" s="37"/>
    </row>
    <row r="4" spans="1:20" ht="12.9" x14ac:dyDescent="0.35">
      <c r="A4" s="37"/>
      <c r="B4" s="37"/>
      <c r="C4" s="37"/>
      <c r="D4" s="37"/>
      <c r="E4" s="37"/>
      <c r="F4" s="37"/>
      <c r="G4" s="37"/>
      <c r="H4" s="37"/>
      <c r="I4" s="37"/>
      <c r="J4" s="37"/>
      <c r="K4" s="37"/>
      <c r="L4" s="37" t="s">
        <v>6</v>
      </c>
      <c r="M4" s="37"/>
      <c r="N4" s="37"/>
      <c r="O4" s="37"/>
      <c r="P4" s="37"/>
      <c r="Q4" s="37"/>
      <c r="R4" s="37"/>
      <c r="S4" s="37"/>
      <c r="T4" s="37"/>
    </row>
    <row r="5" spans="1:20" ht="12.9" x14ac:dyDescent="0.35">
      <c r="A5" s="38" t="s">
        <v>58</v>
      </c>
      <c r="B5" s="55">
        <v>1</v>
      </c>
      <c r="C5" s="55">
        <v>2</v>
      </c>
      <c r="D5" s="55">
        <v>3</v>
      </c>
      <c r="E5" s="55">
        <v>4</v>
      </c>
      <c r="F5" s="55">
        <v>5</v>
      </c>
      <c r="G5" s="55">
        <v>6</v>
      </c>
      <c r="H5" s="55">
        <v>7</v>
      </c>
      <c r="I5" s="55">
        <v>8</v>
      </c>
      <c r="J5" s="55">
        <v>9</v>
      </c>
      <c r="K5" s="55"/>
      <c r="L5" s="37" t="s">
        <v>6</v>
      </c>
      <c r="M5" s="37"/>
      <c r="N5" s="37"/>
      <c r="O5" s="37"/>
      <c r="P5" s="37"/>
      <c r="Q5" s="37"/>
      <c r="R5" s="37"/>
      <c r="S5" s="37"/>
      <c r="T5" s="37"/>
    </row>
    <row r="6" spans="1:20" ht="12.9" x14ac:dyDescent="0.35">
      <c r="A6" s="38" t="s">
        <v>59</v>
      </c>
      <c r="B6" s="37"/>
      <c r="C6" s="37"/>
      <c r="D6" s="37"/>
      <c r="E6" s="37"/>
      <c r="F6" s="37"/>
      <c r="G6" s="37"/>
      <c r="H6" s="37"/>
      <c r="I6" s="37"/>
      <c r="J6" s="37"/>
      <c r="K6" s="37"/>
      <c r="L6" s="37" t="s">
        <v>6</v>
      </c>
      <c r="M6" s="37"/>
      <c r="N6" s="37"/>
      <c r="O6" s="37"/>
      <c r="P6" s="37"/>
      <c r="Q6" s="37"/>
      <c r="R6" s="37"/>
      <c r="S6" s="37"/>
      <c r="T6" s="37"/>
    </row>
    <row r="7" spans="1:20" ht="12.9" x14ac:dyDescent="0.35">
      <c r="A7" s="38" t="s">
        <v>60</v>
      </c>
      <c r="B7" s="39" t="s">
        <v>61</v>
      </c>
      <c r="C7" s="40" t="s">
        <v>61</v>
      </c>
      <c r="D7" s="40" t="s">
        <v>61</v>
      </c>
      <c r="E7" s="40" t="s">
        <v>62</v>
      </c>
      <c r="F7" s="40" t="s">
        <v>62</v>
      </c>
      <c r="G7" s="40" t="s">
        <v>62</v>
      </c>
      <c r="H7" s="41" t="s">
        <v>63</v>
      </c>
      <c r="I7" s="41" t="s">
        <v>63</v>
      </c>
      <c r="J7" s="42" t="s">
        <v>63</v>
      </c>
      <c r="K7" s="42"/>
      <c r="L7" s="37"/>
      <c r="M7" s="37"/>
      <c r="N7" s="37"/>
      <c r="O7" s="37"/>
      <c r="P7" s="37"/>
      <c r="Q7" s="37"/>
      <c r="R7" s="37"/>
      <c r="S7" s="37"/>
      <c r="T7" s="37"/>
    </row>
    <row r="8" spans="1:20" ht="12.9" x14ac:dyDescent="0.35">
      <c r="A8" s="38" t="s">
        <v>64</v>
      </c>
      <c r="B8" s="43" t="s">
        <v>61</v>
      </c>
      <c r="C8" s="41" t="s">
        <v>62</v>
      </c>
      <c r="D8" s="41" t="s">
        <v>63</v>
      </c>
      <c r="E8" s="41" t="s">
        <v>61</v>
      </c>
      <c r="F8" s="41" t="s">
        <v>62</v>
      </c>
      <c r="G8" s="41" t="s">
        <v>63</v>
      </c>
      <c r="H8" s="41" t="s">
        <v>61</v>
      </c>
      <c r="I8" s="41" t="s">
        <v>62</v>
      </c>
      <c r="J8" s="41" t="s">
        <v>63</v>
      </c>
      <c r="K8" s="41"/>
      <c r="L8" s="44"/>
      <c r="M8" s="44"/>
      <c r="N8" s="37"/>
      <c r="O8" s="37"/>
      <c r="P8" s="37"/>
      <c r="Q8" s="37"/>
      <c r="R8" s="37"/>
      <c r="S8" s="37"/>
      <c r="T8" s="37"/>
    </row>
    <row r="9" spans="1:20" ht="12.9" x14ac:dyDescent="0.35">
      <c r="A9" s="38"/>
      <c r="B9" s="41"/>
      <c r="C9" s="41"/>
      <c r="D9" s="41"/>
      <c r="E9" s="41"/>
      <c r="F9" s="41"/>
      <c r="G9" s="41"/>
      <c r="H9" s="41"/>
      <c r="I9" s="41"/>
      <c r="J9" s="42"/>
      <c r="K9" s="42"/>
      <c r="L9" s="44"/>
      <c r="M9" s="44"/>
      <c r="N9" s="37"/>
      <c r="O9" s="37"/>
      <c r="P9" s="37"/>
      <c r="Q9" s="37"/>
      <c r="R9" s="37"/>
      <c r="S9" s="37"/>
      <c r="T9" s="37"/>
    </row>
    <row r="10" spans="1:20" ht="12.9" x14ac:dyDescent="0.35">
      <c r="A10" s="38" t="s">
        <v>90</v>
      </c>
      <c r="B10" s="45">
        <v>0.9</v>
      </c>
      <c r="C10" s="45">
        <v>0.9</v>
      </c>
      <c r="D10" s="45">
        <v>0.9</v>
      </c>
      <c r="E10" s="45">
        <v>0.5</v>
      </c>
      <c r="F10" s="45">
        <v>0.5</v>
      </c>
      <c r="G10" s="45">
        <v>0.5</v>
      </c>
      <c r="H10" s="45">
        <v>0.9</v>
      </c>
      <c r="I10" s="45">
        <v>0.9</v>
      </c>
      <c r="J10" s="46">
        <v>0.9</v>
      </c>
      <c r="K10" s="46"/>
      <c r="L10" s="44"/>
      <c r="M10" s="44"/>
      <c r="N10" s="44"/>
      <c r="O10" s="44"/>
      <c r="P10" s="44"/>
      <c r="Q10" s="37"/>
      <c r="R10" s="44"/>
      <c r="S10" s="44"/>
      <c r="T10" s="44"/>
    </row>
    <row r="11" spans="1:20" ht="12.9" x14ac:dyDescent="0.35">
      <c r="A11" s="38" t="s">
        <v>91</v>
      </c>
      <c r="B11" s="45">
        <v>0.9</v>
      </c>
      <c r="C11" s="45">
        <v>0.5</v>
      </c>
      <c r="D11" s="45">
        <v>0.9</v>
      </c>
      <c r="E11" s="45">
        <v>0.9</v>
      </c>
      <c r="F11" s="45">
        <v>0.5</v>
      </c>
      <c r="G11" s="45">
        <v>0.9</v>
      </c>
      <c r="H11" s="45">
        <v>0.9</v>
      </c>
      <c r="I11" s="45">
        <v>0.5</v>
      </c>
      <c r="J11" s="46">
        <v>0.9</v>
      </c>
      <c r="K11" s="46"/>
      <c r="L11" s="44"/>
      <c r="M11" s="44"/>
      <c r="N11" s="44"/>
      <c r="O11" s="44"/>
      <c r="P11" s="44"/>
      <c r="Q11" s="37"/>
      <c r="R11" s="44"/>
      <c r="S11" s="44"/>
      <c r="T11" s="44"/>
    </row>
    <row r="12" spans="1:20" ht="12.9" x14ac:dyDescent="0.35">
      <c r="A12" s="37"/>
      <c r="B12" s="45"/>
      <c r="C12" s="45"/>
      <c r="D12" s="45"/>
      <c r="E12" s="45"/>
      <c r="F12" s="45"/>
      <c r="G12" s="45"/>
      <c r="H12" s="45"/>
      <c r="I12" s="45"/>
      <c r="J12" s="46"/>
      <c r="K12" s="46"/>
      <c r="L12" s="44"/>
      <c r="M12" s="44"/>
      <c r="N12" s="44"/>
      <c r="O12" s="44"/>
      <c r="P12" s="44"/>
      <c r="Q12" s="37"/>
      <c r="R12" s="44"/>
      <c r="S12" s="44"/>
      <c r="T12" s="44"/>
    </row>
    <row r="13" spans="1:20" ht="12.9" x14ac:dyDescent="0.35">
      <c r="A13" s="38" t="s">
        <v>92</v>
      </c>
      <c r="B13" s="57">
        <v>1.734</v>
      </c>
      <c r="C13" s="57">
        <v>1.734</v>
      </c>
      <c r="D13" s="57">
        <v>1.734</v>
      </c>
      <c r="E13" s="57">
        <v>0</v>
      </c>
      <c r="F13" s="57">
        <v>0</v>
      </c>
      <c r="G13" s="57">
        <v>0</v>
      </c>
      <c r="H13" s="57">
        <v>-1.734</v>
      </c>
      <c r="I13" s="57">
        <v>-1.734</v>
      </c>
      <c r="J13" s="57">
        <v>-1.734</v>
      </c>
      <c r="K13" s="53"/>
      <c r="L13" s="44"/>
      <c r="M13" s="44"/>
      <c r="N13" s="44"/>
      <c r="O13" s="37"/>
      <c r="P13" s="37"/>
      <c r="Q13" s="37"/>
      <c r="R13" s="37"/>
      <c r="S13" s="37"/>
      <c r="T13" s="37"/>
    </row>
    <row r="14" spans="1:20" ht="12.9" x14ac:dyDescent="0.35">
      <c r="A14" s="38" t="s">
        <v>93</v>
      </c>
      <c r="B14" s="57">
        <v>1.74</v>
      </c>
      <c r="C14" s="57">
        <v>0</v>
      </c>
      <c r="D14" s="57">
        <v>-1.74</v>
      </c>
      <c r="E14" s="57">
        <v>1.74</v>
      </c>
      <c r="F14" s="57">
        <v>0</v>
      </c>
      <c r="G14" s="57">
        <v>-1.74</v>
      </c>
      <c r="H14" s="57">
        <v>1.74</v>
      </c>
      <c r="I14" s="57">
        <v>0</v>
      </c>
      <c r="J14" s="57">
        <v>-1.74</v>
      </c>
      <c r="K14" s="53"/>
      <c r="L14" s="44"/>
      <c r="M14" s="44"/>
      <c r="N14" s="37"/>
      <c r="O14" s="37"/>
      <c r="P14" s="37"/>
      <c r="Q14" s="37"/>
      <c r="R14" s="37"/>
      <c r="S14" s="37"/>
      <c r="T14" s="37"/>
    </row>
    <row r="15" spans="1:20" ht="12.9" x14ac:dyDescent="0.35">
      <c r="A15" s="38"/>
      <c r="B15" s="53"/>
      <c r="C15" s="53"/>
      <c r="D15" s="53"/>
      <c r="E15" s="53"/>
      <c r="F15" s="53"/>
      <c r="G15" s="53"/>
      <c r="H15" s="53"/>
      <c r="I15" s="53"/>
      <c r="J15" s="53"/>
      <c r="K15" s="53"/>
      <c r="L15" s="44"/>
      <c r="M15" s="44"/>
      <c r="N15" s="37"/>
      <c r="O15" s="37"/>
      <c r="P15" s="37"/>
      <c r="Q15" s="37"/>
      <c r="R15" s="37"/>
      <c r="S15" s="37"/>
      <c r="T15" s="37"/>
    </row>
    <row r="16" spans="1:20" ht="12.9" x14ac:dyDescent="0.35">
      <c r="A16" s="38"/>
      <c r="B16" s="47"/>
      <c r="C16" s="47"/>
      <c r="D16" s="47"/>
      <c r="E16" s="47"/>
      <c r="F16" s="47"/>
      <c r="G16" s="47"/>
      <c r="H16" s="47"/>
      <c r="I16" s="47"/>
      <c r="J16" s="47"/>
      <c r="K16" s="56"/>
      <c r="L16" s="58" t="s">
        <v>89</v>
      </c>
      <c r="M16" s="44"/>
      <c r="N16" s="37"/>
      <c r="O16" s="37"/>
      <c r="P16" s="37"/>
      <c r="Q16" s="37"/>
      <c r="R16" s="37"/>
      <c r="S16" s="37"/>
      <c r="T16" s="37"/>
    </row>
    <row r="17" spans="1:20" ht="15" x14ac:dyDescent="0.35">
      <c r="A17" s="54" t="s">
        <v>181</v>
      </c>
      <c r="B17" s="47"/>
      <c r="C17" s="47"/>
      <c r="D17" s="47"/>
      <c r="E17" s="47"/>
      <c r="F17" s="47"/>
      <c r="G17" s="47"/>
      <c r="H17" s="47"/>
      <c r="I17" s="47"/>
      <c r="J17" s="47"/>
      <c r="K17" s="56"/>
      <c r="L17" s="36" t="s">
        <v>65</v>
      </c>
      <c r="M17" s="36"/>
      <c r="N17" s="36" t="s">
        <v>66</v>
      </c>
      <c r="O17" s="36" t="s">
        <v>67</v>
      </c>
      <c r="P17" s="37"/>
      <c r="Q17" s="36" t="s">
        <v>68</v>
      </c>
      <c r="R17" s="37"/>
      <c r="S17" s="37"/>
      <c r="T17" s="37"/>
    </row>
    <row r="18" spans="1:20" ht="12.9" x14ac:dyDescent="0.35">
      <c r="A18" s="59" t="s">
        <v>69</v>
      </c>
      <c r="B18" s="53">
        <v>1.2072261014155025E-2</v>
      </c>
      <c r="C18" s="53">
        <v>0.16060608626847223</v>
      </c>
      <c r="D18" s="53">
        <v>1.2072261014155025E-2</v>
      </c>
      <c r="E18" s="53">
        <v>0.16065531939944988</v>
      </c>
      <c r="F18" s="53">
        <v>0.30918914460753544</v>
      </c>
      <c r="G18" s="53">
        <v>0.16065531939944988</v>
      </c>
      <c r="H18" s="53">
        <v>1.2072261044976128E-2</v>
      </c>
      <c r="I18" s="53">
        <v>0.16060608620683006</v>
      </c>
      <c r="J18" s="53">
        <v>1.2072261044976128E-2</v>
      </c>
      <c r="K18" s="57"/>
      <c r="L18" s="48">
        <f>SUM(B18:J18)</f>
        <v>1.0000009999999999</v>
      </c>
      <c r="M18" s="49" t="s">
        <v>70</v>
      </c>
      <c r="N18" s="42">
        <v>1</v>
      </c>
      <c r="O18" s="37" t="s">
        <v>71</v>
      </c>
      <c r="P18" s="37"/>
      <c r="Q18" s="48">
        <f>B18</f>
        <v>1.2072261014155025E-2</v>
      </c>
      <c r="R18" s="49" t="s">
        <v>72</v>
      </c>
      <c r="S18" s="49">
        <v>0</v>
      </c>
      <c r="T18" s="37"/>
    </row>
    <row r="19" spans="1:20" ht="12.9" x14ac:dyDescent="0.35">
      <c r="A19" s="38" t="s">
        <v>73</v>
      </c>
      <c r="B19" s="50">
        <f>B18*B13</f>
        <v>2.0933300598544813E-2</v>
      </c>
      <c r="C19" s="50">
        <f t="shared" ref="C19:J19" si="0">C18*C13</f>
        <v>0.27849095358953085</v>
      </c>
      <c r="D19" s="50">
        <f t="shared" si="0"/>
        <v>2.0933300598544813E-2</v>
      </c>
      <c r="E19" s="50">
        <f t="shared" si="0"/>
        <v>0</v>
      </c>
      <c r="F19" s="50">
        <f t="shared" si="0"/>
        <v>0</v>
      </c>
      <c r="G19" s="50">
        <f t="shared" si="0"/>
        <v>0</v>
      </c>
      <c r="H19" s="50">
        <f t="shared" si="0"/>
        <v>-2.0933300651988604E-2</v>
      </c>
      <c r="I19" s="50">
        <f t="shared" si="0"/>
        <v>-0.2784909534826433</v>
      </c>
      <c r="J19" s="50">
        <f t="shared" si="0"/>
        <v>-2.0933300651988604E-2</v>
      </c>
      <c r="K19" s="57"/>
      <c r="L19" s="48">
        <f>SUM(B19:J19)</f>
        <v>-4.163336342344337E-17</v>
      </c>
      <c r="M19" s="49" t="s">
        <v>70</v>
      </c>
      <c r="N19" s="49">
        <v>0</v>
      </c>
      <c r="O19" s="37" t="s">
        <v>74</v>
      </c>
      <c r="P19" s="37"/>
      <c r="Q19" s="48">
        <f>C18</f>
        <v>0.16060608626847223</v>
      </c>
      <c r="R19" s="49" t="s">
        <v>72</v>
      </c>
      <c r="S19" s="49">
        <v>0</v>
      </c>
      <c r="T19" s="37"/>
    </row>
    <row r="20" spans="1:20" ht="12.9" x14ac:dyDescent="0.35">
      <c r="A20" s="38" t="s">
        <v>75</v>
      </c>
      <c r="B20" s="50">
        <f>B18*B14</f>
        <v>2.1005734164629742E-2</v>
      </c>
      <c r="C20" s="50">
        <f t="shared" ref="C20:J20" si="1">C18*C14</f>
        <v>0</v>
      </c>
      <c r="D20" s="50">
        <f t="shared" si="1"/>
        <v>-2.1005734164629742E-2</v>
      </c>
      <c r="E20" s="50">
        <f t="shared" si="1"/>
        <v>0.27954025575504277</v>
      </c>
      <c r="F20" s="50">
        <f t="shared" si="1"/>
        <v>0</v>
      </c>
      <c r="G20" s="50">
        <f t="shared" si="1"/>
        <v>-0.27954025575504277</v>
      </c>
      <c r="H20" s="50">
        <f t="shared" si="1"/>
        <v>2.1005734218258462E-2</v>
      </c>
      <c r="I20" s="50">
        <f t="shared" si="1"/>
        <v>0</v>
      </c>
      <c r="J20" s="50">
        <f t="shared" si="1"/>
        <v>-2.1005734218258462E-2</v>
      </c>
      <c r="K20" s="50"/>
      <c r="L20" s="48">
        <f>SUM(B20:J20)</f>
        <v>0</v>
      </c>
      <c r="M20" s="49" t="s">
        <v>70</v>
      </c>
      <c r="N20" s="49">
        <v>0</v>
      </c>
      <c r="O20" s="37" t="s">
        <v>76</v>
      </c>
      <c r="P20" s="37"/>
      <c r="Q20" s="48">
        <f>D18</f>
        <v>1.2072261014155025E-2</v>
      </c>
      <c r="R20" s="49" t="s">
        <v>72</v>
      </c>
      <c r="S20" s="49">
        <v>0</v>
      </c>
      <c r="T20" s="37"/>
    </row>
    <row r="21" spans="1:20" ht="12.9" x14ac:dyDescent="0.35">
      <c r="A21" s="38" t="s">
        <v>77</v>
      </c>
      <c r="B21" s="50">
        <f>B18*B13^2</f>
        <v>3.6298343237876701E-2</v>
      </c>
      <c r="C21" s="50">
        <f t="shared" ref="C21:J21" si="2">C18*C13^2</f>
        <v>0.48290331352424642</v>
      </c>
      <c r="D21" s="50">
        <f t="shared" si="2"/>
        <v>3.6298343237876701E-2</v>
      </c>
      <c r="E21" s="50">
        <f t="shared" si="2"/>
        <v>0</v>
      </c>
      <c r="F21" s="50">
        <f t="shared" si="2"/>
        <v>0</v>
      </c>
      <c r="G21" s="50">
        <f t="shared" si="2"/>
        <v>0</v>
      </c>
      <c r="H21" s="50">
        <f t="shared" si="2"/>
        <v>3.6298343330548238E-2</v>
      </c>
      <c r="I21" s="50">
        <f t="shared" si="2"/>
        <v>0.48290331333890352</v>
      </c>
      <c r="J21" s="50">
        <f t="shared" si="2"/>
        <v>3.6298343330548238E-2</v>
      </c>
      <c r="K21" s="50"/>
      <c r="L21" s="48">
        <f>SUM(B21:J21)</f>
        <v>1.1109999999999998</v>
      </c>
      <c r="M21" s="49" t="s">
        <v>70</v>
      </c>
      <c r="N21" s="49">
        <v>1.111</v>
      </c>
      <c r="O21" s="37" t="s">
        <v>94</v>
      </c>
      <c r="P21" s="37"/>
      <c r="Q21" s="48">
        <f>E18</f>
        <v>0.16065531939944988</v>
      </c>
      <c r="R21" s="49" t="s">
        <v>72</v>
      </c>
      <c r="S21" s="49">
        <v>0</v>
      </c>
      <c r="T21" s="37"/>
    </row>
    <row r="22" spans="1:20" ht="12.9" x14ac:dyDescent="0.35">
      <c r="A22" s="38" t="s">
        <v>78</v>
      </c>
      <c r="B22" s="50">
        <f>B18*B14^2</f>
        <v>3.6549977446455752E-2</v>
      </c>
      <c r="C22" s="50">
        <f t="shared" ref="C22:J22" si="3">C18*C14^2</f>
        <v>0</v>
      </c>
      <c r="D22" s="50">
        <f t="shared" si="3"/>
        <v>3.6549977446455752E-2</v>
      </c>
      <c r="E22" s="50">
        <f t="shared" si="3"/>
        <v>0.48640004501377448</v>
      </c>
      <c r="F22" s="50">
        <f t="shared" si="3"/>
        <v>0</v>
      </c>
      <c r="G22" s="50">
        <f t="shared" si="3"/>
        <v>0.48640004501377448</v>
      </c>
      <c r="H22" s="50">
        <f t="shared" si="3"/>
        <v>3.6549977539769726E-2</v>
      </c>
      <c r="I22" s="50">
        <f t="shared" si="3"/>
        <v>0</v>
      </c>
      <c r="J22" s="50">
        <f t="shared" si="3"/>
        <v>3.6549977539769726E-2</v>
      </c>
      <c r="K22" s="50"/>
      <c r="L22" s="48">
        <f>SUM(B22:J22)</f>
        <v>1.119</v>
      </c>
      <c r="M22" s="49" t="s">
        <v>70</v>
      </c>
      <c r="N22" s="49">
        <v>1.119</v>
      </c>
      <c r="O22" s="37" t="s">
        <v>95</v>
      </c>
      <c r="P22" s="37"/>
      <c r="Q22" s="48">
        <f>F18</f>
        <v>0.30918914460753544</v>
      </c>
      <c r="R22" s="49" t="s">
        <v>72</v>
      </c>
      <c r="S22" s="49">
        <v>0</v>
      </c>
      <c r="T22" s="37"/>
    </row>
    <row r="23" spans="1:20" ht="12.9" x14ac:dyDescent="0.35">
      <c r="A23" s="38"/>
      <c r="B23" s="38"/>
      <c r="C23" s="38"/>
      <c r="D23" s="38"/>
      <c r="E23" s="38"/>
      <c r="F23" s="38"/>
      <c r="G23" s="38"/>
      <c r="H23" s="38"/>
      <c r="I23" s="38"/>
      <c r="J23" s="38"/>
      <c r="K23" s="38"/>
      <c r="L23" s="49"/>
      <c r="M23" s="49"/>
      <c r="N23" s="49"/>
      <c r="O23" s="49"/>
      <c r="P23" s="49"/>
      <c r="Q23" s="48">
        <f>G18</f>
        <v>0.16065531939944988</v>
      </c>
      <c r="R23" s="49" t="s">
        <v>72</v>
      </c>
      <c r="S23" s="49">
        <v>0</v>
      </c>
      <c r="T23" s="37"/>
    </row>
    <row r="24" spans="1:20" ht="12.9" x14ac:dyDescent="0.35">
      <c r="A24" s="47"/>
      <c r="B24" s="47"/>
      <c r="C24" s="47"/>
      <c r="D24" s="47"/>
      <c r="E24" s="47"/>
      <c r="F24" s="47"/>
      <c r="G24" s="47"/>
      <c r="H24" s="47"/>
      <c r="I24" s="47"/>
      <c r="J24" s="47"/>
      <c r="K24" s="47"/>
      <c r="L24" s="47"/>
      <c r="M24" s="49"/>
      <c r="N24" s="37"/>
      <c r="O24" s="37"/>
      <c r="P24" s="37"/>
      <c r="Q24" s="48">
        <f>H18</f>
        <v>1.2072261044976128E-2</v>
      </c>
      <c r="R24" s="49" t="s">
        <v>72</v>
      </c>
      <c r="S24" s="49">
        <v>0</v>
      </c>
      <c r="T24" s="37"/>
    </row>
    <row r="25" spans="1:20" ht="12.9" x14ac:dyDescent="0.35">
      <c r="A25" s="38" t="s">
        <v>79</v>
      </c>
      <c r="B25" s="38"/>
      <c r="C25" s="38"/>
      <c r="D25" s="38"/>
      <c r="E25" s="38"/>
      <c r="F25" s="38"/>
      <c r="G25" s="38"/>
      <c r="H25" s="38"/>
      <c r="I25" s="38"/>
      <c r="J25" s="38"/>
      <c r="K25" s="38"/>
      <c r="L25" s="38" t="s">
        <v>80</v>
      </c>
      <c r="M25" s="48"/>
      <c r="N25" s="49"/>
      <c r="O25" s="49"/>
      <c r="P25" s="49"/>
      <c r="Q25" s="48">
        <f>I18</f>
        <v>0.16060608620683006</v>
      </c>
      <c r="R25" s="49" t="s">
        <v>72</v>
      </c>
      <c r="S25" s="49">
        <v>0</v>
      </c>
      <c r="T25" s="37"/>
    </row>
    <row r="26" spans="1:20" ht="12.9" x14ac:dyDescent="0.35">
      <c r="A26" s="38" t="s">
        <v>81</v>
      </c>
      <c r="B26" s="51">
        <f>B18*B13^3</f>
        <v>6.2941327174478201E-2</v>
      </c>
      <c r="C26" s="51">
        <f t="shared" ref="C26:J26" si="4">C18*C13^3</f>
        <v>0.83735434565104339</v>
      </c>
      <c r="D26" s="51">
        <f t="shared" si="4"/>
        <v>6.2941327174478201E-2</v>
      </c>
      <c r="E26" s="51">
        <f t="shared" si="4"/>
        <v>0</v>
      </c>
      <c r="F26" s="51">
        <f t="shared" si="4"/>
        <v>0</v>
      </c>
      <c r="G26" s="51">
        <f t="shared" si="4"/>
        <v>0</v>
      </c>
      <c r="H26" s="51">
        <f t="shared" si="4"/>
        <v>-6.2941327335170646E-2</v>
      </c>
      <c r="I26" s="51">
        <f t="shared" si="4"/>
        <v>-0.83735434532965869</v>
      </c>
      <c r="J26" s="51">
        <f t="shared" si="4"/>
        <v>-6.2941327335170646E-2</v>
      </c>
      <c r="K26" s="51"/>
      <c r="L26" s="48">
        <f>SUM(B26:J26)</f>
        <v>-2.0816681711721685E-16</v>
      </c>
      <c r="M26" s="48"/>
      <c r="N26" s="60" t="s">
        <v>82</v>
      </c>
      <c r="O26" s="49"/>
      <c r="P26" s="49"/>
      <c r="Q26" s="48">
        <f>J18</f>
        <v>1.2072261044976128E-2</v>
      </c>
      <c r="R26" s="49" t="s">
        <v>72</v>
      </c>
      <c r="S26" s="49">
        <v>0</v>
      </c>
      <c r="T26" s="37"/>
    </row>
    <row r="27" spans="1:20" ht="12.9" x14ac:dyDescent="0.35">
      <c r="A27" s="38" t="s">
        <v>83</v>
      </c>
      <c r="B27" s="51">
        <f>B18*B14^3</f>
        <v>6.3596960756833021E-2</v>
      </c>
      <c r="C27" s="51">
        <f t="shared" ref="C27:J27" si="5">C18*C14^3</f>
        <v>0</v>
      </c>
      <c r="D27" s="51">
        <f t="shared" si="5"/>
        <v>-6.3596960756833021E-2</v>
      </c>
      <c r="E27" s="51">
        <f t="shared" si="5"/>
        <v>0.84633607832396762</v>
      </c>
      <c r="F27" s="51">
        <f t="shared" si="5"/>
        <v>0</v>
      </c>
      <c r="G27" s="51">
        <f t="shared" si="5"/>
        <v>-0.84633607832396762</v>
      </c>
      <c r="H27" s="51">
        <f t="shared" si="5"/>
        <v>6.3596960919199322E-2</v>
      </c>
      <c r="I27" s="51">
        <f t="shared" si="5"/>
        <v>0</v>
      </c>
      <c r="J27" s="51">
        <f t="shared" si="5"/>
        <v>-6.3596960919199322E-2</v>
      </c>
      <c r="K27" s="51"/>
      <c r="L27" s="48">
        <f>SUM(B27:J27)</f>
        <v>0</v>
      </c>
      <c r="M27" s="48"/>
      <c r="N27" s="52">
        <f>L26^2+L27^2+L28</f>
        <v>0.19938977826443349</v>
      </c>
      <c r="O27" s="37" t="s">
        <v>84</v>
      </c>
      <c r="P27" s="37"/>
      <c r="Q27" s="37"/>
      <c r="R27" s="37"/>
      <c r="S27" s="37"/>
      <c r="T27" s="37"/>
    </row>
    <row r="28" spans="1:20" ht="12.9" x14ac:dyDescent="0.35">
      <c r="A28" s="47" t="s">
        <v>85</v>
      </c>
      <c r="B28" s="51">
        <f>B18^2</f>
        <v>1.4573948599388731E-4</v>
      </c>
      <c r="C28" s="51">
        <f t="shared" ref="C28:J28" si="6">C18^2</f>
        <v>2.5794314946475942E-2</v>
      </c>
      <c r="D28" s="51">
        <f t="shared" si="6"/>
        <v>1.4573948599388731E-4</v>
      </c>
      <c r="E28" s="51">
        <f t="shared" si="6"/>
        <v>2.5810131651339257E-2</v>
      </c>
      <c r="F28" s="51">
        <f t="shared" si="6"/>
        <v>9.5597927143139458E-2</v>
      </c>
      <c r="G28" s="51">
        <f t="shared" si="6"/>
        <v>2.5810131651339257E-2</v>
      </c>
      <c r="H28" s="51">
        <f t="shared" si="6"/>
        <v>1.457394867380481E-4</v>
      </c>
      <c r="I28" s="51">
        <f t="shared" si="6"/>
        <v>2.5794314926675728E-2</v>
      </c>
      <c r="J28" s="51">
        <f t="shared" si="6"/>
        <v>1.457394867380481E-4</v>
      </c>
      <c r="K28" s="47"/>
      <c r="L28" s="48">
        <f>SUM(B28:J28)</f>
        <v>0.19938977826443349</v>
      </c>
      <c r="M28" s="48"/>
      <c r="N28" s="52"/>
      <c r="O28" s="37"/>
      <c r="P28" s="37"/>
      <c r="Q28" s="37"/>
      <c r="R28" s="37"/>
      <c r="S28" s="37"/>
      <c r="T28" s="37"/>
    </row>
    <row r="29" spans="1:20" ht="12.9" x14ac:dyDescent="0.35">
      <c r="A29" s="38"/>
      <c r="B29" s="51"/>
      <c r="C29" s="51"/>
      <c r="D29" s="51"/>
      <c r="E29" s="51"/>
      <c r="F29" s="51"/>
      <c r="G29" s="51"/>
      <c r="H29" s="51"/>
      <c r="I29" s="51"/>
      <c r="J29" s="51"/>
      <c r="K29" s="51"/>
      <c r="L29" s="53"/>
      <c r="M29" s="48"/>
      <c r="N29" s="52"/>
      <c r="O29" s="37"/>
      <c r="P29" s="37" t="s">
        <v>6</v>
      </c>
      <c r="Q29" s="37"/>
      <c r="R29" s="37"/>
      <c r="S29" s="37"/>
      <c r="T29" s="37"/>
    </row>
    <row r="30" spans="1:20" ht="15" x14ac:dyDescent="0.35">
      <c r="A30" s="54" t="s">
        <v>182</v>
      </c>
      <c r="B30" s="37"/>
      <c r="C30" s="37"/>
      <c r="D30" s="37"/>
      <c r="E30" s="37"/>
      <c r="F30" s="37"/>
      <c r="G30" s="37"/>
      <c r="H30" s="37"/>
      <c r="I30" s="37"/>
      <c r="J30" s="37"/>
      <c r="K30" s="37"/>
      <c r="L30" s="37"/>
      <c r="M30" s="49"/>
      <c r="N30" s="37"/>
      <c r="O30" s="52"/>
      <c r="P30" s="37"/>
      <c r="Q30" s="37"/>
      <c r="R30" s="37"/>
      <c r="S30" s="37"/>
      <c r="T30" s="37"/>
    </row>
    <row r="31" spans="1:20" ht="12.9" x14ac:dyDescent="0.35">
      <c r="A31" s="37"/>
      <c r="B31" s="37"/>
      <c r="C31" s="37"/>
      <c r="D31" s="37"/>
      <c r="E31" s="37"/>
      <c r="F31" s="37"/>
      <c r="G31" s="37"/>
      <c r="H31" s="37"/>
      <c r="I31" s="37"/>
      <c r="J31" s="37"/>
      <c r="K31" s="37"/>
      <c r="L31" s="37"/>
      <c r="M31" s="37"/>
      <c r="N31" s="37"/>
      <c r="O31" s="37"/>
      <c r="P31" s="37"/>
      <c r="Q31" s="37"/>
      <c r="R31" s="37"/>
      <c r="S31" s="37"/>
      <c r="T31" s="37"/>
    </row>
    <row r="32" spans="1:20" ht="12.9" x14ac:dyDescent="0.35">
      <c r="A32" s="37"/>
      <c r="B32" s="37"/>
      <c r="C32" s="37"/>
      <c r="D32" s="37"/>
      <c r="E32" s="37"/>
      <c r="F32" s="37"/>
      <c r="G32" s="37"/>
      <c r="H32" s="37"/>
      <c r="I32" s="37"/>
      <c r="J32" s="37"/>
      <c r="K32" s="37"/>
      <c r="L32" s="37"/>
      <c r="M32" s="37"/>
      <c r="N32" s="37"/>
      <c r="O32" s="37"/>
      <c r="P32" s="37"/>
      <c r="Q32" s="37"/>
      <c r="R32" s="37"/>
      <c r="S32" s="37"/>
      <c r="T32" s="37"/>
    </row>
    <row r="33" spans="1:20" ht="12.9" x14ac:dyDescent="0.35">
      <c r="A33" s="37"/>
      <c r="B33" s="37"/>
      <c r="C33" s="37"/>
      <c r="D33" s="37"/>
      <c r="E33" s="37"/>
      <c r="F33" s="37"/>
      <c r="G33" s="37"/>
      <c r="H33" s="37"/>
      <c r="I33" s="37"/>
      <c r="J33" s="37"/>
      <c r="K33" s="37"/>
      <c r="L33" s="37"/>
      <c r="M33" s="37"/>
      <c r="N33" s="37"/>
      <c r="O33" s="37"/>
      <c r="P33" s="37"/>
      <c r="Q33" s="37"/>
      <c r="R33" s="37"/>
      <c r="S33" s="37"/>
      <c r="T33" s="37"/>
    </row>
  </sheetData>
  <phoneticPr fontId="0"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E2EF6-CFD4-4C8E-9B51-8E32332CEC17}">
  <dimension ref="A1:AC127"/>
  <sheetViews>
    <sheetView topLeftCell="A41" workbookViewId="0"/>
  </sheetViews>
  <sheetFormatPr defaultRowHeight="12.45" x14ac:dyDescent="0.3"/>
  <sheetData>
    <row r="1" spans="1:28" ht="15.45" x14ac:dyDescent="0.4">
      <c r="A1" s="6" t="s">
        <v>183</v>
      </c>
    </row>
    <row r="2" spans="1:28" ht="15.45" x14ac:dyDescent="0.4">
      <c r="A2" s="6"/>
    </row>
    <row r="3" spans="1:28" ht="15" x14ac:dyDescent="0.35">
      <c r="A3" s="54" t="s">
        <v>178</v>
      </c>
    </row>
    <row r="5" spans="1:28" ht="12.9" x14ac:dyDescent="0.35">
      <c r="A5" s="37"/>
      <c r="B5" s="64" t="s">
        <v>107</v>
      </c>
      <c r="C5" s="65"/>
      <c r="D5" s="65"/>
      <c r="E5" s="65"/>
      <c r="F5" s="65"/>
      <c r="G5" s="65"/>
      <c r="H5" s="65"/>
      <c r="I5" s="64" t="s">
        <v>108</v>
      </c>
      <c r="J5" s="65"/>
      <c r="K5" s="65"/>
      <c r="L5" s="65"/>
      <c r="M5" s="65"/>
      <c r="N5" s="65"/>
      <c r="O5" s="65"/>
      <c r="P5" s="65"/>
      <c r="Q5" s="65"/>
      <c r="R5" s="65"/>
      <c r="S5" s="65"/>
      <c r="T5" s="65"/>
      <c r="U5" s="65"/>
      <c r="V5" s="65"/>
      <c r="W5" s="65"/>
      <c r="X5" s="65"/>
      <c r="Y5" s="65"/>
      <c r="Z5" s="37"/>
      <c r="AA5" s="37"/>
      <c r="AB5" s="37"/>
    </row>
    <row r="6" spans="1:28" ht="12.9" x14ac:dyDescent="0.35">
      <c r="A6" s="37"/>
      <c r="B6" s="65"/>
      <c r="C6" s="65"/>
      <c r="D6" s="65"/>
      <c r="E6" s="65"/>
      <c r="F6" s="65"/>
      <c r="G6" s="65"/>
      <c r="H6" s="65"/>
      <c r="I6" s="65"/>
      <c r="J6" s="65"/>
      <c r="K6" s="65"/>
      <c r="L6" s="65"/>
      <c r="M6" s="65"/>
      <c r="N6" s="65"/>
      <c r="O6" s="65"/>
      <c r="P6" s="65"/>
      <c r="Q6" s="65"/>
      <c r="R6" s="65"/>
      <c r="S6" s="65"/>
      <c r="T6" s="65"/>
      <c r="U6" s="65"/>
      <c r="V6" s="65"/>
      <c r="W6" s="65"/>
      <c r="X6" s="65"/>
      <c r="Y6" s="65"/>
      <c r="Z6" s="37"/>
      <c r="AA6" s="37"/>
      <c r="AB6" s="37"/>
    </row>
    <row r="7" spans="1:28" ht="12.9" x14ac:dyDescent="0.35">
      <c r="A7" s="37"/>
      <c r="B7" s="65" t="s">
        <v>109</v>
      </c>
      <c r="C7" s="66">
        <v>1</v>
      </c>
      <c r="D7" s="66">
        <f>C7+1</f>
        <v>2</v>
      </c>
      <c r="E7" s="66">
        <f t="shared" ref="E7:S7" si="0">D7+1</f>
        <v>3</v>
      </c>
      <c r="F7" s="66">
        <f t="shared" si="0"/>
        <v>4</v>
      </c>
      <c r="G7" s="66">
        <f t="shared" si="0"/>
        <v>5</v>
      </c>
      <c r="H7" s="66">
        <f t="shared" si="0"/>
        <v>6</v>
      </c>
      <c r="I7" s="66">
        <f t="shared" si="0"/>
        <v>7</v>
      </c>
      <c r="J7" s="66">
        <f t="shared" si="0"/>
        <v>8</v>
      </c>
      <c r="K7" s="66">
        <f t="shared" si="0"/>
        <v>9</v>
      </c>
      <c r="L7" s="66">
        <f t="shared" si="0"/>
        <v>10</v>
      </c>
      <c r="M7" s="66">
        <f t="shared" si="0"/>
        <v>11</v>
      </c>
      <c r="N7" s="66">
        <f t="shared" si="0"/>
        <v>12</v>
      </c>
      <c r="O7" s="66">
        <f t="shared" si="0"/>
        <v>13</v>
      </c>
      <c r="P7" s="66">
        <f t="shared" si="0"/>
        <v>14</v>
      </c>
      <c r="Q7" s="66">
        <f t="shared" si="0"/>
        <v>15</v>
      </c>
      <c r="R7" s="66">
        <f t="shared" si="0"/>
        <v>16</v>
      </c>
      <c r="S7" s="66">
        <f t="shared" si="0"/>
        <v>17</v>
      </c>
      <c r="T7" s="66">
        <v>18</v>
      </c>
      <c r="U7" s="66">
        <v>19</v>
      </c>
      <c r="V7" s="65"/>
      <c r="W7" s="65"/>
      <c r="X7" s="65"/>
      <c r="Y7" s="65"/>
      <c r="Z7" s="37"/>
      <c r="AA7" s="37"/>
      <c r="AB7" s="37"/>
    </row>
    <row r="8" spans="1:28" ht="12.9" x14ac:dyDescent="0.35">
      <c r="A8" s="37"/>
      <c r="B8" s="65" t="s">
        <v>98</v>
      </c>
      <c r="C8" s="67" t="s">
        <v>61</v>
      </c>
      <c r="D8" s="68" t="s">
        <v>61</v>
      </c>
      <c r="E8" s="68" t="s">
        <v>61</v>
      </c>
      <c r="F8" s="68" t="s">
        <v>62</v>
      </c>
      <c r="G8" s="68" t="s">
        <v>62</v>
      </c>
      <c r="H8" s="68" t="s">
        <v>62</v>
      </c>
      <c r="I8" s="69" t="s">
        <v>63</v>
      </c>
      <c r="J8" s="66" t="s">
        <v>63</v>
      </c>
      <c r="K8" s="68" t="s">
        <v>63</v>
      </c>
      <c r="L8" s="68" t="s">
        <v>61</v>
      </c>
      <c r="M8" s="69" t="s">
        <v>61</v>
      </c>
      <c r="N8" s="68" t="s">
        <v>62</v>
      </c>
      <c r="O8" s="69" t="s">
        <v>63</v>
      </c>
      <c r="P8" s="69" t="s">
        <v>63</v>
      </c>
      <c r="Q8" s="68" t="s">
        <v>61</v>
      </c>
      <c r="R8" s="69" t="s">
        <v>61</v>
      </c>
      <c r="S8" s="66" t="s">
        <v>62</v>
      </c>
      <c r="T8" s="69" t="s">
        <v>63</v>
      </c>
      <c r="U8" s="69" t="s">
        <v>63</v>
      </c>
      <c r="V8" s="65"/>
      <c r="W8" s="65"/>
      <c r="X8" s="65"/>
      <c r="Y8" s="65"/>
      <c r="Z8" s="37"/>
      <c r="AA8" s="37"/>
      <c r="AB8" s="37"/>
    </row>
    <row r="9" spans="1:28" ht="12.9" x14ac:dyDescent="0.35">
      <c r="A9" s="37"/>
      <c r="B9" s="65" t="s">
        <v>110</v>
      </c>
      <c r="C9" s="70" t="s">
        <v>61</v>
      </c>
      <c r="D9" s="69" t="s">
        <v>62</v>
      </c>
      <c r="E9" s="69" t="s">
        <v>63</v>
      </c>
      <c r="F9" s="69" t="s">
        <v>61</v>
      </c>
      <c r="G9" s="69" t="s">
        <v>62</v>
      </c>
      <c r="H9" s="69" t="s">
        <v>63</v>
      </c>
      <c r="I9" s="69" t="s">
        <v>61</v>
      </c>
      <c r="J9" s="69" t="s">
        <v>62</v>
      </c>
      <c r="K9" s="69" t="s">
        <v>63</v>
      </c>
      <c r="L9" s="69" t="s">
        <v>61</v>
      </c>
      <c r="M9" s="66" t="s">
        <v>63</v>
      </c>
      <c r="N9" s="69" t="s">
        <v>62</v>
      </c>
      <c r="O9" s="69" t="s">
        <v>61</v>
      </c>
      <c r="P9" s="69" t="s">
        <v>63</v>
      </c>
      <c r="Q9" s="69" t="s">
        <v>61</v>
      </c>
      <c r="R9" s="69" t="s">
        <v>63</v>
      </c>
      <c r="S9" s="66" t="s">
        <v>62</v>
      </c>
      <c r="T9" s="69" t="s">
        <v>61</v>
      </c>
      <c r="U9" s="69" t="s">
        <v>63</v>
      </c>
      <c r="V9" s="65"/>
      <c r="W9" s="65"/>
      <c r="X9" s="65"/>
      <c r="Y9" s="65"/>
      <c r="Z9" s="37"/>
      <c r="AA9" s="37"/>
      <c r="AB9" s="37"/>
    </row>
    <row r="10" spans="1:28" ht="12.9" x14ac:dyDescent="0.35">
      <c r="A10" s="37"/>
      <c r="B10" s="65" t="s">
        <v>111</v>
      </c>
      <c r="C10" s="66" t="s">
        <v>104</v>
      </c>
      <c r="D10" s="66" t="s">
        <v>104</v>
      </c>
      <c r="E10" s="66" t="s">
        <v>104</v>
      </c>
      <c r="F10" s="66" t="s">
        <v>104</v>
      </c>
      <c r="G10" s="66" t="s">
        <v>104</v>
      </c>
      <c r="H10" s="66" t="s">
        <v>104</v>
      </c>
      <c r="I10" s="66" t="s">
        <v>104</v>
      </c>
      <c r="J10" s="66" t="s">
        <v>104</v>
      </c>
      <c r="K10" s="66" t="s">
        <v>104</v>
      </c>
      <c r="L10" s="66" t="s">
        <v>106</v>
      </c>
      <c r="M10" s="66" t="s">
        <v>106</v>
      </c>
      <c r="N10" s="66" t="s">
        <v>106</v>
      </c>
      <c r="O10" s="66" t="s">
        <v>106</v>
      </c>
      <c r="P10" s="66" t="s">
        <v>106</v>
      </c>
      <c r="Q10" s="66" t="s">
        <v>105</v>
      </c>
      <c r="R10" s="66" t="s">
        <v>105</v>
      </c>
      <c r="S10" s="66" t="s">
        <v>105</v>
      </c>
      <c r="T10" s="66" t="s">
        <v>105</v>
      </c>
      <c r="U10" s="66" t="s">
        <v>105</v>
      </c>
      <c r="V10" s="65"/>
      <c r="W10" s="65"/>
      <c r="X10" s="65"/>
      <c r="Y10" s="65"/>
      <c r="Z10" s="37"/>
      <c r="AA10" s="37"/>
      <c r="AB10" s="37"/>
    </row>
    <row r="11" spans="1:28" ht="12.9" x14ac:dyDescent="0.35">
      <c r="A11" s="37"/>
      <c r="B11" s="65"/>
      <c r="C11" s="66"/>
      <c r="D11" s="66"/>
      <c r="E11" s="66"/>
      <c r="F11" s="66"/>
      <c r="G11" s="66"/>
      <c r="H11" s="66"/>
      <c r="I11" s="66"/>
      <c r="J11" s="66"/>
      <c r="K11" s="66"/>
      <c r="L11" s="66"/>
      <c r="M11" s="66"/>
      <c r="N11" s="66"/>
      <c r="O11" s="66"/>
      <c r="P11" s="66"/>
      <c r="Q11" s="66"/>
      <c r="R11" s="66"/>
      <c r="S11" s="66"/>
      <c r="T11" s="65"/>
      <c r="U11" s="65"/>
      <c r="V11" s="65"/>
      <c r="W11" s="65"/>
      <c r="X11" s="65"/>
      <c r="Y11" s="65"/>
      <c r="Z11" s="37"/>
      <c r="AA11" s="37"/>
      <c r="AB11" s="37"/>
    </row>
    <row r="12" spans="1:28" ht="12.9" x14ac:dyDescent="0.35">
      <c r="A12" s="37" t="s">
        <v>112</v>
      </c>
      <c r="B12" s="65" t="s">
        <v>113</v>
      </c>
      <c r="C12" s="66">
        <v>1</v>
      </c>
      <c r="D12" s="66">
        <v>0</v>
      </c>
      <c r="E12" s="66">
        <v>0</v>
      </c>
      <c r="F12" s="66">
        <v>0</v>
      </c>
      <c r="G12" s="66">
        <v>0</v>
      </c>
      <c r="H12" s="66">
        <v>0</v>
      </c>
      <c r="I12" s="66">
        <v>0</v>
      </c>
      <c r="J12" s="66">
        <v>0</v>
      </c>
      <c r="K12" s="66">
        <v>0</v>
      </c>
      <c r="L12" s="66">
        <v>1</v>
      </c>
      <c r="M12" s="66">
        <v>0</v>
      </c>
      <c r="N12" s="66">
        <v>0</v>
      </c>
      <c r="O12" s="66">
        <v>0</v>
      </c>
      <c r="P12" s="66">
        <v>0</v>
      </c>
      <c r="Q12" s="66">
        <v>1</v>
      </c>
      <c r="R12" s="66">
        <v>0</v>
      </c>
      <c r="S12" s="66">
        <v>0</v>
      </c>
      <c r="T12" s="66">
        <v>0</v>
      </c>
      <c r="U12" s="66">
        <v>0</v>
      </c>
      <c r="V12" s="65"/>
      <c r="W12" s="65"/>
      <c r="X12" s="65"/>
      <c r="Y12" s="65"/>
      <c r="Z12" s="37"/>
      <c r="AA12" s="37"/>
      <c r="AB12" s="37"/>
    </row>
    <row r="13" spans="1:28" ht="12.9" x14ac:dyDescent="0.35">
      <c r="A13" s="37" t="s">
        <v>114</v>
      </c>
      <c r="B13" s="65" t="s">
        <v>115</v>
      </c>
      <c r="C13" s="66">
        <v>0</v>
      </c>
      <c r="D13" s="66">
        <v>1</v>
      </c>
      <c r="E13" s="66">
        <v>0</v>
      </c>
      <c r="F13" s="66">
        <v>0</v>
      </c>
      <c r="G13" s="66">
        <v>0</v>
      </c>
      <c r="H13" s="66">
        <v>0</v>
      </c>
      <c r="I13" s="66">
        <v>0</v>
      </c>
      <c r="J13" s="66">
        <v>0</v>
      </c>
      <c r="K13" s="66">
        <v>0</v>
      </c>
      <c r="L13" s="66">
        <v>0</v>
      </c>
      <c r="M13" s="66">
        <v>0</v>
      </c>
      <c r="N13" s="66">
        <v>0</v>
      </c>
      <c r="O13" s="66">
        <v>0</v>
      </c>
      <c r="P13" s="66">
        <v>0</v>
      </c>
      <c r="Q13" s="66">
        <v>0</v>
      </c>
      <c r="R13" s="66">
        <v>0</v>
      </c>
      <c r="S13" s="66">
        <v>0</v>
      </c>
      <c r="T13" s="66">
        <v>0</v>
      </c>
      <c r="U13" s="66">
        <v>0</v>
      </c>
      <c r="V13" s="65"/>
      <c r="W13" s="65"/>
      <c r="X13" s="65"/>
      <c r="Y13" s="65"/>
      <c r="Z13" s="37"/>
      <c r="AA13" s="37"/>
      <c r="AB13" s="37"/>
    </row>
    <row r="14" spans="1:28" ht="12.9" x14ac:dyDescent="0.35">
      <c r="A14" s="37" t="s">
        <v>102</v>
      </c>
      <c r="B14" s="65" t="s">
        <v>116</v>
      </c>
      <c r="C14" s="66">
        <v>0</v>
      </c>
      <c r="D14" s="66">
        <v>0</v>
      </c>
      <c r="E14" s="66">
        <v>1</v>
      </c>
      <c r="F14" s="66">
        <v>0</v>
      </c>
      <c r="G14" s="66">
        <v>0</v>
      </c>
      <c r="H14" s="66">
        <v>0</v>
      </c>
      <c r="I14" s="66">
        <v>0</v>
      </c>
      <c r="J14" s="66">
        <v>0</v>
      </c>
      <c r="K14" s="66">
        <v>0</v>
      </c>
      <c r="L14" s="66">
        <v>0</v>
      </c>
      <c r="M14" s="66">
        <v>1</v>
      </c>
      <c r="N14" s="66">
        <v>0</v>
      </c>
      <c r="O14" s="66">
        <v>0</v>
      </c>
      <c r="P14" s="66">
        <v>0</v>
      </c>
      <c r="Q14" s="66">
        <v>0</v>
      </c>
      <c r="R14" s="66">
        <v>1</v>
      </c>
      <c r="S14" s="66">
        <v>0</v>
      </c>
      <c r="T14" s="66">
        <v>0</v>
      </c>
      <c r="U14" s="66">
        <v>0</v>
      </c>
      <c r="V14" s="65"/>
      <c r="W14" s="65"/>
      <c r="X14" s="65"/>
      <c r="Y14" s="65"/>
      <c r="Z14" s="37"/>
      <c r="AA14" s="37"/>
      <c r="AB14" s="37"/>
    </row>
    <row r="15" spans="1:28" ht="12.9" x14ac:dyDescent="0.35">
      <c r="A15" s="37" t="s">
        <v>86</v>
      </c>
      <c r="B15" s="65" t="s">
        <v>117</v>
      </c>
      <c r="C15" s="66">
        <v>0</v>
      </c>
      <c r="D15" s="66">
        <v>0</v>
      </c>
      <c r="E15" s="66">
        <v>0</v>
      </c>
      <c r="F15" s="66">
        <v>1</v>
      </c>
      <c r="G15" s="66">
        <v>0</v>
      </c>
      <c r="H15" s="66">
        <v>0</v>
      </c>
      <c r="I15" s="66">
        <v>0</v>
      </c>
      <c r="J15" s="66">
        <v>0</v>
      </c>
      <c r="K15" s="66">
        <v>0</v>
      </c>
      <c r="L15" s="66">
        <v>0</v>
      </c>
      <c r="M15" s="66">
        <v>0</v>
      </c>
      <c r="N15" s="66">
        <v>0</v>
      </c>
      <c r="O15" s="66">
        <v>0</v>
      </c>
      <c r="P15" s="66">
        <v>0</v>
      </c>
      <c r="Q15" s="66">
        <v>0</v>
      </c>
      <c r="R15" s="66">
        <v>0</v>
      </c>
      <c r="S15" s="66">
        <v>0</v>
      </c>
      <c r="T15" s="66">
        <v>0</v>
      </c>
      <c r="U15" s="66">
        <v>0</v>
      </c>
      <c r="V15" s="65"/>
      <c r="W15" s="65"/>
      <c r="X15" s="65"/>
      <c r="Y15" s="65"/>
      <c r="Z15" s="37"/>
      <c r="AA15" s="37"/>
      <c r="AB15" s="37"/>
    </row>
    <row r="16" spans="1:28" ht="12.9" x14ac:dyDescent="0.35">
      <c r="A16" s="37"/>
      <c r="B16" s="65" t="s">
        <v>118</v>
      </c>
      <c r="C16" s="66">
        <v>0</v>
      </c>
      <c r="D16" s="66">
        <v>0</v>
      </c>
      <c r="E16" s="66">
        <v>0</v>
      </c>
      <c r="F16" s="66">
        <v>0</v>
      </c>
      <c r="G16" s="66">
        <v>1</v>
      </c>
      <c r="H16" s="66">
        <v>0</v>
      </c>
      <c r="I16" s="66">
        <v>0</v>
      </c>
      <c r="J16" s="66">
        <v>0</v>
      </c>
      <c r="K16" s="66">
        <v>0</v>
      </c>
      <c r="L16" s="66">
        <v>0</v>
      </c>
      <c r="M16" s="66">
        <v>0</v>
      </c>
      <c r="N16" s="66">
        <v>1</v>
      </c>
      <c r="O16" s="66">
        <v>0</v>
      </c>
      <c r="P16" s="66">
        <v>0</v>
      </c>
      <c r="Q16" s="66">
        <v>0</v>
      </c>
      <c r="R16" s="66">
        <v>0</v>
      </c>
      <c r="S16" s="66">
        <v>1</v>
      </c>
      <c r="T16" s="66">
        <v>0</v>
      </c>
      <c r="U16" s="66">
        <v>0</v>
      </c>
      <c r="V16" s="65"/>
      <c r="W16" s="65"/>
      <c r="X16" s="65"/>
      <c r="Y16" s="65"/>
      <c r="Z16" s="37"/>
      <c r="AA16" s="37"/>
      <c r="AB16" s="37"/>
    </row>
    <row r="17" spans="1:29" ht="12.9" x14ac:dyDescent="0.35">
      <c r="A17" s="37"/>
      <c r="B17" s="65" t="s">
        <v>119</v>
      </c>
      <c r="C17" s="66">
        <v>0</v>
      </c>
      <c r="D17" s="66">
        <v>0</v>
      </c>
      <c r="E17" s="66">
        <v>0</v>
      </c>
      <c r="F17" s="66">
        <v>0</v>
      </c>
      <c r="G17" s="66">
        <v>0</v>
      </c>
      <c r="H17" s="66">
        <v>1</v>
      </c>
      <c r="I17" s="66">
        <v>0</v>
      </c>
      <c r="J17" s="66">
        <v>0</v>
      </c>
      <c r="K17" s="66">
        <v>0</v>
      </c>
      <c r="L17" s="66">
        <v>0</v>
      </c>
      <c r="M17" s="66">
        <v>0</v>
      </c>
      <c r="N17" s="66">
        <v>0</v>
      </c>
      <c r="O17" s="66">
        <v>0</v>
      </c>
      <c r="P17" s="66">
        <v>0</v>
      </c>
      <c r="Q17" s="66">
        <v>0</v>
      </c>
      <c r="R17" s="66">
        <v>0</v>
      </c>
      <c r="S17" s="66">
        <v>0</v>
      </c>
      <c r="T17" s="66">
        <v>0</v>
      </c>
      <c r="U17" s="66">
        <v>0</v>
      </c>
      <c r="V17" s="65"/>
      <c r="W17" s="65"/>
      <c r="X17" s="65"/>
      <c r="Y17" s="65"/>
      <c r="Z17" s="37"/>
      <c r="AA17" s="37"/>
      <c r="AB17" s="37"/>
    </row>
    <row r="18" spans="1:29" ht="12.9" x14ac:dyDescent="0.35">
      <c r="A18" s="37"/>
      <c r="B18" s="65" t="s">
        <v>120</v>
      </c>
      <c r="C18" s="66">
        <v>0</v>
      </c>
      <c r="D18" s="66">
        <v>0</v>
      </c>
      <c r="E18" s="66">
        <v>0</v>
      </c>
      <c r="F18" s="66">
        <v>0</v>
      </c>
      <c r="G18" s="66">
        <v>0</v>
      </c>
      <c r="H18" s="66">
        <v>0</v>
      </c>
      <c r="I18" s="66">
        <v>1</v>
      </c>
      <c r="J18" s="66">
        <v>0</v>
      </c>
      <c r="K18" s="66">
        <v>0</v>
      </c>
      <c r="L18" s="66">
        <v>0</v>
      </c>
      <c r="M18" s="66">
        <v>0</v>
      </c>
      <c r="N18" s="66">
        <v>0</v>
      </c>
      <c r="O18" s="66">
        <v>1</v>
      </c>
      <c r="P18" s="66">
        <v>0</v>
      </c>
      <c r="Q18" s="66">
        <v>0</v>
      </c>
      <c r="R18" s="66">
        <v>0</v>
      </c>
      <c r="S18" s="66">
        <v>0</v>
      </c>
      <c r="T18" s="66">
        <v>1</v>
      </c>
      <c r="U18" s="66">
        <v>0</v>
      </c>
      <c r="V18" s="65"/>
      <c r="W18" s="65"/>
      <c r="X18" s="65"/>
      <c r="Y18" s="65"/>
      <c r="Z18" s="37"/>
      <c r="AA18" s="37"/>
      <c r="AB18" s="37"/>
    </row>
    <row r="19" spans="1:29" ht="12.9" x14ac:dyDescent="0.35">
      <c r="A19" s="37"/>
      <c r="B19" s="65" t="s">
        <v>121</v>
      </c>
      <c r="C19" s="66">
        <v>0</v>
      </c>
      <c r="D19" s="66">
        <v>0</v>
      </c>
      <c r="E19" s="66">
        <v>0</v>
      </c>
      <c r="F19" s="66">
        <v>0</v>
      </c>
      <c r="G19" s="66">
        <v>0</v>
      </c>
      <c r="H19" s="66">
        <v>0</v>
      </c>
      <c r="I19" s="66">
        <v>0</v>
      </c>
      <c r="J19" s="66">
        <v>1</v>
      </c>
      <c r="K19" s="66">
        <v>0</v>
      </c>
      <c r="L19" s="66">
        <v>0</v>
      </c>
      <c r="M19" s="66">
        <v>0</v>
      </c>
      <c r="N19" s="66">
        <v>0</v>
      </c>
      <c r="O19" s="66">
        <v>0</v>
      </c>
      <c r="P19" s="66">
        <v>0</v>
      </c>
      <c r="Q19" s="66">
        <v>0</v>
      </c>
      <c r="R19" s="66">
        <v>0</v>
      </c>
      <c r="S19" s="66">
        <v>0</v>
      </c>
      <c r="T19" s="66">
        <v>0</v>
      </c>
      <c r="U19" s="66">
        <v>0</v>
      </c>
      <c r="V19" s="65"/>
      <c r="W19" s="65"/>
      <c r="X19" s="65"/>
      <c r="Y19" s="65"/>
      <c r="Z19" s="37"/>
      <c r="AA19" s="37"/>
      <c r="AB19" s="37"/>
    </row>
    <row r="20" spans="1:29" ht="12.9" x14ac:dyDescent="0.35">
      <c r="A20" s="37"/>
      <c r="B20" s="65" t="s">
        <v>122</v>
      </c>
      <c r="C20" s="66">
        <v>0</v>
      </c>
      <c r="D20" s="66">
        <v>0</v>
      </c>
      <c r="E20" s="66">
        <v>0</v>
      </c>
      <c r="F20" s="66">
        <v>0</v>
      </c>
      <c r="G20" s="66">
        <v>0</v>
      </c>
      <c r="H20" s="66">
        <v>0</v>
      </c>
      <c r="I20" s="66">
        <v>0</v>
      </c>
      <c r="J20" s="66">
        <v>0</v>
      </c>
      <c r="K20" s="66">
        <v>1</v>
      </c>
      <c r="L20" s="66">
        <v>0</v>
      </c>
      <c r="M20" s="66">
        <v>0</v>
      </c>
      <c r="N20" s="66">
        <v>0</v>
      </c>
      <c r="O20" s="66">
        <v>0</v>
      </c>
      <c r="P20" s="66">
        <v>1</v>
      </c>
      <c r="Q20" s="66">
        <v>0</v>
      </c>
      <c r="R20" s="66">
        <v>0</v>
      </c>
      <c r="S20" s="66">
        <v>0</v>
      </c>
      <c r="T20" s="66">
        <v>0</v>
      </c>
      <c r="U20" s="66">
        <v>1</v>
      </c>
      <c r="V20" s="65"/>
      <c r="W20" s="65"/>
      <c r="X20" s="65"/>
      <c r="Y20" s="65"/>
      <c r="Z20" s="37"/>
      <c r="AA20" s="37"/>
      <c r="AB20" s="37"/>
    </row>
    <row r="21" spans="1:29" ht="12.9" x14ac:dyDescent="0.35">
      <c r="A21" s="37"/>
      <c r="B21" s="65"/>
      <c r="C21" s="66"/>
      <c r="D21" s="66"/>
      <c r="E21" s="66"/>
      <c r="F21" s="66"/>
      <c r="G21" s="66"/>
      <c r="H21" s="66"/>
      <c r="I21" s="66"/>
      <c r="J21" s="66"/>
      <c r="K21" s="66"/>
      <c r="L21" s="66"/>
      <c r="M21" s="66"/>
      <c r="N21" s="66"/>
      <c r="O21" s="66"/>
      <c r="P21" s="66"/>
      <c r="Q21" s="66"/>
      <c r="R21" s="66"/>
      <c r="S21" s="66"/>
      <c r="T21" s="65"/>
      <c r="U21" s="65"/>
      <c r="V21" s="65"/>
      <c r="W21" s="65"/>
      <c r="X21" s="65"/>
      <c r="Y21" s="65"/>
      <c r="Z21" s="37"/>
      <c r="AA21" s="37"/>
      <c r="AB21" s="37"/>
    </row>
    <row r="22" spans="1:29" ht="12.9" x14ac:dyDescent="0.35">
      <c r="A22" s="37"/>
      <c r="B22" s="65" t="s">
        <v>104</v>
      </c>
      <c r="C22" s="66">
        <v>1</v>
      </c>
      <c r="D22" s="66">
        <v>1</v>
      </c>
      <c r="E22" s="66">
        <v>1</v>
      </c>
      <c r="F22" s="66">
        <v>1</v>
      </c>
      <c r="G22" s="66">
        <v>1</v>
      </c>
      <c r="H22" s="66">
        <v>1</v>
      </c>
      <c r="I22" s="66">
        <v>1</v>
      </c>
      <c r="J22" s="66">
        <v>1</v>
      </c>
      <c r="K22" s="66">
        <v>1</v>
      </c>
      <c r="L22" s="66">
        <v>0</v>
      </c>
      <c r="M22" s="66">
        <v>0</v>
      </c>
      <c r="N22" s="66">
        <v>0</v>
      </c>
      <c r="O22" s="66">
        <v>0</v>
      </c>
      <c r="P22" s="66">
        <v>0</v>
      </c>
      <c r="Q22" s="66">
        <v>0</v>
      </c>
      <c r="R22" s="66">
        <v>0</v>
      </c>
      <c r="S22" s="66">
        <v>0</v>
      </c>
      <c r="T22" s="66">
        <v>0</v>
      </c>
      <c r="U22" s="66">
        <v>0</v>
      </c>
      <c r="V22" s="65"/>
      <c r="W22" s="65"/>
      <c r="X22" s="65"/>
      <c r="Y22" s="65"/>
      <c r="Z22" s="37"/>
      <c r="AA22" s="37"/>
      <c r="AB22" s="37"/>
    </row>
    <row r="23" spans="1:29" ht="12.9" x14ac:dyDescent="0.35">
      <c r="A23" s="37"/>
      <c r="B23" s="65" t="s">
        <v>106</v>
      </c>
      <c r="C23" s="66">
        <v>0</v>
      </c>
      <c r="D23" s="66">
        <v>0</v>
      </c>
      <c r="E23" s="66">
        <v>0</v>
      </c>
      <c r="F23" s="66">
        <v>0</v>
      </c>
      <c r="G23" s="66">
        <v>0</v>
      </c>
      <c r="H23" s="66">
        <v>0</v>
      </c>
      <c r="I23" s="66">
        <v>0</v>
      </c>
      <c r="J23" s="66">
        <v>0</v>
      </c>
      <c r="K23" s="66">
        <v>0</v>
      </c>
      <c r="L23" s="66">
        <v>1</v>
      </c>
      <c r="M23" s="66">
        <v>1</v>
      </c>
      <c r="N23" s="66">
        <v>1</v>
      </c>
      <c r="O23" s="66">
        <v>1</v>
      </c>
      <c r="P23" s="66">
        <v>1</v>
      </c>
      <c r="Q23" s="66">
        <v>0</v>
      </c>
      <c r="R23" s="66">
        <v>0</v>
      </c>
      <c r="S23" s="66">
        <v>0</v>
      </c>
      <c r="T23" s="66">
        <v>0</v>
      </c>
      <c r="U23" s="66">
        <v>0</v>
      </c>
      <c r="V23" s="65"/>
      <c r="W23" s="65"/>
      <c r="X23" s="65"/>
      <c r="Y23" s="65"/>
      <c r="Z23" s="37"/>
      <c r="AA23" s="37"/>
      <c r="AB23" s="37"/>
    </row>
    <row r="24" spans="1:29" ht="12.9" x14ac:dyDescent="0.35">
      <c r="A24" s="37"/>
      <c r="B24" s="65" t="s">
        <v>105</v>
      </c>
      <c r="C24" s="66">
        <v>0</v>
      </c>
      <c r="D24" s="66">
        <v>0</v>
      </c>
      <c r="E24" s="66">
        <v>0</v>
      </c>
      <c r="F24" s="66">
        <v>0</v>
      </c>
      <c r="G24" s="66">
        <v>0</v>
      </c>
      <c r="H24" s="66">
        <v>0</v>
      </c>
      <c r="I24" s="66">
        <v>0</v>
      </c>
      <c r="J24" s="66">
        <v>0</v>
      </c>
      <c r="K24" s="66">
        <v>0</v>
      </c>
      <c r="L24" s="66">
        <v>0</v>
      </c>
      <c r="M24" s="66">
        <v>0</v>
      </c>
      <c r="N24" s="66">
        <v>0</v>
      </c>
      <c r="O24" s="66">
        <v>0</v>
      </c>
      <c r="P24" s="66">
        <v>0</v>
      </c>
      <c r="Q24" s="66">
        <v>1</v>
      </c>
      <c r="R24" s="66">
        <v>1</v>
      </c>
      <c r="S24" s="66">
        <v>1</v>
      </c>
      <c r="T24" s="66">
        <v>1</v>
      </c>
      <c r="U24" s="66">
        <v>1</v>
      </c>
      <c r="V24" s="65"/>
      <c r="W24" s="65"/>
      <c r="X24" s="65"/>
      <c r="Y24" s="65"/>
      <c r="Z24" s="37"/>
      <c r="AA24" s="37"/>
      <c r="AB24" s="37"/>
    </row>
    <row r="25" spans="1:29" ht="12.9" x14ac:dyDescent="0.35">
      <c r="A25" s="37"/>
      <c r="B25" s="65"/>
      <c r="C25" s="66"/>
      <c r="D25" s="66"/>
      <c r="E25" s="66"/>
      <c r="F25" s="66"/>
      <c r="G25" s="66"/>
      <c r="H25" s="66"/>
      <c r="I25" s="66"/>
      <c r="J25" s="66"/>
      <c r="K25" s="66"/>
      <c r="L25" s="66"/>
      <c r="M25" s="66"/>
      <c r="N25" s="66"/>
      <c r="O25" s="66"/>
      <c r="P25" s="66"/>
      <c r="Q25" s="66"/>
      <c r="R25" s="66"/>
      <c r="S25" s="66"/>
      <c r="T25" s="66"/>
      <c r="U25" s="66"/>
      <c r="V25" s="65"/>
      <c r="W25" s="64" t="s">
        <v>89</v>
      </c>
      <c r="X25" s="65"/>
      <c r="Y25" s="65"/>
      <c r="Z25" s="37"/>
      <c r="AA25" s="37"/>
      <c r="AB25" s="37"/>
    </row>
    <row r="26" spans="1:29" ht="15" x14ac:dyDescent="0.35">
      <c r="A26" s="54" t="s">
        <v>179</v>
      </c>
      <c r="B26" s="65"/>
      <c r="C26" s="66"/>
      <c r="D26" s="66"/>
      <c r="E26" s="66"/>
      <c r="F26" s="66"/>
      <c r="G26" s="66"/>
      <c r="H26" s="66"/>
      <c r="I26" s="66"/>
      <c r="J26" s="66"/>
      <c r="K26" s="66"/>
      <c r="L26" s="66"/>
      <c r="M26" s="66"/>
      <c r="N26" s="66"/>
      <c r="O26" s="66"/>
      <c r="P26" s="66"/>
      <c r="Q26" s="66"/>
      <c r="R26" s="66"/>
      <c r="S26" s="66"/>
      <c r="T26" s="65"/>
      <c r="U26" s="65"/>
      <c r="V26" s="65"/>
      <c r="W26" s="64" t="s">
        <v>65</v>
      </c>
      <c r="X26" s="64"/>
      <c r="Y26" s="64" t="s">
        <v>66</v>
      </c>
      <c r="Z26" s="64" t="s">
        <v>123</v>
      </c>
      <c r="AA26" s="65"/>
      <c r="AB26" s="37"/>
    </row>
    <row r="27" spans="1:29" ht="12.9" x14ac:dyDescent="0.35">
      <c r="A27" s="37"/>
      <c r="B27" s="64" t="s">
        <v>124</v>
      </c>
      <c r="C27" s="71">
        <v>1E-3</v>
      </c>
      <c r="D27" s="71">
        <v>0.16059999999999999</v>
      </c>
      <c r="E27" s="71">
        <v>1E-3</v>
      </c>
      <c r="F27" s="71">
        <v>0.16070000000000001</v>
      </c>
      <c r="G27" s="71">
        <v>0.30719999999999997</v>
      </c>
      <c r="H27" s="71">
        <v>0.16070000000000001</v>
      </c>
      <c r="I27" s="71">
        <v>1.01E-2</v>
      </c>
      <c r="J27" s="71">
        <v>0.16059999999999999</v>
      </c>
      <c r="K27" s="71">
        <v>1E-3</v>
      </c>
      <c r="L27" s="71">
        <v>1.0099999999999998E-2</v>
      </c>
      <c r="M27" s="71">
        <v>1E-3</v>
      </c>
      <c r="N27" s="71">
        <v>1.0000000000000009E-3</v>
      </c>
      <c r="O27" s="71">
        <v>1E-3</v>
      </c>
      <c r="P27" s="71">
        <v>1E-3</v>
      </c>
      <c r="Q27" s="71">
        <v>1E-3</v>
      </c>
      <c r="R27" s="71">
        <v>1.0100000000000001E-2</v>
      </c>
      <c r="S27" s="71">
        <v>1.0000000000000009E-3</v>
      </c>
      <c r="T27" s="71">
        <v>1E-3</v>
      </c>
      <c r="U27" s="71">
        <v>1.0100000000000001E-2</v>
      </c>
      <c r="V27" s="65"/>
      <c r="W27" s="72">
        <f>SUM(C27:U27)</f>
        <v>1.0002000000000002</v>
      </c>
      <c r="X27" s="66" t="s">
        <v>70</v>
      </c>
      <c r="Y27" s="66">
        <v>1</v>
      </c>
      <c r="Z27" s="73" t="s">
        <v>125</v>
      </c>
      <c r="AA27" s="65"/>
      <c r="AB27" s="37"/>
    </row>
    <row r="28" spans="1:29" ht="12.9" x14ac:dyDescent="0.35">
      <c r="A28" s="37"/>
      <c r="B28" s="65" t="s">
        <v>126</v>
      </c>
      <c r="C28" s="72">
        <f t="shared" ref="C28:U28" si="1">C27*C12</f>
        <v>1E-3</v>
      </c>
      <c r="D28" s="72">
        <f t="shared" si="1"/>
        <v>0</v>
      </c>
      <c r="E28" s="72">
        <f t="shared" si="1"/>
        <v>0</v>
      </c>
      <c r="F28" s="72">
        <f t="shared" si="1"/>
        <v>0</v>
      </c>
      <c r="G28" s="72">
        <f t="shared" si="1"/>
        <v>0</v>
      </c>
      <c r="H28" s="72">
        <f t="shared" si="1"/>
        <v>0</v>
      </c>
      <c r="I28" s="72">
        <f t="shared" si="1"/>
        <v>0</v>
      </c>
      <c r="J28" s="72">
        <f t="shared" si="1"/>
        <v>0</v>
      </c>
      <c r="K28" s="72">
        <f t="shared" si="1"/>
        <v>0</v>
      </c>
      <c r="L28" s="72">
        <f t="shared" si="1"/>
        <v>1.0099999999999998E-2</v>
      </c>
      <c r="M28" s="72">
        <f t="shared" si="1"/>
        <v>0</v>
      </c>
      <c r="N28" s="72">
        <f t="shared" si="1"/>
        <v>0</v>
      </c>
      <c r="O28" s="72">
        <f t="shared" si="1"/>
        <v>0</v>
      </c>
      <c r="P28" s="72">
        <f t="shared" si="1"/>
        <v>0</v>
      </c>
      <c r="Q28" s="72">
        <f t="shared" si="1"/>
        <v>1E-3</v>
      </c>
      <c r="R28" s="72">
        <f t="shared" si="1"/>
        <v>0</v>
      </c>
      <c r="S28" s="72">
        <f t="shared" si="1"/>
        <v>0</v>
      </c>
      <c r="T28" s="72">
        <f t="shared" si="1"/>
        <v>0</v>
      </c>
      <c r="U28" s="72">
        <f t="shared" si="1"/>
        <v>0</v>
      </c>
      <c r="V28" s="65"/>
      <c r="W28" s="72">
        <f t="shared" ref="W28:W36" si="2">SUM(C28:U28)</f>
        <v>1.21E-2</v>
      </c>
      <c r="X28" s="66" t="s">
        <v>70</v>
      </c>
      <c r="Y28" s="66">
        <v>1.21E-2</v>
      </c>
      <c r="Z28" s="73" t="s">
        <v>127</v>
      </c>
      <c r="AA28" s="65"/>
      <c r="AB28" s="37"/>
    </row>
    <row r="29" spans="1:29" ht="12.9" x14ac:dyDescent="0.35">
      <c r="A29" s="37"/>
      <c r="B29" s="65" t="s">
        <v>128</v>
      </c>
      <c r="C29" s="72">
        <f t="shared" ref="C29:U29" si="3">C27*C13</f>
        <v>0</v>
      </c>
      <c r="D29" s="72">
        <f t="shared" si="3"/>
        <v>0.16059999999999999</v>
      </c>
      <c r="E29" s="72">
        <f t="shared" si="3"/>
        <v>0</v>
      </c>
      <c r="F29" s="72">
        <f t="shared" si="3"/>
        <v>0</v>
      </c>
      <c r="G29" s="72">
        <f t="shared" si="3"/>
        <v>0</v>
      </c>
      <c r="H29" s="72">
        <f t="shared" si="3"/>
        <v>0</v>
      </c>
      <c r="I29" s="72">
        <f t="shared" si="3"/>
        <v>0</v>
      </c>
      <c r="J29" s="72">
        <f t="shared" si="3"/>
        <v>0</v>
      </c>
      <c r="K29" s="72">
        <f t="shared" si="3"/>
        <v>0</v>
      </c>
      <c r="L29" s="72">
        <f t="shared" si="3"/>
        <v>0</v>
      </c>
      <c r="M29" s="72">
        <f t="shared" si="3"/>
        <v>0</v>
      </c>
      <c r="N29" s="72">
        <f t="shared" si="3"/>
        <v>0</v>
      </c>
      <c r="O29" s="72">
        <f t="shared" si="3"/>
        <v>0</v>
      </c>
      <c r="P29" s="72">
        <f t="shared" si="3"/>
        <v>0</v>
      </c>
      <c r="Q29" s="72">
        <f t="shared" si="3"/>
        <v>0</v>
      </c>
      <c r="R29" s="72">
        <f t="shared" si="3"/>
        <v>0</v>
      </c>
      <c r="S29" s="72">
        <f t="shared" si="3"/>
        <v>0</v>
      </c>
      <c r="T29" s="72">
        <f t="shared" si="3"/>
        <v>0</v>
      </c>
      <c r="U29" s="72">
        <f t="shared" si="3"/>
        <v>0</v>
      </c>
      <c r="V29" s="65"/>
      <c r="W29" s="72">
        <f t="shared" si="2"/>
        <v>0.16059999999999999</v>
      </c>
      <c r="X29" s="66" t="s">
        <v>70</v>
      </c>
      <c r="Y29" s="66">
        <v>0.16059999999999999</v>
      </c>
      <c r="Z29" s="73" t="s">
        <v>129</v>
      </c>
      <c r="AA29" s="65"/>
      <c r="AB29" s="37"/>
    </row>
    <row r="30" spans="1:29" ht="12.9" x14ac:dyDescent="0.35">
      <c r="A30" s="37"/>
      <c r="B30" s="65" t="s">
        <v>130</v>
      </c>
      <c r="C30" s="72">
        <f t="shared" ref="C30:U30" si="4">C27*C14</f>
        <v>0</v>
      </c>
      <c r="D30" s="72">
        <f t="shared" si="4"/>
        <v>0</v>
      </c>
      <c r="E30" s="72">
        <f t="shared" si="4"/>
        <v>1E-3</v>
      </c>
      <c r="F30" s="72">
        <f t="shared" si="4"/>
        <v>0</v>
      </c>
      <c r="G30" s="72">
        <f t="shared" si="4"/>
        <v>0</v>
      </c>
      <c r="H30" s="72">
        <f t="shared" si="4"/>
        <v>0</v>
      </c>
      <c r="I30" s="72">
        <f t="shared" si="4"/>
        <v>0</v>
      </c>
      <c r="J30" s="72">
        <f t="shared" si="4"/>
        <v>0</v>
      </c>
      <c r="K30" s="72">
        <f t="shared" si="4"/>
        <v>0</v>
      </c>
      <c r="L30" s="72">
        <f t="shared" si="4"/>
        <v>0</v>
      </c>
      <c r="M30" s="72">
        <f t="shared" si="4"/>
        <v>1E-3</v>
      </c>
      <c r="N30" s="72">
        <f t="shared" si="4"/>
        <v>0</v>
      </c>
      <c r="O30" s="72">
        <f t="shared" si="4"/>
        <v>0</v>
      </c>
      <c r="P30" s="72">
        <f t="shared" si="4"/>
        <v>0</v>
      </c>
      <c r="Q30" s="72">
        <f t="shared" si="4"/>
        <v>0</v>
      </c>
      <c r="R30" s="72">
        <f t="shared" si="4"/>
        <v>1.0100000000000001E-2</v>
      </c>
      <c r="S30" s="72">
        <f t="shared" si="4"/>
        <v>0</v>
      </c>
      <c r="T30" s="72">
        <f t="shared" si="4"/>
        <v>0</v>
      </c>
      <c r="U30" s="72">
        <f t="shared" si="4"/>
        <v>0</v>
      </c>
      <c r="V30" s="65"/>
      <c r="W30" s="72">
        <f t="shared" si="2"/>
        <v>1.2100000000000001E-2</v>
      </c>
      <c r="X30" s="66" t="s">
        <v>70</v>
      </c>
      <c r="Y30" s="66">
        <v>1.21E-2</v>
      </c>
      <c r="Z30" s="73" t="s">
        <v>131</v>
      </c>
      <c r="AA30" s="65"/>
      <c r="AB30" s="37"/>
      <c r="AC30" t="s">
        <v>6</v>
      </c>
    </row>
    <row r="31" spans="1:29" ht="12.9" x14ac:dyDescent="0.35">
      <c r="A31" s="37"/>
      <c r="B31" s="65" t="s">
        <v>132</v>
      </c>
      <c r="C31" s="72">
        <f t="shared" ref="C31:U31" si="5">C27*C15</f>
        <v>0</v>
      </c>
      <c r="D31" s="72">
        <f t="shared" si="5"/>
        <v>0</v>
      </c>
      <c r="E31" s="72">
        <f t="shared" si="5"/>
        <v>0</v>
      </c>
      <c r="F31" s="72">
        <f t="shared" si="5"/>
        <v>0.16070000000000001</v>
      </c>
      <c r="G31" s="72">
        <f t="shared" si="5"/>
        <v>0</v>
      </c>
      <c r="H31" s="72">
        <f t="shared" si="5"/>
        <v>0</v>
      </c>
      <c r="I31" s="72">
        <f t="shared" si="5"/>
        <v>0</v>
      </c>
      <c r="J31" s="72">
        <f t="shared" si="5"/>
        <v>0</v>
      </c>
      <c r="K31" s="72">
        <f t="shared" si="5"/>
        <v>0</v>
      </c>
      <c r="L31" s="72">
        <f t="shared" si="5"/>
        <v>0</v>
      </c>
      <c r="M31" s="72">
        <f t="shared" si="5"/>
        <v>0</v>
      </c>
      <c r="N31" s="72">
        <f t="shared" si="5"/>
        <v>0</v>
      </c>
      <c r="O31" s="72">
        <f t="shared" si="5"/>
        <v>0</v>
      </c>
      <c r="P31" s="72">
        <f t="shared" si="5"/>
        <v>0</v>
      </c>
      <c r="Q31" s="72">
        <f t="shared" si="5"/>
        <v>0</v>
      </c>
      <c r="R31" s="72">
        <f t="shared" si="5"/>
        <v>0</v>
      </c>
      <c r="S31" s="72">
        <f t="shared" si="5"/>
        <v>0</v>
      </c>
      <c r="T31" s="72">
        <f t="shared" si="5"/>
        <v>0</v>
      </c>
      <c r="U31" s="72">
        <f t="shared" si="5"/>
        <v>0</v>
      </c>
      <c r="V31" s="65"/>
      <c r="W31" s="72">
        <f t="shared" si="2"/>
        <v>0.16070000000000001</v>
      </c>
      <c r="X31" s="66" t="s">
        <v>70</v>
      </c>
      <c r="Y31" s="66">
        <v>0.16070000000000001</v>
      </c>
      <c r="Z31" s="73" t="s">
        <v>133</v>
      </c>
      <c r="AA31" s="65"/>
      <c r="AB31" s="37"/>
    </row>
    <row r="32" spans="1:29" ht="12.9" x14ac:dyDescent="0.35">
      <c r="A32" s="37"/>
      <c r="B32" s="65" t="s">
        <v>134</v>
      </c>
      <c r="C32" s="72">
        <f t="shared" ref="C32:U32" si="6">C27*C16</f>
        <v>0</v>
      </c>
      <c r="D32" s="72">
        <f t="shared" si="6"/>
        <v>0</v>
      </c>
      <c r="E32" s="72">
        <f t="shared" si="6"/>
        <v>0</v>
      </c>
      <c r="F32" s="72">
        <f t="shared" si="6"/>
        <v>0</v>
      </c>
      <c r="G32" s="72">
        <f t="shared" si="6"/>
        <v>0.30719999999999997</v>
      </c>
      <c r="H32" s="72">
        <f t="shared" si="6"/>
        <v>0</v>
      </c>
      <c r="I32" s="72">
        <f t="shared" si="6"/>
        <v>0</v>
      </c>
      <c r="J32" s="72">
        <f t="shared" si="6"/>
        <v>0</v>
      </c>
      <c r="K32" s="72">
        <f t="shared" si="6"/>
        <v>0</v>
      </c>
      <c r="L32" s="72">
        <f t="shared" si="6"/>
        <v>0</v>
      </c>
      <c r="M32" s="72">
        <f t="shared" si="6"/>
        <v>0</v>
      </c>
      <c r="N32" s="72">
        <f t="shared" si="6"/>
        <v>1.0000000000000009E-3</v>
      </c>
      <c r="O32" s="72">
        <f t="shared" si="6"/>
        <v>0</v>
      </c>
      <c r="P32" s="72">
        <f t="shared" si="6"/>
        <v>0</v>
      </c>
      <c r="Q32" s="72">
        <f t="shared" si="6"/>
        <v>0</v>
      </c>
      <c r="R32" s="72">
        <f t="shared" si="6"/>
        <v>0</v>
      </c>
      <c r="S32" s="72">
        <f t="shared" si="6"/>
        <v>1.0000000000000009E-3</v>
      </c>
      <c r="T32" s="72">
        <f t="shared" si="6"/>
        <v>0</v>
      </c>
      <c r="U32" s="72">
        <f t="shared" si="6"/>
        <v>0</v>
      </c>
      <c r="V32" s="65"/>
      <c r="W32" s="72">
        <f t="shared" si="2"/>
        <v>0.30919999999999997</v>
      </c>
      <c r="X32" s="66" t="s">
        <v>70</v>
      </c>
      <c r="Y32" s="66">
        <v>0.30919999999999997</v>
      </c>
      <c r="Z32" s="73" t="s">
        <v>135</v>
      </c>
      <c r="AA32" s="65"/>
      <c r="AB32" s="37"/>
    </row>
    <row r="33" spans="1:28" ht="12.9" x14ac:dyDescent="0.35">
      <c r="A33" s="37"/>
      <c r="B33" s="65" t="s">
        <v>136</v>
      </c>
      <c r="C33" s="72">
        <f t="shared" ref="C33:U33" si="7">C27*C17</f>
        <v>0</v>
      </c>
      <c r="D33" s="72">
        <f t="shared" si="7"/>
        <v>0</v>
      </c>
      <c r="E33" s="72">
        <f t="shared" si="7"/>
        <v>0</v>
      </c>
      <c r="F33" s="72">
        <f t="shared" si="7"/>
        <v>0</v>
      </c>
      <c r="G33" s="72">
        <f t="shared" si="7"/>
        <v>0</v>
      </c>
      <c r="H33" s="72">
        <f t="shared" si="7"/>
        <v>0.16070000000000001</v>
      </c>
      <c r="I33" s="72">
        <f t="shared" si="7"/>
        <v>0</v>
      </c>
      <c r="J33" s="72">
        <f t="shared" si="7"/>
        <v>0</v>
      </c>
      <c r="K33" s="72">
        <f t="shared" si="7"/>
        <v>0</v>
      </c>
      <c r="L33" s="72">
        <f t="shared" si="7"/>
        <v>0</v>
      </c>
      <c r="M33" s="72">
        <f t="shared" si="7"/>
        <v>0</v>
      </c>
      <c r="N33" s="72">
        <f t="shared" si="7"/>
        <v>0</v>
      </c>
      <c r="O33" s="72">
        <f t="shared" si="7"/>
        <v>0</v>
      </c>
      <c r="P33" s="72">
        <f t="shared" si="7"/>
        <v>0</v>
      </c>
      <c r="Q33" s="72">
        <f t="shared" si="7"/>
        <v>0</v>
      </c>
      <c r="R33" s="72">
        <f t="shared" si="7"/>
        <v>0</v>
      </c>
      <c r="S33" s="72">
        <f t="shared" si="7"/>
        <v>0</v>
      </c>
      <c r="T33" s="72">
        <f t="shared" si="7"/>
        <v>0</v>
      </c>
      <c r="U33" s="72">
        <f t="shared" si="7"/>
        <v>0</v>
      </c>
      <c r="V33" s="65"/>
      <c r="W33" s="72">
        <f t="shared" si="2"/>
        <v>0.16070000000000001</v>
      </c>
      <c r="X33" s="66" t="s">
        <v>70</v>
      </c>
      <c r="Y33" s="66">
        <v>0.16070000000000001</v>
      </c>
      <c r="Z33" s="73" t="s">
        <v>137</v>
      </c>
      <c r="AA33" s="65"/>
      <c r="AB33" s="37"/>
    </row>
    <row r="34" spans="1:28" ht="12.9" x14ac:dyDescent="0.35">
      <c r="A34" s="37"/>
      <c r="B34" s="65" t="s">
        <v>138</v>
      </c>
      <c r="C34" s="72">
        <f t="shared" ref="C34:U34" si="8">C27*C18</f>
        <v>0</v>
      </c>
      <c r="D34" s="72">
        <f t="shared" si="8"/>
        <v>0</v>
      </c>
      <c r="E34" s="72">
        <f t="shared" si="8"/>
        <v>0</v>
      </c>
      <c r="F34" s="72">
        <f t="shared" si="8"/>
        <v>0</v>
      </c>
      <c r="G34" s="72">
        <f t="shared" si="8"/>
        <v>0</v>
      </c>
      <c r="H34" s="72">
        <f t="shared" si="8"/>
        <v>0</v>
      </c>
      <c r="I34" s="72">
        <f t="shared" si="8"/>
        <v>1.01E-2</v>
      </c>
      <c r="J34" s="72">
        <f t="shared" si="8"/>
        <v>0</v>
      </c>
      <c r="K34" s="72">
        <f t="shared" si="8"/>
        <v>0</v>
      </c>
      <c r="L34" s="72">
        <f t="shared" si="8"/>
        <v>0</v>
      </c>
      <c r="M34" s="72">
        <f t="shared" si="8"/>
        <v>0</v>
      </c>
      <c r="N34" s="72">
        <f t="shared" si="8"/>
        <v>0</v>
      </c>
      <c r="O34" s="72">
        <f t="shared" si="8"/>
        <v>1E-3</v>
      </c>
      <c r="P34" s="72">
        <f t="shared" si="8"/>
        <v>0</v>
      </c>
      <c r="Q34" s="72">
        <f t="shared" si="8"/>
        <v>0</v>
      </c>
      <c r="R34" s="72">
        <f t="shared" si="8"/>
        <v>0</v>
      </c>
      <c r="S34" s="72">
        <f t="shared" si="8"/>
        <v>0</v>
      </c>
      <c r="T34" s="72">
        <f t="shared" si="8"/>
        <v>1E-3</v>
      </c>
      <c r="U34" s="72">
        <f t="shared" si="8"/>
        <v>0</v>
      </c>
      <c r="V34" s="65"/>
      <c r="W34" s="72">
        <f t="shared" si="2"/>
        <v>1.21E-2</v>
      </c>
      <c r="X34" s="66" t="s">
        <v>70</v>
      </c>
      <c r="Y34" s="66">
        <v>1.21E-2</v>
      </c>
      <c r="Z34" s="73" t="s">
        <v>139</v>
      </c>
      <c r="AA34" s="65"/>
      <c r="AB34" s="37"/>
    </row>
    <row r="35" spans="1:28" ht="12.9" x14ac:dyDescent="0.35">
      <c r="A35" s="37"/>
      <c r="B35" s="65" t="s">
        <v>140</v>
      </c>
      <c r="C35" s="72">
        <f t="shared" ref="C35:U35" si="9">C27*C19</f>
        <v>0</v>
      </c>
      <c r="D35" s="72">
        <f t="shared" si="9"/>
        <v>0</v>
      </c>
      <c r="E35" s="72">
        <f t="shared" si="9"/>
        <v>0</v>
      </c>
      <c r="F35" s="72">
        <f t="shared" si="9"/>
        <v>0</v>
      </c>
      <c r="G35" s="72">
        <f t="shared" si="9"/>
        <v>0</v>
      </c>
      <c r="H35" s="72">
        <f t="shared" si="9"/>
        <v>0</v>
      </c>
      <c r="I35" s="72">
        <f t="shared" si="9"/>
        <v>0</v>
      </c>
      <c r="J35" s="72">
        <f t="shared" si="9"/>
        <v>0.16059999999999999</v>
      </c>
      <c r="K35" s="72">
        <f t="shared" si="9"/>
        <v>0</v>
      </c>
      <c r="L35" s="72">
        <f t="shared" si="9"/>
        <v>0</v>
      </c>
      <c r="M35" s="72">
        <f t="shared" si="9"/>
        <v>0</v>
      </c>
      <c r="N35" s="72">
        <f t="shared" si="9"/>
        <v>0</v>
      </c>
      <c r="O35" s="72">
        <f t="shared" si="9"/>
        <v>0</v>
      </c>
      <c r="P35" s="72">
        <f t="shared" si="9"/>
        <v>0</v>
      </c>
      <c r="Q35" s="72">
        <f t="shared" si="9"/>
        <v>0</v>
      </c>
      <c r="R35" s="72">
        <f t="shared" si="9"/>
        <v>0</v>
      </c>
      <c r="S35" s="72">
        <f t="shared" si="9"/>
        <v>0</v>
      </c>
      <c r="T35" s="72">
        <f t="shared" si="9"/>
        <v>0</v>
      </c>
      <c r="U35" s="72">
        <f t="shared" si="9"/>
        <v>0</v>
      </c>
      <c r="V35" s="65"/>
      <c r="W35" s="72">
        <f t="shared" si="2"/>
        <v>0.16059999999999999</v>
      </c>
      <c r="X35" s="66" t="s">
        <v>70</v>
      </c>
      <c r="Y35" s="66">
        <v>0.16059999999999999</v>
      </c>
      <c r="Z35" s="73" t="s">
        <v>141</v>
      </c>
      <c r="AA35" s="65"/>
      <c r="AB35" s="37"/>
    </row>
    <row r="36" spans="1:28" ht="12.9" x14ac:dyDescent="0.35">
      <c r="A36" s="37"/>
      <c r="B36" s="65" t="s">
        <v>142</v>
      </c>
      <c r="C36" s="72">
        <f t="shared" ref="C36:U36" si="10">C27*C20</f>
        <v>0</v>
      </c>
      <c r="D36" s="72">
        <f t="shared" si="10"/>
        <v>0</v>
      </c>
      <c r="E36" s="72">
        <f t="shared" si="10"/>
        <v>0</v>
      </c>
      <c r="F36" s="72">
        <f t="shared" si="10"/>
        <v>0</v>
      </c>
      <c r="G36" s="72">
        <f t="shared" si="10"/>
        <v>0</v>
      </c>
      <c r="H36" s="72">
        <f t="shared" si="10"/>
        <v>0</v>
      </c>
      <c r="I36" s="72">
        <f t="shared" si="10"/>
        <v>0</v>
      </c>
      <c r="J36" s="72">
        <f t="shared" si="10"/>
        <v>0</v>
      </c>
      <c r="K36" s="72">
        <f t="shared" si="10"/>
        <v>1E-3</v>
      </c>
      <c r="L36" s="72">
        <f t="shared" si="10"/>
        <v>0</v>
      </c>
      <c r="M36" s="72">
        <f t="shared" si="10"/>
        <v>0</v>
      </c>
      <c r="N36" s="72">
        <f t="shared" si="10"/>
        <v>0</v>
      </c>
      <c r="O36" s="72">
        <f t="shared" si="10"/>
        <v>0</v>
      </c>
      <c r="P36" s="72">
        <f t="shared" si="10"/>
        <v>1E-3</v>
      </c>
      <c r="Q36" s="72">
        <f t="shared" si="10"/>
        <v>0</v>
      </c>
      <c r="R36" s="72">
        <f t="shared" si="10"/>
        <v>0</v>
      </c>
      <c r="S36" s="72">
        <f t="shared" si="10"/>
        <v>0</v>
      </c>
      <c r="T36" s="72">
        <f t="shared" si="10"/>
        <v>0</v>
      </c>
      <c r="U36" s="72">
        <f t="shared" si="10"/>
        <v>1.0100000000000001E-2</v>
      </c>
      <c r="V36" s="65"/>
      <c r="W36" s="72">
        <f t="shared" si="2"/>
        <v>1.2100000000000001E-2</v>
      </c>
      <c r="X36" s="66" t="s">
        <v>70</v>
      </c>
      <c r="Y36" s="66">
        <v>1.21E-2</v>
      </c>
      <c r="Z36" s="73" t="s">
        <v>143</v>
      </c>
      <c r="AA36" s="65"/>
      <c r="AB36" s="37"/>
    </row>
    <row r="37" spans="1:28" ht="12.9" x14ac:dyDescent="0.35">
      <c r="A37" s="37"/>
      <c r="B37" s="65"/>
      <c r="C37" s="72"/>
      <c r="D37" s="72"/>
      <c r="E37" s="72"/>
      <c r="F37" s="72"/>
      <c r="G37" s="72"/>
      <c r="H37" s="72"/>
      <c r="I37" s="72"/>
      <c r="J37" s="72"/>
      <c r="K37" s="72"/>
      <c r="L37" s="72"/>
      <c r="M37" s="72"/>
      <c r="N37" s="72"/>
      <c r="O37" s="72"/>
      <c r="P37" s="72"/>
      <c r="Q37" s="72"/>
      <c r="R37" s="72"/>
      <c r="S37" s="72"/>
      <c r="T37" s="72"/>
      <c r="U37" s="72"/>
      <c r="V37" s="65"/>
      <c r="W37" s="37"/>
      <c r="X37" s="37"/>
      <c r="Y37" s="37"/>
      <c r="Z37" s="37"/>
      <c r="AA37" s="37"/>
      <c r="AB37" s="37"/>
    </row>
    <row r="38" spans="1:28" ht="12.9" x14ac:dyDescent="0.35">
      <c r="A38" s="37"/>
      <c r="B38" s="65" t="s">
        <v>144</v>
      </c>
      <c r="C38" s="72">
        <f t="shared" ref="C38:U38" si="11">C27*C22</f>
        <v>1E-3</v>
      </c>
      <c r="D38" s="72">
        <f t="shared" si="11"/>
        <v>0.16059999999999999</v>
      </c>
      <c r="E38" s="72">
        <f t="shared" si="11"/>
        <v>1E-3</v>
      </c>
      <c r="F38" s="72">
        <f t="shared" si="11"/>
        <v>0.16070000000000001</v>
      </c>
      <c r="G38" s="72">
        <f t="shared" si="11"/>
        <v>0.30719999999999997</v>
      </c>
      <c r="H38" s="72">
        <f t="shared" si="11"/>
        <v>0.16070000000000001</v>
      </c>
      <c r="I38" s="72">
        <f t="shared" si="11"/>
        <v>1.01E-2</v>
      </c>
      <c r="J38" s="72">
        <f t="shared" si="11"/>
        <v>0.16059999999999999</v>
      </c>
      <c r="K38" s="72">
        <f t="shared" si="11"/>
        <v>1E-3</v>
      </c>
      <c r="L38" s="72">
        <f t="shared" si="11"/>
        <v>0</v>
      </c>
      <c r="M38" s="72">
        <f t="shared" si="11"/>
        <v>0</v>
      </c>
      <c r="N38" s="72">
        <f t="shared" si="11"/>
        <v>0</v>
      </c>
      <c r="O38" s="72">
        <f t="shared" si="11"/>
        <v>0</v>
      </c>
      <c r="P38" s="72">
        <f t="shared" si="11"/>
        <v>0</v>
      </c>
      <c r="Q38" s="72">
        <f t="shared" si="11"/>
        <v>0</v>
      </c>
      <c r="R38" s="72">
        <f t="shared" si="11"/>
        <v>0</v>
      </c>
      <c r="S38" s="72">
        <f t="shared" si="11"/>
        <v>0</v>
      </c>
      <c r="T38" s="72">
        <f t="shared" si="11"/>
        <v>0</v>
      </c>
      <c r="U38" s="72">
        <f t="shared" si="11"/>
        <v>0</v>
      </c>
      <c r="V38" s="66"/>
      <c r="W38" s="72">
        <f>SUM(C38:U38)-SUM(C39:U39)</f>
        <v>0.94880000000000009</v>
      </c>
      <c r="X38" s="66" t="s">
        <v>72</v>
      </c>
      <c r="Y38" s="66">
        <v>0</v>
      </c>
      <c r="Z38" s="73" t="s">
        <v>145</v>
      </c>
      <c r="AA38" s="65"/>
      <c r="AB38" s="37"/>
    </row>
    <row r="39" spans="1:28" ht="12.9" x14ac:dyDescent="0.35">
      <c r="A39" s="37"/>
      <c r="B39" s="65" t="s">
        <v>146</v>
      </c>
      <c r="C39" s="72">
        <f t="shared" ref="C39:U39" si="12">C27*C23</f>
        <v>0</v>
      </c>
      <c r="D39" s="72">
        <f t="shared" si="12"/>
        <v>0</v>
      </c>
      <c r="E39" s="72">
        <f t="shared" si="12"/>
        <v>0</v>
      </c>
      <c r="F39" s="72">
        <f t="shared" si="12"/>
        <v>0</v>
      </c>
      <c r="G39" s="72">
        <f t="shared" si="12"/>
        <v>0</v>
      </c>
      <c r="H39" s="72">
        <f t="shared" si="12"/>
        <v>0</v>
      </c>
      <c r="I39" s="72">
        <f t="shared" si="12"/>
        <v>0</v>
      </c>
      <c r="J39" s="72">
        <f t="shared" si="12"/>
        <v>0</v>
      </c>
      <c r="K39" s="72">
        <f t="shared" si="12"/>
        <v>0</v>
      </c>
      <c r="L39" s="72">
        <f t="shared" si="12"/>
        <v>1.0099999999999998E-2</v>
      </c>
      <c r="M39" s="72">
        <f t="shared" si="12"/>
        <v>1E-3</v>
      </c>
      <c r="N39" s="72">
        <f t="shared" si="12"/>
        <v>1.0000000000000009E-3</v>
      </c>
      <c r="O39" s="72">
        <f t="shared" si="12"/>
        <v>1E-3</v>
      </c>
      <c r="P39" s="72">
        <f t="shared" si="12"/>
        <v>1E-3</v>
      </c>
      <c r="Q39" s="72">
        <f t="shared" si="12"/>
        <v>0</v>
      </c>
      <c r="R39" s="72">
        <f t="shared" si="12"/>
        <v>0</v>
      </c>
      <c r="S39" s="72">
        <f t="shared" si="12"/>
        <v>0</v>
      </c>
      <c r="T39" s="72">
        <f t="shared" si="12"/>
        <v>0</v>
      </c>
      <c r="U39" s="72">
        <f t="shared" si="12"/>
        <v>0</v>
      </c>
      <c r="V39" s="65"/>
      <c r="W39" s="72">
        <f>SUM(C38:U38)-SUM(C40:U40)</f>
        <v>0.93970000000000009</v>
      </c>
      <c r="X39" s="66" t="s">
        <v>72</v>
      </c>
      <c r="Y39" s="66">
        <v>0</v>
      </c>
      <c r="Z39" s="73" t="s">
        <v>147</v>
      </c>
      <c r="AA39" s="65"/>
      <c r="AB39" s="37"/>
    </row>
    <row r="40" spans="1:28" ht="12.9" x14ac:dyDescent="0.35">
      <c r="A40" s="37"/>
      <c r="B40" s="65" t="s">
        <v>148</v>
      </c>
      <c r="C40" s="72">
        <f t="shared" ref="C40:U40" si="13">C27*C24</f>
        <v>0</v>
      </c>
      <c r="D40" s="72">
        <f t="shared" si="13"/>
        <v>0</v>
      </c>
      <c r="E40" s="72">
        <f t="shared" si="13"/>
        <v>0</v>
      </c>
      <c r="F40" s="72">
        <f t="shared" si="13"/>
        <v>0</v>
      </c>
      <c r="G40" s="72">
        <f t="shared" si="13"/>
        <v>0</v>
      </c>
      <c r="H40" s="72">
        <f t="shared" si="13"/>
        <v>0</v>
      </c>
      <c r="I40" s="72">
        <f t="shared" si="13"/>
        <v>0</v>
      </c>
      <c r="J40" s="72">
        <f t="shared" si="13"/>
        <v>0</v>
      </c>
      <c r="K40" s="72">
        <f t="shared" si="13"/>
        <v>0</v>
      </c>
      <c r="L40" s="72">
        <f t="shared" si="13"/>
        <v>0</v>
      </c>
      <c r="M40" s="72">
        <f t="shared" si="13"/>
        <v>0</v>
      </c>
      <c r="N40" s="72">
        <f t="shared" si="13"/>
        <v>0</v>
      </c>
      <c r="O40" s="72">
        <f t="shared" si="13"/>
        <v>0</v>
      </c>
      <c r="P40" s="72">
        <f t="shared" si="13"/>
        <v>0</v>
      </c>
      <c r="Q40" s="72">
        <f t="shared" si="13"/>
        <v>1E-3</v>
      </c>
      <c r="R40" s="72">
        <f t="shared" si="13"/>
        <v>1.0100000000000001E-2</v>
      </c>
      <c r="S40" s="72">
        <f t="shared" si="13"/>
        <v>1.0000000000000009E-3</v>
      </c>
      <c r="T40" s="72">
        <f t="shared" si="13"/>
        <v>1E-3</v>
      </c>
      <c r="U40" s="72">
        <f t="shared" si="13"/>
        <v>1.0100000000000001E-2</v>
      </c>
      <c r="V40" s="65"/>
      <c r="W40" s="37"/>
      <c r="X40" s="37"/>
      <c r="Y40" s="37"/>
      <c r="Z40" s="37"/>
      <c r="AA40" s="37"/>
      <c r="AB40" s="37"/>
    </row>
    <row r="41" spans="1:28" ht="12.9" x14ac:dyDescent="0.35">
      <c r="A41" s="37"/>
      <c r="B41" s="65"/>
      <c r="C41" s="65"/>
      <c r="D41" s="65"/>
      <c r="E41" s="65"/>
      <c r="F41" s="65"/>
      <c r="G41" s="65"/>
      <c r="H41" s="65"/>
      <c r="I41" s="65"/>
      <c r="J41" s="65"/>
      <c r="K41" s="65"/>
      <c r="L41" s="65"/>
      <c r="M41" s="65"/>
      <c r="N41" s="65"/>
      <c r="O41" s="65"/>
      <c r="P41" s="65"/>
      <c r="Q41" s="65"/>
      <c r="R41" s="65"/>
      <c r="S41" s="65"/>
      <c r="T41" s="65"/>
      <c r="U41" s="65"/>
      <c r="V41" s="65"/>
      <c r="W41" s="72">
        <f>C27</f>
        <v>1E-3</v>
      </c>
      <c r="X41" s="66" t="s">
        <v>72</v>
      </c>
      <c r="Y41" s="66">
        <v>1E-3</v>
      </c>
      <c r="Z41" s="66" t="s">
        <v>149</v>
      </c>
      <c r="AA41" s="65"/>
      <c r="AB41" s="37"/>
    </row>
    <row r="42" spans="1:28" ht="12.9" x14ac:dyDescent="0.35">
      <c r="A42" s="37"/>
      <c r="B42" s="65" t="s">
        <v>150</v>
      </c>
      <c r="C42" s="74">
        <v>-340.37814576063147</v>
      </c>
      <c r="D42" s="74">
        <v>571.61925345918212</v>
      </c>
      <c r="E42" s="74">
        <v>101.21658403869006</v>
      </c>
      <c r="F42" s="74">
        <v>242.0407234504724</v>
      </c>
      <c r="G42" s="74">
        <v>200.33676512724023</v>
      </c>
      <c r="H42" s="74">
        <v>71.489996837779373</v>
      </c>
      <c r="I42" s="74">
        <v>106.06340749951033</v>
      </c>
      <c r="J42" s="74">
        <v>29.859549653575893</v>
      </c>
      <c r="K42" s="74">
        <v>-2.8399117723761966</v>
      </c>
      <c r="L42" s="74">
        <v>178.37692036100816</v>
      </c>
      <c r="M42" s="74">
        <v>10.540827927088429</v>
      </c>
      <c r="N42" s="74">
        <v>158.35546105169877</v>
      </c>
      <c r="O42" s="74">
        <v>97.724739389196543</v>
      </c>
      <c r="P42" s="74">
        <v>-1.1046974087733568</v>
      </c>
      <c r="Q42" s="74">
        <v>151.73888981139959</v>
      </c>
      <c r="R42" s="74">
        <v>141.41887149693088</v>
      </c>
      <c r="S42" s="74">
        <v>124.62483669304056</v>
      </c>
      <c r="T42" s="74">
        <v>95.75199793478285</v>
      </c>
      <c r="U42" s="74">
        <v>11.776097232688524</v>
      </c>
      <c r="V42" s="65"/>
      <c r="W42" s="72">
        <f>D27</f>
        <v>0.16059999999999999</v>
      </c>
      <c r="X42" s="66" t="s">
        <v>72</v>
      </c>
      <c r="Y42" s="66">
        <v>1E-3</v>
      </c>
      <c r="Z42" s="66" t="s">
        <v>151</v>
      </c>
      <c r="AA42" s="37"/>
      <c r="AB42" s="37"/>
    </row>
    <row r="43" spans="1:28" ht="12.9" x14ac:dyDescent="0.35">
      <c r="A43" s="37"/>
      <c r="B43" s="65" t="s">
        <v>152</v>
      </c>
      <c r="C43" s="75">
        <f t="shared" ref="C43:U43" si="14">C27*C42</f>
        <v>-0.34037814576063147</v>
      </c>
      <c r="D43" s="75">
        <f t="shared" si="14"/>
        <v>91.802052105544647</v>
      </c>
      <c r="E43" s="75">
        <f t="shared" si="14"/>
        <v>0.10121658403869006</v>
      </c>
      <c r="F43" s="75">
        <f t="shared" si="14"/>
        <v>38.895944258490914</v>
      </c>
      <c r="G43" s="75">
        <f t="shared" si="14"/>
        <v>61.543454247088192</v>
      </c>
      <c r="H43" s="75">
        <f t="shared" si="14"/>
        <v>11.488442491831146</v>
      </c>
      <c r="I43" s="75">
        <f t="shared" si="14"/>
        <v>1.0712404157450544</v>
      </c>
      <c r="J43" s="75">
        <f t="shared" si="14"/>
        <v>4.7954436743642885</v>
      </c>
      <c r="K43" s="75">
        <f t="shared" si="14"/>
        <v>-2.8399117723761965E-3</v>
      </c>
      <c r="L43" s="75">
        <f t="shared" si="14"/>
        <v>1.8016068956461821</v>
      </c>
      <c r="M43" s="75">
        <f t="shared" si="14"/>
        <v>1.0540827927088429E-2</v>
      </c>
      <c r="N43" s="75">
        <f t="shared" si="14"/>
        <v>0.1583554610516989</v>
      </c>
      <c r="O43" s="75">
        <f t="shared" si="14"/>
        <v>9.7724739389196541E-2</v>
      </c>
      <c r="P43" s="75">
        <f t="shared" si="14"/>
        <v>-1.1046974087733567E-3</v>
      </c>
      <c r="Q43" s="75">
        <f t="shared" si="14"/>
        <v>0.1517388898113996</v>
      </c>
      <c r="R43" s="75">
        <f t="shared" si="14"/>
        <v>1.4283306021190021</v>
      </c>
      <c r="S43" s="75">
        <f t="shared" si="14"/>
        <v>0.12462483669304067</v>
      </c>
      <c r="T43" s="75">
        <f t="shared" si="14"/>
        <v>9.5751997934782854E-2</v>
      </c>
      <c r="U43" s="75">
        <f t="shared" si="14"/>
        <v>0.11893858205015412</v>
      </c>
      <c r="V43" s="65"/>
      <c r="W43" s="72">
        <f>E27</f>
        <v>1E-3</v>
      </c>
      <c r="X43" s="66" t="s">
        <v>72</v>
      </c>
      <c r="Y43" s="66">
        <v>1E-3</v>
      </c>
      <c r="Z43" s="66" t="s">
        <v>153</v>
      </c>
      <c r="AA43" s="37"/>
      <c r="AB43" s="37"/>
    </row>
    <row r="44" spans="1:28" ht="12.9" x14ac:dyDescent="0.35">
      <c r="A44" s="37"/>
      <c r="B44" s="37"/>
      <c r="C44" s="37"/>
      <c r="D44" s="37"/>
      <c r="E44" s="37"/>
      <c r="F44" s="37"/>
      <c r="G44" s="37"/>
      <c r="H44" s="37"/>
      <c r="I44" s="37"/>
      <c r="J44" s="37"/>
      <c r="K44" s="37"/>
      <c r="L44" s="37"/>
      <c r="M44" s="37"/>
      <c r="N44" s="37"/>
      <c r="O44" s="37"/>
      <c r="P44" s="37"/>
      <c r="Q44" s="37"/>
      <c r="R44" s="37"/>
      <c r="S44" s="37"/>
      <c r="T44" s="37"/>
      <c r="U44" s="65"/>
      <c r="V44" s="65"/>
      <c r="W44" s="72">
        <f>F27</f>
        <v>0.16070000000000001</v>
      </c>
      <c r="X44" s="66" t="s">
        <v>72</v>
      </c>
      <c r="Y44" s="66">
        <v>1E-3</v>
      </c>
      <c r="Z44" s="66" t="s">
        <v>154</v>
      </c>
      <c r="AA44" s="37"/>
      <c r="AB44" s="37"/>
    </row>
    <row r="45" spans="1:28" ht="12.9" x14ac:dyDescent="0.35">
      <c r="A45" s="37"/>
      <c r="B45" s="37"/>
      <c r="C45" s="37"/>
      <c r="D45" s="37"/>
      <c r="E45" s="37"/>
      <c r="F45" s="37"/>
      <c r="G45" s="37"/>
      <c r="H45" s="37"/>
      <c r="I45" s="37"/>
      <c r="J45" s="37"/>
      <c r="K45" s="37"/>
      <c r="L45" s="37"/>
      <c r="M45" s="37"/>
      <c r="N45" s="37"/>
      <c r="O45" s="37"/>
      <c r="P45" s="37"/>
      <c r="Q45" s="37"/>
      <c r="R45" s="76" t="s">
        <v>6</v>
      </c>
      <c r="S45" s="37"/>
      <c r="T45" s="36" t="s">
        <v>155</v>
      </c>
      <c r="U45" s="65"/>
      <c r="V45" s="65"/>
      <c r="W45" s="72">
        <f>G27</f>
        <v>0.30719999999999997</v>
      </c>
      <c r="X45" s="66" t="s">
        <v>72</v>
      </c>
      <c r="Y45" s="66">
        <v>1E-3</v>
      </c>
      <c r="Z45" s="66" t="s">
        <v>156</v>
      </c>
      <c r="AA45" s="37"/>
      <c r="AB45" s="37"/>
    </row>
    <row r="46" spans="1:28" ht="12.9" x14ac:dyDescent="0.35">
      <c r="A46" s="37"/>
      <c r="B46" s="37"/>
      <c r="C46" s="37"/>
      <c r="D46" s="37"/>
      <c r="E46" s="37"/>
      <c r="F46" s="37"/>
      <c r="G46" s="37"/>
      <c r="H46" s="37"/>
      <c r="I46" s="37"/>
      <c r="J46" s="37"/>
      <c r="K46" s="37"/>
      <c r="L46" s="37"/>
      <c r="M46" s="37"/>
      <c r="N46" s="37"/>
      <c r="O46" s="37"/>
      <c r="P46" s="37"/>
      <c r="Q46" s="37"/>
      <c r="R46" s="36"/>
      <c r="S46" s="82" t="s">
        <v>157</v>
      </c>
      <c r="T46" s="80">
        <f>SUM(C43:U43)</f>
        <v>213.3410838547837</v>
      </c>
      <c r="U46" s="65"/>
      <c r="V46" s="65"/>
      <c r="W46" s="72">
        <f>H27</f>
        <v>0.16070000000000001</v>
      </c>
      <c r="X46" s="66" t="s">
        <v>72</v>
      </c>
      <c r="Y46" s="66">
        <v>1E-3</v>
      </c>
      <c r="Z46" s="66" t="s">
        <v>158</v>
      </c>
      <c r="AA46" s="37"/>
      <c r="AB46" s="37"/>
    </row>
    <row r="47" spans="1:28" ht="12.9" x14ac:dyDescent="0.35">
      <c r="A47" s="37"/>
      <c r="B47" s="37"/>
      <c r="C47" s="37"/>
      <c r="D47" s="37"/>
      <c r="E47" s="37"/>
      <c r="F47" s="37"/>
      <c r="G47" s="37"/>
      <c r="H47" s="37"/>
      <c r="I47" s="37"/>
      <c r="J47" s="37"/>
      <c r="K47" s="37"/>
      <c r="L47" s="37"/>
      <c r="M47" s="37"/>
      <c r="N47" s="37"/>
      <c r="O47" s="37"/>
      <c r="P47" s="37"/>
      <c r="Q47" s="37"/>
      <c r="R47" s="37"/>
      <c r="S47" s="37"/>
      <c r="T47" s="37"/>
      <c r="U47" s="65"/>
      <c r="V47" s="65"/>
      <c r="W47" s="72">
        <f>I27</f>
        <v>1.01E-2</v>
      </c>
      <c r="X47" s="66" t="s">
        <v>72</v>
      </c>
      <c r="Y47" s="66">
        <v>1E-3</v>
      </c>
      <c r="Z47" s="66" t="s">
        <v>159</v>
      </c>
      <c r="AA47" s="37"/>
      <c r="AB47" s="37"/>
    </row>
    <row r="48" spans="1:28" ht="15" x14ac:dyDescent="0.35">
      <c r="A48" s="54" t="s">
        <v>180</v>
      </c>
      <c r="B48" s="37"/>
      <c r="C48" s="37"/>
      <c r="D48" s="37"/>
      <c r="E48" s="37"/>
      <c r="F48" s="37"/>
      <c r="G48" s="37"/>
      <c r="H48" s="37"/>
      <c r="I48" s="37"/>
      <c r="J48" s="37"/>
      <c r="K48" s="37"/>
      <c r="L48" s="37"/>
      <c r="M48" s="37"/>
      <c r="N48" s="37"/>
      <c r="O48" s="37"/>
      <c r="P48" s="37"/>
      <c r="Q48" s="37"/>
      <c r="R48" s="37"/>
      <c r="S48" s="37"/>
      <c r="T48" s="37"/>
      <c r="U48" s="65"/>
      <c r="V48" s="65"/>
      <c r="W48" s="72">
        <f>J27</f>
        <v>0.16059999999999999</v>
      </c>
      <c r="X48" s="66" t="s">
        <v>72</v>
      </c>
      <c r="Y48" s="66">
        <v>1E-3</v>
      </c>
      <c r="Z48" s="66" t="s">
        <v>160</v>
      </c>
      <c r="AA48" s="37"/>
      <c r="AB48" s="37"/>
    </row>
    <row r="49" spans="1:28" ht="12.9" x14ac:dyDescent="0.35">
      <c r="A49" s="36" t="s">
        <v>161</v>
      </c>
      <c r="B49" s="37"/>
      <c r="C49" s="37"/>
      <c r="D49" s="37"/>
      <c r="E49" s="37"/>
      <c r="F49" s="37"/>
      <c r="G49" s="37"/>
      <c r="H49" s="37"/>
      <c r="I49" s="37"/>
      <c r="J49" s="37"/>
      <c r="K49" s="37"/>
      <c r="L49" s="37"/>
      <c r="M49" s="37"/>
      <c r="N49" s="37"/>
      <c r="O49" s="37"/>
      <c r="P49" s="37"/>
      <c r="Q49" s="37"/>
      <c r="R49" s="37"/>
      <c r="S49" s="37"/>
      <c r="T49" s="77"/>
      <c r="U49" s="65"/>
      <c r="V49" s="65"/>
      <c r="W49" s="72">
        <f>K27</f>
        <v>1E-3</v>
      </c>
      <c r="X49" s="66" t="s">
        <v>72</v>
      </c>
      <c r="Y49" s="66">
        <v>1E-3</v>
      </c>
      <c r="Z49" s="66" t="s">
        <v>162</v>
      </c>
      <c r="AA49" s="37"/>
      <c r="AB49" s="37"/>
    </row>
    <row r="50" spans="1:28" ht="12.9" x14ac:dyDescent="0.35">
      <c r="A50" s="49" t="s">
        <v>6</v>
      </c>
      <c r="B50" s="49">
        <v>1</v>
      </c>
      <c r="C50" s="49">
        <f>B50+1</f>
        <v>2</v>
      </c>
      <c r="D50" s="49">
        <f t="shared" ref="D50:T50" si="15">C50+1</f>
        <v>3</v>
      </c>
      <c r="E50" s="49">
        <f t="shared" si="15"/>
        <v>4</v>
      </c>
      <c r="F50" s="49">
        <f t="shared" si="15"/>
        <v>5</v>
      </c>
      <c r="G50" s="61">
        <f t="shared" si="15"/>
        <v>6</v>
      </c>
      <c r="H50" s="49">
        <f t="shared" si="15"/>
        <v>7</v>
      </c>
      <c r="I50" s="49">
        <f t="shared" si="15"/>
        <v>8</v>
      </c>
      <c r="J50" s="49">
        <f t="shared" si="15"/>
        <v>9</v>
      </c>
      <c r="K50" s="49">
        <f t="shared" si="15"/>
        <v>10</v>
      </c>
      <c r="L50" s="49">
        <f t="shared" si="15"/>
        <v>11</v>
      </c>
      <c r="M50" s="49">
        <f t="shared" si="15"/>
        <v>12</v>
      </c>
      <c r="N50" s="49">
        <f t="shared" si="15"/>
        <v>13</v>
      </c>
      <c r="O50" s="61">
        <f t="shared" si="15"/>
        <v>14</v>
      </c>
      <c r="P50" s="49">
        <f t="shared" si="15"/>
        <v>15</v>
      </c>
      <c r="Q50" s="61">
        <f t="shared" si="15"/>
        <v>16</v>
      </c>
      <c r="R50" s="49">
        <f t="shared" si="15"/>
        <v>17</v>
      </c>
      <c r="S50" s="49">
        <f t="shared" si="15"/>
        <v>18</v>
      </c>
      <c r="T50" s="61">
        <f t="shared" si="15"/>
        <v>19</v>
      </c>
      <c r="U50" s="65"/>
      <c r="V50" s="65"/>
      <c r="W50" s="72">
        <f>L27</f>
        <v>1.0099999999999998E-2</v>
      </c>
      <c r="X50" s="66" t="s">
        <v>72</v>
      </c>
      <c r="Y50" s="66">
        <v>1E-3</v>
      </c>
      <c r="Z50" s="66" t="s">
        <v>163</v>
      </c>
      <c r="AA50" s="37"/>
      <c r="AB50" s="37"/>
    </row>
    <row r="51" spans="1:28" ht="12.9" x14ac:dyDescent="0.35">
      <c r="A51" s="60" t="s">
        <v>98</v>
      </c>
      <c r="B51" s="62" t="s">
        <v>99</v>
      </c>
      <c r="C51" s="62" t="s">
        <v>99</v>
      </c>
      <c r="D51" s="62" t="s">
        <v>99</v>
      </c>
      <c r="E51" s="62" t="s">
        <v>100</v>
      </c>
      <c r="F51" s="62" t="s">
        <v>100</v>
      </c>
      <c r="G51" s="63" t="s">
        <v>100</v>
      </c>
      <c r="H51" s="62" t="s">
        <v>101</v>
      </c>
      <c r="I51" s="62" t="s">
        <v>101</v>
      </c>
      <c r="J51" s="62" t="s">
        <v>101</v>
      </c>
      <c r="K51" s="62" t="s">
        <v>99</v>
      </c>
      <c r="L51" s="62" t="s">
        <v>99</v>
      </c>
      <c r="M51" s="62" t="s">
        <v>100</v>
      </c>
      <c r="N51" s="62" t="s">
        <v>101</v>
      </c>
      <c r="O51" s="63" t="s">
        <v>101</v>
      </c>
      <c r="P51" s="62" t="s">
        <v>99</v>
      </c>
      <c r="Q51" s="63" t="s">
        <v>99</v>
      </c>
      <c r="R51" s="62" t="s">
        <v>100</v>
      </c>
      <c r="S51" s="62" t="s">
        <v>101</v>
      </c>
      <c r="T51" s="63" t="s">
        <v>101</v>
      </c>
      <c r="U51" s="65"/>
      <c r="V51" s="65"/>
      <c r="W51" s="72">
        <f>M27</f>
        <v>1E-3</v>
      </c>
      <c r="X51" s="66" t="s">
        <v>72</v>
      </c>
      <c r="Y51" s="66">
        <v>1E-3</v>
      </c>
      <c r="Z51" s="66" t="s">
        <v>164</v>
      </c>
      <c r="AA51" s="37"/>
      <c r="AB51" s="37"/>
    </row>
    <row r="52" spans="1:28" ht="12.9" x14ac:dyDescent="0.35">
      <c r="A52" s="60" t="s">
        <v>102</v>
      </c>
      <c r="B52" s="62" t="s">
        <v>99</v>
      </c>
      <c r="C52" s="62" t="s">
        <v>100</v>
      </c>
      <c r="D52" s="62" t="s">
        <v>101</v>
      </c>
      <c r="E52" s="62" t="s">
        <v>99</v>
      </c>
      <c r="F52" s="62" t="s">
        <v>100</v>
      </c>
      <c r="G52" s="63" t="s">
        <v>101</v>
      </c>
      <c r="H52" s="62" t="s">
        <v>99</v>
      </c>
      <c r="I52" s="62" t="s">
        <v>100</v>
      </c>
      <c r="J52" s="62" t="s">
        <v>101</v>
      </c>
      <c r="K52" s="62" t="s">
        <v>99</v>
      </c>
      <c r="L52" s="62" t="s">
        <v>101</v>
      </c>
      <c r="M52" s="62" t="s">
        <v>100</v>
      </c>
      <c r="N52" s="62" t="s">
        <v>99</v>
      </c>
      <c r="O52" s="63" t="s">
        <v>101</v>
      </c>
      <c r="P52" s="62" t="s">
        <v>99</v>
      </c>
      <c r="Q52" s="63" t="s">
        <v>101</v>
      </c>
      <c r="R52" s="62" t="s">
        <v>100</v>
      </c>
      <c r="S52" s="62" t="s">
        <v>99</v>
      </c>
      <c r="T52" s="63" t="s">
        <v>101</v>
      </c>
      <c r="U52" s="65"/>
      <c r="V52" s="65"/>
      <c r="W52" s="72">
        <f>N27</f>
        <v>1.0000000000000009E-3</v>
      </c>
      <c r="X52" s="66" t="s">
        <v>72</v>
      </c>
      <c r="Y52" s="66">
        <v>1E-3</v>
      </c>
      <c r="Z52" s="66" t="s">
        <v>165</v>
      </c>
      <c r="AA52" s="37"/>
      <c r="AB52" s="37"/>
    </row>
    <row r="53" spans="1:28" ht="12.9" x14ac:dyDescent="0.35">
      <c r="A53" s="60" t="s">
        <v>103</v>
      </c>
      <c r="B53" s="62" t="s">
        <v>104</v>
      </c>
      <c r="C53" s="62" t="s">
        <v>104</v>
      </c>
      <c r="D53" s="62" t="s">
        <v>104</v>
      </c>
      <c r="E53" s="62" t="s">
        <v>104</v>
      </c>
      <c r="F53" s="62" t="s">
        <v>104</v>
      </c>
      <c r="G53" s="63" t="s">
        <v>104</v>
      </c>
      <c r="H53" s="62" t="s">
        <v>104</v>
      </c>
      <c r="I53" s="62" t="s">
        <v>104</v>
      </c>
      <c r="J53" s="62" t="s">
        <v>104</v>
      </c>
      <c r="K53" s="62" t="s">
        <v>105</v>
      </c>
      <c r="L53" s="62" t="s">
        <v>105</v>
      </c>
      <c r="M53" s="62" t="s">
        <v>105</v>
      </c>
      <c r="N53" s="62" t="s">
        <v>105</v>
      </c>
      <c r="O53" s="63" t="s">
        <v>105</v>
      </c>
      <c r="P53" s="62" t="s">
        <v>106</v>
      </c>
      <c r="Q53" s="63" t="s">
        <v>106</v>
      </c>
      <c r="R53" s="62" t="s">
        <v>106</v>
      </c>
      <c r="S53" s="62" t="s">
        <v>106</v>
      </c>
      <c r="T53" s="63" t="s">
        <v>106</v>
      </c>
      <c r="U53" s="65"/>
      <c r="V53" s="65"/>
      <c r="W53" s="72">
        <f>O27</f>
        <v>1E-3</v>
      </c>
      <c r="X53" s="66" t="s">
        <v>72</v>
      </c>
      <c r="Y53" s="66">
        <v>1E-3</v>
      </c>
      <c r="Z53" s="66" t="s">
        <v>166</v>
      </c>
      <c r="AA53" s="37"/>
      <c r="AB53" s="37"/>
    </row>
    <row r="54" spans="1:28" ht="12.9" x14ac:dyDescent="0.35">
      <c r="A54" s="37"/>
      <c r="B54" s="37"/>
      <c r="C54" s="37"/>
      <c r="D54" s="37"/>
      <c r="E54" s="37"/>
      <c r="F54" s="37"/>
      <c r="G54" s="37"/>
      <c r="H54" s="37"/>
      <c r="I54" s="37"/>
      <c r="J54" s="37"/>
      <c r="K54" s="37"/>
      <c r="L54" s="37"/>
      <c r="M54" s="37"/>
      <c r="N54" s="37"/>
      <c r="O54" s="37"/>
      <c r="P54" s="37"/>
      <c r="Q54" s="37"/>
      <c r="R54" s="37"/>
      <c r="S54" s="37"/>
      <c r="T54" s="37"/>
      <c r="U54" s="65"/>
      <c r="V54" s="65"/>
      <c r="W54" s="72">
        <f>P27</f>
        <v>1E-3</v>
      </c>
      <c r="X54" s="66" t="s">
        <v>72</v>
      </c>
      <c r="Y54" s="66">
        <v>1E-3</v>
      </c>
      <c r="Z54" s="66" t="s">
        <v>167</v>
      </c>
      <c r="AA54" s="37"/>
      <c r="AB54" s="37"/>
    </row>
    <row r="55" spans="1:28" ht="12.9" x14ac:dyDescent="0.35">
      <c r="A55" s="65" t="s">
        <v>168</v>
      </c>
      <c r="B55" s="78">
        <f>C42</f>
        <v>-340.37814576063147</v>
      </c>
      <c r="C55" s="78">
        <f t="shared" ref="C55:T55" si="16">D42</f>
        <v>571.61925345918212</v>
      </c>
      <c r="D55" s="78">
        <f t="shared" si="16"/>
        <v>101.21658403869006</v>
      </c>
      <c r="E55" s="78">
        <f t="shared" si="16"/>
        <v>242.0407234504724</v>
      </c>
      <c r="F55" s="78">
        <f t="shared" si="16"/>
        <v>200.33676512724023</v>
      </c>
      <c r="G55" s="78">
        <f t="shared" si="16"/>
        <v>71.489996837779373</v>
      </c>
      <c r="H55" s="78">
        <f t="shared" si="16"/>
        <v>106.06340749951033</v>
      </c>
      <c r="I55" s="78">
        <f t="shared" si="16"/>
        <v>29.859549653575893</v>
      </c>
      <c r="J55" s="78">
        <f t="shared" si="16"/>
        <v>-2.8399117723761966</v>
      </c>
      <c r="K55" s="78">
        <f t="shared" si="16"/>
        <v>178.37692036100816</v>
      </c>
      <c r="L55" s="78">
        <f t="shared" si="16"/>
        <v>10.540827927088429</v>
      </c>
      <c r="M55" s="78">
        <f t="shared" si="16"/>
        <v>158.35546105169877</v>
      </c>
      <c r="N55" s="78">
        <f t="shared" si="16"/>
        <v>97.724739389196543</v>
      </c>
      <c r="O55" s="78">
        <f t="shared" si="16"/>
        <v>-1.1046974087733568</v>
      </c>
      <c r="P55" s="78">
        <f t="shared" si="16"/>
        <v>151.73888981139959</v>
      </c>
      <c r="Q55" s="78">
        <f t="shared" si="16"/>
        <v>141.41887149693088</v>
      </c>
      <c r="R55" s="78">
        <f t="shared" si="16"/>
        <v>124.62483669304056</v>
      </c>
      <c r="S55" s="78">
        <f t="shared" si="16"/>
        <v>95.75199793478285</v>
      </c>
      <c r="T55" s="78">
        <f t="shared" si="16"/>
        <v>11.776097232688524</v>
      </c>
      <c r="U55" s="65"/>
      <c r="V55" s="65"/>
      <c r="W55" s="72">
        <f>Q27</f>
        <v>1E-3</v>
      </c>
      <c r="X55" s="66" t="s">
        <v>72</v>
      </c>
      <c r="Y55" s="66">
        <v>1E-3</v>
      </c>
      <c r="Z55" s="66" t="s">
        <v>169</v>
      </c>
      <c r="AA55" s="37"/>
      <c r="AB55" s="37"/>
    </row>
    <row r="56" spans="1:28" ht="12.9" x14ac:dyDescent="0.35">
      <c r="A56" s="37"/>
      <c r="B56" s="37"/>
      <c r="C56" s="37"/>
      <c r="D56" s="37"/>
      <c r="E56" s="37"/>
      <c r="F56" s="37"/>
      <c r="G56" s="37"/>
      <c r="H56" s="37"/>
      <c r="I56" s="37"/>
      <c r="J56" s="37"/>
      <c r="K56" s="37"/>
      <c r="L56" s="37"/>
      <c r="M56" s="37"/>
      <c r="N56" s="37"/>
      <c r="O56" s="37"/>
      <c r="P56" s="37"/>
      <c r="Q56" s="37"/>
      <c r="R56" s="37"/>
      <c r="S56" s="37"/>
      <c r="T56" s="37"/>
      <c r="U56" s="65"/>
      <c r="V56" s="65"/>
      <c r="W56" s="72">
        <f>R27</f>
        <v>1.0100000000000001E-2</v>
      </c>
      <c r="X56" s="66" t="s">
        <v>72</v>
      </c>
      <c r="Y56" s="66">
        <v>1E-3</v>
      </c>
      <c r="Z56" s="66" t="s">
        <v>170</v>
      </c>
      <c r="AA56" s="37"/>
      <c r="AB56" s="37"/>
    </row>
    <row r="57" spans="1:28" ht="12.9" x14ac:dyDescent="0.35">
      <c r="A57" s="79" t="s">
        <v>171</v>
      </c>
      <c r="B57" s="71">
        <v>1E-3</v>
      </c>
      <c r="C57" s="71">
        <v>0.16059999999999999</v>
      </c>
      <c r="D57" s="71">
        <v>1E-3</v>
      </c>
      <c r="E57" s="71">
        <v>0.16070000000000001</v>
      </c>
      <c r="F57" s="71">
        <v>0.30719999999999997</v>
      </c>
      <c r="G57" s="71">
        <v>0.16070000000000001</v>
      </c>
      <c r="H57" s="71">
        <v>1.01E-2</v>
      </c>
      <c r="I57" s="71">
        <v>0.16059999999999999</v>
      </c>
      <c r="J57" s="71">
        <v>1E-3</v>
      </c>
      <c r="K57" s="71">
        <v>1.0099999999999998E-2</v>
      </c>
      <c r="L57" s="71">
        <v>1E-3</v>
      </c>
      <c r="M57" s="71">
        <v>1.0000000000000009E-3</v>
      </c>
      <c r="N57" s="71">
        <v>1E-3</v>
      </c>
      <c r="O57" s="71">
        <v>1E-3</v>
      </c>
      <c r="P57" s="71">
        <v>1E-3</v>
      </c>
      <c r="Q57" s="71">
        <v>1.0100000000000001E-2</v>
      </c>
      <c r="R57" s="71">
        <v>1.0000000000000009E-3</v>
      </c>
      <c r="S57" s="71">
        <v>1E-3</v>
      </c>
      <c r="T57" s="71">
        <v>1.0100000000000001E-2</v>
      </c>
      <c r="U57" s="65"/>
      <c r="V57" s="65"/>
      <c r="W57" s="72">
        <f>S27</f>
        <v>1.0000000000000009E-3</v>
      </c>
      <c r="X57" s="66" t="s">
        <v>72</v>
      </c>
      <c r="Y57" s="66">
        <v>1E-3</v>
      </c>
      <c r="Z57" s="66" t="s">
        <v>172</v>
      </c>
      <c r="AA57" s="37"/>
      <c r="AB57" s="37"/>
    </row>
    <row r="58" spans="1:28" ht="12.9" x14ac:dyDescent="0.35">
      <c r="A58" s="79" t="s">
        <v>173</v>
      </c>
      <c r="B58" s="80">
        <v>213.3410838547837</v>
      </c>
      <c r="C58" s="71" t="s">
        <v>174</v>
      </c>
      <c r="D58" s="71"/>
      <c r="E58" s="71"/>
      <c r="F58" s="71"/>
      <c r="G58" s="71"/>
      <c r="H58" s="71"/>
      <c r="I58" s="71"/>
      <c r="J58" s="71"/>
      <c r="K58" s="71"/>
      <c r="L58" s="71"/>
      <c r="M58" s="71"/>
      <c r="N58" s="71"/>
      <c r="O58" s="71"/>
      <c r="P58" s="71"/>
      <c r="Q58" s="71"/>
      <c r="R58" s="71"/>
      <c r="S58" s="71"/>
      <c r="T58" s="71"/>
      <c r="U58" s="65"/>
      <c r="V58" s="65"/>
      <c r="W58" s="72">
        <f>T27</f>
        <v>1E-3</v>
      </c>
      <c r="X58" s="66" t="s">
        <v>72</v>
      </c>
      <c r="Y58" s="66">
        <v>1E-3</v>
      </c>
      <c r="Z58" s="66" t="s">
        <v>175</v>
      </c>
      <c r="AA58" s="37"/>
      <c r="AB58" s="37"/>
    </row>
    <row r="59" spans="1:28" ht="12.9" x14ac:dyDescent="0.35">
      <c r="A59" s="79"/>
      <c r="B59" s="71"/>
      <c r="C59" s="71"/>
      <c r="D59" s="71"/>
      <c r="E59" s="71"/>
      <c r="F59" s="71"/>
      <c r="G59" s="71"/>
      <c r="H59" s="71"/>
      <c r="I59" s="71"/>
      <c r="J59" s="71"/>
      <c r="K59" s="71"/>
      <c r="L59" s="71"/>
      <c r="M59" s="71"/>
      <c r="N59" s="71"/>
      <c r="O59" s="71"/>
      <c r="P59" s="71"/>
      <c r="Q59" s="71"/>
      <c r="R59" s="71"/>
      <c r="S59" s="71"/>
      <c r="T59" s="71"/>
      <c r="U59" s="65"/>
      <c r="V59" s="65"/>
      <c r="W59" s="72">
        <f>U27</f>
        <v>1.0100000000000001E-2</v>
      </c>
      <c r="X59" s="66" t="s">
        <v>72</v>
      </c>
      <c r="Y59" s="66">
        <v>1E-3</v>
      </c>
      <c r="Z59" s="66" t="s">
        <v>176</v>
      </c>
      <c r="AA59" s="37"/>
      <c r="AB59" s="37"/>
    </row>
    <row r="60" spans="1:28" ht="12.9" x14ac:dyDescent="0.35">
      <c r="A60" s="37" t="s">
        <v>177</v>
      </c>
      <c r="B60" s="71">
        <v>1.0100000000000001E-2</v>
      </c>
      <c r="C60" s="71">
        <v>0.16059999999999999</v>
      </c>
      <c r="D60" s="71">
        <v>1E-3</v>
      </c>
      <c r="E60" s="71">
        <v>0.16070000000000001</v>
      </c>
      <c r="F60" s="71">
        <v>1.0000000000000009E-3</v>
      </c>
      <c r="G60" s="71">
        <v>0.16070000000000001</v>
      </c>
      <c r="H60" s="71">
        <v>1.0000000000000002E-3</v>
      </c>
      <c r="I60" s="71">
        <v>0.16059999999999999</v>
      </c>
      <c r="J60" s="71">
        <v>1.0099999999999998E-2</v>
      </c>
      <c r="K60" s="71">
        <v>1E-3</v>
      </c>
      <c r="L60" s="71">
        <v>1.0099999999999998E-2</v>
      </c>
      <c r="M60" s="71">
        <v>1.0000000000000009E-3</v>
      </c>
      <c r="N60" s="71">
        <v>1E-3</v>
      </c>
      <c r="O60" s="71">
        <v>1E-3</v>
      </c>
      <c r="P60" s="71">
        <v>1E-3</v>
      </c>
      <c r="Q60" s="71">
        <v>1E-3</v>
      </c>
      <c r="R60" s="71">
        <v>0.30719999999999992</v>
      </c>
      <c r="S60" s="71">
        <v>1.0099999999999998E-2</v>
      </c>
      <c r="T60" s="71">
        <v>1E-3</v>
      </c>
      <c r="U60" s="65"/>
      <c r="V60" s="65"/>
      <c r="W60" s="37"/>
      <c r="X60" s="37"/>
      <c r="Y60" s="37"/>
      <c r="Z60" s="37"/>
      <c r="AA60" s="37"/>
      <c r="AB60" s="37"/>
    </row>
    <row r="61" spans="1:28" ht="12.9" x14ac:dyDescent="0.35">
      <c r="A61" s="79" t="s">
        <v>173</v>
      </c>
      <c r="B61" s="81">
        <v>184.0195905610542</v>
      </c>
      <c r="C61" s="36" t="s">
        <v>174</v>
      </c>
      <c r="D61" s="37"/>
      <c r="E61" s="37"/>
      <c r="F61" s="37"/>
      <c r="G61" s="37"/>
      <c r="H61" s="37"/>
      <c r="I61" s="37"/>
      <c r="J61" s="37"/>
      <c r="K61" s="37"/>
      <c r="L61" s="37"/>
      <c r="M61" s="37"/>
      <c r="N61" s="37"/>
      <c r="O61" s="37"/>
      <c r="P61" s="37"/>
      <c r="Q61" s="37"/>
      <c r="R61" s="37"/>
      <c r="S61" s="37"/>
      <c r="T61" s="37"/>
      <c r="U61" s="65"/>
      <c r="V61" s="65"/>
      <c r="W61" s="37"/>
      <c r="X61" s="37"/>
      <c r="Y61" s="37"/>
      <c r="Z61" s="37"/>
      <c r="AA61" s="37"/>
      <c r="AB61" s="37"/>
    </row>
    <row r="62" spans="1:28" ht="12.9" x14ac:dyDescent="0.35">
      <c r="A62" s="37"/>
      <c r="B62" s="37"/>
      <c r="C62" s="37"/>
      <c r="D62" s="37"/>
      <c r="E62" s="37"/>
      <c r="F62" s="37"/>
      <c r="G62" s="37"/>
      <c r="H62" s="37"/>
      <c r="I62" s="37"/>
      <c r="J62" s="37"/>
      <c r="K62" s="37"/>
      <c r="L62" s="37"/>
      <c r="M62" s="37"/>
      <c r="N62" s="37"/>
      <c r="O62" s="37"/>
      <c r="P62" s="37"/>
      <c r="Q62" s="37"/>
      <c r="R62" s="37"/>
      <c r="S62" s="37"/>
      <c r="T62" s="37"/>
      <c r="U62" s="65"/>
      <c r="V62" s="65"/>
      <c r="W62" s="65"/>
      <c r="X62" s="37"/>
      <c r="Y62" s="37"/>
      <c r="Z62" s="37"/>
      <c r="AA62" s="37"/>
      <c r="AB62" s="37"/>
    </row>
    <row r="63" spans="1:28" ht="12.9" x14ac:dyDescent="0.35">
      <c r="A63" s="37"/>
      <c r="B63" s="37"/>
      <c r="C63" s="37"/>
      <c r="D63" s="37"/>
      <c r="E63" s="37"/>
      <c r="F63" s="37"/>
      <c r="G63" s="37"/>
      <c r="H63" s="37"/>
      <c r="I63" s="37"/>
      <c r="J63" s="37"/>
      <c r="K63" s="37"/>
      <c r="L63" s="37"/>
      <c r="M63" s="37"/>
      <c r="N63" s="37"/>
      <c r="O63" s="37"/>
      <c r="P63" s="37"/>
      <c r="Q63" s="37"/>
      <c r="R63" s="37"/>
      <c r="S63" s="37"/>
      <c r="T63" s="37"/>
      <c r="U63" s="65"/>
      <c r="V63" s="65"/>
      <c r="W63" s="65"/>
      <c r="X63" s="37"/>
      <c r="Y63" s="37"/>
      <c r="Z63" s="37"/>
      <c r="AA63" s="37"/>
      <c r="AB63" s="37"/>
    </row>
    <row r="64" spans="1:28" ht="12.9" x14ac:dyDescent="0.35">
      <c r="A64" s="37"/>
      <c r="B64" s="37"/>
      <c r="C64" s="37"/>
      <c r="D64" s="37"/>
      <c r="E64" s="37"/>
      <c r="F64" s="37"/>
      <c r="G64" s="37"/>
      <c r="H64" s="37"/>
      <c r="I64" s="37"/>
      <c r="J64" s="37"/>
      <c r="K64" s="37"/>
      <c r="L64" s="37"/>
      <c r="M64" s="37"/>
      <c r="N64" s="37"/>
      <c r="O64" s="37"/>
      <c r="P64" s="37"/>
      <c r="Q64" s="37"/>
      <c r="R64" s="37"/>
      <c r="S64" s="37"/>
      <c r="T64" s="37"/>
      <c r="U64" s="65"/>
      <c r="V64" s="65"/>
      <c r="W64" s="37"/>
      <c r="X64" s="37"/>
      <c r="Y64" s="37"/>
      <c r="Z64" s="37"/>
      <c r="AA64" s="37"/>
      <c r="AB64" s="37"/>
    </row>
    <row r="65" spans="1:28" ht="12.9"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row>
    <row r="66" spans="1:28" ht="12.9"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row>
    <row r="67" spans="1:28" ht="12.9"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row>
    <row r="68" spans="1:28" ht="12.9"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row>
    <row r="69" spans="1:28" ht="12.9"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row>
    <row r="70" spans="1:28" ht="12.9"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row>
    <row r="71" spans="1:28" ht="12.9"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row>
    <row r="72" spans="1:28" ht="12.9"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row>
    <row r="73" spans="1:28" ht="12.9"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row>
    <row r="74" spans="1:28" ht="12.9"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row>
    <row r="75" spans="1:28" ht="12.9"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row>
    <row r="76" spans="1:28" ht="12.9"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row>
    <row r="77" spans="1:28" ht="12.9"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row>
    <row r="78" spans="1:28" ht="12.9"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row>
    <row r="79" spans="1:28" ht="12.9"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row>
    <row r="80" spans="1:28" ht="12.9"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ht="12.9"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row>
    <row r="82" spans="1:28" ht="12.9"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row>
    <row r="83" spans="1:28" ht="12.9"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row>
    <row r="84" spans="1:28" ht="12.9"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row>
    <row r="85" spans="1:28" ht="12.9"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row>
    <row r="86" spans="1:28" ht="12.9"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row>
    <row r="87" spans="1:28" ht="12.9"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row>
    <row r="88" spans="1:28" ht="12.9"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row>
    <row r="89" spans="1:28" ht="12.9"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row>
    <row r="90" spans="1:28" ht="12.9"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row>
    <row r="91" spans="1:28" ht="12.9"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row>
    <row r="92" spans="1:28" ht="12.9"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row>
    <row r="93" spans="1:28" ht="12.9"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row>
    <row r="94" spans="1:28" ht="12.9"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row>
    <row r="95" spans="1:28" ht="12.9"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row>
    <row r="96" spans="1:28" ht="12.9"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row>
    <row r="97" spans="1:28" ht="12.9"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row>
    <row r="98" spans="1:28" ht="12.9"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row>
    <row r="99" spans="1:28" ht="12.9"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row>
    <row r="100" spans="1:28" ht="12.9"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ht="12.9"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2.9"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row>
    <row r="103" spans="1:28" ht="12.9"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row>
    <row r="104" spans="1:28" ht="12.9"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row>
    <row r="105" spans="1:28" ht="12.9"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row>
    <row r="106" spans="1:28" ht="12.9"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row>
    <row r="107" spans="1:28" ht="12.9"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row>
    <row r="108" spans="1:28" ht="12.9"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row>
    <row r="109" spans="1:28" ht="12.9"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row>
    <row r="110" spans="1:28" ht="12.9"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row>
    <row r="111" spans="1:28" ht="12.9"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row>
    <row r="112" spans="1:28" ht="12.9"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row>
    <row r="113" spans="1:28" ht="12.9"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row>
    <row r="114" spans="1:28" ht="12.9"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row>
    <row r="115" spans="1:28" ht="12.9"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row>
    <row r="116" spans="1:28" ht="12.9"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row>
    <row r="117" spans="1:28" ht="12.9"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row>
    <row r="118" spans="1:28" ht="12.9"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row>
    <row r="119" spans="1:28" ht="12.9"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row>
    <row r="120" spans="1:28" ht="12.9"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row>
    <row r="121" spans="1:28" ht="12.9"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row>
    <row r="122" spans="1:28" ht="12.9"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row>
    <row r="123" spans="1:28" ht="12.9"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row>
    <row r="124" spans="1:28" ht="12.9"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row>
    <row r="125" spans="1:28" ht="12.9"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row>
    <row r="126" spans="1:28" ht="12.9"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row>
    <row r="127" spans="1:28" ht="12.9"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row>
  </sheetData>
  <phoneticPr fontId="0"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677E-7057-44E2-B4F5-574FF37C6D40}">
  <dimension ref="A1"/>
  <sheetViews>
    <sheetView workbookViewId="0"/>
  </sheetViews>
  <sheetFormatPr defaultRowHeight="12.45" x14ac:dyDescent="0.3"/>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41DD6-E572-4E19-8A0B-6D7E5EDEC12B}">
  <dimension ref="A1"/>
  <sheetViews>
    <sheetView workbookViewId="0"/>
  </sheetViews>
  <sheetFormatPr defaultRowHeight="12.45" x14ac:dyDescent="0.3"/>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6ABA-B3BB-4F93-A46B-0F806656291B}">
  <dimension ref="A1"/>
  <sheetViews>
    <sheetView workbookViewId="0"/>
  </sheetViews>
  <sheetFormatPr defaultRowHeight="12.45" x14ac:dyDescent="0.3"/>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ISOGroupTaxHTField0"><![CDATA[California ISOs Revised Spreadsheet Discussed During the Workshop on March 14, 2003 Regarding the Proposed Methodology for Evalutation the Economic Benefits of Transmission Expansions in a Restructured Wholesale Electricity Market in Docket No. I.00-11-00|9b515845-2cbd-44c3-89fd-32be0f6c8bed]]></LongProp>
  <LongProp xmlns="" name="ISOGroup"><![CDATA[5070;#California ISOs Revised Spreadsheet Discussed During the Workshop on March 14, 2003 Regarding the Proposed Methodology for Evalutation the Economic Benefits of Transmission Expansions in a Restructured Wholesale Electricity Market in Docket No. I.00-11-00|9b515845-2cbd-44c3-89fd-32be0f6c8bed]]></LongProp>
  <LongProp xmlns="" name="TaxCatchAll"><![CDATA[11;#Stay Informed|d8aff6cb-80bb-4c94-b62f-ad25f81f5c96;#3;#Archived|0019c6e1-8c5e-460c-a653-a944372c5015;#5070;#California ISOs Revised Spreadsheet Discussed During the Workshop on March 14, 2003 Regarding the Proposed Methodology for Evalutation the Economic Benefits of Transmission Expansions in a Restructured Wholesale Electricity Market in Docket No. I.00-11-00|9b515845-2cbd-44c3-89fd-32be0f6c8bed]]></LongProp>
</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B730F8-82BB-49FB-9BA2-4C7965F4206D}"/>
</file>

<file path=customXml/itemProps2.xml><?xml version="1.0" encoding="utf-8"?>
<ds:datastoreItem xmlns:ds="http://schemas.openxmlformats.org/officeDocument/2006/customXml" ds:itemID="{C168B301-6ADE-47B5-B9B2-A8C2CBE2125D}">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7088D2B4-8EF4-4F9E-807C-05E2E3525502}"/>
</file>

<file path=customXml/itemProps4.xml><?xml version="1.0" encoding="utf-8"?>
<ds:datastoreItem xmlns:ds="http://schemas.openxmlformats.org/officeDocument/2006/customXml" ds:itemID="{B78F8A13-7BAA-4215-BB60-E6EA7ECEDF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Demand Forecast Error</vt:lpstr>
      <vt:lpstr>Gas Price Forecast Error</vt:lpstr>
      <vt:lpstr>LP Stage 1</vt:lpstr>
      <vt:lpstr>LP Stage 2</vt:lpstr>
      <vt:lpstr>Sheet3</vt:lpstr>
      <vt:lpstr>Sheet2</vt:lpstr>
      <vt:lpstr>Sheet1</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dc:title>
  <dc:creator>mzhang</dc:creator>
  <cp:lastModifiedBy>Meredith, Jacqueline</cp:lastModifiedBy>
  <dcterms:created xsi:type="dcterms:W3CDTF">2003-03-10T17:43:44Z</dcterms:created>
  <dcterms:modified xsi:type="dcterms:W3CDTF">2025-07-10T05:36:04Z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Date">
    <vt:lpwstr>2003-03-31T08:28:43Z</vt:lpwstr>
  </property>
  <property fmtid="{D5CDD505-2E9C-101B-9397-08002B2CF9AE}" pid="3" name="ISOKeywords">
    <vt:lpwstr/>
  </property>
  <property fmtid="{D5CDD505-2E9C-101B-9397-08002B2CF9AE}" pid="4" name="ISOGroup">
    <vt:lpwstr>5070;#California ISOs Revised Spreadsheet Discussed During the Workshop on March 14, 2003 Regarding the Proposed Methodology for Evalutation the Economic Benefits of Transmission Expansions in a Restructured Wholesale Electricity Market in Docket No. I.00</vt:lpwstr>
  </property>
  <property fmtid="{D5CDD505-2E9C-101B-9397-08002B2CF9AE}" pid="5" name="ISOTopic">
    <vt:lpwstr>11;#Stay Informed|d8aff6cb-80bb-4c94-b62f-ad25f81f5c96</vt:lpwstr>
  </property>
  <property fmtid="{D5CDD505-2E9C-101B-9397-08002B2CF9AE}" pid="6" name="Order">
    <vt:lpwstr>25046100.0000000</vt:lpwstr>
  </property>
  <property fmtid="{D5CDD505-2E9C-101B-9397-08002B2CF9AE}" pid="7" name="ISOArchive">
    <vt:lpwstr>3;#Archived|0019c6e1-8c5e-460c-a653-a944372c5015</vt:lpwstr>
  </property>
  <property fmtid="{D5CDD505-2E9C-101B-9397-08002B2CF9AE}" pid="8" name="OriginalUriCopy">
    <vt:lpwstr>http://www.caiso.com/docs/2003/03/31/2003033108284315403.xls, http://www.caiso.com/docs/2003/03/31/2003033108284315403.xls</vt:lpwstr>
  </property>
  <property fmtid="{D5CDD505-2E9C-101B-9397-08002B2CF9AE}" pid="9" name="PageLink">
    <vt:lpwstr/>
  </property>
  <property fmtid="{D5CDD505-2E9C-101B-9397-08002B2CF9AE}" pid="10" name="Archived">
    <vt:lpwstr>0</vt:lpwstr>
  </property>
  <property fmtid="{D5CDD505-2E9C-101B-9397-08002B2CF9AE}" pid="11" name="OriginalURIBackup">
    <vt:lpwstr>http://www.caiso.com/docs/2003/03/31/2003033108284315403.xls, /docs/2003/03/31/2003033108284315403.xls</vt:lpwstr>
  </property>
  <property fmtid="{D5CDD505-2E9C-101B-9397-08002B2CF9AE}" pid="12" name="ContentTypeId">
    <vt:lpwstr>0x010100776092249CC62C48AA17033F357BFB4B</vt:lpwstr>
  </property>
</Properties>
</file>